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omments2.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3.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alexander.schollin\Desktop\Calc\"/>
    </mc:Choice>
  </mc:AlternateContent>
  <workbookProtection workbookPassword="CC6C" lockStructure="1"/>
  <bookViews>
    <workbookView xWindow="480" yWindow="225" windowWidth="14880" windowHeight="6390" tabRatio="528"/>
  </bookViews>
  <sheets>
    <sheet name="Inputs" sheetId="1" r:id="rId1"/>
    <sheet name="Information" sheetId="4" state="hidden" r:id="rId2"/>
    <sheet name="MasterData" sheetId="9" state="hidden" r:id="rId3"/>
    <sheet name="Glossary" sheetId="3" state="hidden" r:id="rId4"/>
    <sheet name="PIMExport" sheetId="10" state="hidden" r:id="rId5"/>
    <sheet name="Notes" sheetId="11" r:id="rId6"/>
  </sheets>
  <definedNames>
    <definedName name="_xlnm._FilterDatabase" localSheetId="2" hidden="1">MasterData!$A$1:$DO$237</definedName>
    <definedName name="_xlnm._FilterDatabase" localSheetId="4" hidden="1">PIMExport!$A$1:$DS$283</definedName>
    <definedName name="Accel">Inputs!$C$53</definedName>
    <definedName name="Accel_max">Inputs!$BH$3</definedName>
    <definedName name="Actuation">Inputs!$W$3</definedName>
    <definedName name="Applied_x">Inputs!$I$44</definedName>
    <definedName name="Applied_y">Inputs!$I$45</definedName>
    <definedName name="Applied_z">Inputs!$I$46</definedName>
    <definedName name="Axial_F_Fy">Inputs!$AB$41</definedName>
    <definedName name="Axial_F_Mz">Inputs!$AB$42</definedName>
    <definedName name="Axial_F_temp">Inputs!$AB$48</definedName>
    <definedName name="Axial_F_tot">Inputs!$AB$50</definedName>
    <definedName name="BallScrewRootDiameter">Inputs!$DX$3</definedName>
    <definedName name="Belt_mass">Inputs!$BT$3</definedName>
    <definedName name="Belt_mass_tot">Inputs!$V$40</definedName>
    <definedName name="Belt_pretension">Inputs!$BS$3</definedName>
    <definedName name="Carr_dyn_C_each">Inputs!$BJ$3</definedName>
    <definedName name="Carr_mass_individual">Inputs!$Z$3</definedName>
    <definedName name="Carr_mass_tot">Inputs!$T$108</definedName>
    <definedName name="Carr_Qty">Inputs!$BI$3</definedName>
    <definedName name="Carry_weight_Yes">Inputs!$M$28</definedName>
    <definedName name="CyclesPerTime">Inputs!$D$93</definedName>
    <definedName name="Days_Per_Year">Inputs!$D$95</definedName>
    <definedName name="dist_accel">Inputs!$AI$45</definedName>
    <definedName name="dist_bet_Carr">Inputs!$G$16</definedName>
    <definedName name="dist_const_Spd">Inputs!$AI$49</definedName>
    <definedName name="DS_dia">Inputs!$BW$3</definedName>
    <definedName name="DS_dyn_C">Inputs!$BU$3</definedName>
    <definedName name="DS_width">Inputs!$BY$3</definedName>
    <definedName name="EQ_load">Inputs!$AH$61</definedName>
    <definedName name="fm_factor">Inputs!$D$86</definedName>
    <definedName name="Friction_Carr">Inputs!$AO$3</definedName>
    <definedName name="Friction_factor">Inputs!$AP$3</definedName>
    <definedName name="friction_Total">Inputs!$T$51</definedName>
    <definedName name="Friction_TQ_no_load">Inputs!$T$121</definedName>
    <definedName name="friction2_total">Inputs!$U$51</definedName>
    <definedName name="Fx_Dyn">Inputs!$Q$43</definedName>
    <definedName name="Fx_in">Inputs!$C$42</definedName>
    <definedName name="Fx_max">Inputs!$AC$33</definedName>
    <definedName name="Fx_max_B_0">Inputs!$AT$3</definedName>
    <definedName name="Fx_max_B_1">Inputs!$AU$3</definedName>
    <definedName name="Fx_max_B_2">Inputs!$AV$3</definedName>
    <definedName name="Fx_max_M_0">Inputs!$AW$3</definedName>
    <definedName name="Fx_max_M_1">Inputs!$AX$3</definedName>
    <definedName name="Fx_max_M_2">Inputs!$AY$3</definedName>
    <definedName name="Fx_max_speed_0">Inputs!$AQ$3</definedName>
    <definedName name="Fx_max_speed_1">Inputs!$AR$3</definedName>
    <definedName name="Fx_max_speed_2">Inputs!$AS$3</definedName>
    <definedName name="Fx_Static">Inputs!$P$43</definedName>
    <definedName name="Fx_tot">Inputs!$R$43</definedName>
    <definedName name="Fy_Direction">Inputs!$AH$59</definedName>
    <definedName name="Fy_Dyn">Inputs!$Q$44</definedName>
    <definedName name="Fy_in">Inputs!$C$43</definedName>
    <definedName name="Fy_max">Inputs!$X$44</definedName>
    <definedName name="Fy_max_individual">Inputs!$AZ$3</definedName>
    <definedName name="Fy_tot">Inputs!$R$44</definedName>
    <definedName name="Fz_direction">Inputs!$AH$58</definedName>
    <definedName name="Fz_Dyn">Inputs!$Q$45</definedName>
    <definedName name="Fz_in">Inputs!$C$44</definedName>
    <definedName name="Fz_max">Inputs!$X$45</definedName>
    <definedName name="Fz_max_individual">Inputs!$BA$3</definedName>
    <definedName name="Fz_tot">Inputs!$R$45</definedName>
    <definedName name="Gear_Direct">Inputs!$M$265</definedName>
    <definedName name="Gear_idle_torque">Inputs!$D$115</definedName>
    <definedName name="Gear_inertia">Inputs!$D$116</definedName>
    <definedName name="Gearbox_Effiency">Inputs!$D$114</definedName>
    <definedName name="Gr_Accel">Inputs!$U$60</definedName>
    <definedName name="Gravity_x">Inputs!$X$63</definedName>
    <definedName name="Gravity_y">Inputs!$X$64</definedName>
    <definedName name="Gravity_z">Inputs!$X$65</definedName>
    <definedName name="Guide_Type">Inputs!$X$3</definedName>
    <definedName name="Hours_Per_Day">Inputs!$D$94</definedName>
    <definedName name="Idle_SP_1">Inputs!$AI$3</definedName>
    <definedName name="Idle_SP_2">Inputs!$AJ$3</definedName>
    <definedName name="Idle_SP_3">Inputs!$AK$3</definedName>
    <definedName name="idle_T1">Inputs!$AL$3</definedName>
    <definedName name="idle_T2">Inputs!$AM$3</definedName>
    <definedName name="idle_T3">Inputs!$AN$3</definedName>
    <definedName name="Idle_TQ_dual">Inputs!$T$103</definedName>
    <definedName name="Idle_TQ_single">Inputs!$T$98</definedName>
    <definedName name="Idle_TQ_tot">Inputs!$T$107</definedName>
    <definedName name="Inertia_balance">Inputs!$W$110</definedName>
    <definedName name="Inertia_Belt">Inputs!$T$113</definedName>
    <definedName name="Inertia_coupling">Inputs!$AG$3</definedName>
    <definedName name="Inertia_DS">Inputs!$T$114</definedName>
    <definedName name="Inertia_load">Inputs!$T$109</definedName>
    <definedName name="Inertia_motor">Inputs!$W$113</definedName>
    <definedName name="Inertia_motor_shaft">Inputs!$W$92</definedName>
    <definedName name="Inertia_Screw">Inputs!$DR$3</definedName>
    <definedName name="Inertia_Screw_total">Inputs!$T$118</definedName>
    <definedName name="Inertia_system">Inputs!$T$111</definedName>
    <definedName name="Inertia_TS">Inputs!$T$115</definedName>
    <definedName name="Inertial_Motor_tot">Inputs!$W$94</definedName>
    <definedName name="Intermediate_Screw_Supports">Inputs!$DY$3</definedName>
    <definedName name="K_factor">Inputs!$EA$3</definedName>
    <definedName name="L_Free">Inputs!$N$119</definedName>
    <definedName name="Lead">Inputs!$DP$3</definedName>
    <definedName name="Lx_carr">Inputs!$AD$3</definedName>
    <definedName name="Ly_carr">Inputs!$AE$3</definedName>
    <definedName name="Lz_carr">Inputs!$AF$3</definedName>
    <definedName name="Mass">Inputs!$C$49</definedName>
    <definedName name="Mass_per_100mm">Inputs!$AC$3</definedName>
    <definedName name="Mass_Screw_Support">Inputs!$AA$3</definedName>
    <definedName name="Max_Fr_driveshaft">Inputs!$DV$3</definedName>
    <definedName name="Motor_shaft_acceleration_time">Inputs!$W$112</definedName>
    <definedName name="Motor_shaft_top_speed">Inputs!$W$93</definedName>
    <definedName name="Move_Distance">Inputs!$C$55</definedName>
    <definedName name="MoveDistance_mm">Inputs!$C$55</definedName>
    <definedName name="Mx_Applied">Inputs!$T$72</definedName>
    <definedName name="Mx_direction">Inputs!$AH$60</definedName>
    <definedName name="Mx_Dyn">Inputs!$Q$46</definedName>
    <definedName name="Mx_in">Inputs!$C$45</definedName>
    <definedName name="Mx_max">Inputs!$X$46</definedName>
    <definedName name="Mx_max_individual">Inputs!$BB$3</definedName>
    <definedName name="Mx_Static">Inputs!$P$46</definedName>
    <definedName name="Mx_Static_g">Inputs!$T$68</definedName>
    <definedName name="Mx_tot">Inputs!$R$46</definedName>
    <definedName name="My_Applied">Inputs!$T$73</definedName>
    <definedName name="My_Dyn">Inputs!$Q$47</definedName>
    <definedName name="My_in">Inputs!$C$46</definedName>
    <definedName name="My_max">Inputs!$X$47</definedName>
    <definedName name="My_max_individual">Inputs!$BC$3</definedName>
    <definedName name="My_max_z_fact">Inputs!$BE$3</definedName>
    <definedName name="My_Static">Inputs!$P$47</definedName>
    <definedName name="My_Static_g">Inputs!$T$69</definedName>
    <definedName name="My_tot">Inputs!$R$47</definedName>
    <definedName name="Mz_Applied">Inputs!$T$74</definedName>
    <definedName name="Mz_Dyn">Inputs!$Q$48</definedName>
    <definedName name="Mz_in">Inputs!$C$47</definedName>
    <definedName name="Mz_max">Inputs!$X$48</definedName>
    <definedName name="Mz_max_individual">Inputs!$BD$3</definedName>
    <definedName name="Mz_max_z_fact">Inputs!$BF$3</definedName>
    <definedName name="Mz_Static">Inputs!$P$48</definedName>
    <definedName name="Mz_Static_g">Inputs!$T$70</definedName>
    <definedName name="Mz_tot">Inputs!$R$48</definedName>
    <definedName name="Nom_TQ_Mx">Inputs!$DW$3</definedName>
    <definedName name="Offset_Endcaps">Inputs!$CA$3</definedName>
    <definedName name="P_factor">Inputs!$AB$54</definedName>
    <definedName name="Percent_of_max">Inputs!$Y$50</definedName>
    <definedName name="PL_Carr">Inputs!$BK$3</definedName>
    <definedName name="Pl_Wheel">Inputs!$BN$3</definedName>
    <definedName name="Radial_F_Fz">Inputs!$AB$44</definedName>
    <definedName name="Radial_F_Mx">Inputs!$AB$45</definedName>
    <definedName name="Radial_F_My">Inputs!$AB$46</definedName>
    <definedName name="Radial_F_temp">Inputs!$AB$49</definedName>
    <definedName name="Radial_F_tot">Inputs!$AB$51</definedName>
    <definedName name="Ratio">Inputs!$D$113</definedName>
    <definedName name="Root_Diameter">Inputs!$DX$3</definedName>
    <definedName name="RPM_DS">Inputs!$N$115</definedName>
    <definedName name="RPM_TR">Inputs!$N$114</definedName>
    <definedName name="Screw_Belt_Efficency">Inputs!$AH$3</definedName>
    <definedName name="Screw_Critical_Speed">Inputs!$N$120</definedName>
    <definedName name="Screw_Dyn_C">Inputs!$DQ$3</definedName>
    <definedName name="Screw_PL">Inputs!$DS$3</definedName>
    <definedName name="Screw_Support_Dyn_C">Inputs!$DU$3</definedName>
    <definedName name="Screw_Support_PL">Inputs!$DT$3</definedName>
    <definedName name="Screw_Support_QTY">Inputs!$DY$3</definedName>
    <definedName name="Speed">Inputs!$C$52</definedName>
    <definedName name="Speed_max">Inputs!$BG$3</definedName>
    <definedName name="Stroke">Inputs!$C$19</definedName>
    <definedName name="Stroke_Max_mm">Inputs!$Y$3</definedName>
    <definedName name="Stroke_Offset">Inputs!$AD$8</definedName>
    <definedName name="Stroke_Offset_0">Inputs!$CB$3</definedName>
    <definedName name="Stroke_Offset_1">Inputs!$CC$3</definedName>
    <definedName name="Stroke_Offset_10">Inputs!$CL$3</definedName>
    <definedName name="Stroke_Offset_11">Inputs!$CM$3</definedName>
    <definedName name="Stroke_Offset_12">Inputs!$CN$3</definedName>
    <definedName name="Stroke_Offset_13">Inputs!$CO$3</definedName>
    <definedName name="Stroke_Offset_14">Inputs!$CP$3</definedName>
    <definedName name="Stroke_Offset_15">Inputs!$CQ$3</definedName>
    <definedName name="Stroke_Offset_16">Inputs!$CR$3</definedName>
    <definedName name="Stroke_Offset_17">Inputs!$CS$3</definedName>
    <definedName name="Stroke_Offset_18">Inputs!$CT$3</definedName>
    <definedName name="Stroke_Offset_19">Inputs!$CU$3</definedName>
    <definedName name="Stroke_Offset_2">Inputs!$CD$3</definedName>
    <definedName name="Stroke_Offset_3">Inputs!$CE$3</definedName>
    <definedName name="Stroke_Offset_4">Inputs!$CF$3</definedName>
    <definedName name="Stroke_Offset_5">Inputs!$CG$3</definedName>
    <definedName name="Stroke_Offset_6">Inputs!$CH$3</definedName>
    <definedName name="Stroke_Offset_7">Inputs!$CI$3</definedName>
    <definedName name="Stroke_Offset_8">Inputs!$CJ$3</definedName>
    <definedName name="Stroke_Offset_9">Inputs!$CK$3</definedName>
    <definedName name="Stroke_Offset_at_Stroke_0">Inputs!$CV$3</definedName>
    <definedName name="Stroke_Offset_at_Stroke_1">Inputs!$CW$3</definedName>
    <definedName name="Stroke_Offset_at_Stroke_10">Inputs!$DF$3</definedName>
    <definedName name="Stroke_Offset_at_Stroke_11">Inputs!$DG$3</definedName>
    <definedName name="Stroke_Offset_at_Stroke_12">Inputs!$DH$3</definedName>
    <definedName name="Stroke_Offset_at_Stroke_13">Inputs!$DI$3</definedName>
    <definedName name="Stroke_Offset_at_Stroke_14">Inputs!$DJ$3</definedName>
    <definedName name="Stroke_Offset_at_Stroke_15">Inputs!$DK$3</definedName>
    <definedName name="Stroke_Offset_at_Stroke_16">Inputs!$DL$3</definedName>
    <definedName name="Stroke_Offset_at_Stroke_17">Inputs!$DM$3</definedName>
    <definedName name="Stroke_Offset_at_Stroke_18">Inputs!$DN$3</definedName>
    <definedName name="Stroke_Offset_at_Stroke_19">Inputs!$DO$3</definedName>
    <definedName name="Stroke_Offset_at_Stroke_2">Inputs!$CX$3</definedName>
    <definedName name="Stroke_Offset_at_Stroke_3">Inputs!$CY$3</definedName>
    <definedName name="Stroke_Offset_at_Stroke_4">Inputs!$CZ$3</definedName>
    <definedName name="Stroke_Offset_at_Stroke_5">Inputs!$DA$3</definedName>
    <definedName name="Stroke_Offset_at_Stroke_6">Inputs!$DB$3</definedName>
    <definedName name="Stroke_Offset_at_Stroke_7">Inputs!$DC$3</definedName>
    <definedName name="Stroke_Offset_at_Stroke_8">Inputs!$DD$3</definedName>
    <definedName name="Stroke_Offset_at_Stroke_9">Inputs!$DE$3</definedName>
    <definedName name="SystemLength_mm">Inputs!$G$19</definedName>
    <definedName name="TQ_DR_Accel">Inputs!$T$123</definedName>
    <definedName name="TQ_DR_CS">Inputs!$T$122</definedName>
    <definedName name="TQ_MT_Accel">Inputs!$W$111</definedName>
    <definedName name="TQ_MT_CS">Inputs!$W$95</definedName>
    <definedName name="TR_dia">Inputs!$BM$3</definedName>
    <definedName name="TR_dyn_C">Inputs!$BL$3</definedName>
    <definedName name="TS_dia">Inputs!$BX$3</definedName>
    <definedName name="TS_dyn_C">Inputs!$BV$3</definedName>
    <definedName name="TS_width">Inputs!$BZ$3</definedName>
    <definedName name="Unit_Dist">Inputs!$D$22</definedName>
    <definedName name="Unit_Qty">Inputs!$L$15</definedName>
    <definedName name="_xlnm.Print_Area" localSheetId="0">Inputs!$A$1:$J$151</definedName>
    <definedName name="Weak_side_faces">Inputs!$DZ$3</definedName>
    <definedName name="x_distance">Inputs!$I$50</definedName>
    <definedName name="x_R_great_A">Inputs!$BO$3</definedName>
    <definedName name="x_R_less_A">Inputs!$BP$3</definedName>
    <definedName name="y_distance">Inputs!$I$51</definedName>
    <definedName name="y_R_great_A">Inputs!$BQ$3</definedName>
    <definedName name="y_R_less_A">Inputs!$BR$3</definedName>
    <definedName name="z_distance">Inputs!$I$52</definedName>
    <definedName name="zero_Stroke_Mass">Inputs!$AB$3</definedName>
  </definedNames>
  <calcPr calcId="171027"/>
</workbook>
</file>

<file path=xl/calcChain.xml><?xml version="1.0" encoding="utf-8"?>
<calcChain xmlns="http://schemas.openxmlformats.org/spreadsheetml/2006/main">
  <c r="U5" i="1" l="1"/>
  <c r="A283" i="9" l="1"/>
  <c r="B283" i="9"/>
  <c r="C283" i="9"/>
  <c r="D283" i="9"/>
  <c r="E283" i="9"/>
  <c r="F283" i="9"/>
  <c r="G283" i="9"/>
  <c r="H283" i="9"/>
  <c r="I283" i="9"/>
  <c r="J283" i="9"/>
  <c r="K283" i="9"/>
  <c r="L283" i="9"/>
  <c r="M283" i="9"/>
  <c r="N283" i="9"/>
  <c r="O283" i="9"/>
  <c r="P283" i="9"/>
  <c r="Q283" i="9"/>
  <c r="R283" i="9"/>
  <c r="S283" i="9"/>
  <c r="T283" i="9"/>
  <c r="U283" i="9"/>
  <c r="V283" i="9"/>
  <c r="W283" i="9"/>
  <c r="X283" i="9"/>
  <c r="Y283" i="9"/>
  <c r="Z283" i="9"/>
  <c r="AA283" i="9"/>
  <c r="AB283" i="9"/>
  <c r="AC283" i="9"/>
  <c r="AD283" i="9"/>
  <c r="AE283" i="9"/>
  <c r="AF283" i="9"/>
  <c r="AG283" i="9"/>
  <c r="AH283" i="9"/>
  <c r="AI283" i="9"/>
  <c r="AJ283" i="9"/>
  <c r="AK283" i="9"/>
  <c r="AL283" i="9"/>
  <c r="AM283" i="9"/>
  <c r="AN283" i="9"/>
  <c r="AO283" i="9"/>
  <c r="AP283" i="9"/>
  <c r="AQ283" i="9"/>
  <c r="AR283" i="9"/>
  <c r="AS283" i="9"/>
  <c r="AT283" i="9"/>
  <c r="AU283" i="9"/>
  <c r="AV283" i="9"/>
  <c r="AW283" i="9"/>
  <c r="AX283" i="9"/>
  <c r="AY283" i="9"/>
  <c r="AZ283" i="9"/>
  <c r="BA283" i="9"/>
  <c r="BB283" i="9"/>
  <c r="BC283" i="9"/>
  <c r="BD283" i="9"/>
  <c r="BE283" i="9"/>
  <c r="BF283" i="9"/>
  <c r="BG283" i="9"/>
  <c r="BH283" i="9"/>
  <c r="BI283" i="9"/>
  <c r="BJ283" i="9"/>
  <c r="BK283" i="9"/>
  <c r="BL283" i="9"/>
  <c r="BM283" i="9"/>
  <c r="BN283" i="9"/>
  <c r="BO283" i="9"/>
  <c r="BP283" i="9"/>
  <c r="BQ283" i="9"/>
  <c r="BR283" i="9"/>
  <c r="BS283" i="9"/>
  <c r="BT283" i="9"/>
  <c r="BU283" i="9"/>
  <c r="BV283" i="9"/>
  <c r="BW283" i="9"/>
  <c r="BX283" i="9"/>
  <c r="BY283" i="9"/>
  <c r="BZ283" i="9"/>
  <c r="CA283" i="9"/>
  <c r="CB283" i="9"/>
  <c r="CC283" i="9"/>
  <c r="CD283" i="9"/>
  <c r="CE283" i="9"/>
  <c r="CF283" i="9"/>
  <c r="CG283" i="9"/>
  <c r="CH283" i="9"/>
  <c r="CI283" i="9"/>
  <c r="CJ283" i="9"/>
  <c r="CK283" i="9"/>
  <c r="CL283" i="9"/>
  <c r="CM283" i="9"/>
  <c r="CN283" i="9"/>
  <c r="CO283" i="9"/>
  <c r="CP283" i="9"/>
  <c r="CQ283" i="9"/>
  <c r="CR283" i="9"/>
  <c r="CS283" i="9"/>
  <c r="CT283" i="9"/>
  <c r="CU283" i="9"/>
  <c r="CV283" i="9"/>
  <c r="CW283" i="9"/>
  <c r="CX283" i="9"/>
  <c r="CY283" i="9"/>
  <c r="CZ283" i="9"/>
  <c r="DA283" i="9"/>
  <c r="DB283" i="9"/>
  <c r="DC283" i="9"/>
  <c r="DD283" i="9"/>
  <c r="DE283" i="9"/>
  <c r="DF283" i="9"/>
  <c r="DG283" i="9"/>
  <c r="DH283" i="9"/>
  <c r="DI283" i="9"/>
  <c r="DJ283" i="9"/>
  <c r="DK283" i="9"/>
  <c r="DL283" i="9"/>
  <c r="DM283" i="9"/>
  <c r="DN283" i="9"/>
  <c r="DO283" i="9"/>
  <c r="A250" i="9"/>
  <c r="B250" i="9"/>
  <c r="C250" i="9"/>
  <c r="D250" i="9"/>
  <c r="E250" i="9"/>
  <c r="F250" i="9"/>
  <c r="G250" i="9"/>
  <c r="H250" i="9"/>
  <c r="I250" i="9"/>
  <c r="J250" i="9"/>
  <c r="K250" i="9"/>
  <c r="L250" i="9"/>
  <c r="M250" i="9"/>
  <c r="N250" i="9"/>
  <c r="O250" i="9"/>
  <c r="P250" i="9"/>
  <c r="Q250" i="9"/>
  <c r="R250" i="9"/>
  <c r="S250" i="9"/>
  <c r="T250" i="9"/>
  <c r="U250" i="9"/>
  <c r="V250" i="9"/>
  <c r="W250" i="9"/>
  <c r="X250" i="9"/>
  <c r="Y250" i="9"/>
  <c r="Z250" i="9"/>
  <c r="AA250" i="9"/>
  <c r="AB250" i="9"/>
  <c r="AC250" i="9"/>
  <c r="AD250" i="9"/>
  <c r="AE250" i="9"/>
  <c r="AF250" i="9"/>
  <c r="AG250" i="9"/>
  <c r="AH250" i="9"/>
  <c r="AI250" i="9"/>
  <c r="AJ250" i="9"/>
  <c r="AK250" i="9"/>
  <c r="AL250" i="9"/>
  <c r="AM250" i="9"/>
  <c r="AN250" i="9"/>
  <c r="AO250" i="9"/>
  <c r="AP250" i="9"/>
  <c r="AQ250" i="9"/>
  <c r="AR250" i="9"/>
  <c r="AS250" i="9"/>
  <c r="AT250" i="9"/>
  <c r="AU250" i="9"/>
  <c r="AV250" i="9"/>
  <c r="AW250" i="9"/>
  <c r="AX250" i="9"/>
  <c r="AY250" i="9"/>
  <c r="AZ250" i="9"/>
  <c r="BA250" i="9"/>
  <c r="BB250" i="9"/>
  <c r="BC250" i="9"/>
  <c r="BD250" i="9"/>
  <c r="BE250" i="9"/>
  <c r="BF250" i="9"/>
  <c r="BG250" i="9"/>
  <c r="BH250" i="9"/>
  <c r="BI250" i="9"/>
  <c r="BJ250" i="9"/>
  <c r="BK250" i="9"/>
  <c r="BL250" i="9"/>
  <c r="BM250" i="9"/>
  <c r="BN250" i="9"/>
  <c r="BO250" i="9"/>
  <c r="BP250" i="9"/>
  <c r="BQ250" i="9"/>
  <c r="BR250" i="9"/>
  <c r="BS250" i="9"/>
  <c r="BT250" i="9"/>
  <c r="BU250" i="9"/>
  <c r="BV250" i="9"/>
  <c r="BW250" i="9"/>
  <c r="BX250" i="9"/>
  <c r="BY250" i="9"/>
  <c r="BZ250" i="9"/>
  <c r="CA250" i="9"/>
  <c r="CB250" i="9"/>
  <c r="CC250" i="9"/>
  <c r="CD250" i="9"/>
  <c r="CE250" i="9"/>
  <c r="CF250" i="9"/>
  <c r="CG250" i="9"/>
  <c r="CH250" i="9"/>
  <c r="CI250" i="9"/>
  <c r="CJ250" i="9"/>
  <c r="CK250" i="9"/>
  <c r="CL250" i="9"/>
  <c r="CM250" i="9"/>
  <c r="CN250" i="9"/>
  <c r="CO250" i="9"/>
  <c r="CP250" i="9"/>
  <c r="CQ250" i="9"/>
  <c r="CR250" i="9"/>
  <c r="CS250" i="9"/>
  <c r="CT250" i="9"/>
  <c r="CU250" i="9"/>
  <c r="CV250" i="9"/>
  <c r="CW250" i="9"/>
  <c r="CX250" i="9"/>
  <c r="CY250" i="9"/>
  <c r="CZ250" i="9"/>
  <c r="DA250" i="9"/>
  <c r="DB250" i="9"/>
  <c r="DC250" i="9"/>
  <c r="DD250" i="9"/>
  <c r="DE250" i="9"/>
  <c r="DF250" i="9"/>
  <c r="DG250" i="9"/>
  <c r="DH250" i="9"/>
  <c r="DI250" i="9"/>
  <c r="DJ250" i="9"/>
  <c r="DK250" i="9"/>
  <c r="DL250" i="9"/>
  <c r="DM250" i="9"/>
  <c r="DN250" i="9"/>
  <c r="DO250" i="9"/>
  <c r="A251" i="9"/>
  <c r="B251" i="9"/>
  <c r="C251" i="9"/>
  <c r="D251" i="9"/>
  <c r="E251" i="9"/>
  <c r="F251" i="9"/>
  <c r="G251" i="9"/>
  <c r="H251" i="9"/>
  <c r="I251" i="9"/>
  <c r="J251" i="9"/>
  <c r="K251" i="9"/>
  <c r="L251" i="9"/>
  <c r="M251" i="9"/>
  <c r="N251" i="9"/>
  <c r="O251" i="9"/>
  <c r="P251" i="9"/>
  <c r="Q251" i="9"/>
  <c r="R251" i="9"/>
  <c r="S251" i="9"/>
  <c r="T251" i="9"/>
  <c r="U251" i="9"/>
  <c r="V251" i="9"/>
  <c r="W251" i="9"/>
  <c r="X251" i="9"/>
  <c r="Y251" i="9"/>
  <c r="Z251" i="9"/>
  <c r="AA251" i="9"/>
  <c r="AB251" i="9"/>
  <c r="AC251" i="9"/>
  <c r="AD251" i="9"/>
  <c r="AE251" i="9"/>
  <c r="AF251" i="9"/>
  <c r="AG251" i="9"/>
  <c r="AH251" i="9"/>
  <c r="AI251" i="9"/>
  <c r="AJ251" i="9"/>
  <c r="AK251" i="9"/>
  <c r="AL251" i="9"/>
  <c r="AM251" i="9"/>
  <c r="AN251" i="9"/>
  <c r="AO251" i="9"/>
  <c r="AP251" i="9"/>
  <c r="AQ251" i="9"/>
  <c r="AR251" i="9"/>
  <c r="AS251" i="9"/>
  <c r="AT251" i="9"/>
  <c r="AU251" i="9"/>
  <c r="AV251" i="9"/>
  <c r="AW251" i="9"/>
  <c r="AX251" i="9"/>
  <c r="AY251" i="9"/>
  <c r="AZ251" i="9"/>
  <c r="BA251" i="9"/>
  <c r="BB251" i="9"/>
  <c r="BC251" i="9"/>
  <c r="BD251" i="9"/>
  <c r="BE251" i="9"/>
  <c r="BF251" i="9"/>
  <c r="BG251" i="9"/>
  <c r="BH251" i="9"/>
  <c r="BI251" i="9"/>
  <c r="BJ251" i="9"/>
  <c r="BK251" i="9"/>
  <c r="BL251" i="9"/>
  <c r="BM251" i="9"/>
  <c r="BN251" i="9"/>
  <c r="BO251" i="9"/>
  <c r="BP251" i="9"/>
  <c r="BQ251" i="9"/>
  <c r="BR251" i="9"/>
  <c r="BS251" i="9"/>
  <c r="BT251" i="9"/>
  <c r="BU251" i="9"/>
  <c r="BV251" i="9"/>
  <c r="BW251" i="9"/>
  <c r="BX251" i="9"/>
  <c r="BY251" i="9"/>
  <c r="BZ251" i="9"/>
  <c r="CA251" i="9"/>
  <c r="CB251" i="9"/>
  <c r="CC251" i="9"/>
  <c r="CD251" i="9"/>
  <c r="CE251" i="9"/>
  <c r="CF251" i="9"/>
  <c r="CG251" i="9"/>
  <c r="CH251" i="9"/>
  <c r="CI251" i="9"/>
  <c r="CJ251" i="9"/>
  <c r="CK251" i="9"/>
  <c r="CL251" i="9"/>
  <c r="CM251" i="9"/>
  <c r="CN251" i="9"/>
  <c r="CO251" i="9"/>
  <c r="CP251" i="9"/>
  <c r="CQ251" i="9"/>
  <c r="CR251" i="9"/>
  <c r="CS251" i="9"/>
  <c r="CT251" i="9"/>
  <c r="CU251" i="9"/>
  <c r="CV251" i="9"/>
  <c r="CW251" i="9"/>
  <c r="CX251" i="9"/>
  <c r="CY251" i="9"/>
  <c r="CZ251" i="9"/>
  <c r="DA251" i="9"/>
  <c r="DB251" i="9"/>
  <c r="DC251" i="9"/>
  <c r="DD251" i="9"/>
  <c r="DE251" i="9"/>
  <c r="DF251" i="9"/>
  <c r="DG251" i="9"/>
  <c r="DH251" i="9"/>
  <c r="DI251" i="9"/>
  <c r="DJ251" i="9"/>
  <c r="DK251" i="9"/>
  <c r="DL251" i="9"/>
  <c r="DM251" i="9"/>
  <c r="DN251" i="9"/>
  <c r="DO251" i="9"/>
  <c r="A252" i="9"/>
  <c r="B252" i="9"/>
  <c r="C252" i="9"/>
  <c r="D252" i="9"/>
  <c r="E252" i="9"/>
  <c r="F252" i="9"/>
  <c r="G252" i="9"/>
  <c r="H252" i="9"/>
  <c r="I252" i="9"/>
  <c r="J252" i="9"/>
  <c r="K252" i="9"/>
  <c r="L252" i="9"/>
  <c r="M252" i="9"/>
  <c r="N252" i="9"/>
  <c r="O252" i="9"/>
  <c r="P252" i="9"/>
  <c r="Q252" i="9"/>
  <c r="R252" i="9"/>
  <c r="S252" i="9"/>
  <c r="T252" i="9"/>
  <c r="U252" i="9"/>
  <c r="V252" i="9"/>
  <c r="W252" i="9"/>
  <c r="X252" i="9"/>
  <c r="Y252" i="9"/>
  <c r="Z252" i="9"/>
  <c r="AA252" i="9"/>
  <c r="AB252" i="9"/>
  <c r="AC252" i="9"/>
  <c r="AD252" i="9"/>
  <c r="AE252" i="9"/>
  <c r="AF252" i="9"/>
  <c r="AG252" i="9"/>
  <c r="AH252" i="9"/>
  <c r="AI252" i="9"/>
  <c r="AJ252" i="9"/>
  <c r="AK252" i="9"/>
  <c r="AL252" i="9"/>
  <c r="AM252" i="9"/>
  <c r="AN252" i="9"/>
  <c r="AO252" i="9"/>
  <c r="AP252" i="9"/>
  <c r="AQ252" i="9"/>
  <c r="AR252" i="9"/>
  <c r="AS252" i="9"/>
  <c r="AT252" i="9"/>
  <c r="AU252" i="9"/>
  <c r="AV252" i="9"/>
  <c r="AW252" i="9"/>
  <c r="AX252" i="9"/>
  <c r="AY252" i="9"/>
  <c r="AZ252" i="9"/>
  <c r="BA252" i="9"/>
  <c r="BB252" i="9"/>
  <c r="BC252" i="9"/>
  <c r="BD252" i="9"/>
  <c r="BE252" i="9"/>
  <c r="BF252" i="9"/>
  <c r="BG252" i="9"/>
  <c r="BH252" i="9"/>
  <c r="BI252" i="9"/>
  <c r="BJ252" i="9"/>
  <c r="BK252" i="9"/>
  <c r="BL252" i="9"/>
  <c r="BM252" i="9"/>
  <c r="BN252" i="9"/>
  <c r="BO252" i="9"/>
  <c r="BP252" i="9"/>
  <c r="BQ252" i="9"/>
  <c r="BR252" i="9"/>
  <c r="BS252" i="9"/>
  <c r="BT252" i="9"/>
  <c r="BU252" i="9"/>
  <c r="BV252" i="9"/>
  <c r="BW252" i="9"/>
  <c r="BX252" i="9"/>
  <c r="BY252" i="9"/>
  <c r="BZ252" i="9"/>
  <c r="CA252" i="9"/>
  <c r="CB252" i="9"/>
  <c r="CC252" i="9"/>
  <c r="CD252" i="9"/>
  <c r="CE252" i="9"/>
  <c r="CF252" i="9"/>
  <c r="CG252" i="9"/>
  <c r="CH252" i="9"/>
  <c r="CI252" i="9"/>
  <c r="CJ252" i="9"/>
  <c r="CK252" i="9"/>
  <c r="CL252" i="9"/>
  <c r="CM252" i="9"/>
  <c r="CN252" i="9"/>
  <c r="CO252" i="9"/>
  <c r="CP252" i="9"/>
  <c r="CQ252" i="9"/>
  <c r="CR252" i="9"/>
  <c r="CS252" i="9"/>
  <c r="CT252" i="9"/>
  <c r="CU252" i="9"/>
  <c r="CV252" i="9"/>
  <c r="CW252" i="9"/>
  <c r="CX252" i="9"/>
  <c r="CY252" i="9"/>
  <c r="CZ252" i="9"/>
  <c r="DA252" i="9"/>
  <c r="DB252" i="9"/>
  <c r="DC252" i="9"/>
  <c r="DD252" i="9"/>
  <c r="DE252" i="9"/>
  <c r="DF252" i="9"/>
  <c r="DG252" i="9"/>
  <c r="DH252" i="9"/>
  <c r="DI252" i="9"/>
  <c r="DJ252" i="9"/>
  <c r="DK252" i="9"/>
  <c r="DL252" i="9"/>
  <c r="DM252" i="9"/>
  <c r="DN252" i="9"/>
  <c r="DO252" i="9"/>
  <c r="A253" i="9"/>
  <c r="B253" i="9"/>
  <c r="C253" i="9"/>
  <c r="D253" i="9"/>
  <c r="E253" i="9"/>
  <c r="F253" i="9"/>
  <c r="G253" i="9"/>
  <c r="H253" i="9"/>
  <c r="I253" i="9"/>
  <c r="J253" i="9"/>
  <c r="K253" i="9"/>
  <c r="L253" i="9"/>
  <c r="M253" i="9"/>
  <c r="N253" i="9"/>
  <c r="O253" i="9"/>
  <c r="P253" i="9"/>
  <c r="Q253" i="9"/>
  <c r="R253" i="9"/>
  <c r="S253" i="9"/>
  <c r="T253" i="9"/>
  <c r="U253" i="9"/>
  <c r="V253" i="9"/>
  <c r="W253" i="9"/>
  <c r="X253" i="9"/>
  <c r="Y253" i="9"/>
  <c r="Z253" i="9"/>
  <c r="AA253" i="9"/>
  <c r="AB253" i="9"/>
  <c r="AC253" i="9"/>
  <c r="AD253" i="9"/>
  <c r="AE253" i="9"/>
  <c r="AF253" i="9"/>
  <c r="AG253" i="9"/>
  <c r="AH253" i="9"/>
  <c r="AI253" i="9"/>
  <c r="AJ253" i="9"/>
  <c r="AK253" i="9"/>
  <c r="AL253" i="9"/>
  <c r="AM253" i="9"/>
  <c r="AN253" i="9"/>
  <c r="AO253" i="9"/>
  <c r="AP253" i="9"/>
  <c r="AQ253" i="9"/>
  <c r="AR253" i="9"/>
  <c r="AS253" i="9"/>
  <c r="AT253" i="9"/>
  <c r="AU253" i="9"/>
  <c r="AV253" i="9"/>
  <c r="AW253" i="9"/>
  <c r="AX253" i="9"/>
  <c r="AY253" i="9"/>
  <c r="AZ253" i="9"/>
  <c r="BA253" i="9"/>
  <c r="BB253" i="9"/>
  <c r="BC253" i="9"/>
  <c r="BD253" i="9"/>
  <c r="BE253" i="9"/>
  <c r="BF253" i="9"/>
  <c r="BG253" i="9"/>
  <c r="BH253" i="9"/>
  <c r="BI253" i="9"/>
  <c r="BJ253" i="9"/>
  <c r="BK253" i="9"/>
  <c r="BL253" i="9"/>
  <c r="BM253" i="9"/>
  <c r="BN253" i="9"/>
  <c r="BO253" i="9"/>
  <c r="BP253" i="9"/>
  <c r="BQ253" i="9"/>
  <c r="BR253" i="9"/>
  <c r="BS253" i="9"/>
  <c r="BT253" i="9"/>
  <c r="BU253" i="9"/>
  <c r="BV253" i="9"/>
  <c r="BW253" i="9"/>
  <c r="BX253" i="9"/>
  <c r="BY253" i="9"/>
  <c r="BZ253" i="9"/>
  <c r="CA253" i="9"/>
  <c r="CB253" i="9"/>
  <c r="CC253" i="9"/>
  <c r="CD253" i="9"/>
  <c r="CE253" i="9"/>
  <c r="CF253" i="9"/>
  <c r="CG253" i="9"/>
  <c r="CH253" i="9"/>
  <c r="CI253" i="9"/>
  <c r="CJ253" i="9"/>
  <c r="CK253" i="9"/>
  <c r="CL253" i="9"/>
  <c r="CM253" i="9"/>
  <c r="CN253" i="9"/>
  <c r="CO253" i="9"/>
  <c r="CP253" i="9"/>
  <c r="CQ253" i="9"/>
  <c r="CR253" i="9"/>
  <c r="CS253" i="9"/>
  <c r="CT253" i="9"/>
  <c r="CU253" i="9"/>
  <c r="CV253" i="9"/>
  <c r="CW253" i="9"/>
  <c r="CX253" i="9"/>
  <c r="CY253" i="9"/>
  <c r="CZ253" i="9"/>
  <c r="DA253" i="9"/>
  <c r="DB253" i="9"/>
  <c r="DC253" i="9"/>
  <c r="DD253" i="9"/>
  <c r="DE253" i="9"/>
  <c r="DF253" i="9"/>
  <c r="DG253" i="9"/>
  <c r="DH253" i="9"/>
  <c r="DI253" i="9"/>
  <c r="DJ253" i="9"/>
  <c r="DK253" i="9"/>
  <c r="DL253" i="9"/>
  <c r="DM253" i="9"/>
  <c r="DN253" i="9"/>
  <c r="DO253" i="9"/>
  <c r="A254" i="9"/>
  <c r="B254" i="9"/>
  <c r="C254" i="9"/>
  <c r="D254" i="9"/>
  <c r="E254" i="9"/>
  <c r="F254" i="9"/>
  <c r="G254" i="9"/>
  <c r="H254" i="9"/>
  <c r="I254" i="9"/>
  <c r="J254" i="9"/>
  <c r="K254" i="9"/>
  <c r="L254" i="9"/>
  <c r="M254" i="9"/>
  <c r="N254" i="9"/>
  <c r="O254" i="9"/>
  <c r="P254" i="9"/>
  <c r="Q254" i="9"/>
  <c r="R254" i="9"/>
  <c r="S254" i="9"/>
  <c r="T254" i="9"/>
  <c r="U254" i="9"/>
  <c r="V254" i="9"/>
  <c r="W254" i="9"/>
  <c r="X254" i="9"/>
  <c r="Y254" i="9"/>
  <c r="Z254" i="9"/>
  <c r="AA254" i="9"/>
  <c r="AB254" i="9"/>
  <c r="AC254" i="9"/>
  <c r="AD254" i="9"/>
  <c r="AE254" i="9"/>
  <c r="AF254" i="9"/>
  <c r="AG254" i="9"/>
  <c r="AH254" i="9"/>
  <c r="AI254" i="9"/>
  <c r="AJ254" i="9"/>
  <c r="AK254" i="9"/>
  <c r="AL254" i="9"/>
  <c r="AM254" i="9"/>
  <c r="AN254" i="9"/>
  <c r="AO254" i="9"/>
  <c r="AP254" i="9"/>
  <c r="AQ254" i="9"/>
  <c r="AR254" i="9"/>
  <c r="AS254" i="9"/>
  <c r="AT254" i="9"/>
  <c r="AU254" i="9"/>
  <c r="AV254" i="9"/>
  <c r="AW254" i="9"/>
  <c r="AX254" i="9"/>
  <c r="AY254" i="9"/>
  <c r="AZ254" i="9"/>
  <c r="BA254" i="9"/>
  <c r="BB254" i="9"/>
  <c r="BC254" i="9"/>
  <c r="BD254" i="9"/>
  <c r="BE254" i="9"/>
  <c r="BF254" i="9"/>
  <c r="BG254" i="9"/>
  <c r="BH254" i="9"/>
  <c r="BI254" i="9"/>
  <c r="BJ254" i="9"/>
  <c r="BK254" i="9"/>
  <c r="BL254" i="9"/>
  <c r="BM254" i="9"/>
  <c r="BN254" i="9"/>
  <c r="BO254" i="9"/>
  <c r="BP254" i="9"/>
  <c r="BQ254" i="9"/>
  <c r="BR254" i="9"/>
  <c r="BS254" i="9"/>
  <c r="BT254" i="9"/>
  <c r="BU254" i="9"/>
  <c r="BV254" i="9"/>
  <c r="BW254" i="9"/>
  <c r="BX254" i="9"/>
  <c r="BY254" i="9"/>
  <c r="BZ254" i="9"/>
  <c r="CA254" i="9"/>
  <c r="CB254" i="9"/>
  <c r="CC254" i="9"/>
  <c r="CD254" i="9"/>
  <c r="CE254" i="9"/>
  <c r="CF254" i="9"/>
  <c r="CG254" i="9"/>
  <c r="CH254" i="9"/>
  <c r="CI254" i="9"/>
  <c r="CJ254" i="9"/>
  <c r="CK254" i="9"/>
  <c r="CL254" i="9"/>
  <c r="CM254" i="9"/>
  <c r="CN254" i="9"/>
  <c r="CO254" i="9"/>
  <c r="CP254" i="9"/>
  <c r="CQ254" i="9"/>
  <c r="CR254" i="9"/>
  <c r="CS254" i="9"/>
  <c r="CT254" i="9"/>
  <c r="CU254" i="9"/>
  <c r="CV254" i="9"/>
  <c r="CW254" i="9"/>
  <c r="CX254" i="9"/>
  <c r="CY254" i="9"/>
  <c r="CZ254" i="9"/>
  <c r="DA254" i="9"/>
  <c r="DB254" i="9"/>
  <c r="DC254" i="9"/>
  <c r="DD254" i="9"/>
  <c r="DE254" i="9"/>
  <c r="DF254" i="9"/>
  <c r="DG254" i="9"/>
  <c r="DH254" i="9"/>
  <c r="DI254" i="9"/>
  <c r="DJ254" i="9"/>
  <c r="DK254" i="9"/>
  <c r="DL254" i="9"/>
  <c r="DM254" i="9"/>
  <c r="DN254" i="9"/>
  <c r="DO254" i="9"/>
  <c r="A255" i="9"/>
  <c r="B255" i="9"/>
  <c r="C255" i="9"/>
  <c r="D255" i="9"/>
  <c r="E255" i="9"/>
  <c r="F255" i="9"/>
  <c r="G255" i="9"/>
  <c r="H255" i="9"/>
  <c r="I255" i="9"/>
  <c r="J255" i="9"/>
  <c r="K255" i="9"/>
  <c r="L255" i="9"/>
  <c r="M255" i="9"/>
  <c r="N255" i="9"/>
  <c r="O255" i="9"/>
  <c r="P255" i="9"/>
  <c r="Q255" i="9"/>
  <c r="R255" i="9"/>
  <c r="S255" i="9"/>
  <c r="T255" i="9"/>
  <c r="U255" i="9"/>
  <c r="V255" i="9"/>
  <c r="W255" i="9"/>
  <c r="X255" i="9"/>
  <c r="Y255" i="9"/>
  <c r="Z255" i="9"/>
  <c r="AA255" i="9"/>
  <c r="AB255" i="9"/>
  <c r="AC255" i="9"/>
  <c r="AD255" i="9"/>
  <c r="AE255" i="9"/>
  <c r="AF255" i="9"/>
  <c r="AG255" i="9"/>
  <c r="AH255" i="9"/>
  <c r="AI255" i="9"/>
  <c r="AJ255" i="9"/>
  <c r="AK255" i="9"/>
  <c r="AL255" i="9"/>
  <c r="AM255" i="9"/>
  <c r="AN255" i="9"/>
  <c r="AO255" i="9"/>
  <c r="AP255" i="9"/>
  <c r="AQ255" i="9"/>
  <c r="AR255" i="9"/>
  <c r="AS255" i="9"/>
  <c r="AT255" i="9"/>
  <c r="AU255" i="9"/>
  <c r="AV255" i="9"/>
  <c r="AW255" i="9"/>
  <c r="AX255" i="9"/>
  <c r="AY255" i="9"/>
  <c r="AZ255" i="9"/>
  <c r="BA255" i="9"/>
  <c r="BB255" i="9"/>
  <c r="BC255" i="9"/>
  <c r="BD255" i="9"/>
  <c r="BE255" i="9"/>
  <c r="BF255" i="9"/>
  <c r="BG255" i="9"/>
  <c r="BH255" i="9"/>
  <c r="BI255" i="9"/>
  <c r="BJ255" i="9"/>
  <c r="BK255" i="9"/>
  <c r="BL255" i="9"/>
  <c r="BM255" i="9"/>
  <c r="BN255" i="9"/>
  <c r="BO255" i="9"/>
  <c r="BP255" i="9"/>
  <c r="BQ255" i="9"/>
  <c r="BR255" i="9"/>
  <c r="BS255" i="9"/>
  <c r="BT255" i="9"/>
  <c r="BU255" i="9"/>
  <c r="BV255" i="9"/>
  <c r="BW255" i="9"/>
  <c r="BX255" i="9"/>
  <c r="BY255" i="9"/>
  <c r="BZ255" i="9"/>
  <c r="CA255" i="9"/>
  <c r="CB255" i="9"/>
  <c r="CC255" i="9"/>
  <c r="CD255" i="9"/>
  <c r="CE255" i="9"/>
  <c r="CF255" i="9"/>
  <c r="CG255" i="9"/>
  <c r="CH255" i="9"/>
  <c r="CI255" i="9"/>
  <c r="CJ255" i="9"/>
  <c r="CK255" i="9"/>
  <c r="CL255" i="9"/>
  <c r="CM255" i="9"/>
  <c r="CN255" i="9"/>
  <c r="CO255" i="9"/>
  <c r="CP255" i="9"/>
  <c r="CQ255" i="9"/>
  <c r="CR255" i="9"/>
  <c r="CS255" i="9"/>
  <c r="CT255" i="9"/>
  <c r="CU255" i="9"/>
  <c r="CV255" i="9"/>
  <c r="CW255" i="9"/>
  <c r="CX255" i="9"/>
  <c r="CY255" i="9"/>
  <c r="CZ255" i="9"/>
  <c r="DA255" i="9"/>
  <c r="DB255" i="9"/>
  <c r="DC255" i="9"/>
  <c r="DD255" i="9"/>
  <c r="DE255" i="9"/>
  <c r="DF255" i="9"/>
  <c r="DG255" i="9"/>
  <c r="DH255" i="9"/>
  <c r="DI255" i="9"/>
  <c r="DJ255" i="9"/>
  <c r="DK255" i="9"/>
  <c r="DL255" i="9"/>
  <c r="DM255" i="9"/>
  <c r="DN255" i="9"/>
  <c r="DO255" i="9"/>
  <c r="A256" i="9"/>
  <c r="B256" i="9"/>
  <c r="C256" i="9"/>
  <c r="D256" i="9"/>
  <c r="E256" i="9"/>
  <c r="F256" i="9"/>
  <c r="G256" i="9"/>
  <c r="H256" i="9"/>
  <c r="I256" i="9"/>
  <c r="J256" i="9"/>
  <c r="K256" i="9"/>
  <c r="L256" i="9"/>
  <c r="M256" i="9"/>
  <c r="N256" i="9"/>
  <c r="O256" i="9"/>
  <c r="P256" i="9"/>
  <c r="Q256" i="9"/>
  <c r="R256" i="9"/>
  <c r="S256" i="9"/>
  <c r="T256" i="9"/>
  <c r="U256" i="9"/>
  <c r="V256" i="9"/>
  <c r="W256" i="9"/>
  <c r="X256" i="9"/>
  <c r="Y256" i="9"/>
  <c r="Z256" i="9"/>
  <c r="AA256" i="9"/>
  <c r="AB256" i="9"/>
  <c r="AC256" i="9"/>
  <c r="AD256" i="9"/>
  <c r="AE256" i="9"/>
  <c r="AF256" i="9"/>
  <c r="AG256" i="9"/>
  <c r="AH256" i="9"/>
  <c r="AI256" i="9"/>
  <c r="AJ256" i="9"/>
  <c r="AK256" i="9"/>
  <c r="AL256" i="9"/>
  <c r="AM256" i="9"/>
  <c r="AN256" i="9"/>
  <c r="AO256" i="9"/>
  <c r="AP256" i="9"/>
  <c r="AQ256" i="9"/>
  <c r="AR256" i="9"/>
  <c r="AS256" i="9"/>
  <c r="AT256" i="9"/>
  <c r="AU256" i="9"/>
  <c r="AV256" i="9"/>
  <c r="AW256" i="9"/>
  <c r="AX256" i="9"/>
  <c r="AY256" i="9"/>
  <c r="AZ256" i="9"/>
  <c r="BA256" i="9"/>
  <c r="BB256" i="9"/>
  <c r="BC256" i="9"/>
  <c r="BD256" i="9"/>
  <c r="BE256" i="9"/>
  <c r="BF256" i="9"/>
  <c r="BG256" i="9"/>
  <c r="BH256" i="9"/>
  <c r="BI256" i="9"/>
  <c r="BJ256" i="9"/>
  <c r="BK256" i="9"/>
  <c r="BL256" i="9"/>
  <c r="BM256" i="9"/>
  <c r="BN256" i="9"/>
  <c r="BO256" i="9"/>
  <c r="BP256" i="9"/>
  <c r="BQ256" i="9"/>
  <c r="BR256" i="9"/>
  <c r="BS256" i="9"/>
  <c r="BT256" i="9"/>
  <c r="BU256" i="9"/>
  <c r="BV256" i="9"/>
  <c r="BW256" i="9"/>
  <c r="BX256" i="9"/>
  <c r="BY256" i="9"/>
  <c r="BZ256" i="9"/>
  <c r="CA256" i="9"/>
  <c r="CB256" i="9"/>
  <c r="CC256" i="9"/>
  <c r="CD256" i="9"/>
  <c r="CE256" i="9"/>
  <c r="CF256" i="9"/>
  <c r="CG256" i="9"/>
  <c r="CH256" i="9"/>
  <c r="CI256" i="9"/>
  <c r="CJ256" i="9"/>
  <c r="CK256" i="9"/>
  <c r="CL256" i="9"/>
  <c r="CM256" i="9"/>
  <c r="CN256" i="9"/>
  <c r="CO256" i="9"/>
  <c r="CP256" i="9"/>
  <c r="CQ256" i="9"/>
  <c r="CR256" i="9"/>
  <c r="CS256" i="9"/>
  <c r="CT256" i="9"/>
  <c r="CU256" i="9"/>
  <c r="CV256" i="9"/>
  <c r="CW256" i="9"/>
  <c r="CX256" i="9"/>
  <c r="CY256" i="9"/>
  <c r="CZ256" i="9"/>
  <c r="DA256" i="9"/>
  <c r="DB256" i="9"/>
  <c r="DC256" i="9"/>
  <c r="DD256" i="9"/>
  <c r="DE256" i="9"/>
  <c r="DF256" i="9"/>
  <c r="DG256" i="9"/>
  <c r="DH256" i="9"/>
  <c r="DI256" i="9"/>
  <c r="DJ256" i="9"/>
  <c r="DK256" i="9"/>
  <c r="DL256" i="9"/>
  <c r="DM256" i="9"/>
  <c r="DN256" i="9"/>
  <c r="DO256" i="9"/>
  <c r="A257" i="9"/>
  <c r="B257" i="9"/>
  <c r="C257" i="9"/>
  <c r="D257" i="9"/>
  <c r="E257" i="9"/>
  <c r="F257" i="9"/>
  <c r="G257" i="9"/>
  <c r="H257" i="9"/>
  <c r="I257" i="9"/>
  <c r="J257" i="9"/>
  <c r="K257" i="9"/>
  <c r="L257" i="9"/>
  <c r="M257" i="9"/>
  <c r="N257" i="9"/>
  <c r="O257" i="9"/>
  <c r="P257" i="9"/>
  <c r="Q257" i="9"/>
  <c r="R257" i="9"/>
  <c r="S257" i="9"/>
  <c r="T257" i="9"/>
  <c r="U257" i="9"/>
  <c r="V257" i="9"/>
  <c r="W257" i="9"/>
  <c r="X257" i="9"/>
  <c r="Y257" i="9"/>
  <c r="Z257" i="9"/>
  <c r="AA257" i="9"/>
  <c r="AB257" i="9"/>
  <c r="AC257" i="9"/>
  <c r="AD257" i="9"/>
  <c r="AE257" i="9"/>
  <c r="AF257" i="9"/>
  <c r="AG257" i="9"/>
  <c r="AH257" i="9"/>
  <c r="AI257" i="9"/>
  <c r="AJ257" i="9"/>
  <c r="AK257" i="9"/>
  <c r="AL257" i="9"/>
  <c r="AM257" i="9"/>
  <c r="AN257" i="9"/>
  <c r="AO257" i="9"/>
  <c r="AP257" i="9"/>
  <c r="AQ257" i="9"/>
  <c r="AR257" i="9"/>
  <c r="AS257" i="9"/>
  <c r="AT257" i="9"/>
  <c r="AU257" i="9"/>
  <c r="AV257" i="9"/>
  <c r="AW257" i="9"/>
  <c r="AX257" i="9"/>
  <c r="AY257" i="9"/>
  <c r="AZ257" i="9"/>
  <c r="BA257" i="9"/>
  <c r="BB257" i="9"/>
  <c r="BC257" i="9"/>
  <c r="BD257" i="9"/>
  <c r="BE257" i="9"/>
  <c r="BF257" i="9"/>
  <c r="BG257" i="9"/>
  <c r="BH257" i="9"/>
  <c r="BI257" i="9"/>
  <c r="BJ257" i="9"/>
  <c r="BK257" i="9"/>
  <c r="BL257" i="9"/>
  <c r="BM257" i="9"/>
  <c r="BN257" i="9"/>
  <c r="BO257" i="9"/>
  <c r="BP257" i="9"/>
  <c r="BQ257" i="9"/>
  <c r="BR257" i="9"/>
  <c r="BS257" i="9"/>
  <c r="BT257" i="9"/>
  <c r="BU257" i="9"/>
  <c r="BV257" i="9"/>
  <c r="BW257" i="9"/>
  <c r="BX257" i="9"/>
  <c r="BY257" i="9"/>
  <c r="BZ257" i="9"/>
  <c r="CA257" i="9"/>
  <c r="CB257" i="9"/>
  <c r="CC257" i="9"/>
  <c r="CD257" i="9"/>
  <c r="CE257" i="9"/>
  <c r="CF257" i="9"/>
  <c r="CG257" i="9"/>
  <c r="CH257" i="9"/>
  <c r="CI257" i="9"/>
  <c r="CJ257" i="9"/>
  <c r="CK257" i="9"/>
  <c r="CL257" i="9"/>
  <c r="CM257" i="9"/>
  <c r="CN257" i="9"/>
  <c r="CO257" i="9"/>
  <c r="CP257" i="9"/>
  <c r="CQ257" i="9"/>
  <c r="CR257" i="9"/>
  <c r="CS257" i="9"/>
  <c r="CT257" i="9"/>
  <c r="CU257" i="9"/>
  <c r="CV257" i="9"/>
  <c r="CW257" i="9"/>
  <c r="CX257" i="9"/>
  <c r="CY257" i="9"/>
  <c r="CZ257" i="9"/>
  <c r="DA257" i="9"/>
  <c r="DB257" i="9"/>
  <c r="DC257" i="9"/>
  <c r="DD257" i="9"/>
  <c r="DE257" i="9"/>
  <c r="DF257" i="9"/>
  <c r="DG257" i="9"/>
  <c r="DH257" i="9"/>
  <c r="DI257" i="9"/>
  <c r="DJ257" i="9"/>
  <c r="DK257" i="9"/>
  <c r="DL257" i="9"/>
  <c r="DM257" i="9"/>
  <c r="DN257" i="9"/>
  <c r="DO257" i="9"/>
  <c r="A258" i="9"/>
  <c r="B258" i="9"/>
  <c r="C258" i="9"/>
  <c r="D258" i="9"/>
  <c r="E258" i="9"/>
  <c r="F258" i="9"/>
  <c r="G258" i="9"/>
  <c r="H258" i="9"/>
  <c r="I258" i="9"/>
  <c r="J258" i="9"/>
  <c r="K258" i="9"/>
  <c r="L258" i="9"/>
  <c r="M258" i="9"/>
  <c r="N258" i="9"/>
  <c r="O258" i="9"/>
  <c r="P258" i="9"/>
  <c r="Q258" i="9"/>
  <c r="R258" i="9"/>
  <c r="S258" i="9"/>
  <c r="T258" i="9"/>
  <c r="U258" i="9"/>
  <c r="V258" i="9"/>
  <c r="W258" i="9"/>
  <c r="X258" i="9"/>
  <c r="Y258" i="9"/>
  <c r="Z258" i="9"/>
  <c r="AA258" i="9"/>
  <c r="AB258" i="9"/>
  <c r="AC258" i="9"/>
  <c r="AD258" i="9"/>
  <c r="AE258" i="9"/>
  <c r="AF258" i="9"/>
  <c r="AG258" i="9"/>
  <c r="AH258" i="9"/>
  <c r="AI258" i="9"/>
  <c r="AJ258" i="9"/>
  <c r="AK258" i="9"/>
  <c r="AL258" i="9"/>
  <c r="AM258" i="9"/>
  <c r="AN258" i="9"/>
  <c r="AO258" i="9"/>
  <c r="AP258" i="9"/>
  <c r="AQ258" i="9"/>
  <c r="AR258" i="9"/>
  <c r="AS258" i="9"/>
  <c r="AT258" i="9"/>
  <c r="AU258" i="9"/>
  <c r="AV258" i="9"/>
  <c r="AW258" i="9"/>
  <c r="AX258" i="9"/>
  <c r="AY258" i="9"/>
  <c r="AZ258" i="9"/>
  <c r="BA258" i="9"/>
  <c r="BB258" i="9"/>
  <c r="BC258" i="9"/>
  <c r="BD258" i="9"/>
  <c r="BE258" i="9"/>
  <c r="BF258" i="9"/>
  <c r="BG258" i="9"/>
  <c r="BH258" i="9"/>
  <c r="BI258" i="9"/>
  <c r="BJ258" i="9"/>
  <c r="BK258" i="9"/>
  <c r="BL258" i="9"/>
  <c r="BM258" i="9"/>
  <c r="BN258" i="9"/>
  <c r="BO258" i="9"/>
  <c r="BP258" i="9"/>
  <c r="BQ258" i="9"/>
  <c r="BR258" i="9"/>
  <c r="BS258" i="9"/>
  <c r="BT258" i="9"/>
  <c r="BU258" i="9"/>
  <c r="BV258" i="9"/>
  <c r="BW258" i="9"/>
  <c r="BX258" i="9"/>
  <c r="BY258" i="9"/>
  <c r="BZ258" i="9"/>
  <c r="CA258" i="9"/>
  <c r="CB258" i="9"/>
  <c r="CC258" i="9"/>
  <c r="CD258" i="9"/>
  <c r="CE258" i="9"/>
  <c r="CF258" i="9"/>
  <c r="CG258" i="9"/>
  <c r="CH258" i="9"/>
  <c r="CI258" i="9"/>
  <c r="CJ258" i="9"/>
  <c r="CK258" i="9"/>
  <c r="CL258" i="9"/>
  <c r="CM258" i="9"/>
  <c r="CN258" i="9"/>
  <c r="CO258" i="9"/>
  <c r="CP258" i="9"/>
  <c r="CQ258" i="9"/>
  <c r="CR258" i="9"/>
  <c r="CS258" i="9"/>
  <c r="CT258" i="9"/>
  <c r="CU258" i="9"/>
  <c r="CV258" i="9"/>
  <c r="CW258" i="9"/>
  <c r="CX258" i="9"/>
  <c r="CY258" i="9"/>
  <c r="CZ258" i="9"/>
  <c r="DA258" i="9"/>
  <c r="DB258" i="9"/>
  <c r="DC258" i="9"/>
  <c r="DD258" i="9"/>
  <c r="DE258" i="9"/>
  <c r="DF258" i="9"/>
  <c r="DG258" i="9"/>
  <c r="DH258" i="9"/>
  <c r="DI258" i="9"/>
  <c r="DJ258" i="9"/>
  <c r="DK258" i="9"/>
  <c r="DL258" i="9"/>
  <c r="DM258" i="9"/>
  <c r="DN258" i="9"/>
  <c r="DO258" i="9"/>
  <c r="A259" i="9"/>
  <c r="B259" i="9"/>
  <c r="C259" i="9"/>
  <c r="D259" i="9"/>
  <c r="E259" i="9"/>
  <c r="F259" i="9"/>
  <c r="G259" i="9"/>
  <c r="H259" i="9"/>
  <c r="I259" i="9"/>
  <c r="J259" i="9"/>
  <c r="K259" i="9"/>
  <c r="L259" i="9"/>
  <c r="M259" i="9"/>
  <c r="N259" i="9"/>
  <c r="O259" i="9"/>
  <c r="P259" i="9"/>
  <c r="Q259" i="9"/>
  <c r="R259" i="9"/>
  <c r="S259" i="9"/>
  <c r="T259" i="9"/>
  <c r="U259" i="9"/>
  <c r="V259" i="9"/>
  <c r="W259" i="9"/>
  <c r="X259" i="9"/>
  <c r="Y259" i="9"/>
  <c r="Z259" i="9"/>
  <c r="AA259" i="9"/>
  <c r="AB259" i="9"/>
  <c r="AC259" i="9"/>
  <c r="AD259" i="9"/>
  <c r="AE259" i="9"/>
  <c r="AF259" i="9"/>
  <c r="AG259" i="9"/>
  <c r="AH259" i="9"/>
  <c r="AI259" i="9"/>
  <c r="AJ259" i="9"/>
  <c r="AK259" i="9"/>
  <c r="AL259" i="9"/>
  <c r="AM259" i="9"/>
  <c r="AN259" i="9"/>
  <c r="AO259" i="9"/>
  <c r="AP259" i="9"/>
  <c r="AQ259" i="9"/>
  <c r="AR259" i="9"/>
  <c r="AS259" i="9"/>
  <c r="AT259" i="9"/>
  <c r="AU259" i="9"/>
  <c r="AV259" i="9"/>
  <c r="AW259" i="9"/>
  <c r="AX259" i="9"/>
  <c r="AY259" i="9"/>
  <c r="AZ259" i="9"/>
  <c r="BA259" i="9"/>
  <c r="BB259" i="9"/>
  <c r="BC259" i="9"/>
  <c r="BD259" i="9"/>
  <c r="BE259" i="9"/>
  <c r="BF259" i="9"/>
  <c r="BG259" i="9"/>
  <c r="BH259" i="9"/>
  <c r="BI259" i="9"/>
  <c r="BJ259" i="9"/>
  <c r="BK259" i="9"/>
  <c r="BL259" i="9"/>
  <c r="BM259" i="9"/>
  <c r="BN259" i="9"/>
  <c r="BO259" i="9"/>
  <c r="BP259" i="9"/>
  <c r="BQ259" i="9"/>
  <c r="BR259" i="9"/>
  <c r="BS259" i="9"/>
  <c r="BT259" i="9"/>
  <c r="BU259" i="9"/>
  <c r="BV259" i="9"/>
  <c r="BW259" i="9"/>
  <c r="BX259" i="9"/>
  <c r="BY259" i="9"/>
  <c r="BZ259" i="9"/>
  <c r="CA259" i="9"/>
  <c r="CB259" i="9"/>
  <c r="CC259" i="9"/>
  <c r="CD259" i="9"/>
  <c r="CE259" i="9"/>
  <c r="CF259" i="9"/>
  <c r="CG259" i="9"/>
  <c r="CH259" i="9"/>
  <c r="CI259" i="9"/>
  <c r="CJ259" i="9"/>
  <c r="CK259" i="9"/>
  <c r="CL259" i="9"/>
  <c r="CM259" i="9"/>
  <c r="CN259" i="9"/>
  <c r="CO259" i="9"/>
  <c r="CP259" i="9"/>
  <c r="CQ259" i="9"/>
  <c r="CR259" i="9"/>
  <c r="CS259" i="9"/>
  <c r="CT259" i="9"/>
  <c r="CU259" i="9"/>
  <c r="CV259" i="9"/>
  <c r="CW259" i="9"/>
  <c r="CX259" i="9"/>
  <c r="CY259" i="9"/>
  <c r="CZ259" i="9"/>
  <c r="DA259" i="9"/>
  <c r="DB259" i="9"/>
  <c r="DC259" i="9"/>
  <c r="DD259" i="9"/>
  <c r="DE259" i="9"/>
  <c r="DF259" i="9"/>
  <c r="DG259" i="9"/>
  <c r="DH259" i="9"/>
  <c r="DI259" i="9"/>
  <c r="DJ259" i="9"/>
  <c r="DK259" i="9"/>
  <c r="DL259" i="9"/>
  <c r="DM259" i="9"/>
  <c r="DN259" i="9"/>
  <c r="DO259" i="9"/>
  <c r="A260" i="9"/>
  <c r="B260" i="9"/>
  <c r="C260" i="9"/>
  <c r="D260" i="9"/>
  <c r="E260" i="9"/>
  <c r="F260" i="9"/>
  <c r="G260" i="9"/>
  <c r="H260" i="9"/>
  <c r="I260" i="9"/>
  <c r="J260" i="9"/>
  <c r="K260" i="9"/>
  <c r="L260" i="9"/>
  <c r="M260" i="9"/>
  <c r="N260" i="9"/>
  <c r="O260" i="9"/>
  <c r="P260" i="9"/>
  <c r="Q260" i="9"/>
  <c r="R260" i="9"/>
  <c r="S260" i="9"/>
  <c r="T260" i="9"/>
  <c r="U260" i="9"/>
  <c r="V260" i="9"/>
  <c r="W260" i="9"/>
  <c r="X260" i="9"/>
  <c r="Y260" i="9"/>
  <c r="Z260" i="9"/>
  <c r="AA260" i="9"/>
  <c r="AB260" i="9"/>
  <c r="AC260" i="9"/>
  <c r="AD260" i="9"/>
  <c r="AE260" i="9"/>
  <c r="AF260" i="9"/>
  <c r="AG260" i="9"/>
  <c r="AH260" i="9"/>
  <c r="AI260" i="9"/>
  <c r="AJ260" i="9"/>
  <c r="AK260" i="9"/>
  <c r="AL260" i="9"/>
  <c r="AM260" i="9"/>
  <c r="AN260" i="9"/>
  <c r="AO260" i="9"/>
  <c r="AP260" i="9"/>
  <c r="AQ260" i="9"/>
  <c r="AR260" i="9"/>
  <c r="AS260" i="9"/>
  <c r="AT260" i="9"/>
  <c r="AU260" i="9"/>
  <c r="AV260" i="9"/>
  <c r="AW260" i="9"/>
  <c r="AX260" i="9"/>
  <c r="AY260" i="9"/>
  <c r="AZ260" i="9"/>
  <c r="BA260" i="9"/>
  <c r="BB260" i="9"/>
  <c r="BC260" i="9"/>
  <c r="BD260" i="9"/>
  <c r="BE260" i="9"/>
  <c r="BF260" i="9"/>
  <c r="BG260" i="9"/>
  <c r="BH260" i="9"/>
  <c r="BI260" i="9"/>
  <c r="BJ260" i="9"/>
  <c r="BK260" i="9"/>
  <c r="BL260" i="9"/>
  <c r="BM260" i="9"/>
  <c r="BN260" i="9"/>
  <c r="BO260" i="9"/>
  <c r="BP260" i="9"/>
  <c r="BQ260" i="9"/>
  <c r="BR260" i="9"/>
  <c r="BS260" i="9"/>
  <c r="BT260" i="9"/>
  <c r="BU260" i="9"/>
  <c r="BV260" i="9"/>
  <c r="BW260" i="9"/>
  <c r="BX260" i="9"/>
  <c r="BY260" i="9"/>
  <c r="BZ260" i="9"/>
  <c r="CA260" i="9"/>
  <c r="CB260" i="9"/>
  <c r="CC260" i="9"/>
  <c r="CD260" i="9"/>
  <c r="CE260" i="9"/>
  <c r="CF260" i="9"/>
  <c r="CG260" i="9"/>
  <c r="CH260" i="9"/>
  <c r="CI260" i="9"/>
  <c r="CJ260" i="9"/>
  <c r="CK260" i="9"/>
  <c r="CL260" i="9"/>
  <c r="CM260" i="9"/>
  <c r="CN260" i="9"/>
  <c r="CO260" i="9"/>
  <c r="CP260" i="9"/>
  <c r="CQ260" i="9"/>
  <c r="CR260" i="9"/>
  <c r="CS260" i="9"/>
  <c r="CT260" i="9"/>
  <c r="CU260" i="9"/>
  <c r="CV260" i="9"/>
  <c r="CW260" i="9"/>
  <c r="CX260" i="9"/>
  <c r="CY260" i="9"/>
  <c r="CZ260" i="9"/>
  <c r="DA260" i="9"/>
  <c r="DB260" i="9"/>
  <c r="DC260" i="9"/>
  <c r="DD260" i="9"/>
  <c r="DE260" i="9"/>
  <c r="DF260" i="9"/>
  <c r="DG260" i="9"/>
  <c r="DH260" i="9"/>
  <c r="DI260" i="9"/>
  <c r="DJ260" i="9"/>
  <c r="DK260" i="9"/>
  <c r="DL260" i="9"/>
  <c r="DM260" i="9"/>
  <c r="DN260" i="9"/>
  <c r="DO260" i="9"/>
  <c r="A261" i="9"/>
  <c r="B261" i="9"/>
  <c r="C261" i="9"/>
  <c r="D261" i="9"/>
  <c r="E261" i="9"/>
  <c r="F261" i="9"/>
  <c r="G261" i="9"/>
  <c r="H261" i="9"/>
  <c r="I261" i="9"/>
  <c r="J261" i="9"/>
  <c r="K261" i="9"/>
  <c r="L261" i="9"/>
  <c r="M261" i="9"/>
  <c r="N261" i="9"/>
  <c r="O261" i="9"/>
  <c r="P261" i="9"/>
  <c r="Q261" i="9"/>
  <c r="R261" i="9"/>
  <c r="S261" i="9"/>
  <c r="T261" i="9"/>
  <c r="U261" i="9"/>
  <c r="V261" i="9"/>
  <c r="W261" i="9"/>
  <c r="X261" i="9"/>
  <c r="Y261" i="9"/>
  <c r="Z261" i="9"/>
  <c r="AA261" i="9"/>
  <c r="AB261" i="9"/>
  <c r="AC261" i="9"/>
  <c r="AD261" i="9"/>
  <c r="AE261" i="9"/>
  <c r="AF261" i="9"/>
  <c r="AG261" i="9"/>
  <c r="AH261" i="9"/>
  <c r="AI261" i="9"/>
  <c r="AJ261" i="9"/>
  <c r="AK261" i="9"/>
  <c r="AL261" i="9"/>
  <c r="AM261" i="9"/>
  <c r="AN261" i="9"/>
  <c r="AO261" i="9"/>
  <c r="AP261" i="9"/>
  <c r="AQ261" i="9"/>
  <c r="AR261" i="9"/>
  <c r="AS261" i="9"/>
  <c r="AT261" i="9"/>
  <c r="AU261" i="9"/>
  <c r="AV261" i="9"/>
  <c r="AW261" i="9"/>
  <c r="AX261" i="9"/>
  <c r="AY261" i="9"/>
  <c r="AZ261" i="9"/>
  <c r="BA261" i="9"/>
  <c r="BB261" i="9"/>
  <c r="BC261" i="9"/>
  <c r="BD261" i="9"/>
  <c r="BE261" i="9"/>
  <c r="BF261" i="9"/>
  <c r="BG261" i="9"/>
  <c r="BH261" i="9"/>
  <c r="BI261" i="9"/>
  <c r="BJ261" i="9"/>
  <c r="BK261" i="9"/>
  <c r="BL261" i="9"/>
  <c r="BM261" i="9"/>
  <c r="BN261" i="9"/>
  <c r="BO261" i="9"/>
  <c r="BP261" i="9"/>
  <c r="BQ261" i="9"/>
  <c r="BR261" i="9"/>
  <c r="BS261" i="9"/>
  <c r="BT261" i="9"/>
  <c r="BU261" i="9"/>
  <c r="BV261" i="9"/>
  <c r="BW261" i="9"/>
  <c r="BX261" i="9"/>
  <c r="BY261" i="9"/>
  <c r="BZ261" i="9"/>
  <c r="CA261" i="9"/>
  <c r="CB261" i="9"/>
  <c r="CC261" i="9"/>
  <c r="CD261" i="9"/>
  <c r="CE261" i="9"/>
  <c r="CF261" i="9"/>
  <c r="CG261" i="9"/>
  <c r="CH261" i="9"/>
  <c r="CI261" i="9"/>
  <c r="CJ261" i="9"/>
  <c r="CK261" i="9"/>
  <c r="CL261" i="9"/>
  <c r="CM261" i="9"/>
  <c r="CN261" i="9"/>
  <c r="CO261" i="9"/>
  <c r="CP261" i="9"/>
  <c r="CQ261" i="9"/>
  <c r="CR261" i="9"/>
  <c r="CS261" i="9"/>
  <c r="CT261" i="9"/>
  <c r="CU261" i="9"/>
  <c r="CV261" i="9"/>
  <c r="CW261" i="9"/>
  <c r="CX261" i="9"/>
  <c r="CY261" i="9"/>
  <c r="CZ261" i="9"/>
  <c r="DA261" i="9"/>
  <c r="DB261" i="9"/>
  <c r="DC261" i="9"/>
  <c r="DD261" i="9"/>
  <c r="DE261" i="9"/>
  <c r="DF261" i="9"/>
  <c r="DG261" i="9"/>
  <c r="DH261" i="9"/>
  <c r="DI261" i="9"/>
  <c r="DJ261" i="9"/>
  <c r="DK261" i="9"/>
  <c r="DL261" i="9"/>
  <c r="DM261" i="9"/>
  <c r="DN261" i="9"/>
  <c r="DO261" i="9"/>
  <c r="A262" i="9"/>
  <c r="B262" i="9"/>
  <c r="C262" i="9"/>
  <c r="D262" i="9"/>
  <c r="E262" i="9"/>
  <c r="F262" i="9"/>
  <c r="G262" i="9"/>
  <c r="H262" i="9"/>
  <c r="I262" i="9"/>
  <c r="J262" i="9"/>
  <c r="K262" i="9"/>
  <c r="L262" i="9"/>
  <c r="M262" i="9"/>
  <c r="N262" i="9"/>
  <c r="O262" i="9"/>
  <c r="P262" i="9"/>
  <c r="Q262" i="9"/>
  <c r="R262" i="9"/>
  <c r="S262" i="9"/>
  <c r="T262" i="9"/>
  <c r="U262" i="9"/>
  <c r="V262" i="9"/>
  <c r="W262" i="9"/>
  <c r="X262" i="9"/>
  <c r="Y262" i="9"/>
  <c r="Z262" i="9"/>
  <c r="AA262" i="9"/>
  <c r="AB262" i="9"/>
  <c r="AC262" i="9"/>
  <c r="AD262" i="9"/>
  <c r="AE262" i="9"/>
  <c r="AF262" i="9"/>
  <c r="AG262" i="9"/>
  <c r="AH262" i="9"/>
  <c r="AI262" i="9"/>
  <c r="AJ262" i="9"/>
  <c r="AK262" i="9"/>
  <c r="AL262" i="9"/>
  <c r="AM262" i="9"/>
  <c r="AN262" i="9"/>
  <c r="AO262" i="9"/>
  <c r="AP262" i="9"/>
  <c r="AQ262" i="9"/>
  <c r="AR262" i="9"/>
  <c r="AS262" i="9"/>
  <c r="AT262" i="9"/>
  <c r="AU262" i="9"/>
  <c r="AV262" i="9"/>
  <c r="AW262" i="9"/>
  <c r="AX262" i="9"/>
  <c r="AY262" i="9"/>
  <c r="AZ262" i="9"/>
  <c r="BA262" i="9"/>
  <c r="BB262" i="9"/>
  <c r="BC262" i="9"/>
  <c r="BD262" i="9"/>
  <c r="BE262" i="9"/>
  <c r="BF262" i="9"/>
  <c r="BG262" i="9"/>
  <c r="BH262" i="9"/>
  <c r="BI262" i="9"/>
  <c r="BJ262" i="9"/>
  <c r="BK262" i="9"/>
  <c r="BL262" i="9"/>
  <c r="BM262" i="9"/>
  <c r="BN262" i="9"/>
  <c r="BO262" i="9"/>
  <c r="BP262" i="9"/>
  <c r="BQ262" i="9"/>
  <c r="BR262" i="9"/>
  <c r="BS262" i="9"/>
  <c r="BT262" i="9"/>
  <c r="BU262" i="9"/>
  <c r="BV262" i="9"/>
  <c r="BW262" i="9"/>
  <c r="BX262" i="9"/>
  <c r="BY262" i="9"/>
  <c r="BZ262" i="9"/>
  <c r="CA262" i="9"/>
  <c r="CB262" i="9"/>
  <c r="CC262" i="9"/>
  <c r="CD262" i="9"/>
  <c r="CE262" i="9"/>
  <c r="CF262" i="9"/>
  <c r="CG262" i="9"/>
  <c r="CH262" i="9"/>
  <c r="CI262" i="9"/>
  <c r="CJ262" i="9"/>
  <c r="CK262" i="9"/>
  <c r="CL262" i="9"/>
  <c r="CM262" i="9"/>
  <c r="CN262" i="9"/>
  <c r="CO262" i="9"/>
  <c r="CP262" i="9"/>
  <c r="CQ262" i="9"/>
  <c r="CR262" i="9"/>
  <c r="CS262" i="9"/>
  <c r="CT262" i="9"/>
  <c r="CU262" i="9"/>
  <c r="CV262" i="9"/>
  <c r="CW262" i="9"/>
  <c r="CX262" i="9"/>
  <c r="CY262" i="9"/>
  <c r="CZ262" i="9"/>
  <c r="DA262" i="9"/>
  <c r="DB262" i="9"/>
  <c r="DC262" i="9"/>
  <c r="DD262" i="9"/>
  <c r="DE262" i="9"/>
  <c r="DF262" i="9"/>
  <c r="DG262" i="9"/>
  <c r="DH262" i="9"/>
  <c r="DI262" i="9"/>
  <c r="DJ262" i="9"/>
  <c r="DK262" i="9"/>
  <c r="DL262" i="9"/>
  <c r="DM262" i="9"/>
  <c r="DN262" i="9"/>
  <c r="DO262" i="9"/>
  <c r="A263" i="9"/>
  <c r="B263" i="9"/>
  <c r="C263" i="9"/>
  <c r="D263" i="9"/>
  <c r="E263" i="9"/>
  <c r="F263" i="9"/>
  <c r="G263" i="9"/>
  <c r="H263" i="9"/>
  <c r="I263" i="9"/>
  <c r="J263" i="9"/>
  <c r="K263" i="9"/>
  <c r="L263" i="9"/>
  <c r="M263" i="9"/>
  <c r="N263" i="9"/>
  <c r="O263" i="9"/>
  <c r="P263" i="9"/>
  <c r="Q263" i="9"/>
  <c r="R263" i="9"/>
  <c r="S263" i="9"/>
  <c r="T263" i="9"/>
  <c r="U263" i="9"/>
  <c r="V263" i="9"/>
  <c r="W263" i="9"/>
  <c r="X263" i="9"/>
  <c r="Y263" i="9"/>
  <c r="Z263" i="9"/>
  <c r="AA263" i="9"/>
  <c r="AB263" i="9"/>
  <c r="AC263" i="9"/>
  <c r="AD263" i="9"/>
  <c r="AE263" i="9"/>
  <c r="AF263" i="9"/>
  <c r="AG263" i="9"/>
  <c r="AH263" i="9"/>
  <c r="AI263" i="9"/>
  <c r="AJ263" i="9"/>
  <c r="AK263" i="9"/>
  <c r="AL263" i="9"/>
  <c r="AM263" i="9"/>
  <c r="AN263" i="9"/>
  <c r="AO263" i="9"/>
  <c r="AP263" i="9"/>
  <c r="AQ263" i="9"/>
  <c r="AR263" i="9"/>
  <c r="AS263" i="9"/>
  <c r="AT263" i="9"/>
  <c r="AU263" i="9"/>
  <c r="AV263" i="9"/>
  <c r="AW263" i="9"/>
  <c r="AX263" i="9"/>
  <c r="AY263" i="9"/>
  <c r="AZ263" i="9"/>
  <c r="BA263" i="9"/>
  <c r="BB263" i="9"/>
  <c r="BC263" i="9"/>
  <c r="BD263" i="9"/>
  <c r="BE263" i="9"/>
  <c r="BF263" i="9"/>
  <c r="BG263" i="9"/>
  <c r="BH263" i="9"/>
  <c r="BI263" i="9"/>
  <c r="BJ263" i="9"/>
  <c r="BK263" i="9"/>
  <c r="BL263" i="9"/>
  <c r="BM263" i="9"/>
  <c r="BN263" i="9"/>
  <c r="BO263" i="9"/>
  <c r="BP263" i="9"/>
  <c r="BQ263" i="9"/>
  <c r="BR263" i="9"/>
  <c r="BS263" i="9"/>
  <c r="BT263" i="9"/>
  <c r="BU263" i="9"/>
  <c r="BV263" i="9"/>
  <c r="BW263" i="9"/>
  <c r="BX263" i="9"/>
  <c r="BY263" i="9"/>
  <c r="BZ263" i="9"/>
  <c r="CA263" i="9"/>
  <c r="CB263" i="9"/>
  <c r="CC263" i="9"/>
  <c r="CD263" i="9"/>
  <c r="CE263" i="9"/>
  <c r="CF263" i="9"/>
  <c r="CG263" i="9"/>
  <c r="CH263" i="9"/>
  <c r="CI263" i="9"/>
  <c r="CJ263" i="9"/>
  <c r="CK263" i="9"/>
  <c r="CL263" i="9"/>
  <c r="CM263" i="9"/>
  <c r="CN263" i="9"/>
  <c r="CO263" i="9"/>
  <c r="CP263" i="9"/>
  <c r="CQ263" i="9"/>
  <c r="CR263" i="9"/>
  <c r="CS263" i="9"/>
  <c r="CT263" i="9"/>
  <c r="CU263" i="9"/>
  <c r="CV263" i="9"/>
  <c r="CW263" i="9"/>
  <c r="CX263" i="9"/>
  <c r="CY263" i="9"/>
  <c r="CZ263" i="9"/>
  <c r="DA263" i="9"/>
  <c r="DB263" i="9"/>
  <c r="DC263" i="9"/>
  <c r="DD263" i="9"/>
  <c r="DE263" i="9"/>
  <c r="DF263" i="9"/>
  <c r="DG263" i="9"/>
  <c r="DH263" i="9"/>
  <c r="DI263" i="9"/>
  <c r="DJ263" i="9"/>
  <c r="DK263" i="9"/>
  <c r="DL263" i="9"/>
  <c r="DM263" i="9"/>
  <c r="DN263" i="9"/>
  <c r="DO263" i="9"/>
  <c r="A264" i="9"/>
  <c r="B264" i="9"/>
  <c r="C264" i="9"/>
  <c r="D264" i="9"/>
  <c r="E264" i="9"/>
  <c r="F264" i="9"/>
  <c r="G264" i="9"/>
  <c r="H264" i="9"/>
  <c r="I264" i="9"/>
  <c r="J264" i="9"/>
  <c r="K264" i="9"/>
  <c r="L264" i="9"/>
  <c r="M264" i="9"/>
  <c r="N264" i="9"/>
  <c r="O264" i="9"/>
  <c r="P264" i="9"/>
  <c r="Q264" i="9"/>
  <c r="R264" i="9"/>
  <c r="S264" i="9"/>
  <c r="T264" i="9"/>
  <c r="U264" i="9"/>
  <c r="V264" i="9"/>
  <c r="W264" i="9"/>
  <c r="X264" i="9"/>
  <c r="Y264" i="9"/>
  <c r="Z264" i="9"/>
  <c r="AA264" i="9"/>
  <c r="AB264" i="9"/>
  <c r="AC264" i="9"/>
  <c r="AD264" i="9"/>
  <c r="AE264" i="9"/>
  <c r="AF264" i="9"/>
  <c r="AG264" i="9"/>
  <c r="AH264" i="9"/>
  <c r="AI264" i="9"/>
  <c r="AJ264" i="9"/>
  <c r="AK264" i="9"/>
  <c r="AL264" i="9"/>
  <c r="AM264" i="9"/>
  <c r="AN264" i="9"/>
  <c r="AO264" i="9"/>
  <c r="AP264" i="9"/>
  <c r="AQ264" i="9"/>
  <c r="AR264" i="9"/>
  <c r="AS264" i="9"/>
  <c r="AT264" i="9"/>
  <c r="AU264" i="9"/>
  <c r="AV264" i="9"/>
  <c r="AW264" i="9"/>
  <c r="AX264" i="9"/>
  <c r="AY264" i="9"/>
  <c r="AZ264" i="9"/>
  <c r="BA264" i="9"/>
  <c r="BB264" i="9"/>
  <c r="BC264" i="9"/>
  <c r="BD264" i="9"/>
  <c r="BE264" i="9"/>
  <c r="BF264" i="9"/>
  <c r="BG264" i="9"/>
  <c r="BH264" i="9"/>
  <c r="BI264" i="9"/>
  <c r="BJ264" i="9"/>
  <c r="BK264" i="9"/>
  <c r="BL264" i="9"/>
  <c r="BM264" i="9"/>
  <c r="BN264" i="9"/>
  <c r="BO264" i="9"/>
  <c r="BP264" i="9"/>
  <c r="BQ264" i="9"/>
  <c r="BR264" i="9"/>
  <c r="BS264" i="9"/>
  <c r="BT264" i="9"/>
  <c r="BU264" i="9"/>
  <c r="BV264" i="9"/>
  <c r="BW264" i="9"/>
  <c r="BX264" i="9"/>
  <c r="BY264" i="9"/>
  <c r="BZ264" i="9"/>
  <c r="CA264" i="9"/>
  <c r="CB264" i="9"/>
  <c r="CC264" i="9"/>
  <c r="CD264" i="9"/>
  <c r="CE264" i="9"/>
  <c r="CF264" i="9"/>
  <c r="CG264" i="9"/>
  <c r="CH264" i="9"/>
  <c r="CI264" i="9"/>
  <c r="CJ264" i="9"/>
  <c r="CK264" i="9"/>
  <c r="CL264" i="9"/>
  <c r="CM264" i="9"/>
  <c r="CN264" i="9"/>
  <c r="CO264" i="9"/>
  <c r="CP264" i="9"/>
  <c r="CQ264" i="9"/>
  <c r="CR264" i="9"/>
  <c r="CS264" i="9"/>
  <c r="CT264" i="9"/>
  <c r="CU264" i="9"/>
  <c r="CV264" i="9"/>
  <c r="CW264" i="9"/>
  <c r="CX264" i="9"/>
  <c r="CY264" i="9"/>
  <c r="CZ264" i="9"/>
  <c r="DA264" i="9"/>
  <c r="DB264" i="9"/>
  <c r="DC264" i="9"/>
  <c r="DD264" i="9"/>
  <c r="DE264" i="9"/>
  <c r="DF264" i="9"/>
  <c r="DG264" i="9"/>
  <c r="DH264" i="9"/>
  <c r="DI264" i="9"/>
  <c r="DJ264" i="9"/>
  <c r="DK264" i="9"/>
  <c r="DL264" i="9"/>
  <c r="DM264" i="9"/>
  <c r="DN264" i="9"/>
  <c r="DO264" i="9"/>
  <c r="A265" i="9"/>
  <c r="B265" i="9"/>
  <c r="C265" i="9"/>
  <c r="D265" i="9"/>
  <c r="E265" i="9"/>
  <c r="F265" i="9"/>
  <c r="G265" i="9"/>
  <c r="H265" i="9"/>
  <c r="I265" i="9"/>
  <c r="J265" i="9"/>
  <c r="K265" i="9"/>
  <c r="L265" i="9"/>
  <c r="M265" i="9"/>
  <c r="N265" i="9"/>
  <c r="O265" i="9"/>
  <c r="P265" i="9"/>
  <c r="Q265" i="9"/>
  <c r="R265" i="9"/>
  <c r="S265" i="9"/>
  <c r="T265" i="9"/>
  <c r="U265" i="9"/>
  <c r="V265" i="9"/>
  <c r="W265" i="9"/>
  <c r="X265" i="9"/>
  <c r="Y265" i="9"/>
  <c r="Z265" i="9"/>
  <c r="AA265" i="9"/>
  <c r="AB265" i="9"/>
  <c r="AC265" i="9"/>
  <c r="AD265" i="9"/>
  <c r="AE265" i="9"/>
  <c r="AF265" i="9"/>
  <c r="AG265" i="9"/>
  <c r="AH265" i="9"/>
  <c r="AI265" i="9"/>
  <c r="AJ265" i="9"/>
  <c r="AK265" i="9"/>
  <c r="AL265" i="9"/>
  <c r="AM265" i="9"/>
  <c r="AN265" i="9"/>
  <c r="AO265" i="9"/>
  <c r="AP265" i="9"/>
  <c r="AQ265" i="9"/>
  <c r="AR265" i="9"/>
  <c r="AS265" i="9"/>
  <c r="AT265" i="9"/>
  <c r="AU265" i="9"/>
  <c r="AV265" i="9"/>
  <c r="AW265" i="9"/>
  <c r="AX265" i="9"/>
  <c r="AY265" i="9"/>
  <c r="AZ265" i="9"/>
  <c r="BA265" i="9"/>
  <c r="BB265" i="9"/>
  <c r="BC265" i="9"/>
  <c r="BD265" i="9"/>
  <c r="BE265" i="9"/>
  <c r="BF265" i="9"/>
  <c r="BG265" i="9"/>
  <c r="BH265" i="9"/>
  <c r="BI265" i="9"/>
  <c r="BJ265" i="9"/>
  <c r="BK265" i="9"/>
  <c r="BL265" i="9"/>
  <c r="BM265" i="9"/>
  <c r="BN265" i="9"/>
  <c r="BO265" i="9"/>
  <c r="BP265" i="9"/>
  <c r="BQ265" i="9"/>
  <c r="BR265" i="9"/>
  <c r="BS265" i="9"/>
  <c r="BT265" i="9"/>
  <c r="BU265" i="9"/>
  <c r="BV265" i="9"/>
  <c r="BW265" i="9"/>
  <c r="BX265" i="9"/>
  <c r="BY265" i="9"/>
  <c r="BZ265" i="9"/>
  <c r="CA265" i="9"/>
  <c r="CB265" i="9"/>
  <c r="CC265" i="9"/>
  <c r="CD265" i="9"/>
  <c r="CE265" i="9"/>
  <c r="CF265" i="9"/>
  <c r="CG265" i="9"/>
  <c r="CH265" i="9"/>
  <c r="CI265" i="9"/>
  <c r="CJ265" i="9"/>
  <c r="CK265" i="9"/>
  <c r="CL265" i="9"/>
  <c r="CM265" i="9"/>
  <c r="CN265" i="9"/>
  <c r="CO265" i="9"/>
  <c r="CP265" i="9"/>
  <c r="CQ265" i="9"/>
  <c r="CR265" i="9"/>
  <c r="CS265" i="9"/>
  <c r="CT265" i="9"/>
  <c r="CU265" i="9"/>
  <c r="CV265" i="9"/>
  <c r="CW265" i="9"/>
  <c r="CX265" i="9"/>
  <c r="CY265" i="9"/>
  <c r="CZ265" i="9"/>
  <c r="DA265" i="9"/>
  <c r="DB265" i="9"/>
  <c r="DC265" i="9"/>
  <c r="DD265" i="9"/>
  <c r="DE265" i="9"/>
  <c r="DF265" i="9"/>
  <c r="DG265" i="9"/>
  <c r="DH265" i="9"/>
  <c r="DI265" i="9"/>
  <c r="DJ265" i="9"/>
  <c r="DK265" i="9"/>
  <c r="DL265" i="9"/>
  <c r="DM265" i="9"/>
  <c r="DN265" i="9"/>
  <c r="DO265" i="9"/>
  <c r="A266" i="9"/>
  <c r="B266" i="9"/>
  <c r="C266" i="9"/>
  <c r="D266" i="9"/>
  <c r="E266" i="9"/>
  <c r="F266" i="9"/>
  <c r="G266" i="9"/>
  <c r="H266" i="9"/>
  <c r="I266" i="9"/>
  <c r="J266" i="9"/>
  <c r="K266" i="9"/>
  <c r="L266" i="9"/>
  <c r="M266" i="9"/>
  <c r="N266" i="9"/>
  <c r="O266" i="9"/>
  <c r="P266" i="9"/>
  <c r="Q266" i="9"/>
  <c r="R266" i="9"/>
  <c r="S266" i="9"/>
  <c r="T266" i="9"/>
  <c r="U266" i="9"/>
  <c r="V266" i="9"/>
  <c r="W266" i="9"/>
  <c r="X266" i="9"/>
  <c r="Y266" i="9"/>
  <c r="Z266" i="9"/>
  <c r="AA266" i="9"/>
  <c r="AB266" i="9"/>
  <c r="AC266" i="9"/>
  <c r="AD266" i="9"/>
  <c r="AE266" i="9"/>
  <c r="AF266" i="9"/>
  <c r="AG266" i="9"/>
  <c r="AH266" i="9"/>
  <c r="AI266" i="9"/>
  <c r="AJ266" i="9"/>
  <c r="AK266" i="9"/>
  <c r="AL266" i="9"/>
  <c r="AM266" i="9"/>
  <c r="AN266" i="9"/>
  <c r="AO266" i="9"/>
  <c r="AP266" i="9"/>
  <c r="AQ266" i="9"/>
  <c r="AR266" i="9"/>
  <c r="AS266" i="9"/>
  <c r="AT266" i="9"/>
  <c r="AU266" i="9"/>
  <c r="AV266" i="9"/>
  <c r="AW266" i="9"/>
  <c r="AX266" i="9"/>
  <c r="AY266" i="9"/>
  <c r="AZ266" i="9"/>
  <c r="BA266" i="9"/>
  <c r="BB266" i="9"/>
  <c r="BC266" i="9"/>
  <c r="BD266" i="9"/>
  <c r="BE266" i="9"/>
  <c r="BF266" i="9"/>
  <c r="BG266" i="9"/>
  <c r="BH266" i="9"/>
  <c r="BI266" i="9"/>
  <c r="BJ266" i="9"/>
  <c r="BK266" i="9"/>
  <c r="BL266" i="9"/>
  <c r="BM266" i="9"/>
  <c r="BN266" i="9"/>
  <c r="BO266" i="9"/>
  <c r="BP266" i="9"/>
  <c r="BQ266" i="9"/>
  <c r="BR266" i="9"/>
  <c r="BS266" i="9"/>
  <c r="BT266" i="9"/>
  <c r="BU266" i="9"/>
  <c r="BV266" i="9"/>
  <c r="BW266" i="9"/>
  <c r="BX266" i="9"/>
  <c r="BY266" i="9"/>
  <c r="BZ266" i="9"/>
  <c r="CA266" i="9"/>
  <c r="CB266" i="9"/>
  <c r="CC266" i="9"/>
  <c r="CD266" i="9"/>
  <c r="CE266" i="9"/>
  <c r="CF266" i="9"/>
  <c r="CG266" i="9"/>
  <c r="CH266" i="9"/>
  <c r="CI266" i="9"/>
  <c r="CJ266" i="9"/>
  <c r="CK266" i="9"/>
  <c r="CL266" i="9"/>
  <c r="CM266" i="9"/>
  <c r="CN266" i="9"/>
  <c r="CO266" i="9"/>
  <c r="CP266" i="9"/>
  <c r="CQ266" i="9"/>
  <c r="CR266" i="9"/>
  <c r="CS266" i="9"/>
  <c r="CT266" i="9"/>
  <c r="CU266" i="9"/>
  <c r="CV266" i="9"/>
  <c r="CW266" i="9"/>
  <c r="CX266" i="9"/>
  <c r="CY266" i="9"/>
  <c r="CZ266" i="9"/>
  <c r="DA266" i="9"/>
  <c r="DB266" i="9"/>
  <c r="DC266" i="9"/>
  <c r="DD266" i="9"/>
  <c r="DE266" i="9"/>
  <c r="DF266" i="9"/>
  <c r="DG266" i="9"/>
  <c r="DH266" i="9"/>
  <c r="DI266" i="9"/>
  <c r="DJ266" i="9"/>
  <c r="DK266" i="9"/>
  <c r="DL266" i="9"/>
  <c r="DM266" i="9"/>
  <c r="DN266" i="9"/>
  <c r="DO266" i="9"/>
  <c r="A267" i="9"/>
  <c r="B267" i="9"/>
  <c r="C267" i="9"/>
  <c r="D267" i="9"/>
  <c r="E267" i="9"/>
  <c r="F267" i="9"/>
  <c r="G267" i="9"/>
  <c r="H267" i="9"/>
  <c r="I267" i="9"/>
  <c r="J267" i="9"/>
  <c r="K267" i="9"/>
  <c r="L267" i="9"/>
  <c r="M267" i="9"/>
  <c r="N267" i="9"/>
  <c r="O267" i="9"/>
  <c r="P267" i="9"/>
  <c r="Q267" i="9"/>
  <c r="R267" i="9"/>
  <c r="S267" i="9"/>
  <c r="T267" i="9"/>
  <c r="U267" i="9"/>
  <c r="V267" i="9"/>
  <c r="W267" i="9"/>
  <c r="X267" i="9"/>
  <c r="Y267" i="9"/>
  <c r="Z267" i="9"/>
  <c r="AA267" i="9"/>
  <c r="AB267" i="9"/>
  <c r="AC267" i="9"/>
  <c r="AD267" i="9"/>
  <c r="AE267" i="9"/>
  <c r="AF267" i="9"/>
  <c r="AG267" i="9"/>
  <c r="AH267" i="9"/>
  <c r="AI267" i="9"/>
  <c r="AJ267" i="9"/>
  <c r="AK267" i="9"/>
  <c r="AL267" i="9"/>
  <c r="AM267" i="9"/>
  <c r="AN267" i="9"/>
  <c r="AO267" i="9"/>
  <c r="AP267" i="9"/>
  <c r="AQ267" i="9"/>
  <c r="AR267" i="9"/>
  <c r="AS267" i="9"/>
  <c r="AT267" i="9"/>
  <c r="AU267" i="9"/>
  <c r="AV267" i="9"/>
  <c r="AW267" i="9"/>
  <c r="AX267" i="9"/>
  <c r="AY267" i="9"/>
  <c r="AZ267" i="9"/>
  <c r="BA267" i="9"/>
  <c r="BB267" i="9"/>
  <c r="BC267" i="9"/>
  <c r="BD267" i="9"/>
  <c r="BE267" i="9"/>
  <c r="BF267" i="9"/>
  <c r="BG267" i="9"/>
  <c r="BH267" i="9"/>
  <c r="BI267" i="9"/>
  <c r="BJ267" i="9"/>
  <c r="BK267" i="9"/>
  <c r="BL267" i="9"/>
  <c r="BM267" i="9"/>
  <c r="BN267" i="9"/>
  <c r="BO267" i="9"/>
  <c r="BP267" i="9"/>
  <c r="BQ267" i="9"/>
  <c r="BR267" i="9"/>
  <c r="BS267" i="9"/>
  <c r="BT267" i="9"/>
  <c r="BU267" i="9"/>
  <c r="BV267" i="9"/>
  <c r="BW267" i="9"/>
  <c r="BX267" i="9"/>
  <c r="BY267" i="9"/>
  <c r="BZ267" i="9"/>
  <c r="CA267" i="9"/>
  <c r="CB267" i="9"/>
  <c r="CC267" i="9"/>
  <c r="CD267" i="9"/>
  <c r="CE267" i="9"/>
  <c r="CF267" i="9"/>
  <c r="CG267" i="9"/>
  <c r="CH267" i="9"/>
  <c r="CI267" i="9"/>
  <c r="CJ267" i="9"/>
  <c r="CK267" i="9"/>
  <c r="CL267" i="9"/>
  <c r="CM267" i="9"/>
  <c r="CN267" i="9"/>
  <c r="CO267" i="9"/>
  <c r="CP267" i="9"/>
  <c r="CQ267" i="9"/>
  <c r="CR267" i="9"/>
  <c r="CS267" i="9"/>
  <c r="CT267" i="9"/>
  <c r="CU267" i="9"/>
  <c r="CV267" i="9"/>
  <c r="CW267" i="9"/>
  <c r="CX267" i="9"/>
  <c r="CY267" i="9"/>
  <c r="CZ267" i="9"/>
  <c r="DA267" i="9"/>
  <c r="DB267" i="9"/>
  <c r="DC267" i="9"/>
  <c r="DD267" i="9"/>
  <c r="DE267" i="9"/>
  <c r="DF267" i="9"/>
  <c r="DG267" i="9"/>
  <c r="DH267" i="9"/>
  <c r="DI267" i="9"/>
  <c r="DJ267" i="9"/>
  <c r="DK267" i="9"/>
  <c r="DL267" i="9"/>
  <c r="DM267" i="9"/>
  <c r="DN267" i="9"/>
  <c r="DO267" i="9"/>
  <c r="A268" i="9"/>
  <c r="B268" i="9"/>
  <c r="C268" i="9"/>
  <c r="D268" i="9"/>
  <c r="E268" i="9"/>
  <c r="F268" i="9"/>
  <c r="G268" i="9"/>
  <c r="H268" i="9"/>
  <c r="I268" i="9"/>
  <c r="J268" i="9"/>
  <c r="K268" i="9"/>
  <c r="L268" i="9"/>
  <c r="M268" i="9"/>
  <c r="N268" i="9"/>
  <c r="O268" i="9"/>
  <c r="P268" i="9"/>
  <c r="Q268" i="9"/>
  <c r="R268" i="9"/>
  <c r="S268" i="9"/>
  <c r="T268" i="9"/>
  <c r="U268" i="9"/>
  <c r="V268" i="9"/>
  <c r="W268" i="9"/>
  <c r="X268" i="9"/>
  <c r="Y268" i="9"/>
  <c r="Z268" i="9"/>
  <c r="AA268" i="9"/>
  <c r="AB268" i="9"/>
  <c r="AC268" i="9"/>
  <c r="AD268" i="9"/>
  <c r="AE268" i="9"/>
  <c r="AF268" i="9"/>
  <c r="AG268" i="9"/>
  <c r="AH268" i="9"/>
  <c r="AI268" i="9"/>
  <c r="AJ268" i="9"/>
  <c r="AK268" i="9"/>
  <c r="AL268" i="9"/>
  <c r="AM268" i="9"/>
  <c r="AN268" i="9"/>
  <c r="AO268" i="9"/>
  <c r="AP268" i="9"/>
  <c r="AQ268" i="9"/>
  <c r="AR268" i="9"/>
  <c r="AS268" i="9"/>
  <c r="AT268" i="9"/>
  <c r="AU268" i="9"/>
  <c r="AV268" i="9"/>
  <c r="AW268" i="9"/>
  <c r="AX268" i="9"/>
  <c r="AY268" i="9"/>
  <c r="AZ268" i="9"/>
  <c r="BA268" i="9"/>
  <c r="BB268" i="9"/>
  <c r="BC268" i="9"/>
  <c r="BD268" i="9"/>
  <c r="BE268" i="9"/>
  <c r="BF268" i="9"/>
  <c r="BG268" i="9"/>
  <c r="BH268" i="9"/>
  <c r="BI268" i="9"/>
  <c r="BJ268" i="9"/>
  <c r="BK268" i="9"/>
  <c r="BL268" i="9"/>
  <c r="BM268" i="9"/>
  <c r="BN268" i="9"/>
  <c r="BO268" i="9"/>
  <c r="BP268" i="9"/>
  <c r="BQ268" i="9"/>
  <c r="BR268" i="9"/>
  <c r="BS268" i="9"/>
  <c r="BT268" i="9"/>
  <c r="BU268" i="9"/>
  <c r="BV268" i="9"/>
  <c r="BW268" i="9"/>
  <c r="BX268" i="9"/>
  <c r="BY268" i="9"/>
  <c r="BZ268" i="9"/>
  <c r="CA268" i="9"/>
  <c r="CB268" i="9"/>
  <c r="CC268" i="9"/>
  <c r="CD268" i="9"/>
  <c r="CE268" i="9"/>
  <c r="CF268" i="9"/>
  <c r="CG268" i="9"/>
  <c r="CH268" i="9"/>
  <c r="CI268" i="9"/>
  <c r="CJ268" i="9"/>
  <c r="CK268" i="9"/>
  <c r="CL268" i="9"/>
  <c r="CM268" i="9"/>
  <c r="CN268" i="9"/>
  <c r="CO268" i="9"/>
  <c r="CP268" i="9"/>
  <c r="CQ268" i="9"/>
  <c r="CR268" i="9"/>
  <c r="CS268" i="9"/>
  <c r="CT268" i="9"/>
  <c r="CU268" i="9"/>
  <c r="CV268" i="9"/>
  <c r="CW268" i="9"/>
  <c r="CX268" i="9"/>
  <c r="CY268" i="9"/>
  <c r="CZ268" i="9"/>
  <c r="DA268" i="9"/>
  <c r="DB268" i="9"/>
  <c r="DC268" i="9"/>
  <c r="DD268" i="9"/>
  <c r="DE268" i="9"/>
  <c r="DF268" i="9"/>
  <c r="DG268" i="9"/>
  <c r="DH268" i="9"/>
  <c r="DI268" i="9"/>
  <c r="DJ268" i="9"/>
  <c r="DK268" i="9"/>
  <c r="DL268" i="9"/>
  <c r="DM268" i="9"/>
  <c r="DN268" i="9"/>
  <c r="DO268" i="9"/>
  <c r="A269" i="9"/>
  <c r="B269" i="9"/>
  <c r="C269" i="9"/>
  <c r="D269" i="9"/>
  <c r="E269" i="9"/>
  <c r="F269" i="9"/>
  <c r="G269" i="9"/>
  <c r="H269" i="9"/>
  <c r="I269" i="9"/>
  <c r="J269" i="9"/>
  <c r="K269" i="9"/>
  <c r="L269" i="9"/>
  <c r="M269" i="9"/>
  <c r="N269" i="9"/>
  <c r="O269" i="9"/>
  <c r="P269" i="9"/>
  <c r="Q269" i="9"/>
  <c r="R269" i="9"/>
  <c r="S269" i="9"/>
  <c r="T269" i="9"/>
  <c r="U269" i="9"/>
  <c r="V269" i="9"/>
  <c r="W269" i="9"/>
  <c r="X269" i="9"/>
  <c r="Y269" i="9"/>
  <c r="Z269" i="9"/>
  <c r="AA269" i="9"/>
  <c r="AB269" i="9"/>
  <c r="AC269" i="9"/>
  <c r="AD269" i="9"/>
  <c r="AE269" i="9"/>
  <c r="AF269" i="9"/>
  <c r="AG269" i="9"/>
  <c r="AH269" i="9"/>
  <c r="AI269" i="9"/>
  <c r="AJ269" i="9"/>
  <c r="AK269" i="9"/>
  <c r="AL269" i="9"/>
  <c r="AM269" i="9"/>
  <c r="AN269" i="9"/>
  <c r="AO269" i="9"/>
  <c r="AP269" i="9"/>
  <c r="AQ269" i="9"/>
  <c r="AR269" i="9"/>
  <c r="AS269" i="9"/>
  <c r="AT269" i="9"/>
  <c r="AU269" i="9"/>
  <c r="AV269" i="9"/>
  <c r="AW269" i="9"/>
  <c r="AX269" i="9"/>
  <c r="AY269" i="9"/>
  <c r="AZ269" i="9"/>
  <c r="BA269" i="9"/>
  <c r="BB269" i="9"/>
  <c r="BC269" i="9"/>
  <c r="BD269" i="9"/>
  <c r="BE269" i="9"/>
  <c r="BF269" i="9"/>
  <c r="BG269" i="9"/>
  <c r="BH269" i="9"/>
  <c r="BI269" i="9"/>
  <c r="BJ269" i="9"/>
  <c r="BK269" i="9"/>
  <c r="BL269" i="9"/>
  <c r="BM269" i="9"/>
  <c r="BN269" i="9"/>
  <c r="BO269" i="9"/>
  <c r="BP269" i="9"/>
  <c r="BQ269" i="9"/>
  <c r="BR269" i="9"/>
  <c r="BS269" i="9"/>
  <c r="BT269" i="9"/>
  <c r="BU269" i="9"/>
  <c r="BV269" i="9"/>
  <c r="BW269" i="9"/>
  <c r="BX269" i="9"/>
  <c r="BY269" i="9"/>
  <c r="BZ269" i="9"/>
  <c r="CA269" i="9"/>
  <c r="CB269" i="9"/>
  <c r="CC269" i="9"/>
  <c r="CD269" i="9"/>
  <c r="CE269" i="9"/>
  <c r="CF269" i="9"/>
  <c r="CG269" i="9"/>
  <c r="CH269" i="9"/>
  <c r="CI269" i="9"/>
  <c r="CJ269" i="9"/>
  <c r="CK269" i="9"/>
  <c r="CL269" i="9"/>
  <c r="CM269" i="9"/>
  <c r="CN269" i="9"/>
  <c r="CO269" i="9"/>
  <c r="CP269" i="9"/>
  <c r="CQ269" i="9"/>
  <c r="CR269" i="9"/>
  <c r="CS269" i="9"/>
  <c r="CT269" i="9"/>
  <c r="CU269" i="9"/>
  <c r="CV269" i="9"/>
  <c r="CW269" i="9"/>
  <c r="CX269" i="9"/>
  <c r="CY269" i="9"/>
  <c r="CZ269" i="9"/>
  <c r="DA269" i="9"/>
  <c r="DB269" i="9"/>
  <c r="DC269" i="9"/>
  <c r="DD269" i="9"/>
  <c r="DE269" i="9"/>
  <c r="DF269" i="9"/>
  <c r="DG269" i="9"/>
  <c r="DH269" i="9"/>
  <c r="DI269" i="9"/>
  <c r="DJ269" i="9"/>
  <c r="DK269" i="9"/>
  <c r="DL269" i="9"/>
  <c r="DM269" i="9"/>
  <c r="DN269" i="9"/>
  <c r="DO269" i="9"/>
  <c r="A270" i="9"/>
  <c r="B270" i="9"/>
  <c r="C270" i="9"/>
  <c r="D270" i="9"/>
  <c r="E270" i="9"/>
  <c r="F270" i="9"/>
  <c r="G270" i="9"/>
  <c r="H270" i="9"/>
  <c r="I270" i="9"/>
  <c r="J270" i="9"/>
  <c r="K270" i="9"/>
  <c r="L270" i="9"/>
  <c r="M270" i="9"/>
  <c r="N270" i="9"/>
  <c r="O270" i="9"/>
  <c r="P270" i="9"/>
  <c r="Q270" i="9"/>
  <c r="R270" i="9"/>
  <c r="S270" i="9"/>
  <c r="T270" i="9"/>
  <c r="U270" i="9"/>
  <c r="V270" i="9"/>
  <c r="W270" i="9"/>
  <c r="X270" i="9"/>
  <c r="Y270" i="9"/>
  <c r="Z270" i="9"/>
  <c r="AA270" i="9"/>
  <c r="AB270" i="9"/>
  <c r="AC270" i="9"/>
  <c r="AD270" i="9"/>
  <c r="AE270" i="9"/>
  <c r="AF270" i="9"/>
  <c r="AG270" i="9"/>
  <c r="AH270" i="9"/>
  <c r="AI270" i="9"/>
  <c r="AJ270" i="9"/>
  <c r="AK270" i="9"/>
  <c r="AL270" i="9"/>
  <c r="AM270" i="9"/>
  <c r="AN270" i="9"/>
  <c r="AO270" i="9"/>
  <c r="AP270" i="9"/>
  <c r="AQ270" i="9"/>
  <c r="AR270" i="9"/>
  <c r="AS270" i="9"/>
  <c r="AT270" i="9"/>
  <c r="AU270" i="9"/>
  <c r="AV270" i="9"/>
  <c r="AW270" i="9"/>
  <c r="AX270" i="9"/>
  <c r="AY270" i="9"/>
  <c r="AZ270" i="9"/>
  <c r="BA270" i="9"/>
  <c r="BB270" i="9"/>
  <c r="BC270" i="9"/>
  <c r="BD270" i="9"/>
  <c r="BE270" i="9"/>
  <c r="BF270" i="9"/>
  <c r="BG270" i="9"/>
  <c r="BH270" i="9"/>
  <c r="BI270" i="9"/>
  <c r="BJ270" i="9"/>
  <c r="BK270" i="9"/>
  <c r="BL270" i="9"/>
  <c r="BM270" i="9"/>
  <c r="BN270" i="9"/>
  <c r="BO270" i="9"/>
  <c r="BP270" i="9"/>
  <c r="BQ270" i="9"/>
  <c r="BR270" i="9"/>
  <c r="BS270" i="9"/>
  <c r="BT270" i="9"/>
  <c r="BU270" i="9"/>
  <c r="BV270" i="9"/>
  <c r="BW270" i="9"/>
  <c r="BX270" i="9"/>
  <c r="BY270" i="9"/>
  <c r="BZ270" i="9"/>
  <c r="CA270" i="9"/>
  <c r="CB270" i="9"/>
  <c r="CC270" i="9"/>
  <c r="CD270" i="9"/>
  <c r="CE270" i="9"/>
  <c r="CF270" i="9"/>
  <c r="CG270" i="9"/>
  <c r="CH270" i="9"/>
  <c r="CI270" i="9"/>
  <c r="CJ270" i="9"/>
  <c r="CK270" i="9"/>
  <c r="CL270" i="9"/>
  <c r="CM270" i="9"/>
  <c r="CN270" i="9"/>
  <c r="CO270" i="9"/>
  <c r="CP270" i="9"/>
  <c r="CQ270" i="9"/>
  <c r="CR270" i="9"/>
  <c r="CS270" i="9"/>
  <c r="CT270" i="9"/>
  <c r="CU270" i="9"/>
  <c r="CV270" i="9"/>
  <c r="CW270" i="9"/>
  <c r="CX270" i="9"/>
  <c r="CY270" i="9"/>
  <c r="CZ270" i="9"/>
  <c r="DA270" i="9"/>
  <c r="DB270" i="9"/>
  <c r="DC270" i="9"/>
  <c r="DD270" i="9"/>
  <c r="DE270" i="9"/>
  <c r="DF270" i="9"/>
  <c r="DG270" i="9"/>
  <c r="DH270" i="9"/>
  <c r="DI270" i="9"/>
  <c r="DJ270" i="9"/>
  <c r="DK270" i="9"/>
  <c r="DL270" i="9"/>
  <c r="DM270" i="9"/>
  <c r="DN270" i="9"/>
  <c r="DO270" i="9"/>
  <c r="A271" i="9"/>
  <c r="B271" i="9"/>
  <c r="C271" i="9"/>
  <c r="D271" i="9"/>
  <c r="E271" i="9"/>
  <c r="F271" i="9"/>
  <c r="G271" i="9"/>
  <c r="H271" i="9"/>
  <c r="I271" i="9"/>
  <c r="J271" i="9"/>
  <c r="K271" i="9"/>
  <c r="L271" i="9"/>
  <c r="M271" i="9"/>
  <c r="N271" i="9"/>
  <c r="O271" i="9"/>
  <c r="P271" i="9"/>
  <c r="Q271" i="9"/>
  <c r="R271" i="9"/>
  <c r="S271" i="9"/>
  <c r="T271" i="9"/>
  <c r="U271" i="9"/>
  <c r="V271" i="9"/>
  <c r="W271" i="9"/>
  <c r="X271" i="9"/>
  <c r="Y271" i="9"/>
  <c r="Z271" i="9"/>
  <c r="AA271" i="9"/>
  <c r="AB271" i="9"/>
  <c r="AC271" i="9"/>
  <c r="AD271" i="9"/>
  <c r="AE271" i="9"/>
  <c r="AF271" i="9"/>
  <c r="AG271" i="9"/>
  <c r="AH271" i="9"/>
  <c r="AI271" i="9"/>
  <c r="AJ271" i="9"/>
  <c r="AK271" i="9"/>
  <c r="AL271" i="9"/>
  <c r="AM271" i="9"/>
  <c r="AN271" i="9"/>
  <c r="AO271" i="9"/>
  <c r="AP271" i="9"/>
  <c r="AQ271" i="9"/>
  <c r="AR271" i="9"/>
  <c r="AS271" i="9"/>
  <c r="AT271" i="9"/>
  <c r="AU271" i="9"/>
  <c r="AV271" i="9"/>
  <c r="AW271" i="9"/>
  <c r="AX271" i="9"/>
  <c r="AY271" i="9"/>
  <c r="AZ271" i="9"/>
  <c r="BA271" i="9"/>
  <c r="BB271" i="9"/>
  <c r="BC271" i="9"/>
  <c r="BD271" i="9"/>
  <c r="BE271" i="9"/>
  <c r="BF271" i="9"/>
  <c r="BG271" i="9"/>
  <c r="BH271" i="9"/>
  <c r="BI271" i="9"/>
  <c r="BJ271" i="9"/>
  <c r="BK271" i="9"/>
  <c r="BL271" i="9"/>
  <c r="BM271" i="9"/>
  <c r="BN271" i="9"/>
  <c r="BO271" i="9"/>
  <c r="BP271" i="9"/>
  <c r="BQ271" i="9"/>
  <c r="BR271" i="9"/>
  <c r="BS271" i="9"/>
  <c r="BT271" i="9"/>
  <c r="BU271" i="9"/>
  <c r="BV271" i="9"/>
  <c r="BW271" i="9"/>
  <c r="BX271" i="9"/>
  <c r="BY271" i="9"/>
  <c r="BZ271" i="9"/>
  <c r="CA271" i="9"/>
  <c r="CB271" i="9"/>
  <c r="CC271" i="9"/>
  <c r="CD271" i="9"/>
  <c r="CE271" i="9"/>
  <c r="CF271" i="9"/>
  <c r="CG271" i="9"/>
  <c r="CH271" i="9"/>
  <c r="CI271" i="9"/>
  <c r="CJ271" i="9"/>
  <c r="CK271" i="9"/>
  <c r="CL271" i="9"/>
  <c r="CM271" i="9"/>
  <c r="CN271" i="9"/>
  <c r="CO271" i="9"/>
  <c r="CP271" i="9"/>
  <c r="CQ271" i="9"/>
  <c r="CR271" i="9"/>
  <c r="CS271" i="9"/>
  <c r="CT271" i="9"/>
  <c r="CU271" i="9"/>
  <c r="CV271" i="9"/>
  <c r="CW271" i="9"/>
  <c r="CX271" i="9"/>
  <c r="CY271" i="9"/>
  <c r="CZ271" i="9"/>
  <c r="DA271" i="9"/>
  <c r="DB271" i="9"/>
  <c r="DC271" i="9"/>
  <c r="DD271" i="9"/>
  <c r="DE271" i="9"/>
  <c r="DF271" i="9"/>
  <c r="DG271" i="9"/>
  <c r="DH271" i="9"/>
  <c r="DI271" i="9"/>
  <c r="DJ271" i="9"/>
  <c r="DK271" i="9"/>
  <c r="DL271" i="9"/>
  <c r="DM271" i="9"/>
  <c r="DN271" i="9"/>
  <c r="DO271" i="9"/>
  <c r="A272" i="9"/>
  <c r="B272" i="9"/>
  <c r="C272" i="9"/>
  <c r="D272" i="9"/>
  <c r="E272" i="9"/>
  <c r="F272" i="9"/>
  <c r="G272" i="9"/>
  <c r="H272" i="9"/>
  <c r="I272" i="9"/>
  <c r="J272" i="9"/>
  <c r="K272" i="9"/>
  <c r="L272" i="9"/>
  <c r="M272" i="9"/>
  <c r="N272" i="9"/>
  <c r="O272" i="9"/>
  <c r="P272" i="9"/>
  <c r="Q272" i="9"/>
  <c r="R272" i="9"/>
  <c r="S272" i="9"/>
  <c r="T272" i="9"/>
  <c r="U272" i="9"/>
  <c r="V272" i="9"/>
  <c r="W272" i="9"/>
  <c r="X272" i="9"/>
  <c r="Y272" i="9"/>
  <c r="Z272" i="9"/>
  <c r="AA272" i="9"/>
  <c r="AB272" i="9"/>
  <c r="AC272" i="9"/>
  <c r="AD272" i="9"/>
  <c r="AE272" i="9"/>
  <c r="AF272" i="9"/>
  <c r="AG272" i="9"/>
  <c r="AH272" i="9"/>
  <c r="AI272" i="9"/>
  <c r="AJ272" i="9"/>
  <c r="AK272" i="9"/>
  <c r="AL272" i="9"/>
  <c r="AM272" i="9"/>
  <c r="AN272" i="9"/>
  <c r="AO272" i="9"/>
  <c r="AP272" i="9"/>
  <c r="AQ272" i="9"/>
  <c r="AR272" i="9"/>
  <c r="AS272" i="9"/>
  <c r="AT272" i="9"/>
  <c r="AU272" i="9"/>
  <c r="AV272" i="9"/>
  <c r="AW272" i="9"/>
  <c r="AX272" i="9"/>
  <c r="AY272" i="9"/>
  <c r="AZ272" i="9"/>
  <c r="BA272" i="9"/>
  <c r="BB272" i="9"/>
  <c r="BC272" i="9"/>
  <c r="BD272" i="9"/>
  <c r="BE272" i="9"/>
  <c r="BF272" i="9"/>
  <c r="BG272" i="9"/>
  <c r="BH272" i="9"/>
  <c r="BI272" i="9"/>
  <c r="BJ272" i="9"/>
  <c r="BK272" i="9"/>
  <c r="BL272" i="9"/>
  <c r="BM272" i="9"/>
  <c r="BN272" i="9"/>
  <c r="BO272" i="9"/>
  <c r="BP272" i="9"/>
  <c r="BQ272" i="9"/>
  <c r="BR272" i="9"/>
  <c r="BS272" i="9"/>
  <c r="BT272" i="9"/>
  <c r="BU272" i="9"/>
  <c r="BV272" i="9"/>
  <c r="BW272" i="9"/>
  <c r="BX272" i="9"/>
  <c r="BY272" i="9"/>
  <c r="BZ272" i="9"/>
  <c r="CA272" i="9"/>
  <c r="CB272" i="9"/>
  <c r="CC272" i="9"/>
  <c r="CD272" i="9"/>
  <c r="CE272" i="9"/>
  <c r="CF272" i="9"/>
  <c r="CG272" i="9"/>
  <c r="CH272" i="9"/>
  <c r="CI272" i="9"/>
  <c r="CJ272" i="9"/>
  <c r="CK272" i="9"/>
  <c r="CL272" i="9"/>
  <c r="CM272" i="9"/>
  <c r="CN272" i="9"/>
  <c r="CO272" i="9"/>
  <c r="CP272" i="9"/>
  <c r="CQ272" i="9"/>
  <c r="CR272" i="9"/>
  <c r="CS272" i="9"/>
  <c r="CT272" i="9"/>
  <c r="CU272" i="9"/>
  <c r="CV272" i="9"/>
  <c r="CW272" i="9"/>
  <c r="CX272" i="9"/>
  <c r="CY272" i="9"/>
  <c r="CZ272" i="9"/>
  <c r="DA272" i="9"/>
  <c r="DB272" i="9"/>
  <c r="DC272" i="9"/>
  <c r="DD272" i="9"/>
  <c r="DE272" i="9"/>
  <c r="DF272" i="9"/>
  <c r="DG272" i="9"/>
  <c r="DH272" i="9"/>
  <c r="DI272" i="9"/>
  <c r="DJ272" i="9"/>
  <c r="DK272" i="9"/>
  <c r="DL272" i="9"/>
  <c r="DM272" i="9"/>
  <c r="DN272" i="9"/>
  <c r="DO272" i="9"/>
  <c r="A273" i="9"/>
  <c r="B273" i="9"/>
  <c r="C273" i="9"/>
  <c r="D273" i="9"/>
  <c r="E273" i="9"/>
  <c r="F273" i="9"/>
  <c r="G273" i="9"/>
  <c r="H273" i="9"/>
  <c r="I273" i="9"/>
  <c r="J273" i="9"/>
  <c r="K273" i="9"/>
  <c r="L273" i="9"/>
  <c r="M273" i="9"/>
  <c r="N273" i="9"/>
  <c r="O273" i="9"/>
  <c r="P273" i="9"/>
  <c r="Q273" i="9"/>
  <c r="R273" i="9"/>
  <c r="S273" i="9"/>
  <c r="T273" i="9"/>
  <c r="U273" i="9"/>
  <c r="V273" i="9"/>
  <c r="W273" i="9"/>
  <c r="X273" i="9"/>
  <c r="Y273" i="9"/>
  <c r="Z273" i="9"/>
  <c r="AA273" i="9"/>
  <c r="AB273" i="9"/>
  <c r="AC273" i="9"/>
  <c r="AD273" i="9"/>
  <c r="AE273" i="9"/>
  <c r="AF273" i="9"/>
  <c r="AG273" i="9"/>
  <c r="AH273" i="9"/>
  <c r="AI273" i="9"/>
  <c r="AJ273" i="9"/>
  <c r="AK273" i="9"/>
  <c r="AL273" i="9"/>
  <c r="AM273" i="9"/>
  <c r="AN273" i="9"/>
  <c r="AO273" i="9"/>
  <c r="AP273" i="9"/>
  <c r="AQ273" i="9"/>
  <c r="AR273" i="9"/>
  <c r="AS273" i="9"/>
  <c r="AT273" i="9"/>
  <c r="AU273" i="9"/>
  <c r="AV273" i="9"/>
  <c r="AW273" i="9"/>
  <c r="AX273" i="9"/>
  <c r="AY273" i="9"/>
  <c r="AZ273" i="9"/>
  <c r="BA273" i="9"/>
  <c r="BB273" i="9"/>
  <c r="BC273" i="9"/>
  <c r="BD273" i="9"/>
  <c r="BE273" i="9"/>
  <c r="BF273" i="9"/>
  <c r="BG273" i="9"/>
  <c r="BH273" i="9"/>
  <c r="BI273" i="9"/>
  <c r="BJ273" i="9"/>
  <c r="BK273" i="9"/>
  <c r="BL273" i="9"/>
  <c r="BM273" i="9"/>
  <c r="BN273" i="9"/>
  <c r="BO273" i="9"/>
  <c r="BP273" i="9"/>
  <c r="BQ273" i="9"/>
  <c r="BR273" i="9"/>
  <c r="BS273" i="9"/>
  <c r="BT273" i="9"/>
  <c r="BU273" i="9"/>
  <c r="BV273" i="9"/>
  <c r="BW273" i="9"/>
  <c r="BX273" i="9"/>
  <c r="BY273" i="9"/>
  <c r="BZ273" i="9"/>
  <c r="CA273" i="9"/>
  <c r="CB273" i="9"/>
  <c r="CC273" i="9"/>
  <c r="CD273" i="9"/>
  <c r="CE273" i="9"/>
  <c r="CF273" i="9"/>
  <c r="CG273" i="9"/>
  <c r="CH273" i="9"/>
  <c r="CI273" i="9"/>
  <c r="CJ273" i="9"/>
  <c r="CK273" i="9"/>
  <c r="CL273" i="9"/>
  <c r="CM273" i="9"/>
  <c r="CN273" i="9"/>
  <c r="CO273" i="9"/>
  <c r="CP273" i="9"/>
  <c r="CQ273" i="9"/>
  <c r="CR273" i="9"/>
  <c r="CS273" i="9"/>
  <c r="CT273" i="9"/>
  <c r="CU273" i="9"/>
  <c r="CV273" i="9"/>
  <c r="CW273" i="9"/>
  <c r="CX273" i="9"/>
  <c r="CY273" i="9"/>
  <c r="CZ273" i="9"/>
  <c r="DA273" i="9"/>
  <c r="DB273" i="9"/>
  <c r="DC273" i="9"/>
  <c r="DD273" i="9"/>
  <c r="DE273" i="9"/>
  <c r="DF273" i="9"/>
  <c r="DG273" i="9"/>
  <c r="DH273" i="9"/>
  <c r="DI273" i="9"/>
  <c r="DJ273" i="9"/>
  <c r="DK273" i="9"/>
  <c r="DL273" i="9"/>
  <c r="DM273" i="9"/>
  <c r="DN273" i="9"/>
  <c r="DO273" i="9"/>
  <c r="A274" i="9"/>
  <c r="B274" i="9"/>
  <c r="C274" i="9"/>
  <c r="D274" i="9"/>
  <c r="E274" i="9"/>
  <c r="F274" i="9"/>
  <c r="G274" i="9"/>
  <c r="H274" i="9"/>
  <c r="I274" i="9"/>
  <c r="J274" i="9"/>
  <c r="K274" i="9"/>
  <c r="L274" i="9"/>
  <c r="M274" i="9"/>
  <c r="N274" i="9"/>
  <c r="O274" i="9"/>
  <c r="P274" i="9"/>
  <c r="Q274" i="9"/>
  <c r="R274" i="9"/>
  <c r="S274" i="9"/>
  <c r="T274" i="9"/>
  <c r="U274" i="9"/>
  <c r="V274" i="9"/>
  <c r="W274" i="9"/>
  <c r="X274" i="9"/>
  <c r="Y274" i="9"/>
  <c r="Z274" i="9"/>
  <c r="AA274" i="9"/>
  <c r="AB274" i="9"/>
  <c r="AC274" i="9"/>
  <c r="AD274" i="9"/>
  <c r="AE274" i="9"/>
  <c r="AF274" i="9"/>
  <c r="AG274" i="9"/>
  <c r="AH274" i="9"/>
  <c r="AI274" i="9"/>
  <c r="AJ274" i="9"/>
  <c r="AK274" i="9"/>
  <c r="AL274" i="9"/>
  <c r="AM274" i="9"/>
  <c r="AN274" i="9"/>
  <c r="AO274" i="9"/>
  <c r="AP274" i="9"/>
  <c r="AQ274" i="9"/>
  <c r="AR274" i="9"/>
  <c r="AS274" i="9"/>
  <c r="AT274" i="9"/>
  <c r="AU274" i="9"/>
  <c r="AV274" i="9"/>
  <c r="AW274" i="9"/>
  <c r="AX274" i="9"/>
  <c r="AY274" i="9"/>
  <c r="AZ274" i="9"/>
  <c r="BA274" i="9"/>
  <c r="BB274" i="9"/>
  <c r="BC274" i="9"/>
  <c r="BD274" i="9"/>
  <c r="BE274" i="9"/>
  <c r="BF274" i="9"/>
  <c r="BG274" i="9"/>
  <c r="BH274" i="9"/>
  <c r="BI274" i="9"/>
  <c r="BJ274" i="9"/>
  <c r="BK274" i="9"/>
  <c r="BL274" i="9"/>
  <c r="BM274" i="9"/>
  <c r="BN274" i="9"/>
  <c r="BO274" i="9"/>
  <c r="BP274" i="9"/>
  <c r="BQ274" i="9"/>
  <c r="BR274" i="9"/>
  <c r="BS274" i="9"/>
  <c r="BT274" i="9"/>
  <c r="BU274" i="9"/>
  <c r="BV274" i="9"/>
  <c r="BW274" i="9"/>
  <c r="BX274" i="9"/>
  <c r="BY274" i="9"/>
  <c r="BZ274" i="9"/>
  <c r="CA274" i="9"/>
  <c r="CB274" i="9"/>
  <c r="CC274" i="9"/>
  <c r="CD274" i="9"/>
  <c r="CE274" i="9"/>
  <c r="CF274" i="9"/>
  <c r="CG274" i="9"/>
  <c r="CH274" i="9"/>
  <c r="CI274" i="9"/>
  <c r="CJ274" i="9"/>
  <c r="CK274" i="9"/>
  <c r="CL274" i="9"/>
  <c r="CM274" i="9"/>
  <c r="CN274" i="9"/>
  <c r="CO274" i="9"/>
  <c r="CP274" i="9"/>
  <c r="CQ274" i="9"/>
  <c r="CR274" i="9"/>
  <c r="CS274" i="9"/>
  <c r="CT274" i="9"/>
  <c r="CU274" i="9"/>
  <c r="CV274" i="9"/>
  <c r="CW274" i="9"/>
  <c r="CX274" i="9"/>
  <c r="CY274" i="9"/>
  <c r="CZ274" i="9"/>
  <c r="DA274" i="9"/>
  <c r="DB274" i="9"/>
  <c r="DC274" i="9"/>
  <c r="DD274" i="9"/>
  <c r="DE274" i="9"/>
  <c r="DF274" i="9"/>
  <c r="DG274" i="9"/>
  <c r="DH274" i="9"/>
  <c r="DI274" i="9"/>
  <c r="DJ274" i="9"/>
  <c r="DK274" i="9"/>
  <c r="DL274" i="9"/>
  <c r="DM274" i="9"/>
  <c r="DN274" i="9"/>
  <c r="DO274" i="9"/>
  <c r="A275" i="9"/>
  <c r="B275" i="9"/>
  <c r="C275" i="9"/>
  <c r="D275" i="9"/>
  <c r="E275" i="9"/>
  <c r="F275" i="9"/>
  <c r="G275" i="9"/>
  <c r="H275" i="9"/>
  <c r="I275" i="9"/>
  <c r="J275" i="9"/>
  <c r="K275" i="9"/>
  <c r="L275" i="9"/>
  <c r="M275" i="9"/>
  <c r="N275" i="9"/>
  <c r="O275" i="9"/>
  <c r="P275" i="9"/>
  <c r="Q275" i="9"/>
  <c r="R275" i="9"/>
  <c r="S275" i="9"/>
  <c r="T275" i="9"/>
  <c r="U275" i="9"/>
  <c r="V275" i="9"/>
  <c r="W275" i="9"/>
  <c r="X275" i="9"/>
  <c r="Y275" i="9"/>
  <c r="Z275" i="9"/>
  <c r="AA275" i="9"/>
  <c r="AB275" i="9"/>
  <c r="AC275" i="9"/>
  <c r="AD275" i="9"/>
  <c r="AE275" i="9"/>
  <c r="AF275" i="9"/>
  <c r="AG275" i="9"/>
  <c r="AH275" i="9"/>
  <c r="AI275" i="9"/>
  <c r="AJ275" i="9"/>
  <c r="AK275" i="9"/>
  <c r="AL275" i="9"/>
  <c r="AM275" i="9"/>
  <c r="AN275" i="9"/>
  <c r="AO275" i="9"/>
  <c r="AP275" i="9"/>
  <c r="AQ275" i="9"/>
  <c r="AR275" i="9"/>
  <c r="AS275" i="9"/>
  <c r="AT275" i="9"/>
  <c r="AU275" i="9"/>
  <c r="AV275" i="9"/>
  <c r="AW275" i="9"/>
  <c r="AX275" i="9"/>
  <c r="AY275" i="9"/>
  <c r="AZ275" i="9"/>
  <c r="BA275" i="9"/>
  <c r="BB275" i="9"/>
  <c r="BC275" i="9"/>
  <c r="BD275" i="9"/>
  <c r="BE275" i="9"/>
  <c r="BF275" i="9"/>
  <c r="BG275" i="9"/>
  <c r="BH275" i="9"/>
  <c r="BI275" i="9"/>
  <c r="BJ275" i="9"/>
  <c r="BK275" i="9"/>
  <c r="BL275" i="9"/>
  <c r="BM275" i="9"/>
  <c r="BN275" i="9"/>
  <c r="BO275" i="9"/>
  <c r="BP275" i="9"/>
  <c r="BQ275" i="9"/>
  <c r="BR275" i="9"/>
  <c r="BS275" i="9"/>
  <c r="BT275" i="9"/>
  <c r="BU275" i="9"/>
  <c r="BV275" i="9"/>
  <c r="BW275" i="9"/>
  <c r="BX275" i="9"/>
  <c r="BY275" i="9"/>
  <c r="BZ275" i="9"/>
  <c r="CA275" i="9"/>
  <c r="CB275" i="9"/>
  <c r="CC275" i="9"/>
  <c r="CD275" i="9"/>
  <c r="CE275" i="9"/>
  <c r="CF275" i="9"/>
  <c r="CG275" i="9"/>
  <c r="CH275" i="9"/>
  <c r="CI275" i="9"/>
  <c r="CJ275" i="9"/>
  <c r="CK275" i="9"/>
  <c r="CL275" i="9"/>
  <c r="CM275" i="9"/>
  <c r="CN275" i="9"/>
  <c r="CO275" i="9"/>
  <c r="CP275" i="9"/>
  <c r="CQ275" i="9"/>
  <c r="CR275" i="9"/>
  <c r="CS275" i="9"/>
  <c r="CT275" i="9"/>
  <c r="CU275" i="9"/>
  <c r="CV275" i="9"/>
  <c r="CW275" i="9"/>
  <c r="CX275" i="9"/>
  <c r="CY275" i="9"/>
  <c r="CZ275" i="9"/>
  <c r="DA275" i="9"/>
  <c r="DB275" i="9"/>
  <c r="DC275" i="9"/>
  <c r="DD275" i="9"/>
  <c r="DE275" i="9"/>
  <c r="DF275" i="9"/>
  <c r="DG275" i="9"/>
  <c r="DH275" i="9"/>
  <c r="DI275" i="9"/>
  <c r="DJ275" i="9"/>
  <c r="DK275" i="9"/>
  <c r="DL275" i="9"/>
  <c r="DM275" i="9"/>
  <c r="DN275" i="9"/>
  <c r="DO275" i="9"/>
  <c r="A276" i="9"/>
  <c r="B276" i="9"/>
  <c r="C276" i="9"/>
  <c r="D276" i="9"/>
  <c r="E276" i="9"/>
  <c r="F276" i="9"/>
  <c r="G276" i="9"/>
  <c r="H276" i="9"/>
  <c r="I276" i="9"/>
  <c r="J276" i="9"/>
  <c r="K276" i="9"/>
  <c r="L276" i="9"/>
  <c r="M276" i="9"/>
  <c r="N276" i="9"/>
  <c r="O276" i="9"/>
  <c r="P276" i="9"/>
  <c r="Q276" i="9"/>
  <c r="R276" i="9"/>
  <c r="S276" i="9"/>
  <c r="T276" i="9"/>
  <c r="U276" i="9"/>
  <c r="V276" i="9"/>
  <c r="W276" i="9"/>
  <c r="X276" i="9"/>
  <c r="Y276" i="9"/>
  <c r="Z276" i="9"/>
  <c r="AA276" i="9"/>
  <c r="AB276" i="9"/>
  <c r="AC276" i="9"/>
  <c r="AD276" i="9"/>
  <c r="AE276" i="9"/>
  <c r="AF276" i="9"/>
  <c r="AG276" i="9"/>
  <c r="AH276" i="9"/>
  <c r="AI276" i="9"/>
  <c r="AJ276" i="9"/>
  <c r="AK276" i="9"/>
  <c r="AL276" i="9"/>
  <c r="AM276" i="9"/>
  <c r="AN276" i="9"/>
  <c r="AO276" i="9"/>
  <c r="AP276" i="9"/>
  <c r="AQ276" i="9"/>
  <c r="AR276" i="9"/>
  <c r="AS276" i="9"/>
  <c r="AT276" i="9"/>
  <c r="AU276" i="9"/>
  <c r="AV276" i="9"/>
  <c r="AW276" i="9"/>
  <c r="AX276" i="9"/>
  <c r="AY276" i="9"/>
  <c r="AZ276" i="9"/>
  <c r="BA276" i="9"/>
  <c r="BB276" i="9"/>
  <c r="BC276" i="9"/>
  <c r="BD276" i="9"/>
  <c r="BE276" i="9"/>
  <c r="BF276" i="9"/>
  <c r="BG276" i="9"/>
  <c r="BH276" i="9"/>
  <c r="BI276" i="9"/>
  <c r="BJ276" i="9"/>
  <c r="BK276" i="9"/>
  <c r="BL276" i="9"/>
  <c r="BM276" i="9"/>
  <c r="BN276" i="9"/>
  <c r="BO276" i="9"/>
  <c r="BP276" i="9"/>
  <c r="BQ276" i="9"/>
  <c r="BR276" i="9"/>
  <c r="BS276" i="9"/>
  <c r="BT276" i="9"/>
  <c r="BU276" i="9"/>
  <c r="BV276" i="9"/>
  <c r="BW276" i="9"/>
  <c r="BX276" i="9"/>
  <c r="BY276" i="9"/>
  <c r="BZ276" i="9"/>
  <c r="CA276" i="9"/>
  <c r="CB276" i="9"/>
  <c r="CC276" i="9"/>
  <c r="CD276" i="9"/>
  <c r="CE276" i="9"/>
  <c r="CF276" i="9"/>
  <c r="CG276" i="9"/>
  <c r="CH276" i="9"/>
  <c r="CI276" i="9"/>
  <c r="CJ276" i="9"/>
  <c r="CK276" i="9"/>
  <c r="CL276" i="9"/>
  <c r="CM276" i="9"/>
  <c r="CN276" i="9"/>
  <c r="CO276" i="9"/>
  <c r="CP276" i="9"/>
  <c r="CQ276" i="9"/>
  <c r="CR276" i="9"/>
  <c r="CS276" i="9"/>
  <c r="CT276" i="9"/>
  <c r="CU276" i="9"/>
  <c r="CV276" i="9"/>
  <c r="CW276" i="9"/>
  <c r="CX276" i="9"/>
  <c r="CY276" i="9"/>
  <c r="CZ276" i="9"/>
  <c r="DA276" i="9"/>
  <c r="DB276" i="9"/>
  <c r="DC276" i="9"/>
  <c r="DD276" i="9"/>
  <c r="DE276" i="9"/>
  <c r="DF276" i="9"/>
  <c r="DG276" i="9"/>
  <c r="DH276" i="9"/>
  <c r="DI276" i="9"/>
  <c r="DJ276" i="9"/>
  <c r="DK276" i="9"/>
  <c r="DL276" i="9"/>
  <c r="DM276" i="9"/>
  <c r="DN276" i="9"/>
  <c r="DO276" i="9"/>
  <c r="A277" i="9"/>
  <c r="B277" i="9"/>
  <c r="C277" i="9"/>
  <c r="D277" i="9"/>
  <c r="E277" i="9"/>
  <c r="F277" i="9"/>
  <c r="G277" i="9"/>
  <c r="H277" i="9"/>
  <c r="I277" i="9"/>
  <c r="J277" i="9"/>
  <c r="K277" i="9"/>
  <c r="L277" i="9"/>
  <c r="M277" i="9"/>
  <c r="N277" i="9"/>
  <c r="O277" i="9"/>
  <c r="P277" i="9"/>
  <c r="Q277" i="9"/>
  <c r="R277" i="9"/>
  <c r="S277" i="9"/>
  <c r="T277" i="9"/>
  <c r="U277" i="9"/>
  <c r="V277" i="9"/>
  <c r="W277" i="9"/>
  <c r="X277" i="9"/>
  <c r="Y277" i="9"/>
  <c r="Z277" i="9"/>
  <c r="AA277" i="9"/>
  <c r="AB277" i="9"/>
  <c r="AC277" i="9"/>
  <c r="AD277" i="9"/>
  <c r="AE277" i="9"/>
  <c r="AF277" i="9"/>
  <c r="AG277" i="9"/>
  <c r="AH277" i="9"/>
  <c r="AI277" i="9"/>
  <c r="AJ277" i="9"/>
  <c r="AK277" i="9"/>
  <c r="AL277" i="9"/>
  <c r="AM277" i="9"/>
  <c r="AN277" i="9"/>
  <c r="AO277" i="9"/>
  <c r="AP277" i="9"/>
  <c r="AQ277" i="9"/>
  <c r="AR277" i="9"/>
  <c r="AS277" i="9"/>
  <c r="AT277" i="9"/>
  <c r="AU277" i="9"/>
  <c r="AV277" i="9"/>
  <c r="AW277" i="9"/>
  <c r="AX277" i="9"/>
  <c r="AY277" i="9"/>
  <c r="AZ277" i="9"/>
  <c r="BA277" i="9"/>
  <c r="BB277" i="9"/>
  <c r="BC277" i="9"/>
  <c r="BD277" i="9"/>
  <c r="BE277" i="9"/>
  <c r="BF277" i="9"/>
  <c r="BG277" i="9"/>
  <c r="BH277" i="9"/>
  <c r="BI277" i="9"/>
  <c r="BJ277" i="9"/>
  <c r="BK277" i="9"/>
  <c r="BL277" i="9"/>
  <c r="BM277" i="9"/>
  <c r="BN277" i="9"/>
  <c r="BO277" i="9"/>
  <c r="BP277" i="9"/>
  <c r="BQ277" i="9"/>
  <c r="BR277" i="9"/>
  <c r="BS277" i="9"/>
  <c r="BT277" i="9"/>
  <c r="BU277" i="9"/>
  <c r="BV277" i="9"/>
  <c r="BW277" i="9"/>
  <c r="BX277" i="9"/>
  <c r="BY277" i="9"/>
  <c r="BZ277" i="9"/>
  <c r="CA277" i="9"/>
  <c r="CB277" i="9"/>
  <c r="CC277" i="9"/>
  <c r="CD277" i="9"/>
  <c r="CE277" i="9"/>
  <c r="CF277" i="9"/>
  <c r="CG277" i="9"/>
  <c r="CH277" i="9"/>
  <c r="CI277" i="9"/>
  <c r="CJ277" i="9"/>
  <c r="CK277" i="9"/>
  <c r="CL277" i="9"/>
  <c r="CM277" i="9"/>
  <c r="CN277" i="9"/>
  <c r="CO277" i="9"/>
  <c r="CP277" i="9"/>
  <c r="CQ277" i="9"/>
  <c r="CR277" i="9"/>
  <c r="CS277" i="9"/>
  <c r="CT277" i="9"/>
  <c r="CU277" i="9"/>
  <c r="CV277" i="9"/>
  <c r="CW277" i="9"/>
  <c r="CX277" i="9"/>
  <c r="CY277" i="9"/>
  <c r="CZ277" i="9"/>
  <c r="DA277" i="9"/>
  <c r="DB277" i="9"/>
  <c r="DC277" i="9"/>
  <c r="DD277" i="9"/>
  <c r="DE277" i="9"/>
  <c r="DF277" i="9"/>
  <c r="DG277" i="9"/>
  <c r="DH277" i="9"/>
  <c r="DI277" i="9"/>
  <c r="DJ277" i="9"/>
  <c r="DK277" i="9"/>
  <c r="DL277" i="9"/>
  <c r="DM277" i="9"/>
  <c r="DN277" i="9"/>
  <c r="DO277" i="9"/>
  <c r="A278" i="9"/>
  <c r="B278" i="9"/>
  <c r="C278" i="9"/>
  <c r="D278" i="9"/>
  <c r="E278" i="9"/>
  <c r="F278" i="9"/>
  <c r="G278" i="9"/>
  <c r="H278" i="9"/>
  <c r="I278" i="9"/>
  <c r="J278" i="9"/>
  <c r="K278" i="9"/>
  <c r="L278" i="9"/>
  <c r="M278" i="9"/>
  <c r="N278" i="9"/>
  <c r="O278" i="9"/>
  <c r="P278" i="9"/>
  <c r="Q278" i="9"/>
  <c r="R278" i="9"/>
  <c r="S278" i="9"/>
  <c r="T278" i="9"/>
  <c r="U278" i="9"/>
  <c r="V278" i="9"/>
  <c r="W278" i="9"/>
  <c r="X278" i="9"/>
  <c r="Y278" i="9"/>
  <c r="Z278" i="9"/>
  <c r="AA278" i="9"/>
  <c r="AB278" i="9"/>
  <c r="AC278" i="9"/>
  <c r="AD278" i="9"/>
  <c r="AE278" i="9"/>
  <c r="AF278" i="9"/>
  <c r="AG278" i="9"/>
  <c r="AH278" i="9"/>
  <c r="AI278" i="9"/>
  <c r="AJ278" i="9"/>
  <c r="AK278" i="9"/>
  <c r="AL278" i="9"/>
  <c r="AM278" i="9"/>
  <c r="AN278" i="9"/>
  <c r="AO278" i="9"/>
  <c r="AP278" i="9"/>
  <c r="AQ278" i="9"/>
  <c r="AR278" i="9"/>
  <c r="AS278" i="9"/>
  <c r="AT278" i="9"/>
  <c r="AU278" i="9"/>
  <c r="AV278" i="9"/>
  <c r="AW278" i="9"/>
  <c r="AX278" i="9"/>
  <c r="AY278" i="9"/>
  <c r="AZ278" i="9"/>
  <c r="BA278" i="9"/>
  <c r="BB278" i="9"/>
  <c r="BC278" i="9"/>
  <c r="BD278" i="9"/>
  <c r="BE278" i="9"/>
  <c r="BF278" i="9"/>
  <c r="BG278" i="9"/>
  <c r="BH278" i="9"/>
  <c r="BI278" i="9"/>
  <c r="BJ278" i="9"/>
  <c r="BK278" i="9"/>
  <c r="BL278" i="9"/>
  <c r="BM278" i="9"/>
  <c r="BN278" i="9"/>
  <c r="BO278" i="9"/>
  <c r="BP278" i="9"/>
  <c r="BQ278" i="9"/>
  <c r="BR278" i="9"/>
  <c r="BS278" i="9"/>
  <c r="BT278" i="9"/>
  <c r="BU278" i="9"/>
  <c r="BV278" i="9"/>
  <c r="BW278" i="9"/>
  <c r="BX278" i="9"/>
  <c r="BY278" i="9"/>
  <c r="BZ278" i="9"/>
  <c r="CA278" i="9"/>
  <c r="CB278" i="9"/>
  <c r="CC278" i="9"/>
  <c r="CD278" i="9"/>
  <c r="CE278" i="9"/>
  <c r="CF278" i="9"/>
  <c r="CG278" i="9"/>
  <c r="CH278" i="9"/>
  <c r="CI278" i="9"/>
  <c r="CJ278" i="9"/>
  <c r="CK278" i="9"/>
  <c r="CL278" i="9"/>
  <c r="CM278" i="9"/>
  <c r="CN278" i="9"/>
  <c r="CO278" i="9"/>
  <c r="CP278" i="9"/>
  <c r="CQ278" i="9"/>
  <c r="CR278" i="9"/>
  <c r="CS278" i="9"/>
  <c r="CT278" i="9"/>
  <c r="CU278" i="9"/>
  <c r="CV278" i="9"/>
  <c r="CW278" i="9"/>
  <c r="CX278" i="9"/>
  <c r="CY278" i="9"/>
  <c r="CZ278" i="9"/>
  <c r="DA278" i="9"/>
  <c r="DB278" i="9"/>
  <c r="DC278" i="9"/>
  <c r="DD278" i="9"/>
  <c r="DE278" i="9"/>
  <c r="DF278" i="9"/>
  <c r="DG278" i="9"/>
  <c r="DH278" i="9"/>
  <c r="DI278" i="9"/>
  <c r="DJ278" i="9"/>
  <c r="DK278" i="9"/>
  <c r="DL278" i="9"/>
  <c r="DM278" i="9"/>
  <c r="DN278" i="9"/>
  <c r="DO278" i="9"/>
  <c r="A279" i="9"/>
  <c r="B279" i="9"/>
  <c r="C279" i="9"/>
  <c r="D279" i="9"/>
  <c r="E279" i="9"/>
  <c r="F279" i="9"/>
  <c r="G279" i="9"/>
  <c r="H279" i="9"/>
  <c r="I279" i="9"/>
  <c r="J279" i="9"/>
  <c r="K279" i="9"/>
  <c r="L279" i="9"/>
  <c r="M279" i="9"/>
  <c r="N279" i="9"/>
  <c r="O279" i="9"/>
  <c r="P279" i="9"/>
  <c r="Q279" i="9"/>
  <c r="R279" i="9"/>
  <c r="S279" i="9"/>
  <c r="T279" i="9"/>
  <c r="U279" i="9"/>
  <c r="V279" i="9"/>
  <c r="W279" i="9"/>
  <c r="X279" i="9"/>
  <c r="Y279" i="9"/>
  <c r="Z279" i="9"/>
  <c r="AA279" i="9"/>
  <c r="AB279" i="9"/>
  <c r="AC279" i="9"/>
  <c r="AD279" i="9"/>
  <c r="AE279" i="9"/>
  <c r="AF279" i="9"/>
  <c r="AG279" i="9"/>
  <c r="AH279" i="9"/>
  <c r="AI279" i="9"/>
  <c r="AJ279" i="9"/>
  <c r="AK279" i="9"/>
  <c r="AL279" i="9"/>
  <c r="AM279" i="9"/>
  <c r="AN279" i="9"/>
  <c r="AO279" i="9"/>
  <c r="AP279" i="9"/>
  <c r="AQ279" i="9"/>
  <c r="AR279" i="9"/>
  <c r="AS279" i="9"/>
  <c r="AT279" i="9"/>
  <c r="AU279" i="9"/>
  <c r="AV279" i="9"/>
  <c r="AW279" i="9"/>
  <c r="AX279" i="9"/>
  <c r="AY279" i="9"/>
  <c r="AZ279" i="9"/>
  <c r="BA279" i="9"/>
  <c r="BB279" i="9"/>
  <c r="BC279" i="9"/>
  <c r="BD279" i="9"/>
  <c r="BE279" i="9"/>
  <c r="BF279" i="9"/>
  <c r="BG279" i="9"/>
  <c r="BH279" i="9"/>
  <c r="BI279" i="9"/>
  <c r="BJ279" i="9"/>
  <c r="BK279" i="9"/>
  <c r="BL279" i="9"/>
  <c r="BM279" i="9"/>
  <c r="BN279" i="9"/>
  <c r="BO279" i="9"/>
  <c r="BP279" i="9"/>
  <c r="BQ279" i="9"/>
  <c r="BR279" i="9"/>
  <c r="BS279" i="9"/>
  <c r="BT279" i="9"/>
  <c r="BU279" i="9"/>
  <c r="BV279" i="9"/>
  <c r="BW279" i="9"/>
  <c r="BX279" i="9"/>
  <c r="BY279" i="9"/>
  <c r="BZ279" i="9"/>
  <c r="CA279" i="9"/>
  <c r="CB279" i="9"/>
  <c r="CC279" i="9"/>
  <c r="CD279" i="9"/>
  <c r="CE279" i="9"/>
  <c r="CF279" i="9"/>
  <c r="CG279" i="9"/>
  <c r="CH279" i="9"/>
  <c r="CI279" i="9"/>
  <c r="CJ279" i="9"/>
  <c r="CK279" i="9"/>
  <c r="CL279" i="9"/>
  <c r="CM279" i="9"/>
  <c r="CN279" i="9"/>
  <c r="CO279" i="9"/>
  <c r="CP279" i="9"/>
  <c r="CQ279" i="9"/>
  <c r="CR279" i="9"/>
  <c r="CS279" i="9"/>
  <c r="CT279" i="9"/>
  <c r="CU279" i="9"/>
  <c r="CV279" i="9"/>
  <c r="CW279" i="9"/>
  <c r="CX279" i="9"/>
  <c r="CY279" i="9"/>
  <c r="CZ279" i="9"/>
  <c r="DA279" i="9"/>
  <c r="DB279" i="9"/>
  <c r="DC279" i="9"/>
  <c r="DD279" i="9"/>
  <c r="DE279" i="9"/>
  <c r="DF279" i="9"/>
  <c r="DG279" i="9"/>
  <c r="DH279" i="9"/>
  <c r="DI279" i="9"/>
  <c r="DJ279" i="9"/>
  <c r="DK279" i="9"/>
  <c r="DL279" i="9"/>
  <c r="DM279" i="9"/>
  <c r="DN279" i="9"/>
  <c r="DO279" i="9"/>
  <c r="A280" i="9"/>
  <c r="B280" i="9"/>
  <c r="C280" i="9"/>
  <c r="D280" i="9"/>
  <c r="E280" i="9"/>
  <c r="F280" i="9"/>
  <c r="G280" i="9"/>
  <c r="H280" i="9"/>
  <c r="I280" i="9"/>
  <c r="J280" i="9"/>
  <c r="K280" i="9"/>
  <c r="L280" i="9"/>
  <c r="M280" i="9"/>
  <c r="N280" i="9"/>
  <c r="O280" i="9"/>
  <c r="P280" i="9"/>
  <c r="Q280" i="9"/>
  <c r="R280" i="9"/>
  <c r="S280" i="9"/>
  <c r="T280" i="9"/>
  <c r="U280" i="9"/>
  <c r="V280" i="9"/>
  <c r="W280" i="9"/>
  <c r="X280" i="9"/>
  <c r="Y280" i="9"/>
  <c r="Z280" i="9"/>
  <c r="AA280" i="9"/>
  <c r="AB280" i="9"/>
  <c r="AC280" i="9"/>
  <c r="AD280" i="9"/>
  <c r="AE280" i="9"/>
  <c r="AF280" i="9"/>
  <c r="AG280" i="9"/>
  <c r="AH280" i="9"/>
  <c r="AI280" i="9"/>
  <c r="AJ280" i="9"/>
  <c r="AK280" i="9"/>
  <c r="AL280" i="9"/>
  <c r="AM280" i="9"/>
  <c r="AN280" i="9"/>
  <c r="AO280" i="9"/>
  <c r="AP280" i="9"/>
  <c r="AQ280" i="9"/>
  <c r="AR280" i="9"/>
  <c r="AS280" i="9"/>
  <c r="AT280" i="9"/>
  <c r="AU280" i="9"/>
  <c r="AV280" i="9"/>
  <c r="AW280" i="9"/>
  <c r="AX280" i="9"/>
  <c r="AY280" i="9"/>
  <c r="AZ280" i="9"/>
  <c r="BA280" i="9"/>
  <c r="BB280" i="9"/>
  <c r="BC280" i="9"/>
  <c r="BD280" i="9"/>
  <c r="BE280" i="9"/>
  <c r="BF280" i="9"/>
  <c r="BG280" i="9"/>
  <c r="BH280" i="9"/>
  <c r="BI280" i="9"/>
  <c r="BJ280" i="9"/>
  <c r="BK280" i="9"/>
  <c r="BL280" i="9"/>
  <c r="BM280" i="9"/>
  <c r="BN280" i="9"/>
  <c r="BO280" i="9"/>
  <c r="BP280" i="9"/>
  <c r="BQ280" i="9"/>
  <c r="BR280" i="9"/>
  <c r="BS280" i="9"/>
  <c r="BT280" i="9"/>
  <c r="BU280" i="9"/>
  <c r="BV280" i="9"/>
  <c r="BW280" i="9"/>
  <c r="BX280" i="9"/>
  <c r="BY280" i="9"/>
  <c r="BZ280" i="9"/>
  <c r="CA280" i="9"/>
  <c r="CB280" i="9"/>
  <c r="CC280" i="9"/>
  <c r="CD280" i="9"/>
  <c r="CE280" i="9"/>
  <c r="CF280" i="9"/>
  <c r="CG280" i="9"/>
  <c r="CH280" i="9"/>
  <c r="CI280" i="9"/>
  <c r="CJ280" i="9"/>
  <c r="CK280" i="9"/>
  <c r="CL280" i="9"/>
  <c r="CM280" i="9"/>
  <c r="CN280" i="9"/>
  <c r="CO280" i="9"/>
  <c r="CP280" i="9"/>
  <c r="CQ280" i="9"/>
  <c r="CR280" i="9"/>
  <c r="CS280" i="9"/>
  <c r="CT280" i="9"/>
  <c r="CU280" i="9"/>
  <c r="CV280" i="9"/>
  <c r="CW280" i="9"/>
  <c r="CX280" i="9"/>
  <c r="CY280" i="9"/>
  <c r="CZ280" i="9"/>
  <c r="DA280" i="9"/>
  <c r="DB280" i="9"/>
  <c r="DC280" i="9"/>
  <c r="DD280" i="9"/>
  <c r="DE280" i="9"/>
  <c r="DF280" i="9"/>
  <c r="DG280" i="9"/>
  <c r="DH280" i="9"/>
  <c r="DI280" i="9"/>
  <c r="DJ280" i="9"/>
  <c r="DK280" i="9"/>
  <c r="DL280" i="9"/>
  <c r="DM280" i="9"/>
  <c r="DN280" i="9"/>
  <c r="DO280" i="9"/>
  <c r="A281" i="9"/>
  <c r="B281" i="9"/>
  <c r="C281" i="9"/>
  <c r="D281" i="9"/>
  <c r="E281" i="9"/>
  <c r="F281" i="9"/>
  <c r="G281" i="9"/>
  <c r="H281" i="9"/>
  <c r="I281" i="9"/>
  <c r="J281" i="9"/>
  <c r="K281" i="9"/>
  <c r="L281" i="9"/>
  <c r="M281" i="9"/>
  <c r="N281" i="9"/>
  <c r="O281" i="9"/>
  <c r="P281" i="9"/>
  <c r="Q281" i="9"/>
  <c r="R281" i="9"/>
  <c r="S281" i="9"/>
  <c r="T281" i="9"/>
  <c r="U281" i="9"/>
  <c r="V281" i="9"/>
  <c r="W281" i="9"/>
  <c r="X281" i="9"/>
  <c r="Y281" i="9"/>
  <c r="Z281" i="9"/>
  <c r="AA281" i="9"/>
  <c r="AB281" i="9"/>
  <c r="AC281" i="9"/>
  <c r="AD281" i="9"/>
  <c r="AE281" i="9"/>
  <c r="AF281" i="9"/>
  <c r="AG281" i="9"/>
  <c r="AH281" i="9"/>
  <c r="AI281" i="9"/>
  <c r="AJ281" i="9"/>
  <c r="AK281" i="9"/>
  <c r="AL281" i="9"/>
  <c r="AM281" i="9"/>
  <c r="AN281" i="9"/>
  <c r="AO281" i="9"/>
  <c r="AP281" i="9"/>
  <c r="AQ281" i="9"/>
  <c r="AR281" i="9"/>
  <c r="AS281" i="9"/>
  <c r="AT281" i="9"/>
  <c r="AU281" i="9"/>
  <c r="AV281" i="9"/>
  <c r="AW281" i="9"/>
  <c r="AX281" i="9"/>
  <c r="AY281" i="9"/>
  <c r="AZ281" i="9"/>
  <c r="BA281" i="9"/>
  <c r="BB281" i="9"/>
  <c r="BC281" i="9"/>
  <c r="BD281" i="9"/>
  <c r="BE281" i="9"/>
  <c r="BF281" i="9"/>
  <c r="BG281" i="9"/>
  <c r="BH281" i="9"/>
  <c r="BI281" i="9"/>
  <c r="BJ281" i="9"/>
  <c r="BK281" i="9"/>
  <c r="BL281" i="9"/>
  <c r="BM281" i="9"/>
  <c r="BN281" i="9"/>
  <c r="BO281" i="9"/>
  <c r="BP281" i="9"/>
  <c r="BQ281" i="9"/>
  <c r="BR281" i="9"/>
  <c r="BS281" i="9"/>
  <c r="BT281" i="9"/>
  <c r="BU281" i="9"/>
  <c r="BV281" i="9"/>
  <c r="BW281" i="9"/>
  <c r="BX281" i="9"/>
  <c r="BY281" i="9"/>
  <c r="BZ281" i="9"/>
  <c r="CA281" i="9"/>
  <c r="CB281" i="9"/>
  <c r="CC281" i="9"/>
  <c r="CD281" i="9"/>
  <c r="CE281" i="9"/>
  <c r="CF281" i="9"/>
  <c r="CG281" i="9"/>
  <c r="CH281" i="9"/>
  <c r="CI281" i="9"/>
  <c r="CJ281" i="9"/>
  <c r="CK281" i="9"/>
  <c r="CL281" i="9"/>
  <c r="CM281" i="9"/>
  <c r="CN281" i="9"/>
  <c r="CO281" i="9"/>
  <c r="CP281" i="9"/>
  <c r="CQ281" i="9"/>
  <c r="CR281" i="9"/>
  <c r="CS281" i="9"/>
  <c r="CT281" i="9"/>
  <c r="CU281" i="9"/>
  <c r="CV281" i="9"/>
  <c r="CW281" i="9"/>
  <c r="CX281" i="9"/>
  <c r="CY281" i="9"/>
  <c r="CZ281" i="9"/>
  <c r="DA281" i="9"/>
  <c r="DB281" i="9"/>
  <c r="DC281" i="9"/>
  <c r="DD281" i="9"/>
  <c r="DE281" i="9"/>
  <c r="DF281" i="9"/>
  <c r="DG281" i="9"/>
  <c r="DH281" i="9"/>
  <c r="DI281" i="9"/>
  <c r="DJ281" i="9"/>
  <c r="DK281" i="9"/>
  <c r="DL281" i="9"/>
  <c r="DM281" i="9"/>
  <c r="DN281" i="9"/>
  <c r="DO281" i="9"/>
  <c r="A282" i="9"/>
  <c r="B282" i="9"/>
  <c r="C282" i="9"/>
  <c r="D282" i="9"/>
  <c r="E282" i="9"/>
  <c r="F282" i="9"/>
  <c r="G282" i="9"/>
  <c r="H282" i="9"/>
  <c r="I282" i="9"/>
  <c r="J282" i="9"/>
  <c r="K282" i="9"/>
  <c r="L282" i="9"/>
  <c r="M282" i="9"/>
  <c r="N282" i="9"/>
  <c r="O282" i="9"/>
  <c r="P282" i="9"/>
  <c r="Q282" i="9"/>
  <c r="R282" i="9"/>
  <c r="S282" i="9"/>
  <c r="T282" i="9"/>
  <c r="U282" i="9"/>
  <c r="V282" i="9"/>
  <c r="W282" i="9"/>
  <c r="X282" i="9"/>
  <c r="Y282" i="9"/>
  <c r="Z282" i="9"/>
  <c r="AA282" i="9"/>
  <c r="AB282" i="9"/>
  <c r="AC282" i="9"/>
  <c r="AD282" i="9"/>
  <c r="AE282" i="9"/>
  <c r="AF282" i="9"/>
  <c r="AG282" i="9"/>
  <c r="AH282" i="9"/>
  <c r="AI282" i="9"/>
  <c r="AJ282" i="9"/>
  <c r="AK282" i="9"/>
  <c r="AL282" i="9"/>
  <c r="AM282" i="9"/>
  <c r="AN282" i="9"/>
  <c r="AO282" i="9"/>
  <c r="AP282" i="9"/>
  <c r="AQ282" i="9"/>
  <c r="AR282" i="9"/>
  <c r="AS282" i="9"/>
  <c r="AT282" i="9"/>
  <c r="AU282" i="9"/>
  <c r="AV282" i="9"/>
  <c r="AW282" i="9"/>
  <c r="AX282" i="9"/>
  <c r="AY282" i="9"/>
  <c r="AZ282" i="9"/>
  <c r="BA282" i="9"/>
  <c r="BB282" i="9"/>
  <c r="BC282" i="9"/>
  <c r="BD282" i="9"/>
  <c r="BE282" i="9"/>
  <c r="BF282" i="9"/>
  <c r="BG282" i="9"/>
  <c r="BH282" i="9"/>
  <c r="BI282" i="9"/>
  <c r="BJ282" i="9"/>
  <c r="BK282" i="9"/>
  <c r="BL282" i="9"/>
  <c r="BM282" i="9"/>
  <c r="BN282" i="9"/>
  <c r="BO282" i="9"/>
  <c r="BP282" i="9"/>
  <c r="BQ282" i="9"/>
  <c r="BR282" i="9"/>
  <c r="BS282" i="9"/>
  <c r="BT282" i="9"/>
  <c r="BU282" i="9"/>
  <c r="BV282" i="9"/>
  <c r="BW282" i="9"/>
  <c r="BX282" i="9"/>
  <c r="BY282" i="9"/>
  <c r="BZ282" i="9"/>
  <c r="CA282" i="9"/>
  <c r="CB282" i="9"/>
  <c r="CC282" i="9"/>
  <c r="CD282" i="9"/>
  <c r="CE282" i="9"/>
  <c r="CF282" i="9"/>
  <c r="CG282" i="9"/>
  <c r="CH282" i="9"/>
  <c r="CI282" i="9"/>
  <c r="CJ282" i="9"/>
  <c r="CK282" i="9"/>
  <c r="CL282" i="9"/>
  <c r="CM282" i="9"/>
  <c r="CN282" i="9"/>
  <c r="CO282" i="9"/>
  <c r="CP282" i="9"/>
  <c r="CQ282" i="9"/>
  <c r="CR282" i="9"/>
  <c r="CS282" i="9"/>
  <c r="CT282" i="9"/>
  <c r="CU282" i="9"/>
  <c r="CV282" i="9"/>
  <c r="CW282" i="9"/>
  <c r="CX282" i="9"/>
  <c r="CY282" i="9"/>
  <c r="CZ282" i="9"/>
  <c r="DA282" i="9"/>
  <c r="DB282" i="9"/>
  <c r="DC282" i="9"/>
  <c r="DD282" i="9"/>
  <c r="DE282" i="9"/>
  <c r="DF282" i="9"/>
  <c r="DG282" i="9"/>
  <c r="DH282" i="9"/>
  <c r="DI282" i="9"/>
  <c r="DJ282" i="9"/>
  <c r="DK282" i="9"/>
  <c r="DL282" i="9"/>
  <c r="DM282" i="9"/>
  <c r="DN282" i="9"/>
  <c r="DO282" i="9"/>
  <c r="A3" i="9" l="1"/>
  <c r="B3" i="9"/>
  <c r="C3" i="9"/>
  <c r="D3" i="9"/>
  <c r="E3" i="9"/>
  <c r="F3" i="9"/>
  <c r="G3" i="9"/>
  <c r="H3" i="9"/>
  <c r="I3" i="9"/>
  <c r="J3" i="9"/>
  <c r="K3" i="9"/>
  <c r="L3" i="9"/>
  <c r="M3" i="9"/>
  <c r="N3" i="9"/>
  <c r="O3" i="9"/>
  <c r="P3" i="9"/>
  <c r="Q3" i="9"/>
  <c r="R3" i="9"/>
  <c r="S3" i="9"/>
  <c r="T3" i="9"/>
  <c r="U3" i="9"/>
  <c r="V3" i="9"/>
  <c r="W3" i="9"/>
  <c r="X3" i="9"/>
  <c r="Y3" i="9"/>
  <c r="Z3" i="9"/>
  <c r="AA3" i="9"/>
  <c r="AB3" i="9"/>
  <c r="AC3" i="9"/>
  <c r="AD3" i="9"/>
  <c r="AE3" i="9"/>
  <c r="AF3" i="9"/>
  <c r="AG3" i="9"/>
  <c r="AH3" i="9"/>
  <c r="AI3" i="9"/>
  <c r="AJ3" i="9"/>
  <c r="AK3" i="9"/>
  <c r="AL3" i="9"/>
  <c r="AM3" i="9"/>
  <c r="AN3" i="9"/>
  <c r="AO3" i="9"/>
  <c r="AP3" i="9"/>
  <c r="AQ3" i="9"/>
  <c r="AR3" i="9"/>
  <c r="AS3" i="9"/>
  <c r="AT3" i="9"/>
  <c r="AU3" i="9"/>
  <c r="AV3" i="9"/>
  <c r="AW3" i="9"/>
  <c r="AX3" i="9"/>
  <c r="AY3" i="9"/>
  <c r="AZ3" i="9"/>
  <c r="BA3" i="9"/>
  <c r="BB3" i="9"/>
  <c r="BC3" i="9"/>
  <c r="BD3" i="9"/>
  <c r="BE3" i="9"/>
  <c r="BF3" i="9"/>
  <c r="BG3" i="9"/>
  <c r="BH3" i="9"/>
  <c r="BI3" i="9"/>
  <c r="BJ3" i="9"/>
  <c r="BK3" i="9"/>
  <c r="BL3" i="9"/>
  <c r="BM3" i="9"/>
  <c r="BN3" i="9"/>
  <c r="BO3" i="9"/>
  <c r="BP3" i="9"/>
  <c r="BQ3" i="9"/>
  <c r="BR3" i="9"/>
  <c r="BS3" i="9"/>
  <c r="BT3" i="9"/>
  <c r="BU3" i="9"/>
  <c r="BV3" i="9"/>
  <c r="BW3" i="9"/>
  <c r="BX3" i="9"/>
  <c r="BY3" i="9"/>
  <c r="BZ3" i="9"/>
  <c r="CA3" i="9"/>
  <c r="CB3" i="9"/>
  <c r="CC3" i="9"/>
  <c r="CD3" i="9"/>
  <c r="CE3" i="9"/>
  <c r="CF3" i="9"/>
  <c r="CG3" i="9"/>
  <c r="CH3" i="9"/>
  <c r="CI3" i="9"/>
  <c r="CJ3" i="9"/>
  <c r="CK3" i="9"/>
  <c r="CL3" i="9"/>
  <c r="CM3" i="9"/>
  <c r="CN3" i="9"/>
  <c r="CO3" i="9"/>
  <c r="CP3" i="9"/>
  <c r="CQ3" i="9"/>
  <c r="CR3" i="9"/>
  <c r="CS3" i="9"/>
  <c r="CT3" i="9"/>
  <c r="CU3" i="9"/>
  <c r="CV3" i="9"/>
  <c r="CW3" i="9"/>
  <c r="CX3" i="9"/>
  <c r="CY3" i="9"/>
  <c r="CZ3" i="9"/>
  <c r="DA3" i="9"/>
  <c r="DB3" i="9"/>
  <c r="DC3" i="9"/>
  <c r="DD3" i="9"/>
  <c r="DE3" i="9"/>
  <c r="DF3" i="9"/>
  <c r="DG3" i="9"/>
  <c r="DH3" i="9"/>
  <c r="DI3" i="9"/>
  <c r="DJ3" i="9"/>
  <c r="DK3" i="9"/>
  <c r="DL3" i="9"/>
  <c r="DM3" i="9"/>
  <c r="DN3" i="9"/>
  <c r="DO3" i="9"/>
  <c r="A4" i="9"/>
  <c r="B4" i="9"/>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P4" i="9"/>
  <c r="BQ4" i="9"/>
  <c r="BR4" i="9"/>
  <c r="BS4" i="9"/>
  <c r="BT4" i="9"/>
  <c r="BU4" i="9"/>
  <c r="BV4" i="9"/>
  <c r="BW4" i="9"/>
  <c r="BX4" i="9"/>
  <c r="BY4" i="9"/>
  <c r="BZ4" i="9"/>
  <c r="CA4" i="9"/>
  <c r="CB4" i="9"/>
  <c r="CC4" i="9"/>
  <c r="CD4" i="9"/>
  <c r="CE4" i="9"/>
  <c r="CF4" i="9"/>
  <c r="CG4" i="9"/>
  <c r="CH4" i="9"/>
  <c r="CI4" i="9"/>
  <c r="CJ4" i="9"/>
  <c r="CK4" i="9"/>
  <c r="CL4" i="9"/>
  <c r="CM4" i="9"/>
  <c r="CN4" i="9"/>
  <c r="CO4" i="9"/>
  <c r="CP4" i="9"/>
  <c r="CQ4" i="9"/>
  <c r="CR4" i="9"/>
  <c r="CS4" i="9"/>
  <c r="CT4" i="9"/>
  <c r="CU4" i="9"/>
  <c r="CV4" i="9"/>
  <c r="CW4" i="9"/>
  <c r="CX4" i="9"/>
  <c r="CY4" i="9"/>
  <c r="CZ4" i="9"/>
  <c r="DA4" i="9"/>
  <c r="DB4" i="9"/>
  <c r="DC4" i="9"/>
  <c r="DD4" i="9"/>
  <c r="DE4" i="9"/>
  <c r="DF4" i="9"/>
  <c r="DG4" i="9"/>
  <c r="DH4" i="9"/>
  <c r="DI4" i="9"/>
  <c r="DJ4" i="9"/>
  <c r="DK4" i="9"/>
  <c r="DL4" i="9"/>
  <c r="DM4" i="9"/>
  <c r="DN4" i="9"/>
  <c r="DO4"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BK5" i="9"/>
  <c r="BL5" i="9"/>
  <c r="BM5" i="9"/>
  <c r="BN5" i="9"/>
  <c r="BO5" i="9"/>
  <c r="BP5" i="9"/>
  <c r="BQ5" i="9"/>
  <c r="BR5" i="9"/>
  <c r="BS5" i="9"/>
  <c r="BT5" i="9"/>
  <c r="BU5" i="9"/>
  <c r="BV5" i="9"/>
  <c r="BW5" i="9"/>
  <c r="BX5" i="9"/>
  <c r="BY5" i="9"/>
  <c r="BZ5" i="9"/>
  <c r="CA5" i="9"/>
  <c r="CB5" i="9"/>
  <c r="CC5" i="9"/>
  <c r="CD5" i="9"/>
  <c r="CE5" i="9"/>
  <c r="CF5" i="9"/>
  <c r="CG5" i="9"/>
  <c r="CH5" i="9"/>
  <c r="CI5" i="9"/>
  <c r="CJ5" i="9"/>
  <c r="CK5" i="9"/>
  <c r="CL5" i="9"/>
  <c r="CM5" i="9"/>
  <c r="CN5" i="9"/>
  <c r="CO5" i="9"/>
  <c r="CP5" i="9"/>
  <c r="CQ5" i="9"/>
  <c r="CR5" i="9"/>
  <c r="CS5" i="9"/>
  <c r="CT5" i="9"/>
  <c r="CU5" i="9"/>
  <c r="CV5" i="9"/>
  <c r="CW5" i="9"/>
  <c r="CX5" i="9"/>
  <c r="CY5" i="9"/>
  <c r="CZ5" i="9"/>
  <c r="DA5" i="9"/>
  <c r="DB5" i="9"/>
  <c r="DC5" i="9"/>
  <c r="DD5" i="9"/>
  <c r="DE5" i="9"/>
  <c r="DF5" i="9"/>
  <c r="DG5" i="9"/>
  <c r="DH5" i="9"/>
  <c r="DI5" i="9"/>
  <c r="DJ5" i="9"/>
  <c r="DK5" i="9"/>
  <c r="DL5" i="9"/>
  <c r="DM5" i="9"/>
  <c r="DN5" i="9"/>
  <c r="DO5"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BK6" i="9"/>
  <c r="BL6" i="9"/>
  <c r="BM6" i="9"/>
  <c r="BN6" i="9"/>
  <c r="BO6" i="9"/>
  <c r="BP6" i="9"/>
  <c r="BQ6" i="9"/>
  <c r="BR6" i="9"/>
  <c r="BS6" i="9"/>
  <c r="BT6" i="9"/>
  <c r="BU6" i="9"/>
  <c r="BV6" i="9"/>
  <c r="BW6" i="9"/>
  <c r="BX6" i="9"/>
  <c r="BY6" i="9"/>
  <c r="BZ6" i="9"/>
  <c r="CA6" i="9"/>
  <c r="CB6" i="9"/>
  <c r="CC6" i="9"/>
  <c r="CD6" i="9"/>
  <c r="CE6" i="9"/>
  <c r="CF6" i="9"/>
  <c r="CG6" i="9"/>
  <c r="CH6" i="9"/>
  <c r="CI6" i="9"/>
  <c r="CJ6" i="9"/>
  <c r="CK6" i="9"/>
  <c r="CL6" i="9"/>
  <c r="CM6" i="9"/>
  <c r="CN6" i="9"/>
  <c r="CO6" i="9"/>
  <c r="CP6" i="9"/>
  <c r="CQ6" i="9"/>
  <c r="CR6" i="9"/>
  <c r="CS6" i="9"/>
  <c r="CT6" i="9"/>
  <c r="CU6" i="9"/>
  <c r="CV6" i="9"/>
  <c r="CW6" i="9"/>
  <c r="CX6" i="9"/>
  <c r="CY6" i="9"/>
  <c r="CZ6" i="9"/>
  <c r="DA6" i="9"/>
  <c r="DB6" i="9"/>
  <c r="DC6" i="9"/>
  <c r="DD6" i="9"/>
  <c r="DE6" i="9"/>
  <c r="DF6" i="9"/>
  <c r="DG6" i="9"/>
  <c r="DH6" i="9"/>
  <c r="DI6" i="9"/>
  <c r="DJ6" i="9"/>
  <c r="DK6" i="9"/>
  <c r="DL6" i="9"/>
  <c r="DM6" i="9"/>
  <c r="DN6" i="9"/>
  <c r="DO6" i="9"/>
  <c r="A7"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BK7" i="9"/>
  <c r="BL7" i="9"/>
  <c r="BM7" i="9"/>
  <c r="BN7" i="9"/>
  <c r="BO7" i="9"/>
  <c r="BP7" i="9"/>
  <c r="BQ7" i="9"/>
  <c r="BR7" i="9"/>
  <c r="BS7" i="9"/>
  <c r="BT7" i="9"/>
  <c r="BU7" i="9"/>
  <c r="BV7" i="9"/>
  <c r="BW7" i="9"/>
  <c r="BX7" i="9"/>
  <c r="BY7" i="9"/>
  <c r="BZ7" i="9"/>
  <c r="CA7" i="9"/>
  <c r="CB7" i="9"/>
  <c r="CC7" i="9"/>
  <c r="CD7" i="9"/>
  <c r="CE7" i="9"/>
  <c r="CF7" i="9"/>
  <c r="CG7" i="9"/>
  <c r="CH7" i="9"/>
  <c r="CI7" i="9"/>
  <c r="CJ7" i="9"/>
  <c r="CK7" i="9"/>
  <c r="CL7" i="9"/>
  <c r="CM7" i="9"/>
  <c r="CN7" i="9"/>
  <c r="CO7" i="9"/>
  <c r="CP7" i="9"/>
  <c r="CQ7" i="9"/>
  <c r="CR7" i="9"/>
  <c r="CS7" i="9"/>
  <c r="CT7" i="9"/>
  <c r="CU7" i="9"/>
  <c r="CV7" i="9"/>
  <c r="CW7" i="9"/>
  <c r="CX7" i="9"/>
  <c r="CY7" i="9"/>
  <c r="CZ7" i="9"/>
  <c r="DA7" i="9"/>
  <c r="DB7" i="9"/>
  <c r="DC7" i="9"/>
  <c r="DD7" i="9"/>
  <c r="DE7" i="9"/>
  <c r="DF7" i="9"/>
  <c r="DG7" i="9"/>
  <c r="DH7" i="9"/>
  <c r="DI7" i="9"/>
  <c r="DJ7" i="9"/>
  <c r="DK7" i="9"/>
  <c r="DL7" i="9"/>
  <c r="DM7" i="9"/>
  <c r="DN7" i="9"/>
  <c r="DO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BK8" i="9"/>
  <c r="BL8" i="9"/>
  <c r="BM8" i="9"/>
  <c r="BN8" i="9"/>
  <c r="BO8" i="9"/>
  <c r="BP8" i="9"/>
  <c r="BQ8" i="9"/>
  <c r="BR8" i="9"/>
  <c r="BS8" i="9"/>
  <c r="BT8" i="9"/>
  <c r="BU8" i="9"/>
  <c r="BV8" i="9"/>
  <c r="BW8" i="9"/>
  <c r="BX8" i="9"/>
  <c r="BY8" i="9"/>
  <c r="BZ8" i="9"/>
  <c r="CA8" i="9"/>
  <c r="CB8" i="9"/>
  <c r="CC8" i="9"/>
  <c r="CD8" i="9"/>
  <c r="CE8" i="9"/>
  <c r="CF8" i="9"/>
  <c r="CG8" i="9"/>
  <c r="CH8" i="9"/>
  <c r="CI8" i="9"/>
  <c r="CJ8" i="9"/>
  <c r="CK8" i="9"/>
  <c r="CL8" i="9"/>
  <c r="CM8" i="9"/>
  <c r="CN8" i="9"/>
  <c r="CO8" i="9"/>
  <c r="CP8" i="9"/>
  <c r="CQ8" i="9"/>
  <c r="CR8" i="9"/>
  <c r="CS8" i="9"/>
  <c r="CT8" i="9"/>
  <c r="CU8" i="9"/>
  <c r="CV8" i="9"/>
  <c r="CW8" i="9"/>
  <c r="CX8" i="9"/>
  <c r="CY8" i="9"/>
  <c r="CZ8" i="9"/>
  <c r="DA8" i="9"/>
  <c r="DB8" i="9"/>
  <c r="DC8" i="9"/>
  <c r="DD8" i="9"/>
  <c r="DE8" i="9"/>
  <c r="DF8" i="9"/>
  <c r="DG8" i="9"/>
  <c r="DH8" i="9"/>
  <c r="DI8" i="9"/>
  <c r="DJ8" i="9"/>
  <c r="DK8" i="9"/>
  <c r="DL8" i="9"/>
  <c r="DM8" i="9"/>
  <c r="DN8" i="9"/>
  <c r="DO8" i="9"/>
  <c r="A9"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BD9" i="9"/>
  <c r="BE9" i="9"/>
  <c r="BF9" i="9"/>
  <c r="BG9" i="9"/>
  <c r="BH9" i="9"/>
  <c r="BI9" i="9"/>
  <c r="BJ9" i="9"/>
  <c r="BK9" i="9"/>
  <c r="BL9" i="9"/>
  <c r="BM9" i="9"/>
  <c r="BN9" i="9"/>
  <c r="BO9" i="9"/>
  <c r="BP9" i="9"/>
  <c r="BQ9" i="9"/>
  <c r="BR9" i="9"/>
  <c r="BS9" i="9"/>
  <c r="BT9" i="9"/>
  <c r="BU9" i="9"/>
  <c r="BV9" i="9"/>
  <c r="BW9" i="9"/>
  <c r="BX9" i="9"/>
  <c r="BY9" i="9"/>
  <c r="BZ9" i="9"/>
  <c r="CA9" i="9"/>
  <c r="CB9" i="9"/>
  <c r="CC9" i="9"/>
  <c r="CD9" i="9"/>
  <c r="CE9" i="9"/>
  <c r="CF9" i="9"/>
  <c r="CG9" i="9"/>
  <c r="CH9" i="9"/>
  <c r="CI9" i="9"/>
  <c r="CJ9" i="9"/>
  <c r="CK9" i="9"/>
  <c r="CL9" i="9"/>
  <c r="CM9" i="9"/>
  <c r="CN9" i="9"/>
  <c r="CO9" i="9"/>
  <c r="CP9" i="9"/>
  <c r="CQ9" i="9"/>
  <c r="CR9" i="9"/>
  <c r="CS9" i="9"/>
  <c r="CT9" i="9"/>
  <c r="CU9" i="9"/>
  <c r="CV9" i="9"/>
  <c r="CW9" i="9"/>
  <c r="CX9" i="9"/>
  <c r="CY9" i="9"/>
  <c r="CZ9" i="9"/>
  <c r="DA9" i="9"/>
  <c r="DB9" i="9"/>
  <c r="DC9" i="9"/>
  <c r="DD9" i="9"/>
  <c r="DE9" i="9"/>
  <c r="DF9" i="9"/>
  <c r="DG9" i="9"/>
  <c r="DH9" i="9"/>
  <c r="DI9" i="9"/>
  <c r="DJ9" i="9"/>
  <c r="DK9" i="9"/>
  <c r="DL9" i="9"/>
  <c r="DM9" i="9"/>
  <c r="DN9" i="9"/>
  <c r="DO9" i="9"/>
  <c r="A10"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AO10" i="9"/>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BY10" i="9"/>
  <c r="BZ10" i="9"/>
  <c r="CA10" i="9"/>
  <c r="CB10" i="9"/>
  <c r="CC10" i="9"/>
  <c r="CD10" i="9"/>
  <c r="CE10" i="9"/>
  <c r="CF10" i="9"/>
  <c r="CG10" i="9"/>
  <c r="CH10" i="9"/>
  <c r="CI10" i="9"/>
  <c r="CJ10" i="9"/>
  <c r="CK10" i="9"/>
  <c r="CL10" i="9"/>
  <c r="CM10" i="9"/>
  <c r="CN10" i="9"/>
  <c r="CO10" i="9"/>
  <c r="CP10" i="9"/>
  <c r="CQ10" i="9"/>
  <c r="CR10" i="9"/>
  <c r="CS10" i="9"/>
  <c r="CT10" i="9"/>
  <c r="CU10" i="9"/>
  <c r="CV10" i="9"/>
  <c r="CW10" i="9"/>
  <c r="CX10" i="9"/>
  <c r="CY10" i="9"/>
  <c r="CZ10" i="9"/>
  <c r="DA10" i="9"/>
  <c r="DB10" i="9"/>
  <c r="DC10" i="9"/>
  <c r="DD10" i="9"/>
  <c r="DE10" i="9"/>
  <c r="DF10" i="9"/>
  <c r="DG10" i="9"/>
  <c r="DH10" i="9"/>
  <c r="DI10" i="9"/>
  <c r="DJ10" i="9"/>
  <c r="DK10" i="9"/>
  <c r="DL10" i="9"/>
  <c r="DM10" i="9"/>
  <c r="DN10" i="9"/>
  <c r="DO10" i="9"/>
  <c r="A11"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AX11" i="9"/>
  <c r="AY11" i="9"/>
  <c r="AZ11" i="9"/>
  <c r="BA11" i="9"/>
  <c r="BB11" i="9"/>
  <c r="BC11" i="9"/>
  <c r="BD11" i="9"/>
  <c r="BE11" i="9"/>
  <c r="BF11" i="9"/>
  <c r="BG11" i="9"/>
  <c r="BH11" i="9"/>
  <c r="BI11" i="9"/>
  <c r="BJ11" i="9"/>
  <c r="BK11" i="9"/>
  <c r="BL11" i="9"/>
  <c r="BM11" i="9"/>
  <c r="BN11" i="9"/>
  <c r="BO11" i="9"/>
  <c r="BP11" i="9"/>
  <c r="BQ11" i="9"/>
  <c r="BR11" i="9"/>
  <c r="BS11" i="9"/>
  <c r="BT11" i="9"/>
  <c r="BU11" i="9"/>
  <c r="BV11" i="9"/>
  <c r="BW11" i="9"/>
  <c r="BX11" i="9"/>
  <c r="BY11" i="9"/>
  <c r="BZ11" i="9"/>
  <c r="CA11" i="9"/>
  <c r="CB11" i="9"/>
  <c r="CC11" i="9"/>
  <c r="CD11" i="9"/>
  <c r="CE11" i="9"/>
  <c r="CF11" i="9"/>
  <c r="CG11" i="9"/>
  <c r="CH11" i="9"/>
  <c r="CI11" i="9"/>
  <c r="CJ11" i="9"/>
  <c r="CK11" i="9"/>
  <c r="CL11" i="9"/>
  <c r="CM11" i="9"/>
  <c r="CN11" i="9"/>
  <c r="CO11" i="9"/>
  <c r="CP11" i="9"/>
  <c r="CQ11" i="9"/>
  <c r="CR11" i="9"/>
  <c r="CS11" i="9"/>
  <c r="CT11" i="9"/>
  <c r="CU11" i="9"/>
  <c r="CV11" i="9"/>
  <c r="CW11" i="9"/>
  <c r="CX11" i="9"/>
  <c r="CY11" i="9"/>
  <c r="CZ11" i="9"/>
  <c r="DA11" i="9"/>
  <c r="DB11" i="9"/>
  <c r="DC11" i="9"/>
  <c r="DD11" i="9"/>
  <c r="DE11" i="9"/>
  <c r="DF11" i="9"/>
  <c r="DG11" i="9"/>
  <c r="DH11" i="9"/>
  <c r="DI11" i="9"/>
  <c r="DJ11" i="9"/>
  <c r="DK11" i="9"/>
  <c r="DL11" i="9"/>
  <c r="DM11" i="9"/>
  <c r="DN11" i="9"/>
  <c r="DO11" i="9"/>
  <c r="A12"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AX12" i="9"/>
  <c r="AY12" i="9"/>
  <c r="AZ12" i="9"/>
  <c r="BA12" i="9"/>
  <c r="BB12" i="9"/>
  <c r="BC12" i="9"/>
  <c r="BD12" i="9"/>
  <c r="BE12" i="9"/>
  <c r="BF12" i="9"/>
  <c r="BG12" i="9"/>
  <c r="BH12" i="9"/>
  <c r="BI12" i="9"/>
  <c r="BJ12" i="9"/>
  <c r="BK12" i="9"/>
  <c r="BL12" i="9"/>
  <c r="BM12" i="9"/>
  <c r="BN12" i="9"/>
  <c r="BO12" i="9"/>
  <c r="BP12" i="9"/>
  <c r="BQ12" i="9"/>
  <c r="BR12" i="9"/>
  <c r="BS12" i="9"/>
  <c r="BT12" i="9"/>
  <c r="BU12" i="9"/>
  <c r="BV12" i="9"/>
  <c r="BW12" i="9"/>
  <c r="BX12" i="9"/>
  <c r="BY12" i="9"/>
  <c r="BZ12" i="9"/>
  <c r="CA12" i="9"/>
  <c r="CB12" i="9"/>
  <c r="CC12" i="9"/>
  <c r="CD12" i="9"/>
  <c r="CE12" i="9"/>
  <c r="CF12" i="9"/>
  <c r="CG12" i="9"/>
  <c r="CH12" i="9"/>
  <c r="CI12" i="9"/>
  <c r="CJ12" i="9"/>
  <c r="CK12" i="9"/>
  <c r="CL12" i="9"/>
  <c r="CM12" i="9"/>
  <c r="CN12" i="9"/>
  <c r="CO12" i="9"/>
  <c r="CP12" i="9"/>
  <c r="CQ12" i="9"/>
  <c r="CR12" i="9"/>
  <c r="CS12" i="9"/>
  <c r="CT12" i="9"/>
  <c r="CU12" i="9"/>
  <c r="CV12" i="9"/>
  <c r="CW12" i="9"/>
  <c r="CX12" i="9"/>
  <c r="CY12" i="9"/>
  <c r="CZ12" i="9"/>
  <c r="DA12" i="9"/>
  <c r="DB12" i="9"/>
  <c r="DC12" i="9"/>
  <c r="DD12" i="9"/>
  <c r="DE12" i="9"/>
  <c r="DF12" i="9"/>
  <c r="DG12" i="9"/>
  <c r="DH12" i="9"/>
  <c r="DI12" i="9"/>
  <c r="DJ12" i="9"/>
  <c r="DK12" i="9"/>
  <c r="DL12" i="9"/>
  <c r="DM12" i="9"/>
  <c r="DN12" i="9"/>
  <c r="DO12"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BK13" i="9"/>
  <c r="BL13" i="9"/>
  <c r="BM13" i="9"/>
  <c r="BN13" i="9"/>
  <c r="BO13" i="9"/>
  <c r="BP13" i="9"/>
  <c r="BQ13" i="9"/>
  <c r="BR13" i="9"/>
  <c r="BS13" i="9"/>
  <c r="BT13" i="9"/>
  <c r="BU13" i="9"/>
  <c r="BV13" i="9"/>
  <c r="BW13" i="9"/>
  <c r="BX13" i="9"/>
  <c r="BY13" i="9"/>
  <c r="BZ13" i="9"/>
  <c r="CA13" i="9"/>
  <c r="CB13" i="9"/>
  <c r="CC13" i="9"/>
  <c r="CD13" i="9"/>
  <c r="CE13" i="9"/>
  <c r="CF13" i="9"/>
  <c r="CG13" i="9"/>
  <c r="CH13" i="9"/>
  <c r="CI13" i="9"/>
  <c r="CJ13" i="9"/>
  <c r="CK13" i="9"/>
  <c r="CL13" i="9"/>
  <c r="CM13" i="9"/>
  <c r="CN13" i="9"/>
  <c r="CO13" i="9"/>
  <c r="CP13" i="9"/>
  <c r="CQ13" i="9"/>
  <c r="CR13" i="9"/>
  <c r="CS13" i="9"/>
  <c r="CT13" i="9"/>
  <c r="CU13" i="9"/>
  <c r="CV13" i="9"/>
  <c r="CW13" i="9"/>
  <c r="CX13" i="9"/>
  <c r="CY13" i="9"/>
  <c r="CZ13" i="9"/>
  <c r="DA13" i="9"/>
  <c r="DB13" i="9"/>
  <c r="DC13" i="9"/>
  <c r="DD13" i="9"/>
  <c r="DE13" i="9"/>
  <c r="DF13" i="9"/>
  <c r="DG13" i="9"/>
  <c r="DH13" i="9"/>
  <c r="DI13" i="9"/>
  <c r="DJ13" i="9"/>
  <c r="DK13" i="9"/>
  <c r="DL13" i="9"/>
  <c r="DM13" i="9"/>
  <c r="DN13" i="9"/>
  <c r="DO13" i="9"/>
  <c r="A14"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AX14" i="9"/>
  <c r="AY14" i="9"/>
  <c r="AZ14" i="9"/>
  <c r="BA14" i="9"/>
  <c r="BB14" i="9"/>
  <c r="BC14" i="9"/>
  <c r="BD14" i="9"/>
  <c r="BE14" i="9"/>
  <c r="BF14" i="9"/>
  <c r="BG14" i="9"/>
  <c r="BH14" i="9"/>
  <c r="BI14" i="9"/>
  <c r="BJ14" i="9"/>
  <c r="BK14" i="9"/>
  <c r="BL14" i="9"/>
  <c r="BM14" i="9"/>
  <c r="BN14" i="9"/>
  <c r="BO14" i="9"/>
  <c r="BP14" i="9"/>
  <c r="BQ14" i="9"/>
  <c r="BR14" i="9"/>
  <c r="BS14" i="9"/>
  <c r="BT14" i="9"/>
  <c r="BU14" i="9"/>
  <c r="BV14" i="9"/>
  <c r="BW14" i="9"/>
  <c r="BX14" i="9"/>
  <c r="BY14" i="9"/>
  <c r="BZ14" i="9"/>
  <c r="CA14" i="9"/>
  <c r="CB14" i="9"/>
  <c r="CC14" i="9"/>
  <c r="CD14" i="9"/>
  <c r="CE14" i="9"/>
  <c r="CF14" i="9"/>
  <c r="CG14" i="9"/>
  <c r="CH14" i="9"/>
  <c r="CI14" i="9"/>
  <c r="CJ14" i="9"/>
  <c r="CK14" i="9"/>
  <c r="CL14" i="9"/>
  <c r="CM14" i="9"/>
  <c r="CN14" i="9"/>
  <c r="CO14" i="9"/>
  <c r="CP14" i="9"/>
  <c r="CQ14" i="9"/>
  <c r="CR14" i="9"/>
  <c r="CS14" i="9"/>
  <c r="CT14" i="9"/>
  <c r="CU14" i="9"/>
  <c r="CV14" i="9"/>
  <c r="CW14" i="9"/>
  <c r="CX14" i="9"/>
  <c r="CY14" i="9"/>
  <c r="CZ14" i="9"/>
  <c r="DA14" i="9"/>
  <c r="DB14" i="9"/>
  <c r="DC14" i="9"/>
  <c r="DD14" i="9"/>
  <c r="DE14" i="9"/>
  <c r="DF14" i="9"/>
  <c r="DG14" i="9"/>
  <c r="DH14" i="9"/>
  <c r="DI14" i="9"/>
  <c r="DJ14" i="9"/>
  <c r="DK14" i="9"/>
  <c r="DL14" i="9"/>
  <c r="DM14" i="9"/>
  <c r="DN14" i="9"/>
  <c r="DO14"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BK15" i="9"/>
  <c r="BL15" i="9"/>
  <c r="BM15" i="9"/>
  <c r="BN15" i="9"/>
  <c r="BO15" i="9"/>
  <c r="BP15" i="9"/>
  <c r="BQ15" i="9"/>
  <c r="BR15" i="9"/>
  <c r="BS15" i="9"/>
  <c r="BT15" i="9"/>
  <c r="BU15" i="9"/>
  <c r="BV15" i="9"/>
  <c r="BW15" i="9"/>
  <c r="BX15" i="9"/>
  <c r="BY15" i="9"/>
  <c r="BZ15" i="9"/>
  <c r="CA15" i="9"/>
  <c r="CB15" i="9"/>
  <c r="CC15" i="9"/>
  <c r="CD15" i="9"/>
  <c r="CE15" i="9"/>
  <c r="CF15" i="9"/>
  <c r="CG15" i="9"/>
  <c r="CH15" i="9"/>
  <c r="CI15" i="9"/>
  <c r="CJ15" i="9"/>
  <c r="CK15" i="9"/>
  <c r="CL15" i="9"/>
  <c r="CM15" i="9"/>
  <c r="CN15" i="9"/>
  <c r="CO15" i="9"/>
  <c r="CP15" i="9"/>
  <c r="CQ15" i="9"/>
  <c r="CR15" i="9"/>
  <c r="CS15" i="9"/>
  <c r="CT15" i="9"/>
  <c r="CU15" i="9"/>
  <c r="CV15" i="9"/>
  <c r="CW15" i="9"/>
  <c r="CX15" i="9"/>
  <c r="CY15" i="9"/>
  <c r="CZ15" i="9"/>
  <c r="DA15" i="9"/>
  <c r="DB15" i="9"/>
  <c r="DC15" i="9"/>
  <c r="DD15" i="9"/>
  <c r="DE15" i="9"/>
  <c r="DF15" i="9"/>
  <c r="DG15" i="9"/>
  <c r="DH15" i="9"/>
  <c r="DI15" i="9"/>
  <c r="DJ15" i="9"/>
  <c r="DK15" i="9"/>
  <c r="DL15" i="9"/>
  <c r="DM15" i="9"/>
  <c r="DN15" i="9"/>
  <c r="DO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BK16" i="9"/>
  <c r="BL16" i="9"/>
  <c r="BM16" i="9"/>
  <c r="BN16" i="9"/>
  <c r="BO16" i="9"/>
  <c r="BP16" i="9"/>
  <c r="BQ16" i="9"/>
  <c r="BR16" i="9"/>
  <c r="BS16" i="9"/>
  <c r="BT16" i="9"/>
  <c r="BU16" i="9"/>
  <c r="BV16" i="9"/>
  <c r="BW16" i="9"/>
  <c r="BX16" i="9"/>
  <c r="BY16" i="9"/>
  <c r="BZ16" i="9"/>
  <c r="CA16" i="9"/>
  <c r="CB16" i="9"/>
  <c r="CC16" i="9"/>
  <c r="CD16" i="9"/>
  <c r="CE16" i="9"/>
  <c r="CF16" i="9"/>
  <c r="CG16" i="9"/>
  <c r="CH16" i="9"/>
  <c r="CI16" i="9"/>
  <c r="CJ16" i="9"/>
  <c r="CK16" i="9"/>
  <c r="CL16" i="9"/>
  <c r="CM16" i="9"/>
  <c r="CN16" i="9"/>
  <c r="CO16" i="9"/>
  <c r="CP16" i="9"/>
  <c r="CQ16" i="9"/>
  <c r="CR16" i="9"/>
  <c r="CS16" i="9"/>
  <c r="CT16" i="9"/>
  <c r="CU16" i="9"/>
  <c r="CV16" i="9"/>
  <c r="CW16" i="9"/>
  <c r="CX16" i="9"/>
  <c r="CY16" i="9"/>
  <c r="CZ16" i="9"/>
  <c r="DA16" i="9"/>
  <c r="DB16" i="9"/>
  <c r="DC16" i="9"/>
  <c r="DD16" i="9"/>
  <c r="DE16" i="9"/>
  <c r="DF16" i="9"/>
  <c r="DG16" i="9"/>
  <c r="DH16" i="9"/>
  <c r="DI16" i="9"/>
  <c r="DJ16" i="9"/>
  <c r="DK16" i="9"/>
  <c r="DL16" i="9"/>
  <c r="DM16" i="9"/>
  <c r="DN16" i="9"/>
  <c r="DO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BK17" i="9"/>
  <c r="BL17" i="9"/>
  <c r="BM17" i="9"/>
  <c r="BN17" i="9"/>
  <c r="BO17" i="9"/>
  <c r="BP17" i="9"/>
  <c r="BQ17" i="9"/>
  <c r="BR17" i="9"/>
  <c r="BS17" i="9"/>
  <c r="BT17" i="9"/>
  <c r="BU17" i="9"/>
  <c r="BV17" i="9"/>
  <c r="BW17" i="9"/>
  <c r="BX17" i="9"/>
  <c r="BY17" i="9"/>
  <c r="BZ17" i="9"/>
  <c r="CA17" i="9"/>
  <c r="CB17" i="9"/>
  <c r="CC17" i="9"/>
  <c r="CD17" i="9"/>
  <c r="CE17" i="9"/>
  <c r="CF17" i="9"/>
  <c r="CG17" i="9"/>
  <c r="CH17" i="9"/>
  <c r="CI17" i="9"/>
  <c r="CJ17" i="9"/>
  <c r="CK17" i="9"/>
  <c r="CL17" i="9"/>
  <c r="CM17" i="9"/>
  <c r="CN17" i="9"/>
  <c r="CO17" i="9"/>
  <c r="CP17" i="9"/>
  <c r="CQ17" i="9"/>
  <c r="CR17" i="9"/>
  <c r="CS17" i="9"/>
  <c r="CT17" i="9"/>
  <c r="CU17" i="9"/>
  <c r="CV17" i="9"/>
  <c r="CW17" i="9"/>
  <c r="CX17" i="9"/>
  <c r="CY17" i="9"/>
  <c r="CZ17" i="9"/>
  <c r="DA17" i="9"/>
  <c r="DB17" i="9"/>
  <c r="DC17" i="9"/>
  <c r="DD17" i="9"/>
  <c r="DE17" i="9"/>
  <c r="DF17" i="9"/>
  <c r="DG17" i="9"/>
  <c r="DH17" i="9"/>
  <c r="DI17" i="9"/>
  <c r="DJ17" i="9"/>
  <c r="DK17" i="9"/>
  <c r="DL17" i="9"/>
  <c r="DM17" i="9"/>
  <c r="DN17" i="9"/>
  <c r="DO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BK18" i="9"/>
  <c r="BL18" i="9"/>
  <c r="BM18" i="9"/>
  <c r="BN18" i="9"/>
  <c r="BO18" i="9"/>
  <c r="BP18" i="9"/>
  <c r="BQ18" i="9"/>
  <c r="BR18" i="9"/>
  <c r="BS18" i="9"/>
  <c r="BT18" i="9"/>
  <c r="BU18" i="9"/>
  <c r="BV18" i="9"/>
  <c r="BW18" i="9"/>
  <c r="BX18" i="9"/>
  <c r="BY18" i="9"/>
  <c r="BZ18" i="9"/>
  <c r="CA18" i="9"/>
  <c r="CB18" i="9"/>
  <c r="CC18" i="9"/>
  <c r="CD18" i="9"/>
  <c r="CE18" i="9"/>
  <c r="CF18" i="9"/>
  <c r="CG18" i="9"/>
  <c r="CH18" i="9"/>
  <c r="CI18" i="9"/>
  <c r="CJ18" i="9"/>
  <c r="CK18" i="9"/>
  <c r="CL18" i="9"/>
  <c r="CM18" i="9"/>
  <c r="CN18" i="9"/>
  <c r="CO18" i="9"/>
  <c r="CP18" i="9"/>
  <c r="CQ18" i="9"/>
  <c r="CR18" i="9"/>
  <c r="CS18" i="9"/>
  <c r="CT18" i="9"/>
  <c r="CU18" i="9"/>
  <c r="CV18" i="9"/>
  <c r="CW18" i="9"/>
  <c r="CX18" i="9"/>
  <c r="CY18" i="9"/>
  <c r="CZ18" i="9"/>
  <c r="DA18" i="9"/>
  <c r="DB18" i="9"/>
  <c r="DC18" i="9"/>
  <c r="DD18" i="9"/>
  <c r="DE18" i="9"/>
  <c r="DF18" i="9"/>
  <c r="DG18" i="9"/>
  <c r="DH18" i="9"/>
  <c r="DI18" i="9"/>
  <c r="DJ18" i="9"/>
  <c r="DK18" i="9"/>
  <c r="DL18" i="9"/>
  <c r="DM18" i="9"/>
  <c r="DN18" i="9"/>
  <c r="DO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BK19" i="9"/>
  <c r="BL19" i="9"/>
  <c r="BM19" i="9"/>
  <c r="BN19" i="9"/>
  <c r="BO19" i="9"/>
  <c r="BP19" i="9"/>
  <c r="BQ19" i="9"/>
  <c r="BR19" i="9"/>
  <c r="BS19" i="9"/>
  <c r="BT19" i="9"/>
  <c r="BU19" i="9"/>
  <c r="BV19" i="9"/>
  <c r="BW19" i="9"/>
  <c r="BX19" i="9"/>
  <c r="BY19" i="9"/>
  <c r="BZ19" i="9"/>
  <c r="CA19" i="9"/>
  <c r="CB19" i="9"/>
  <c r="CC19" i="9"/>
  <c r="CD19" i="9"/>
  <c r="CE19" i="9"/>
  <c r="CF19" i="9"/>
  <c r="CG19" i="9"/>
  <c r="CH19" i="9"/>
  <c r="CI19" i="9"/>
  <c r="CJ19" i="9"/>
  <c r="CK19" i="9"/>
  <c r="CL19" i="9"/>
  <c r="CM19" i="9"/>
  <c r="CN19" i="9"/>
  <c r="CO19" i="9"/>
  <c r="CP19" i="9"/>
  <c r="CQ19" i="9"/>
  <c r="CR19" i="9"/>
  <c r="CS19" i="9"/>
  <c r="CT19" i="9"/>
  <c r="CU19" i="9"/>
  <c r="CV19" i="9"/>
  <c r="CW19" i="9"/>
  <c r="CX19" i="9"/>
  <c r="CY19" i="9"/>
  <c r="CZ19" i="9"/>
  <c r="DA19" i="9"/>
  <c r="DB19" i="9"/>
  <c r="DC19" i="9"/>
  <c r="DD19" i="9"/>
  <c r="DE19" i="9"/>
  <c r="DF19" i="9"/>
  <c r="DG19" i="9"/>
  <c r="DH19" i="9"/>
  <c r="DI19" i="9"/>
  <c r="DJ19" i="9"/>
  <c r="DK19" i="9"/>
  <c r="DL19" i="9"/>
  <c r="DM19" i="9"/>
  <c r="DN19" i="9"/>
  <c r="DO19" i="9"/>
  <c r="A20"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BK20" i="9"/>
  <c r="BL20" i="9"/>
  <c r="BM20" i="9"/>
  <c r="BN20" i="9"/>
  <c r="BO20" i="9"/>
  <c r="BP20" i="9"/>
  <c r="BQ20" i="9"/>
  <c r="BR20" i="9"/>
  <c r="BS20" i="9"/>
  <c r="BT20" i="9"/>
  <c r="BU20" i="9"/>
  <c r="BV20" i="9"/>
  <c r="BW20" i="9"/>
  <c r="BX20" i="9"/>
  <c r="BY20" i="9"/>
  <c r="BZ20" i="9"/>
  <c r="CA20" i="9"/>
  <c r="CB20" i="9"/>
  <c r="CC20" i="9"/>
  <c r="CD20" i="9"/>
  <c r="CE20" i="9"/>
  <c r="CF20" i="9"/>
  <c r="CG20" i="9"/>
  <c r="CH20" i="9"/>
  <c r="CI20" i="9"/>
  <c r="CJ20" i="9"/>
  <c r="CK20" i="9"/>
  <c r="CL20" i="9"/>
  <c r="CM20" i="9"/>
  <c r="CN20" i="9"/>
  <c r="CO20" i="9"/>
  <c r="CP20" i="9"/>
  <c r="CQ20" i="9"/>
  <c r="CR20" i="9"/>
  <c r="CS20" i="9"/>
  <c r="CT20" i="9"/>
  <c r="CU20" i="9"/>
  <c r="CV20" i="9"/>
  <c r="CW20" i="9"/>
  <c r="CX20" i="9"/>
  <c r="CY20" i="9"/>
  <c r="CZ20" i="9"/>
  <c r="DA20" i="9"/>
  <c r="DB20" i="9"/>
  <c r="DC20" i="9"/>
  <c r="DD20" i="9"/>
  <c r="DE20" i="9"/>
  <c r="DF20" i="9"/>
  <c r="DG20" i="9"/>
  <c r="DH20" i="9"/>
  <c r="DI20" i="9"/>
  <c r="DJ20" i="9"/>
  <c r="DK20" i="9"/>
  <c r="DL20" i="9"/>
  <c r="DM20" i="9"/>
  <c r="DN20" i="9"/>
  <c r="DO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BK21" i="9"/>
  <c r="BL21" i="9"/>
  <c r="BM21" i="9"/>
  <c r="BN21" i="9"/>
  <c r="BO21" i="9"/>
  <c r="BP21" i="9"/>
  <c r="BQ21" i="9"/>
  <c r="BR21" i="9"/>
  <c r="BS21" i="9"/>
  <c r="BT21" i="9"/>
  <c r="BU21" i="9"/>
  <c r="BV21" i="9"/>
  <c r="BW21" i="9"/>
  <c r="BX21" i="9"/>
  <c r="BY21" i="9"/>
  <c r="BZ21" i="9"/>
  <c r="CA21" i="9"/>
  <c r="CB21" i="9"/>
  <c r="CC21" i="9"/>
  <c r="CD21" i="9"/>
  <c r="CE21" i="9"/>
  <c r="CF21" i="9"/>
  <c r="CG21" i="9"/>
  <c r="CH21" i="9"/>
  <c r="CI21" i="9"/>
  <c r="CJ21" i="9"/>
  <c r="CK21" i="9"/>
  <c r="CL21" i="9"/>
  <c r="CM21" i="9"/>
  <c r="CN21" i="9"/>
  <c r="CO21" i="9"/>
  <c r="CP21" i="9"/>
  <c r="CQ21" i="9"/>
  <c r="CR21" i="9"/>
  <c r="CS21" i="9"/>
  <c r="CT21" i="9"/>
  <c r="CU21" i="9"/>
  <c r="CV21" i="9"/>
  <c r="CW21" i="9"/>
  <c r="CX21" i="9"/>
  <c r="CY21" i="9"/>
  <c r="CZ21" i="9"/>
  <c r="DA21" i="9"/>
  <c r="DB21" i="9"/>
  <c r="DC21" i="9"/>
  <c r="DD21" i="9"/>
  <c r="DE21" i="9"/>
  <c r="DF21" i="9"/>
  <c r="DG21" i="9"/>
  <c r="DH21" i="9"/>
  <c r="DI21" i="9"/>
  <c r="DJ21" i="9"/>
  <c r="DK21" i="9"/>
  <c r="DL21" i="9"/>
  <c r="DM21" i="9"/>
  <c r="DN21" i="9"/>
  <c r="DO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BK22" i="9"/>
  <c r="BL22" i="9"/>
  <c r="BM22" i="9"/>
  <c r="BN22" i="9"/>
  <c r="BO22" i="9"/>
  <c r="BP22" i="9"/>
  <c r="BQ22" i="9"/>
  <c r="BR22" i="9"/>
  <c r="BS22" i="9"/>
  <c r="BT22" i="9"/>
  <c r="BU22" i="9"/>
  <c r="BV22" i="9"/>
  <c r="BW22" i="9"/>
  <c r="BX22" i="9"/>
  <c r="BY22" i="9"/>
  <c r="BZ22" i="9"/>
  <c r="CA22" i="9"/>
  <c r="CB22" i="9"/>
  <c r="CC22" i="9"/>
  <c r="CD22" i="9"/>
  <c r="CE22" i="9"/>
  <c r="CF22" i="9"/>
  <c r="CG22" i="9"/>
  <c r="CH22" i="9"/>
  <c r="CI22" i="9"/>
  <c r="CJ22" i="9"/>
  <c r="CK22" i="9"/>
  <c r="CL22" i="9"/>
  <c r="CM22" i="9"/>
  <c r="CN22" i="9"/>
  <c r="CO22" i="9"/>
  <c r="CP22" i="9"/>
  <c r="CQ22" i="9"/>
  <c r="CR22" i="9"/>
  <c r="CS22" i="9"/>
  <c r="CT22" i="9"/>
  <c r="CU22" i="9"/>
  <c r="CV22" i="9"/>
  <c r="CW22" i="9"/>
  <c r="CX22" i="9"/>
  <c r="CY22" i="9"/>
  <c r="CZ22" i="9"/>
  <c r="DA22" i="9"/>
  <c r="DB22" i="9"/>
  <c r="DC22" i="9"/>
  <c r="DD22" i="9"/>
  <c r="DE22" i="9"/>
  <c r="DF22" i="9"/>
  <c r="DG22" i="9"/>
  <c r="DH22" i="9"/>
  <c r="DI22" i="9"/>
  <c r="DJ22" i="9"/>
  <c r="DK22" i="9"/>
  <c r="DL22" i="9"/>
  <c r="DM22" i="9"/>
  <c r="DN22" i="9"/>
  <c r="DO22"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CJ23" i="9"/>
  <c r="CK23" i="9"/>
  <c r="CL23" i="9"/>
  <c r="CM23" i="9"/>
  <c r="CN23" i="9"/>
  <c r="CO23" i="9"/>
  <c r="CP23" i="9"/>
  <c r="CQ23" i="9"/>
  <c r="CR23" i="9"/>
  <c r="CS23" i="9"/>
  <c r="CT23" i="9"/>
  <c r="CU23" i="9"/>
  <c r="CV23" i="9"/>
  <c r="CW23" i="9"/>
  <c r="CX23" i="9"/>
  <c r="CY23" i="9"/>
  <c r="CZ23" i="9"/>
  <c r="DA23" i="9"/>
  <c r="DB23" i="9"/>
  <c r="DC23" i="9"/>
  <c r="DD23" i="9"/>
  <c r="DE23" i="9"/>
  <c r="DF23" i="9"/>
  <c r="DG23" i="9"/>
  <c r="DH23" i="9"/>
  <c r="DI23" i="9"/>
  <c r="DJ23" i="9"/>
  <c r="DK23" i="9"/>
  <c r="DL23" i="9"/>
  <c r="DM23" i="9"/>
  <c r="DN23" i="9"/>
  <c r="DO23" i="9"/>
  <c r="A24"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CC24" i="9"/>
  <c r="CD24" i="9"/>
  <c r="CE24" i="9"/>
  <c r="CF24" i="9"/>
  <c r="CG24" i="9"/>
  <c r="CH24" i="9"/>
  <c r="CI24" i="9"/>
  <c r="CJ24" i="9"/>
  <c r="CK24" i="9"/>
  <c r="CL24" i="9"/>
  <c r="CM24" i="9"/>
  <c r="CN24" i="9"/>
  <c r="CO24" i="9"/>
  <c r="CP24" i="9"/>
  <c r="CQ24" i="9"/>
  <c r="CR24" i="9"/>
  <c r="CS24" i="9"/>
  <c r="CT24" i="9"/>
  <c r="CU24" i="9"/>
  <c r="CV24" i="9"/>
  <c r="CW24" i="9"/>
  <c r="CX24" i="9"/>
  <c r="CY24" i="9"/>
  <c r="CZ24" i="9"/>
  <c r="DA24" i="9"/>
  <c r="DB24" i="9"/>
  <c r="DC24" i="9"/>
  <c r="DD24" i="9"/>
  <c r="DE24" i="9"/>
  <c r="DF24" i="9"/>
  <c r="DG24" i="9"/>
  <c r="DH24" i="9"/>
  <c r="DI24" i="9"/>
  <c r="DJ24" i="9"/>
  <c r="DK24" i="9"/>
  <c r="DL24" i="9"/>
  <c r="DM24" i="9"/>
  <c r="DN24" i="9"/>
  <c r="DO24" i="9"/>
  <c r="A25"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AX25" i="9"/>
  <c r="AY25" i="9"/>
  <c r="AZ25" i="9"/>
  <c r="BA25" i="9"/>
  <c r="BB25" i="9"/>
  <c r="BC25" i="9"/>
  <c r="BD25" i="9"/>
  <c r="BE25" i="9"/>
  <c r="BF25" i="9"/>
  <c r="BG25" i="9"/>
  <c r="BH25" i="9"/>
  <c r="BI25" i="9"/>
  <c r="BJ25" i="9"/>
  <c r="BK25" i="9"/>
  <c r="BL25" i="9"/>
  <c r="BM25" i="9"/>
  <c r="BN25" i="9"/>
  <c r="BO25" i="9"/>
  <c r="BP25" i="9"/>
  <c r="BQ25" i="9"/>
  <c r="BR25" i="9"/>
  <c r="BS25" i="9"/>
  <c r="BT25" i="9"/>
  <c r="BU25" i="9"/>
  <c r="BV25" i="9"/>
  <c r="BW25" i="9"/>
  <c r="BX25" i="9"/>
  <c r="BY25" i="9"/>
  <c r="BZ25" i="9"/>
  <c r="CA25" i="9"/>
  <c r="CB25" i="9"/>
  <c r="CC25" i="9"/>
  <c r="CD25" i="9"/>
  <c r="CE25" i="9"/>
  <c r="CF25" i="9"/>
  <c r="CG25" i="9"/>
  <c r="CH25" i="9"/>
  <c r="CI25" i="9"/>
  <c r="CJ25" i="9"/>
  <c r="CK25" i="9"/>
  <c r="CL25" i="9"/>
  <c r="CM25" i="9"/>
  <c r="CN25" i="9"/>
  <c r="CO25" i="9"/>
  <c r="CP25" i="9"/>
  <c r="CQ25" i="9"/>
  <c r="CR25" i="9"/>
  <c r="CS25" i="9"/>
  <c r="CT25" i="9"/>
  <c r="CU25" i="9"/>
  <c r="CV25" i="9"/>
  <c r="CW25" i="9"/>
  <c r="CX25" i="9"/>
  <c r="CY25" i="9"/>
  <c r="CZ25" i="9"/>
  <c r="DA25" i="9"/>
  <c r="DB25" i="9"/>
  <c r="DC25" i="9"/>
  <c r="DD25" i="9"/>
  <c r="DE25" i="9"/>
  <c r="DF25" i="9"/>
  <c r="DG25" i="9"/>
  <c r="DH25" i="9"/>
  <c r="DI25" i="9"/>
  <c r="DJ25" i="9"/>
  <c r="DK25" i="9"/>
  <c r="DL25" i="9"/>
  <c r="DM25" i="9"/>
  <c r="DN25" i="9"/>
  <c r="DO25" i="9"/>
  <c r="A26"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CC26" i="9"/>
  <c r="CD26" i="9"/>
  <c r="CE26" i="9"/>
  <c r="CF26" i="9"/>
  <c r="CG26" i="9"/>
  <c r="CH26" i="9"/>
  <c r="CI26" i="9"/>
  <c r="CJ26" i="9"/>
  <c r="CK26" i="9"/>
  <c r="CL26" i="9"/>
  <c r="CM26" i="9"/>
  <c r="CN26" i="9"/>
  <c r="CO26" i="9"/>
  <c r="CP26" i="9"/>
  <c r="CQ26" i="9"/>
  <c r="CR26" i="9"/>
  <c r="CS26" i="9"/>
  <c r="CT26" i="9"/>
  <c r="CU26" i="9"/>
  <c r="CV26" i="9"/>
  <c r="CW26" i="9"/>
  <c r="CX26" i="9"/>
  <c r="CY26" i="9"/>
  <c r="CZ26" i="9"/>
  <c r="DA26" i="9"/>
  <c r="DB26" i="9"/>
  <c r="DC26" i="9"/>
  <c r="DD26" i="9"/>
  <c r="DE26" i="9"/>
  <c r="DF26" i="9"/>
  <c r="DG26" i="9"/>
  <c r="DH26" i="9"/>
  <c r="DI26" i="9"/>
  <c r="DJ26" i="9"/>
  <c r="DK26" i="9"/>
  <c r="DL26" i="9"/>
  <c r="DM26" i="9"/>
  <c r="DN26" i="9"/>
  <c r="DO26" i="9"/>
  <c r="A27"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c r="BX27" i="9"/>
  <c r="BY27" i="9"/>
  <c r="BZ27" i="9"/>
  <c r="CA27" i="9"/>
  <c r="CB27" i="9"/>
  <c r="CC27" i="9"/>
  <c r="CD27" i="9"/>
  <c r="CE27" i="9"/>
  <c r="CF27" i="9"/>
  <c r="CG27" i="9"/>
  <c r="CH27" i="9"/>
  <c r="CI27" i="9"/>
  <c r="CJ27" i="9"/>
  <c r="CK27" i="9"/>
  <c r="CL27" i="9"/>
  <c r="CM27" i="9"/>
  <c r="CN27" i="9"/>
  <c r="CO27" i="9"/>
  <c r="CP27" i="9"/>
  <c r="CQ27" i="9"/>
  <c r="CR27" i="9"/>
  <c r="CS27" i="9"/>
  <c r="CT27" i="9"/>
  <c r="CU27" i="9"/>
  <c r="CV27" i="9"/>
  <c r="CW27" i="9"/>
  <c r="CX27" i="9"/>
  <c r="CY27" i="9"/>
  <c r="CZ27" i="9"/>
  <c r="DA27" i="9"/>
  <c r="DB27" i="9"/>
  <c r="DC27" i="9"/>
  <c r="DD27" i="9"/>
  <c r="DE27" i="9"/>
  <c r="DF27" i="9"/>
  <c r="DG27" i="9"/>
  <c r="DH27" i="9"/>
  <c r="DI27" i="9"/>
  <c r="DJ27" i="9"/>
  <c r="DK27" i="9"/>
  <c r="DL27" i="9"/>
  <c r="DM27" i="9"/>
  <c r="DN27" i="9"/>
  <c r="DO27" i="9"/>
  <c r="A28"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BK28" i="9"/>
  <c r="BL28" i="9"/>
  <c r="BM28" i="9"/>
  <c r="BN28" i="9"/>
  <c r="BO28" i="9"/>
  <c r="BP28" i="9"/>
  <c r="BQ28" i="9"/>
  <c r="BR28" i="9"/>
  <c r="BS28" i="9"/>
  <c r="BT28" i="9"/>
  <c r="BU28" i="9"/>
  <c r="BV28" i="9"/>
  <c r="BW28" i="9"/>
  <c r="BX28" i="9"/>
  <c r="BY28" i="9"/>
  <c r="BZ28" i="9"/>
  <c r="CA28" i="9"/>
  <c r="CB28" i="9"/>
  <c r="CC28" i="9"/>
  <c r="CD28" i="9"/>
  <c r="CE28" i="9"/>
  <c r="CF28" i="9"/>
  <c r="CG28" i="9"/>
  <c r="CH28" i="9"/>
  <c r="CI28" i="9"/>
  <c r="CJ28" i="9"/>
  <c r="CK28" i="9"/>
  <c r="CL28" i="9"/>
  <c r="CM28" i="9"/>
  <c r="CN28" i="9"/>
  <c r="CO28" i="9"/>
  <c r="CP28" i="9"/>
  <c r="CQ28" i="9"/>
  <c r="CR28" i="9"/>
  <c r="CS28" i="9"/>
  <c r="CT28" i="9"/>
  <c r="CU28" i="9"/>
  <c r="CV28" i="9"/>
  <c r="CW28" i="9"/>
  <c r="CX28" i="9"/>
  <c r="CY28" i="9"/>
  <c r="CZ28" i="9"/>
  <c r="DA28" i="9"/>
  <c r="DB28" i="9"/>
  <c r="DC28" i="9"/>
  <c r="DD28" i="9"/>
  <c r="DE28" i="9"/>
  <c r="DF28" i="9"/>
  <c r="DG28" i="9"/>
  <c r="DH28" i="9"/>
  <c r="DI28" i="9"/>
  <c r="DJ28" i="9"/>
  <c r="DK28" i="9"/>
  <c r="DL28" i="9"/>
  <c r="DM28" i="9"/>
  <c r="DN28" i="9"/>
  <c r="DO28" i="9"/>
  <c r="A29"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AO29" i="9"/>
  <c r="AP29" i="9"/>
  <c r="AQ29" i="9"/>
  <c r="AR29" i="9"/>
  <c r="AS29" i="9"/>
  <c r="AT29" i="9"/>
  <c r="AU29" i="9"/>
  <c r="AV29" i="9"/>
  <c r="AW29" i="9"/>
  <c r="AX29" i="9"/>
  <c r="AY29" i="9"/>
  <c r="AZ29" i="9"/>
  <c r="BA29" i="9"/>
  <c r="BB29" i="9"/>
  <c r="BC29" i="9"/>
  <c r="BD29" i="9"/>
  <c r="BE29" i="9"/>
  <c r="BF29" i="9"/>
  <c r="BG29" i="9"/>
  <c r="BH29" i="9"/>
  <c r="BI29" i="9"/>
  <c r="BJ29" i="9"/>
  <c r="BK29" i="9"/>
  <c r="BL29" i="9"/>
  <c r="BM29" i="9"/>
  <c r="BN29" i="9"/>
  <c r="BO29" i="9"/>
  <c r="BP29" i="9"/>
  <c r="BQ29" i="9"/>
  <c r="BR29" i="9"/>
  <c r="BS29" i="9"/>
  <c r="BT29" i="9"/>
  <c r="BU29" i="9"/>
  <c r="BV29" i="9"/>
  <c r="BW29" i="9"/>
  <c r="BX29" i="9"/>
  <c r="BY29" i="9"/>
  <c r="BZ29" i="9"/>
  <c r="CA29" i="9"/>
  <c r="CB29" i="9"/>
  <c r="CC29" i="9"/>
  <c r="CD29" i="9"/>
  <c r="CE29" i="9"/>
  <c r="CF29" i="9"/>
  <c r="CG29" i="9"/>
  <c r="CH29" i="9"/>
  <c r="CI29" i="9"/>
  <c r="CJ29" i="9"/>
  <c r="CK29" i="9"/>
  <c r="CL29" i="9"/>
  <c r="CM29" i="9"/>
  <c r="CN29" i="9"/>
  <c r="CO29" i="9"/>
  <c r="CP29" i="9"/>
  <c r="CQ29" i="9"/>
  <c r="CR29" i="9"/>
  <c r="CS29" i="9"/>
  <c r="CT29" i="9"/>
  <c r="CU29" i="9"/>
  <c r="CV29" i="9"/>
  <c r="CW29" i="9"/>
  <c r="CX29" i="9"/>
  <c r="CY29" i="9"/>
  <c r="CZ29" i="9"/>
  <c r="DA29" i="9"/>
  <c r="DB29" i="9"/>
  <c r="DC29" i="9"/>
  <c r="DD29" i="9"/>
  <c r="DE29" i="9"/>
  <c r="DF29" i="9"/>
  <c r="DG29" i="9"/>
  <c r="DH29" i="9"/>
  <c r="DI29" i="9"/>
  <c r="DJ29" i="9"/>
  <c r="DK29" i="9"/>
  <c r="DL29" i="9"/>
  <c r="DM29" i="9"/>
  <c r="DN29" i="9"/>
  <c r="DO29" i="9"/>
  <c r="A30"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AR30" i="9"/>
  <c r="AS30" i="9"/>
  <c r="AT30" i="9"/>
  <c r="AU30" i="9"/>
  <c r="AV30" i="9"/>
  <c r="AW30" i="9"/>
  <c r="AX30" i="9"/>
  <c r="AY30" i="9"/>
  <c r="AZ30" i="9"/>
  <c r="BA30" i="9"/>
  <c r="BB30" i="9"/>
  <c r="BC30" i="9"/>
  <c r="BD30" i="9"/>
  <c r="BE30" i="9"/>
  <c r="BF30" i="9"/>
  <c r="BG30" i="9"/>
  <c r="BH30" i="9"/>
  <c r="BI30" i="9"/>
  <c r="BJ30" i="9"/>
  <c r="BK30" i="9"/>
  <c r="BL30" i="9"/>
  <c r="BM30" i="9"/>
  <c r="BN30" i="9"/>
  <c r="BO30" i="9"/>
  <c r="BP30" i="9"/>
  <c r="BQ30" i="9"/>
  <c r="BR30" i="9"/>
  <c r="BS30" i="9"/>
  <c r="BT30" i="9"/>
  <c r="BU30" i="9"/>
  <c r="BV30" i="9"/>
  <c r="BW30" i="9"/>
  <c r="BX30" i="9"/>
  <c r="BY30" i="9"/>
  <c r="BZ30" i="9"/>
  <c r="CA30" i="9"/>
  <c r="CB30" i="9"/>
  <c r="CC30" i="9"/>
  <c r="CD30" i="9"/>
  <c r="CE30" i="9"/>
  <c r="CF30" i="9"/>
  <c r="CG30" i="9"/>
  <c r="CH30" i="9"/>
  <c r="CI30" i="9"/>
  <c r="CJ30" i="9"/>
  <c r="CK30" i="9"/>
  <c r="CL30" i="9"/>
  <c r="CM30" i="9"/>
  <c r="CN30" i="9"/>
  <c r="CO30" i="9"/>
  <c r="CP30" i="9"/>
  <c r="CQ30" i="9"/>
  <c r="CR30" i="9"/>
  <c r="CS30" i="9"/>
  <c r="CT30" i="9"/>
  <c r="CU30" i="9"/>
  <c r="CV30" i="9"/>
  <c r="CW30" i="9"/>
  <c r="CX30" i="9"/>
  <c r="CY30" i="9"/>
  <c r="CZ30" i="9"/>
  <c r="DA30" i="9"/>
  <c r="DB30" i="9"/>
  <c r="DC30" i="9"/>
  <c r="DD30" i="9"/>
  <c r="DE30" i="9"/>
  <c r="DF30" i="9"/>
  <c r="DG30" i="9"/>
  <c r="DH30" i="9"/>
  <c r="DI30" i="9"/>
  <c r="DJ30" i="9"/>
  <c r="DK30" i="9"/>
  <c r="DL30" i="9"/>
  <c r="DM30" i="9"/>
  <c r="DN30" i="9"/>
  <c r="DO30" i="9"/>
  <c r="A31"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AY31" i="9"/>
  <c r="AZ31" i="9"/>
  <c r="BA31" i="9"/>
  <c r="BB31" i="9"/>
  <c r="BC31" i="9"/>
  <c r="BD31" i="9"/>
  <c r="BE31" i="9"/>
  <c r="BF31" i="9"/>
  <c r="BG31" i="9"/>
  <c r="BH31" i="9"/>
  <c r="BI31" i="9"/>
  <c r="BJ31" i="9"/>
  <c r="BK31" i="9"/>
  <c r="BL31" i="9"/>
  <c r="BM31" i="9"/>
  <c r="BN31" i="9"/>
  <c r="BO31" i="9"/>
  <c r="BP31" i="9"/>
  <c r="BQ31" i="9"/>
  <c r="BR31" i="9"/>
  <c r="BS31" i="9"/>
  <c r="BT31" i="9"/>
  <c r="BU31" i="9"/>
  <c r="BV31" i="9"/>
  <c r="BW31" i="9"/>
  <c r="BX31" i="9"/>
  <c r="BY31" i="9"/>
  <c r="BZ31" i="9"/>
  <c r="CA31" i="9"/>
  <c r="CB31" i="9"/>
  <c r="CC31" i="9"/>
  <c r="CD31" i="9"/>
  <c r="CE31" i="9"/>
  <c r="CF31" i="9"/>
  <c r="CG31" i="9"/>
  <c r="CH31" i="9"/>
  <c r="CI31" i="9"/>
  <c r="CJ31" i="9"/>
  <c r="CK31" i="9"/>
  <c r="CL31" i="9"/>
  <c r="CM31" i="9"/>
  <c r="CN31" i="9"/>
  <c r="CO31" i="9"/>
  <c r="CP31" i="9"/>
  <c r="CQ31" i="9"/>
  <c r="CR31" i="9"/>
  <c r="CS31" i="9"/>
  <c r="CT31" i="9"/>
  <c r="CU31" i="9"/>
  <c r="CV31" i="9"/>
  <c r="CW31" i="9"/>
  <c r="CX31" i="9"/>
  <c r="CY31" i="9"/>
  <c r="CZ31" i="9"/>
  <c r="DA31" i="9"/>
  <c r="DB31" i="9"/>
  <c r="DC31" i="9"/>
  <c r="DD31" i="9"/>
  <c r="DE31" i="9"/>
  <c r="DF31" i="9"/>
  <c r="DG31" i="9"/>
  <c r="DH31" i="9"/>
  <c r="DI31" i="9"/>
  <c r="DJ31" i="9"/>
  <c r="DK31" i="9"/>
  <c r="DL31" i="9"/>
  <c r="DM31" i="9"/>
  <c r="DN31" i="9"/>
  <c r="DO31" i="9"/>
  <c r="A32"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AR32" i="9"/>
  <c r="AS32" i="9"/>
  <c r="AT32" i="9"/>
  <c r="AU32" i="9"/>
  <c r="AV32" i="9"/>
  <c r="AW32" i="9"/>
  <c r="AX32" i="9"/>
  <c r="AY32" i="9"/>
  <c r="AZ32" i="9"/>
  <c r="BA32" i="9"/>
  <c r="BB32" i="9"/>
  <c r="BC32" i="9"/>
  <c r="BD32" i="9"/>
  <c r="BE32" i="9"/>
  <c r="BF32" i="9"/>
  <c r="BG32" i="9"/>
  <c r="BH32" i="9"/>
  <c r="BI32" i="9"/>
  <c r="BJ32" i="9"/>
  <c r="BK32" i="9"/>
  <c r="BL32" i="9"/>
  <c r="BM32" i="9"/>
  <c r="BN32" i="9"/>
  <c r="BO32" i="9"/>
  <c r="BP32" i="9"/>
  <c r="BQ32" i="9"/>
  <c r="BR32" i="9"/>
  <c r="BS32" i="9"/>
  <c r="BT32" i="9"/>
  <c r="BU32" i="9"/>
  <c r="BV32" i="9"/>
  <c r="BW32" i="9"/>
  <c r="BX32" i="9"/>
  <c r="BY32" i="9"/>
  <c r="BZ32" i="9"/>
  <c r="CA32" i="9"/>
  <c r="CB32" i="9"/>
  <c r="CC32" i="9"/>
  <c r="CD32" i="9"/>
  <c r="CE32" i="9"/>
  <c r="CF32" i="9"/>
  <c r="CG32" i="9"/>
  <c r="CH32" i="9"/>
  <c r="CI32" i="9"/>
  <c r="CJ32" i="9"/>
  <c r="CK32" i="9"/>
  <c r="CL32" i="9"/>
  <c r="CM32" i="9"/>
  <c r="CN32" i="9"/>
  <c r="CO32" i="9"/>
  <c r="CP32" i="9"/>
  <c r="CQ32" i="9"/>
  <c r="CR32" i="9"/>
  <c r="CS32" i="9"/>
  <c r="CT32" i="9"/>
  <c r="CU32" i="9"/>
  <c r="CV32" i="9"/>
  <c r="CW32" i="9"/>
  <c r="CX32" i="9"/>
  <c r="CY32" i="9"/>
  <c r="CZ32" i="9"/>
  <c r="DA32" i="9"/>
  <c r="DB32" i="9"/>
  <c r="DC32" i="9"/>
  <c r="DD32" i="9"/>
  <c r="DE32" i="9"/>
  <c r="DF32" i="9"/>
  <c r="DG32" i="9"/>
  <c r="DH32" i="9"/>
  <c r="DI32" i="9"/>
  <c r="DJ32" i="9"/>
  <c r="DK32" i="9"/>
  <c r="DL32" i="9"/>
  <c r="DM32" i="9"/>
  <c r="DN32" i="9"/>
  <c r="DO32" i="9"/>
  <c r="A33"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AR33" i="9"/>
  <c r="AS33" i="9"/>
  <c r="AT33" i="9"/>
  <c r="AU33" i="9"/>
  <c r="AV33" i="9"/>
  <c r="AW33" i="9"/>
  <c r="AX33" i="9"/>
  <c r="AY33" i="9"/>
  <c r="AZ33" i="9"/>
  <c r="BA33" i="9"/>
  <c r="BB33" i="9"/>
  <c r="BC33" i="9"/>
  <c r="BD33" i="9"/>
  <c r="BE33" i="9"/>
  <c r="BF33" i="9"/>
  <c r="BG33" i="9"/>
  <c r="BH33" i="9"/>
  <c r="BI33" i="9"/>
  <c r="BJ33" i="9"/>
  <c r="BK33" i="9"/>
  <c r="BL33" i="9"/>
  <c r="BM33" i="9"/>
  <c r="BN33" i="9"/>
  <c r="BO33" i="9"/>
  <c r="BP33" i="9"/>
  <c r="BQ33" i="9"/>
  <c r="BR33" i="9"/>
  <c r="BS33" i="9"/>
  <c r="BT33" i="9"/>
  <c r="BU33" i="9"/>
  <c r="BV33" i="9"/>
  <c r="BW33" i="9"/>
  <c r="BX33" i="9"/>
  <c r="BY33" i="9"/>
  <c r="BZ33" i="9"/>
  <c r="CA33" i="9"/>
  <c r="CB33" i="9"/>
  <c r="CC33" i="9"/>
  <c r="CD33" i="9"/>
  <c r="CE33" i="9"/>
  <c r="CF33" i="9"/>
  <c r="CG33" i="9"/>
  <c r="CH33" i="9"/>
  <c r="CI33" i="9"/>
  <c r="CJ33" i="9"/>
  <c r="CK33" i="9"/>
  <c r="CL33" i="9"/>
  <c r="CM33" i="9"/>
  <c r="CN33" i="9"/>
  <c r="CO33" i="9"/>
  <c r="CP33" i="9"/>
  <c r="CQ33" i="9"/>
  <c r="CR33" i="9"/>
  <c r="CS33" i="9"/>
  <c r="CT33" i="9"/>
  <c r="CU33" i="9"/>
  <c r="CV33" i="9"/>
  <c r="CW33" i="9"/>
  <c r="CX33" i="9"/>
  <c r="CY33" i="9"/>
  <c r="CZ33" i="9"/>
  <c r="DA33" i="9"/>
  <c r="DB33" i="9"/>
  <c r="DC33" i="9"/>
  <c r="DD33" i="9"/>
  <c r="DE33" i="9"/>
  <c r="DF33" i="9"/>
  <c r="DG33" i="9"/>
  <c r="DH33" i="9"/>
  <c r="DI33" i="9"/>
  <c r="DJ33" i="9"/>
  <c r="DK33" i="9"/>
  <c r="DL33" i="9"/>
  <c r="DM33" i="9"/>
  <c r="DN33" i="9"/>
  <c r="DO33" i="9"/>
  <c r="A34"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AR34" i="9"/>
  <c r="AS34" i="9"/>
  <c r="AT34" i="9"/>
  <c r="AU34" i="9"/>
  <c r="AV34" i="9"/>
  <c r="AW34" i="9"/>
  <c r="AX34" i="9"/>
  <c r="AY34" i="9"/>
  <c r="AZ34" i="9"/>
  <c r="BA34" i="9"/>
  <c r="BB34" i="9"/>
  <c r="BC34" i="9"/>
  <c r="BD34" i="9"/>
  <c r="BE34" i="9"/>
  <c r="BF34" i="9"/>
  <c r="BG34" i="9"/>
  <c r="BH34" i="9"/>
  <c r="BI34" i="9"/>
  <c r="BJ34" i="9"/>
  <c r="BK34" i="9"/>
  <c r="BL34" i="9"/>
  <c r="BM34" i="9"/>
  <c r="BN34" i="9"/>
  <c r="BO34" i="9"/>
  <c r="BP34" i="9"/>
  <c r="BQ34" i="9"/>
  <c r="BR34" i="9"/>
  <c r="BS34" i="9"/>
  <c r="BT34" i="9"/>
  <c r="BU34" i="9"/>
  <c r="BV34" i="9"/>
  <c r="BW34" i="9"/>
  <c r="BX34" i="9"/>
  <c r="BY34" i="9"/>
  <c r="BZ34" i="9"/>
  <c r="CA34" i="9"/>
  <c r="CB34" i="9"/>
  <c r="CC34" i="9"/>
  <c r="CD34" i="9"/>
  <c r="CE34" i="9"/>
  <c r="CF34" i="9"/>
  <c r="CG34" i="9"/>
  <c r="CH34" i="9"/>
  <c r="CI34" i="9"/>
  <c r="CJ34" i="9"/>
  <c r="CK34" i="9"/>
  <c r="CL34" i="9"/>
  <c r="CM34" i="9"/>
  <c r="CN34" i="9"/>
  <c r="CO34" i="9"/>
  <c r="CP34" i="9"/>
  <c r="CQ34" i="9"/>
  <c r="CR34" i="9"/>
  <c r="CS34" i="9"/>
  <c r="CT34" i="9"/>
  <c r="CU34" i="9"/>
  <c r="CV34" i="9"/>
  <c r="CW34" i="9"/>
  <c r="CX34" i="9"/>
  <c r="CY34" i="9"/>
  <c r="CZ34" i="9"/>
  <c r="DA34" i="9"/>
  <c r="DB34" i="9"/>
  <c r="DC34" i="9"/>
  <c r="DD34" i="9"/>
  <c r="DE34" i="9"/>
  <c r="DF34" i="9"/>
  <c r="DG34" i="9"/>
  <c r="DH34" i="9"/>
  <c r="DI34" i="9"/>
  <c r="DJ34" i="9"/>
  <c r="DK34" i="9"/>
  <c r="DL34" i="9"/>
  <c r="DM34" i="9"/>
  <c r="DN34" i="9"/>
  <c r="DO34" i="9"/>
  <c r="A35"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BD35" i="9"/>
  <c r="BE35" i="9"/>
  <c r="BF35" i="9"/>
  <c r="BG35" i="9"/>
  <c r="BH35" i="9"/>
  <c r="BI35" i="9"/>
  <c r="BJ35" i="9"/>
  <c r="BK35" i="9"/>
  <c r="BL35" i="9"/>
  <c r="BM35" i="9"/>
  <c r="BN35" i="9"/>
  <c r="BO35" i="9"/>
  <c r="BP35" i="9"/>
  <c r="BQ35" i="9"/>
  <c r="BR35" i="9"/>
  <c r="BS35" i="9"/>
  <c r="BT35" i="9"/>
  <c r="BU35" i="9"/>
  <c r="BV35" i="9"/>
  <c r="BW35" i="9"/>
  <c r="BX35" i="9"/>
  <c r="BY35" i="9"/>
  <c r="BZ35" i="9"/>
  <c r="CA35" i="9"/>
  <c r="CB35" i="9"/>
  <c r="CC35" i="9"/>
  <c r="CD35" i="9"/>
  <c r="CE35" i="9"/>
  <c r="CF35" i="9"/>
  <c r="CG35" i="9"/>
  <c r="CH35" i="9"/>
  <c r="CI35" i="9"/>
  <c r="CJ35" i="9"/>
  <c r="CK35" i="9"/>
  <c r="CL35" i="9"/>
  <c r="CM35" i="9"/>
  <c r="CN35" i="9"/>
  <c r="CO35" i="9"/>
  <c r="CP35" i="9"/>
  <c r="CQ35" i="9"/>
  <c r="CR35" i="9"/>
  <c r="CS35" i="9"/>
  <c r="CT35" i="9"/>
  <c r="CU35" i="9"/>
  <c r="CV35" i="9"/>
  <c r="CW35" i="9"/>
  <c r="CX35" i="9"/>
  <c r="CY35" i="9"/>
  <c r="CZ35" i="9"/>
  <c r="DA35" i="9"/>
  <c r="DB35" i="9"/>
  <c r="DC35" i="9"/>
  <c r="DD35" i="9"/>
  <c r="DE35" i="9"/>
  <c r="DF35" i="9"/>
  <c r="DG35" i="9"/>
  <c r="DH35" i="9"/>
  <c r="DI35" i="9"/>
  <c r="DJ35" i="9"/>
  <c r="DK35" i="9"/>
  <c r="DL35" i="9"/>
  <c r="DM35" i="9"/>
  <c r="DN35" i="9"/>
  <c r="DO35" i="9"/>
  <c r="A36" i="9"/>
  <c r="B36" i="9"/>
  <c r="C36"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AR36" i="9"/>
  <c r="AS36" i="9"/>
  <c r="AT36" i="9"/>
  <c r="AU36" i="9"/>
  <c r="AV36" i="9"/>
  <c r="AW36" i="9"/>
  <c r="AX36" i="9"/>
  <c r="AY36" i="9"/>
  <c r="AZ36" i="9"/>
  <c r="BA36" i="9"/>
  <c r="BB36" i="9"/>
  <c r="BC36" i="9"/>
  <c r="BD36" i="9"/>
  <c r="BE36" i="9"/>
  <c r="BF36" i="9"/>
  <c r="BG36" i="9"/>
  <c r="BH36" i="9"/>
  <c r="BI36" i="9"/>
  <c r="BJ36" i="9"/>
  <c r="BK36" i="9"/>
  <c r="BL36" i="9"/>
  <c r="BM36" i="9"/>
  <c r="BN36" i="9"/>
  <c r="BO36" i="9"/>
  <c r="BP36" i="9"/>
  <c r="BQ36" i="9"/>
  <c r="BR36" i="9"/>
  <c r="BS36" i="9"/>
  <c r="BT36" i="9"/>
  <c r="BU36" i="9"/>
  <c r="BV36" i="9"/>
  <c r="BW36" i="9"/>
  <c r="BX36" i="9"/>
  <c r="BY36" i="9"/>
  <c r="BZ36" i="9"/>
  <c r="CA36" i="9"/>
  <c r="CB36" i="9"/>
  <c r="CC36" i="9"/>
  <c r="CD36" i="9"/>
  <c r="CE36" i="9"/>
  <c r="CF36" i="9"/>
  <c r="CG36" i="9"/>
  <c r="CH36" i="9"/>
  <c r="CI36" i="9"/>
  <c r="CJ36" i="9"/>
  <c r="CK36" i="9"/>
  <c r="CL36" i="9"/>
  <c r="CM36" i="9"/>
  <c r="CN36" i="9"/>
  <c r="CO36" i="9"/>
  <c r="CP36" i="9"/>
  <c r="CQ36" i="9"/>
  <c r="CR36" i="9"/>
  <c r="CS36" i="9"/>
  <c r="CT36" i="9"/>
  <c r="CU36" i="9"/>
  <c r="CV36" i="9"/>
  <c r="CW36" i="9"/>
  <c r="CX36" i="9"/>
  <c r="CY36" i="9"/>
  <c r="CZ36" i="9"/>
  <c r="DA36" i="9"/>
  <c r="DB36" i="9"/>
  <c r="DC36" i="9"/>
  <c r="DD36" i="9"/>
  <c r="DE36" i="9"/>
  <c r="DF36" i="9"/>
  <c r="DG36" i="9"/>
  <c r="DH36" i="9"/>
  <c r="DI36" i="9"/>
  <c r="DJ36" i="9"/>
  <c r="DK36" i="9"/>
  <c r="DL36" i="9"/>
  <c r="DM36" i="9"/>
  <c r="DN36" i="9"/>
  <c r="DO36" i="9"/>
  <c r="A37" i="9"/>
  <c r="B37" i="9"/>
  <c r="C37" i="9"/>
  <c r="D37"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AR37" i="9"/>
  <c r="AS37" i="9"/>
  <c r="AT37" i="9"/>
  <c r="AU37" i="9"/>
  <c r="AV37" i="9"/>
  <c r="AW37" i="9"/>
  <c r="AX37" i="9"/>
  <c r="AY37" i="9"/>
  <c r="AZ37" i="9"/>
  <c r="BA37" i="9"/>
  <c r="BB37" i="9"/>
  <c r="BC37" i="9"/>
  <c r="BD37" i="9"/>
  <c r="BE37" i="9"/>
  <c r="BF37" i="9"/>
  <c r="BG37" i="9"/>
  <c r="BH37" i="9"/>
  <c r="BI37" i="9"/>
  <c r="BJ37" i="9"/>
  <c r="BK37" i="9"/>
  <c r="BL37" i="9"/>
  <c r="BM37" i="9"/>
  <c r="BN37" i="9"/>
  <c r="BO37" i="9"/>
  <c r="BP37" i="9"/>
  <c r="BQ37" i="9"/>
  <c r="BR37" i="9"/>
  <c r="BS37" i="9"/>
  <c r="BT37" i="9"/>
  <c r="BU37" i="9"/>
  <c r="BV37" i="9"/>
  <c r="BW37" i="9"/>
  <c r="BX37" i="9"/>
  <c r="BY37" i="9"/>
  <c r="BZ37" i="9"/>
  <c r="CA37" i="9"/>
  <c r="CB37" i="9"/>
  <c r="CC37" i="9"/>
  <c r="CD37" i="9"/>
  <c r="CE37" i="9"/>
  <c r="CF37" i="9"/>
  <c r="CG37" i="9"/>
  <c r="CH37" i="9"/>
  <c r="CI37" i="9"/>
  <c r="CJ37" i="9"/>
  <c r="CK37" i="9"/>
  <c r="CL37" i="9"/>
  <c r="CM37" i="9"/>
  <c r="CN37" i="9"/>
  <c r="CO37" i="9"/>
  <c r="CP37" i="9"/>
  <c r="CQ37" i="9"/>
  <c r="CR37" i="9"/>
  <c r="CS37" i="9"/>
  <c r="CT37" i="9"/>
  <c r="CU37" i="9"/>
  <c r="CV37" i="9"/>
  <c r="CW37" i="9"/>
  <c r="CX37" i="9"/>
  <c r="CY37" i="9"/>
  <c r="CZ37" i="9"/>
  <c r="DA37" i="9"/>
  <c r="DB37" i="9"/>
  <c r="DC37" i="9"/>
  <c r="DD37" i="9"/>
  <c r="DE37" i="9"/>
  <c r="DF37" i="9"/>
  <c r="DG37" i="9"/>
  <c r="DH37" i="9"/>
  <c r="DI37" i="9"/>
  <c r="DJ37" i="9"/>
  <c r="DK37" i="9"/>
  <c r="DL37" i="9"/>
  <c r="DM37" i="9"/>
  <c r="DN37" i="9"/>
  <c r="DO37" i="9"/>
  <c r="A38" i="9"/>
  <c r="B38" i="9"/>
  <c r="C38"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AR38" i="9"/>
  <c r="AS38" i="9"/>
  <c r="AT38" i="9"/>
  <c r="AU38" i="9"/>
  <c r="AV38" i="9"/>
  <c r="AW38" i="9"/>
  <c r="AX38" i="9"/>
  <c r="AY38" i="9"/>
  <c r="AZ38" i="9"/>
  <c r="BA38" i="9"/>
  <c r="BB38" i="9"/>
  <c r="BC38" i="9"/>
  <c r="BD38" i="9"/>
  <c r="BE38" i="9"/>
  <c r="BF38" i="9"/>
  <c r="BG38" i="9"/>
  <c r="BH38" i="9"/>
  <c r="BI38" i="9"/>
  <c r="BJ38" i="9"/>
  <c r="BK38" i="9"/>
  <c r="BL38" i="9"/>
  <c r="BM38" i="9"/>
  <c r="BN38" i="9"/>
  <c r="BO38" i="9"/>
  <c r="BP38" i="9"/>
  <c r="BQ38" i="9"/>
  <c r="BR38" i="9"/>
  <c r="BS38" i="9"/>
  <c r="BT38" i="9"/>
  <c r="BU38" i="9"/>
  <c r="BV38" i="9"/>
  <c r="BW38" i="9"/>
  <c r="BX38" i="9"/>
  <c r="BY38" i="9"/>
  <c r="BZ38" i="9"/>
  <c r="CA38" i="9"/>
  <c r="CB38" i="9"/>
  <c r="CC38" i="9"/>
  <c r="CD38" i="9"/>
  <c r="CE38" i="9"/>
  <c r="CF38" i="9"/>
  <c r="CG38" i="9"/>
  <c r="CH38" i="9"/>
  <c r="CI38" i="9"/>
  <c r="CJ38" i="9"/>
  <c r="CK38" i="9"/>
  <c r="CL38" i="9"/>
  <c r="CM38" i="9"/>
  <c r="CN38" i="9"/>
  <c r="CO38" i="9"/>
  <c r="CP38" i="9"/>
  <c r="CQ38" i="9"/>
  <c r="CR38" i="9"/>
  <c r="CS38" i="9"/>
  <c r="CT38" i="9"/>
  <c r="CU38" i="9"/>
  <c r="CV38" i="9"/>
  <c r="CW38" i="9"/>
  <c r="CX38" i="9"/>
  <c r="CY38" i="9"/>
  <c r="CZ38" i="9"/>
  <c r="DA38" i="9"/>
  <c r="DB38" i="9"/>
  <c r="DC38" i="9"/>
  <c r="DD38" i="9"/>
  <c r="DE38" i="9"/>
  <c r="DF38" i="9"/>
  <c r="DG38" i="9"/>
  <c r="DH38" i="9"/>
  <c r="DI38" i="9"/>
  <c r="DJ38" i="9"/>
  <c r="DK38" i="9"/>
  <c r="DL38" i="9"/>
  <c r="DM38" i="9"/>
  <c r="DN38" i="9"/>
  <c r="DO38" i="9"/>
  <c r="A39"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AS39" i="9"/>
  <c r="AT39" i="9"/>
  <c r="AU39" i="9"/>
  <c r="AV39" i="9"/>
  <c r="AW39" i="9"/>
  <c r="AX39" i="9"/>
  <c r="AY39" i="9"/>
  <c r="AZ39" i="9"/>
  <c r="BA39" i="9"/>
  <c r="BB39" i="9"/>
  <c r="BC39" i="9"/>
  <c r="BD39" i="9"/>
  <c r="BE39" i="9"/>
  <c r="BF39" i="9"/>
  <c r="BG39" i="9"/>
  <c r="BH39" i="9"/>
  <c r="BI39" i="9"/>
  <c r="BJ39" i="9"/>
  <c r="BK39" i="9"/>
  <c r="BL39" i="9"/>
  <c r="BM39" i="9"/>
  <c r="BN39" i="9"/>
  <c r="BO39" i="9"/>
  <c r="BP39" i="9"/>
  <c r="BQ39" i="9"/>
  <c r="BR39" i="9"/>
  <c r="BS39" i="9"/>
  <c r="BT39" i="9"/>
  <c r="BU39" i="9"/>
  <c r="BV39" i="9"/>
  <c r="BW39" i="9"/>
  <c r="BX39" i="9"/>
  <c r="BY39" i="9"/>
  <c r="BZ39" i="9"/>
  <c r="CA39" i="9"/>
  <c r="CB39" i="9"/>
  <c r="CC39" i="9"/>
  <c r="CD39" i="9"/>
  <c r="CE39" i="9"/>
  <c r="CF39" i="9"/>
  <c r="CG39" i="9"/>
  <c r="CH39" i="9"/>
  <c r="CI39" i="9"/>
  <c r="CJ39" i="9"/>
  <c r="CK39" i="9"/>
  <c r="CL39" i="9"/>
  <c r="CM39" i="9"/>
  <c r="CN39" i="9"/>
  <c r="CO39" i="9"/>
  <c r="CP39" i="9"/>
  <c r="CQ39" i="9"/>
  <c r="CR39" i="9"/>
  <c r="CS39" i="9"/>
  <c r="CT39" i="9"/>
  <c r="CU39" i="9"/>
  <c r="CV39" i="9"/>
  <c r="CW39" i="9"/>
  <c r="CX39" i="9"/>
  <c r="CY39" i="9"/>
  <c r="CZ39" i="9"/>
  <c r="DA39" i="9"/>
  <c r="DB39" i="9"/>
  <c r="DC39" i="9"/>
  <c r="DD39" i="9"/>
  <c r="DE39" i="9"/>
  <c r="DF39" i="9"/>
  <c r="DG39" i="9"/>
  <c r="DH39" i="9"/>
  <c r="DI39" i="9"/>
  <c r="DJ39" i="9"/>
  <c r="DK39" i="9"/>
  <c r="DL39" i="9"/>
  <c r="DM39" i="9"/>
  <c r="DN39" i="9"/>
  <c r="DO39" i="9"/>
  <c r="A40"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AR40" i="9"/>
  <c r="AS40" i="9"/>
  <c r="AT40" i="9"/>
  <c r="AU40" i="9"/>
  <c r="AV40" i="9"/>
  <c r="AW40" i="9"/>
  <c r="AX40" i="9"/>
  <c r="AY40" i="9"/>
  <c r="AZ40" i="9"/>
  <c r="BA40" i="9"/>
  <c r="BB40" i="9"/>
  <c r="BC40" i="9"/>
  <c r="BD40" i="9"/>
  <c r="BE40" i="9"/>
  <c r="BF40" i="9"/>
  <c r="BG40" i="9"/>
  <c r="BH40" i="9"/>
  <c r="BI40" i="9"/>
  <c r="BJ40" i="9"/>
  <c r="BK40" i="9"/>
  <c r="BL40" i="9"/>
  <c r="BM40" i="9"/>
  <c r="BN40" i="9"/>
  <c r="BO40" i="9"/>
  <c r="BP40" i="9"/>
  <c r="BQ40" i="9"/>
  <c r="BR40" i="9"/>
  <c r="BS40" i="9"/>
  <c r="BT40" i="9"/>
  <c r="BU40" i="9"/>
  <c r="BV40" i="9"/>
  <c r="BW40" i="9"/>
  <c r="BX40" i="9"/>
  <c r="BY40" i="9"/>
  <c r="BZ40" i="9"/>
  <c r="CA40" i="9"/>
  <c r="CB40" i="9"/>
  <c r="CC40" i="9"/>
  <c r="CD40" i="9"/>
  <c r="CE40" i="9"/>
  <c r="CF40" i="9"/>
  <c r="CG40" i="9"/>
  <c r="CH40" i="9"/>
  <c r="CI40" i="9"/>
  <c r="CJ40" i="9"/>
  <c r="CK40" i="9"/>
  <c r="CL40" i="9"/>
  <c r="CM40" i="9"/>
  <c r="CN40" i="9"/>
  <c r="CO40" i="9"/>
  <c r="CP40" i="9"/>
  <c r="CQ40" i="9"/>
  <c r="CR40" i="9"/>
  <c r="CS40" i="9"/>
  <c r="CT40" i="9"/>
  <c r="CU40" i="9"/>
  <c r="CV40" i="9"/>
  <c r="CW40" i="9"/>
  <c r="CX40" i="9"/>
  <c r="CY40" i="9"/>
  <c r="CZ40" i="9"/>
  <c r="DA40" i="9"/>
  <c r="DB40" i="9"/>
  <c r="DC40" i="9"/>
  <c r="DD40" i="9"/>
  <c r="DE40" i="9"/>
  <c r="DF40" i="9"/>
  <c r="DG40" i="9"/>
  <c r="DH40" i="9"/>
  <c r="DI40" i="9"/>
  <c r="DJ40" i="9"/>
  <c r="DK40" i="9"/>
  <c r="DL40" i="9"/>
  <c r="DM40" i="9"/>
  <c r="DN40" i="9"/>
  <c r="DO40" i="9"/>
  <c r="A41"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AO41" i="9"/>
  <c r="AP41" i="9"/>
  <c r="AQ41" i="9"/>
  <c r="AR41" i="9"/>
  <c r="AS41" i="9"/>
  <c r="AT41" i="9"/>
  <c r="AU41" i="9"/>
  <c r="AV41" i="9"/>
  <c r="AW41" i="9"/>
  <c r="AX41" i="9"/>
  <c r="AY41" i="9"/>
  <c r="AZ41" i="9"/>
  <c r="BA41" i="9"/>
  <c r="BB41" i="9"/>
  <c r="BC41" i="9"/>
  <c r="BD41" i="9"/>
  <c r="BE41" i="9"/>
  <c r="BF41" i="9"/>
  <c r="BG41" i="9"/>
  <c r="BH41" i="9"/>
  <c r="BI41" i="9"/>
  <c r="BJ41" i="9"/>
  <c r="BK41" i="9"/>
  <c r="BL41" i="9"/>
  <c r="BM41" i="9"/>
  <c r="BN41" i="9"/>
  <c r="BO41" i="9"/>
  <c r="BP41" i="9"/>
  <c r="BQ41" i="9"/>
  <c r="BR41" i="9"/>
  <c r="BS41" i="9"/>
  <c r="BT41" i="9"/>
  <c r="BU41" i="9"/>
  <c r="BV41" i="9"/>
  <c r="BW41" i="9"/>
  <c r="BX41" i="9"/>
  <c r="BY41" i="9"/>
  <c r="BZ41" i="9"/>
  <c r="CA41" i="9"/>
  <c r="CB41" i="9"/>
  <c r="CC41" i="9"/>
  <c r="CD41" i="9"/>
  <c r="CE41" i="9"/>
  <c r="CF41" i="9"/>
  <c r="CG41" i="9"/>
  <c r="CH41" i="9"/>
  <c r="CI41" i="9"/>
  <c r="CJ41" i="9"/>
  <c r="CK41" i="9"/>
  <c r="CL41" i="9"/>
  <c r="CM41" i="9"/>
  <c r="CN41" i="9"/>
  <c r="CO41" i="9"/>
  <c r="CP41" i="9"/>
  <c r="CQ41" i="9"/>
  <c r="CR41" i="9"/>
  <c r="CS41" i="9"/>
  <c r="CT41" i="9"/>
  <c r="CU41" i="9"/>
  <c r="CV41" i="9"/>
  <c r="CW41" i="9"/>
  <c r="CX41" i="9"/>
  <c r="CY41" i="9"/>
  <c r="CZ41" i="9"/>
  <c r="DA41" i="9"/>
  <c r="DB41" i="9"/>
  <c r="DC41" i="9"/>
  <c r="DD41" i="9"/>
  <c r="DE41" i="9"/>
  <c r="DF41" i="9"/>
  <c r="DG41" i="9"/>
  <c r="DH41" i="9"/>
  <c r="DI41" i="9"/>
  <c r="DJ41" i="9"/>
  <c r="DK41" i="9"/>
  <c r="DL41" i="9"/>
  <c r="DM41" i="9"/>
  <c r="DN41" i="9"/>
  <c r="DO41" i="9"/>
  <c r="A42"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AO42" i="9"/>
  <c r="AP42" i="9"/>
  <c r="AQ42" i="9"/>
  <c r="AR42" i="9"/>
  <c r="AS42" i="9"/>
  <c r="AT42" i="9"/>
  <c r="AU42" i="9"/>
  <c r="AV42" i="9"/>
  <c r="AW42" i="9"/>
  <c r="AX42" i="9"/>
  <c r="AY42" i="9"/>
  <c r="AZ42" i="9"/>
  <c r="BA42" i="9"/>
  <c r="BB42" i="9"/>
  <c r="BC42" i="9"/>
  <c r="BD42" i="9"/>
  <c r="BE42" i="9"/>
  <c r="BF42" i="9"/>
  <c r="BG42" i="9"/>
  <c r="BH42" i="9"/>
  <c r="BI42" i="9"/>
  <c r="BJ42" i="9"/>
  <c r="BK42" i="9"/>
  <c r="BL42" i="9"/>
  <c r="BM42" i="9"/>
  <c r="BN42" i="9"/>
  <c r="BO42" i="9"/>
  <c r="BP42" i="9"/>
  <c r="BQ42" i="9"/>
  <c r="BR42" i="9"/>
  <c r="BS42" i="9"/>
  <c r="BT42" i="9"/>
  <c r="BU42" i="9"/>
  <c r="BV42" i="9"/>
  <c r="BW42" i="9"/>
  <c r="BX42" i="9"/>
  <c r="BY42" i="9"/>
  <c r="BZ42" i="9"/>
  <c r="CA42" i="9"/>
  <c r="CB42" i="9"/>
  <c r="CC42" i="9"/>
  <c r="CD42" i="9"/>
  <c r="CE42" i="9"/>
  <c r="CF42" i="9"/>
  <c r="CG42" i="9"/>
  <c r="CH42" i="9"/>
  <c r="CI42" i="9"/>
  <c r="CJ42" i="9"/>
  <c r="CK42" i="9"/>
  <c r="CL42" i="9"/>
  <c r="CM42" i="9"/>
  <c r="CN42" i="9"/>
  <c r="CO42" i="9"/>
  <c r="CP42" i="9"/>
  <c r="CQ42" i="9"/>
  <c r="CR42" i="9"/>
  <c r="CS42" i="9"/>
  <c r="CT42" i="9"/>
  <c r="CU42" i="9"/>
  <c r="CV42" i="9"/>
  <c r="CW42" i="9"/>
  <c r="CX42" i="9"/>
  <c r="CY42" i="9"/>
  <c r="CZ42" i="9"/>
  <c r="DA42" i="9"/>
  <c r="DB42" i="9"/>
  <c r="DC42" i="9"/>
  <c r="DD42" i="9"/>
  <c r="DE42" i="9"/>
  <c r="DF42" i="9"/>
  <c r="DG42" i="9"/>
  <c r="DH42" i="9"/>
  <c r="DI42" i="9"/>
  <c r="DJ42" i="9"/>
  <c r="DK42" i="9"/>
  <c r="DL42" i="9"/>
  <c r="DM42" i="9"/>
  <c r="DN42" i="9"/>
  <c r="DO42" i="9"/>
  <c r="A43"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AO43" i="9"/>
  <c r="AP43" i="9"/>
  <c r="AQ43" i="9"/>
  <c r="AR43" i="9"/>
  <c r="AS43" i="9"/>
  <c r="AT43" i="9"/>
  <c r="AU43" i="9"/>
  <c r="AV43" i="9"/>
  <c r="AW43" i="9"/>
  <c r="AX43" i="9"/>
  <c r="AY43" i="9"/>
  <c r="AZ43" i="9"/>
  <c r="BA43" i="9"/>
  <c r="BB43" i="9"/>
  <c r="BC43" i="9"/>
  <c r="BD43" i="9"/>
  <c r="BE43" i="9"/>
  <c r="BF43" i="9"/>
  <c r="BG43" i="9"/>
  <c r="BH43" i="9"/>
  <c r="BI43" i="9"/>
  <c r="BJ43" i="9"/>
  <c r="BK43" i="9"/>
  <c r="BL43" i="9"/>
  <c r="BM43" i="9"/>
  <c r="BN43" i="9"/>
  <c r="BO43" i="9"/>
  <c r="BP43" i="9"/>
  <c r="BQ43" i="9"/>
  <c r="BR43" i="9"/>
  <c r="BS43" i="9"/>
  <c r="BT43" i="9"/>
  <c r="BU43" i="9"/>
  <c r="BV43" i="9"/>
  <c r="BW43" i="9"/>
  <c r="BX43" i="9"/>
  <c r="BY43" i="9"/>
  <c r="BZ43" i="9"/>
  <c r="CA43" i="9"/>
  <c r="CB43" i="9"/>
  <c r="CC43" i="9"/>
  <c r="CD43" i="9"/>
  <c r="CE43" i="9"/>
  <c r="CF43" i="9"/>
  <c r="CG43" i="9"/>
  <c r="CH43" i="9"/>
  <c r="CI43" i="9"/>
  <c r="CJ43" i="9"/>
  <c r="CK43" i="9"/>
  <c r="CL43" i="9"/>
  <c r="CM43" i="9"/>
  <c r="CN43" i="9"/>
  <c r="CO43" i="9"/>
  <c r="CP43" i="9"/>
  <c r="CQ43" i="9"/>
  <c r="CR43" i="9"/>
  <c r="CS43" i="9"/>
  <c r="CT43" i="9"/>
  <c r="CU43" i="9"/>
  <c r="CV43" i="9"/>
  <c r="CW43" i="9"/>
  <c r="CX43" i="9"/>
  <c r="CY43" i="9"/>
  <c r="CZ43" i="9"/>
  <c r="DA43" i="9"/>
  <c r="DB43" i="9"/>
  <c r="DC43" i="9"/>
  <c r="DD43" i="9"/>
  <c r="DE43" i="9"/>
  <c r="DF43" i="9"/>
  <c r="DG43" i="9"/>
  <c r="DH43" i="9"/>
  <c r="DI43" i="9"/>
  <c r="DJ43" i="9"/>
  <c r="DK43" i="9"/>
  <c r="DL43" i="9"/>
  <c r="DM43" i="9"/>
  <c r="DN43" i="9"/>
  <c r="DO43" i="9"/>
  <c r="A44"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AO44" i="9"/>
  <c r="AP44" i="9"/>
  <c r="AQ44" i="9"/>
  <c r="AR44" i="9"/>
  <c r="AS44" i="9"/>
  <c r="AT44" i="9"/>
  <c r="AU44" i="9"/>
  <c r="AV44" i="9"/>
  <c r="AW44" i="9"/>
  <c r="AX44" i="9"/>
  <c r="AY44" i="9"/>
  <c r="AZ44" i="9"/>
  <c r="BA44" i="9"/>
  <c r="BB44" i="9"/>
  <c r="BC44" i="9"/>
  <c r="BD44" i="9"/>
  <c r="BE44" i="9"/>
  <c r="BF44" i="9"/>
  <c r="BG44" i="9"/>
  <c r="BH44" i="9"/>
  <c r="BI44" i="9"/>
  <c r="BJ44" i="9"/>
  <c r="BK44" i="9"/>
  <c r="BL44" i="9"/>
  <c r="BM44" i="9"/>
  <c r="BN44" i="9"/>
  <c r="BO44" i="9"/>
  <c r="BP44" i="9"/>
  <c r="BQ44" i="9"/>
  <c r="BR44" i="9"/>
  <c r="BS44" i="9"/>
  <c r="BT44" i="9"/>
  <c r="BU44" i="9"/>
  <c r="BV44" i="9"/>
  <c r="BW44" i="9"/>
  <c r="BX44" i="9"/>
  <c r="BY44" i="9"/>
  <c r="BZ44" i="9"/>
  <c r="CA44" i="9"/>
  <c r="CB44" i="9"/>
  <c r="CC44" i="9"/>
  <c r="CD44" i="9"/>
  <c r="CE44" i="9"/>
  <c r="CF44" i="9"/>
  <c r="CG44" i="9"/>
  <c r="CH44" i="9"/>
  <c r="CI44" i="9"/>
  <c r="CJ44" i="9"/>
  <c r="CK44" i="9"/>
  <c r="CL44" i="9"/>
  <c r="CM44" i="9"/>
  <c r="CN44" i="9"/>
  <c r="CO44" i="9"/>
  <c r="CP44" i="9"/>
  <c r="CQ44" i="9"/>
  <c r="CR44" i="9"/>
  <c r="CS44" i="9"/>
  <c r="CT44" i="9"/>
  <c r="CU44" i="9"/>
  <c r="CV44" i="9"/>
  <c r="CW44" i="9"/>
  <c r="CX44" i="9"/>
  <c r="CY44" i="9"/>
  <c r="CZ44" i="9"/>
  <c r="DA44" i="9"/>
  <c r="DB44" i="9"/>
  <c r="DC44" i="9"/>
  <c r="DD44" i="9"/>
  <c r="DE44" i="9"/>
  <c r="DF44" i="9"/>
  <c r="DG44" i="9"/>
  <c r="DH44" i="9"/>
  <c r="DI44" i="9"/>
  <c r="DJ44" i="9"/>
  <c r="DK44" i="9"/>
  <c r="DL44" i="9"/>
  <c r="DM44" i="9"/>
  <c r="DN44" i="9"/>
  <c r="DO44" i="9"/>
  <c r="A45"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AR45" i="9"/>
  <c r="AS45" i="9"/>
  <c r="AT45" i="9"/>
  <c r="AU45" i="9"/>
  <c r="AV45" i="9"/>
  <c r="AW45" i="9"/>
  <c r="AX45" i="9"/>
  <c r="AY45" i="9"/>
  <c r="AZ45" i="9"/>
  <c r="BA45" i="9"/>
  <c r="BB45" i="9"/>
  <c r="BC45" i="9"/>
  <c r="BD45" i="9"/>
  <c r="BE45" i="9"/>
  <c r="BF45" i="9"/>
  <c r="BG45" i="9"/>
  <c r="BH45" i="9"/>
  <c r="BI45" i="9"/>
  <c r="BJ45" i="9"/>
  <c r="BK45" i="9"/>
  <c r="BL45" i="9"/>
  <c r="BM45" i="9"/>
  <c r="BN45" i="9"/>
  <c r="BO45" i="9"/>
  <c r="BP45" i="9"/>
  <c r="BQ45" i="9"/>
  <c r="BR45" i="9"/>
  <c r="BS45" i="9"/>
  <c r="BT45" i="9"/>
  <c r="BU45" i="9"/>
  <c r="BV45" i="9"/>
  <c r="BW45" i="9"/>
  <c r="BX45" i="9"/>
  <c r="BY45" i="9"/>
  <c r="BZ45" i="9"/>
  <c r="CA45" i="9"/>
  <c r="CB45" i="9"/>
  <c r="CC45" i="9"/>
  <c r="CD45" i="9"/>
  <c r="CE45" i="9"/>
  <c r="CF45" i="9"/>
  <c r="CG45" i="9"/>
  <c r="CH45" i="9"/>
  <c r="CI45" i="9"/>
  <c r="CJ45" i="9"/>
  <c r="CK45" i="9"/>
  <c r="CL45" i="9"/>
  <c r="CM45" i="9"/>
  <c r="CN45" i="9"/>
  <c r="CO45" i="9"/>
  <c r="CP45" i="9"/>
  <c r="CQ45" i="9"/>
  <c r="CR45" i="9"/>
  <c r="CS45" i="9"/>
  <c r="CT45" i="9"/>
  <c r="CU45" i="9"/>
  <c r="CV45" i="9"/>
  <c r="CW45" i="9"/>
  <c r="CX45" i="9"/>
  <c r="CY45" i="9"/>
  <c r="CZ45" i="9"/>
  <c r="DA45" i="9"/>
  <c r="DB45" i="9"/>
  <c r="DC45" i="9"/>
  <c r="DD45" i="9"/>
  <c r="DE45" i="9"/>
  <c r="DF45" i="9"/>
  <c r="DG45" i="9"/>
  <c r="DH45" i="9"/>
  <c r="DI45" i="9"/>
  <c r="DJ45" i="9"/>
  <c r="DK45" i="9"/>
  <c r="DL45" i="9"/>
  <c r="DM45" i="9"/>
  <c r="DN45" i="9"/>
  <c r="DO45" i="9"/>
  <c r="A46"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AO46" i="9"/>
  <c r="AP46" i="9"/>
  <c r="AQ46" i="9"/>
  <c r="AR46" i="9"/>
  <c r="AS46" i="9"/>
  <c r="AT46" i="9"/>
  <c r="AU46" i="9"/>
  <c r="AV46" i="9"/>
  <c r="AW46" i="9"/>
  <c r="AX46" i="9"/>
  <c r="AY46" i="9"/>
  <c r="AZ46" i="9"/>
  <c r="BA46" i="9"/>
  <c r="BB46" i="9"/>
  <c r="BC46" i="9"/>
  <c r="BD46" i="9"/>
  <c r="BE46" i="9"/>
  <c r="BF46" i="9"/>
  <c r="BG46" i="9"/>
  <c r="BH46" i="9"/>
  <c r="BI46" i="9"/>
  <c r="BJ46" i="9"/>
  <c r="BK46" i="9"/>
  <c r="BL46" i="9"/>
  <c r="BM46" i="9"/>
  <c r="BN46" i="9"/>
  <c r="BO46" i="9"/>
  <c r="BP46" i="9"/>
  <c r="BQ46" i="9"/>
  <c r="BR46" i="9"/>
  <c r="BS46" i="9"/>
  <c r="BT46" i="9"/>
  <c r="BU46" i="9"/>
  <c r="BV46" i="9"/>
  <c r="BW46" i="9"/>
  <c r="BX46" i="9"/>
  <c r="BY46" i="9"/>
  <c r="BZ46" i="9"/>
  <c r="CA46" i="9"/>
  <c r="CB46" i="9"/>
  <c r="CC46" i="9"/>
  <c r="CD46" i="9"/>
  <c r="CE46" i="9"/>
  <c r="CF46" i="9"/>
  <c r="CG46" i="9"/>
  <c r="CH46" i="9"/>
  <c r="CI46" i="9"/>
  <c r="CJ46" i="9"/>
  <c r="CK46" i="9"/>
  <c r="CL46" i="9"/>
  <c r="CM46" i="9"/>
  <c r="CN46" i="9"/>
  <c r="CO46" i="9"/>
  <c r="CP46" i="9"/>
  <c r="CQ46" i="9"/>
  <c r="CR46" i="9"/>
  <c r="CS46" i="9"/>
  <c r="CT46" i="9"/>
  <c r="CU46" i="9"/>
  <c r="CV46" i="9"/>
  <c r="CW46" i="9"/>
  <c r="CX46" i="9"/>
  <c r="CY46" i="9"/>
  <c r="CZ46" i="9"/>
  <c r="DA46" i="9"/>
  <c r="DB46" i="9"/>
  <c r="DC46" i="9"/>
  <c r="DD46" i="9"/>
  <c r="DE46" i="9"/>
  <c r="DF46" i="9"/>
  <c r="DG46" i="9"/>
  <c r="DH46" i="9"/>
  <c r="DI46" i="9"/>
  <c r="DJ46" i="9"/>
  <c r="DK46" i="9"/>
  <c r="DL46" i="9"/>
  <c r="DM46" i="9"/>
  <c r="DN46" i="9"/>
  <c r="DO46" i="9"/>
  <c r="A47"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AO47" i="9"/>
  <c r="AP47" i="9"/>
  <c r="AQ47" i="9"/>
  <c r="AR47" i="9"/>
  <c r="AS47" i="9"/>
  <c r="AT47" i="9"/>
  <c r="AU47" i="9"/>
  <c r="AV47" i="9"/>
  <c r="AW47" i="9"/>
  <c r="AX47" i="9"/>
  <c r="AY47" i="9"/>
  <c r="AZ47" i="9"/>
  <c r="BA47" i="9"/>
  <c r="BB47" i="9"/>
  <c r="BC47" i="9"/>
  <c r="BD47" i="9"/>
  <c r="BE47" i="9"/>
  <c r="BF47" i="9"/>
  <c r="BG47" i="9"/>
  <c r="BH47" i="9"/>
  <c r="BI47" i="9"/>
  <c r="BJ47" i="9"/>
  <c r="BK47" i="9"/>
  <c r="BL47" i="9"/>
  <c r="BM47" i="9"/>
  <c r="BN47" i="9"/>
  <c r="BO47" i="9"/>
  <c r="BP47" i="9"/>
  <c r="BQ47" i="9"/>
  <c r="BR47" i="9"/>
  <c r="BS47" i="9"/>
  <c r="BT47" i="9"/>
  <c r="BU47" i="9"/>
  <c r="BV47" i="9"/>
  <c r="BW47" i="9"/>
  <c r="BX47" i="9"/>
  <c r="BY47" i="9"/>
  <c r="BZ47" i="9"/>
  <c r="CA47" i="9"/>
  <c r="CB47" i="9"/>
  <c r="CC47" i="9"/>
  <c r="CD47" i="9"/>
  <c r="CE47" i="9"/>
  <c r="CF47" i="9"/>
  <c r="CG47" i="9"/>
  <c r="CH47" i="9"/>
  <c r="CI47" i="9"/>
  <c r="CJ47" i="9"/>
  <c r="CK47" i="9"/>
  <c r="CL47" i="9"/>
  <c r="CM47" i="9"/>
  <c r="CN47" i="9"/>
  <c r="CO47" i="9"/>
  <c r="CP47" i="9"/>
  <c r="CQ47" i="9"/>
  <c r="CR47" i="9"/>
  <c r="CS47" i="9"/>
  <c r="CT47" i="9"/>
  <c r="CU47" i="9"/>
  <c r="CV47" i="9"/>
  <c r="CW47" i="9"/>
  <c r="CX47" i="9"/>
  <c r="CY47" i="9"/>
  <c r="CZ47" i="9"/>
  <c r="DA47" i="9"/>
  <c r="DB47" i="9"/>
  <c r="DC47" i="9"/>
  <c r="DD47" i="9"/>
  <c r="DE47" i="9"/>
  <c r="DF47" i="9"/>
  <c r="DG47" i="9"/>
  <c r="DH47" i="9"/>
  <c r="DI47" i="9"/>
  <c r="DJ47" i="9"/>
  <c r="DK47" i="9"/>
  <c r="DL47" i="9"/>
  <c r="DM47" i="9"/>
  <c r="DN47" i="9"/>
  <c r="DO47" i="9"/>
  <c r="A48"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AO48" i="9"/>
  <c r="AP48" i="9"/>
  <c r="AQ48" i="9"/>
  <c r="AR48" i="9"/>
  <c r="AS48" i="9"/>
  <c r="AT48" i="9"/>
  <c r="AU48" i="9"/>
  <c r="AV48" i="9"/>
  <c r="AW48" i="9"/>
  <c r="AX48" i="9"/>
  <c r="AY48" i="9"/>
  <c r="AZ48" i="9"/>
  <c r="BA48" i="9"/>
  <c r="BB48" i="9"/>
  <c r="BC48" i="9"/>
  <c r="BD48" i="9"/>
  <c r="BE48" i="9"/>
  <c r="BF48" i="9"/>
  <c r="BG48" i="9"/>
  <c r="BH48" i="9"/>
  <c r="BI48" i="9"/>
  <c r="BJ48" i="9"/>
  <c r="BK48" i="9"/>
  <c r="BL48" i="9"/>
  <c r="BM48" i="9"/>
  <c r="BN48" i="9"/>
  <c r="BO48" i="9"/>
  <c r="BP48" i="9"/>
  <c r="BQ48" i="9"/>
  <c r="BR48" i="9"/>
  <c r="BS48" i="9"/>
  <c r="BT48" i="9"/>
  <c r="BU48" i="9"/>
  <c r="BV48" i="9"/>
  <c r="BW48" i="9"/>
  <c r="BX48" i="9"/>
  <c r="BY48" i="9"/>
  <c r="BZ48" i="9"/>
  <c r="CA48" i="9"/>
  <c r="CB48" i="9"/>
  <c r="CC48" i="9"/>
  <c r="CD48" i="9"/>
  <c r="CE48" i="9"/>
  <c r="CF48" i="9"/>
  <c r="CG48" i="9"/>
  <c r="CH48" i="9"/>
  <c r="CI48" i="9"/>
  <c r="CJ48" i="9"/>
  <c r="CK48" i="9"/>
  <c r="CL48" i="9"/>
  <c r="CM48" i="9"/>
  <c r="CN48" i="9"/>
  <c r="CO48" i="9"/>
  <c r="CP48" i="9"/>
  <c r="CQ48" i="9"/>
  <c r="CR48" i="9"/>
  <c r="CS48" i="9"/>
  <c r="CT48" i="9"/>
  <c r="CU48" i="9"/>
  <c r="CV48" i="9"/>
  <c r="CW48" i="9"/>
  <c r="CX48" i="9"/>
  <c r="CY48" i="9"/>
  <c r="CZ48" i="9"/>
  <c r="DA48" i="9"/>
  <c r="DB48" i="9"/>
  <c r="DC48" i="9"/>
  <c r="DD48" i="9"/>
  <c r="DE48" i="9"/>
  <c r="DF48" i="9"/>
  <c r="DG48" i="9"/>
  <c r="DH48" i="9"/>
  <c r="DI48" i="9"/>
  <c r="DJ48" i="9"/>
  <c r="DK48" i="9"/>
  <c r="DL48" i="9"/>
  <c r="DM48" i="9"/>
  <c r="DN48" i="9"/>
  <c r="DO48" i="9"/>
  <c r="A49"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AO49" i="9"/>
  <c r="AP49" i="9"/>
  <c r="AQ49" i="9"/>
  <c r="AR49" i="9"/>
  <c r="AS49" i="9"/>
  <c r="AT49" i="9"/>
  <c r="AU49" i="9"/>
  <c r="AV49" i="9"/>
  <c r="AW49" i="9"/>
  <c r="AX49" i="9"/>
  <c r="AY49" i="9"/>
  <c r="AZ49" i="9"/>
  <c r="BA49" i="9"/>
  <c r="BB49" i="9"/>
  <c r="BC49" i="9"/>
  <c r="BD49" i="9"/>
  <c r="BE49" i="9"/>
  <c r="BF49" i="9"/>
  <c r="BG49" i="9"/>
  <c r="BH49" i="9"/>
  <c r="BI49" i="9"/>
  <c r="BJ49" i="9"/>
  <c r="BK49" i="9"/>
  <c r="BL49" i="9"/>
  <c r="BM49" i="9"/>
  <c r="BN49" i="9"/>
  <c r="BO49" i="9"/>
  <c r="BP49" i="9"/>
  <c r="BQ49" i="9"/>
  <c r="BR49" i="9"/>
  <c r="BS49" i="9"/>
  <c r="BT49" i="9"/>
  <c r="BU49" i="9"/>
  <c r="BV49" i="9"/>
  <c r="BW49" i="9"/>
  <c r="BX49" i="9"/>
  <c r="BY49" i="9"/>
  <c r="BZ49" i="9"/>
  <c r="CA49" i="9"/>
  <c r="CB49" i="9"/>
  <c r="CC49" i="9"/>
  <c r="CD49" i="9"/>
  <c r="CE49" i="9"/>
  <c r="CF49" i="9"/>
  <c r="CG49" i="9"/>
  <c r="CH49" i="9"/>
  <c r="CI49" i="9"/>
  <c r="CJ49" i="9"/>
  <c r="CK49" i="9"/>
  <c r="CL49" i="9"/>
  <c r="CM49" i="9"/>
  <c r="CN49" i="9"/>
  <c r="CO49" i="9"/>
  <c r="CP49" i="9"/>
  <c r="CQ49" i="9"/>
  <c r="CR49" i="9"/>
  <c r="CS49" i="9"/>
  <c r="CT49" i="9"/>
  <c r="CU49" i="9"/>
  <c r="CV49" i="9"/>
  <c r="CW49" i="9"/>
  <c r="CX49" i="9"/>
  <c r="CY49" i="9"/>
  <c r="CZ49" i="9"/>
  <c r="DA49" i="9"/>
  <c r="DB49" i="9"/>
  <c r="DC49" i="9"/>
  <c r="DD49" i="9"/>
  <c r="DE49" i="9"/>
  <c r="DF49" i="9"/>
  <c r="DG49" i="9"/>
  <c r="DH49" i="9"/>
  <c r="DI49" i="9"/>
  <c r="DJ49" i="9"/>
  <c r="DK49" i="9"/>
  <c r="DL49" i="9"/>
  <c r="DM49" i="9"/>
  <c r="DN49" i="9"/>
  <c r="DO49" i="9"/>
  <c r="A50" i="9"/>
  <c r="B50" i="9"/>
  <c r="C5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AN50" i="9"/>
  <c r="AO50" i="9"/>
  <c r="AP50" i="9"/>
  <c r="AQ50" i="9"/>
  <c r="AR50" i="9"/>
  <c r="AS50" i="9"/>
  <c r="AT50" i="9"/>
  <c r="AU50" i="9"/>
  <c r="AV50" i="9"/>
  <c r="AW50" i="9"/>
  <c r="AX50" i="9"/>
  <c r="AY50" i="9"/>
  <c r="AZ50" i="9"/>
  <c r="BA50" i="9"/>
  <c r="BB50" i="9"/>
  <c r="BC50" i="9"/>
  <c r="BD50" i="9"/>
  <c r="BE50" i="9"/>
  <c r="BF50" i="9"/>
  <c r="BG50" i="9"/>
  <c r="BH50" i="9"/>
  <c r="BI50" i="9"/>
  <c r="BJ50" i="9"/>
  <c r="BK50" i="9"/>
  <c r="BL50" i="9"/>
  <c r="BM50" i="9"/>
  <c r="BN50" i="9"/>
  <c r="BO50" i="9"/>
  <c r="BP50" i="9"/>
  <c r="BQ50" i="9"/>
  <c r="BR50" i="9"/>
  <c r="BS50" i="9"/>
  <c r="BT50" i="9"/>
  <c r="BU50" i="9"/>
  <c r="BV50" i="9"/>
  <c r="BW50" i="9"/>
  <c r="BX50" i="9"/>
  <c r="BY50" i="9"/>
  <c r="BZ50" i="9"/>
  <c r="CA50" i="9"/>
  <c r="CB50" i="9"/>
  <c r="CC50" i="9"/>
  <c r="CD50" i="9"/>
  <c r="CE50" i="9"/>
  <c r="CF50" i="9"/>
  <c r="CG50" i="9"/>
  <c r="CH50" i="9"/>
  <c r="CI50" i="9"/>
  <c r="CJ50" i="9"/>
  <c r="CK50" i="9"/>
  <c r="CL50" i="9"/>
  <c r="CM50" i="9"/>
  <c r="CN50" i="9"/>
  <c r="CO50" i="9"/>
  <c r="CP50" i="9"/>
  <c r="CQ50" i="9"/>
  <c r="CR50" i="9"/>
  <c r="CS50" i="9"/>
  <c r="CT50" i="9"/>
  <c r="CU50" i="9"/>
  <c r="CV50" i="9"/>
  <c r="CW50" i="9"/>
  <c r="CX50" i="9"/>
  <c r="CY50" i="9"/>
  <c r="CZ50" i="9"/>
  <c r="DA50" i="9"/>
  <c r="DB50" i="9"/>
  <c r="DC50" i="9"/>
  <c r="DD50" i="9"/>
  <c r="DE50" i="9"/>
  <c r="DF50" i="9"/>
  <c r="DG50" i="9"/>
  <c r="DH50" i="9"/>
  <c r="DI50" i="9"/>
  <c r="DJ50" i="9"/>
  <c r="DK50" i="9"/>
  <c r="DL50" i="9"/>
  <c r="DM50" i="9"/>
  <c r="DN50" i="9"/>
  <c r="DO50" i="9"/>
  <c r="A51" i="9"/>
  <c r="B51" i="9"/>
  <c r="C51" i="9"/>
  <c r="D51" i="9"/>
  <c r="E51" i="9"/>
  <c r="F51" i="9"/>
  <c r="G51" i="9"/>
  <c r="H51" i="9"/>
  <c r="I51" i="9"/>
  <c r="J51" i="9"/>
  <c r="K51" i="9"/>
  <c r="L51" i="9"/>
  <c r="M51" i="9"/>
  <c r="N51" i="9"/>
  <c r="O51" i="9"/>
  <c r="P51" i="9"/>
  <c r="Q51" i="9"/>
  <c r="R51" i="9"/>
  <c r="S51" i="9"/>
  <c r="T51" i="9"/>
  <c r="U51" i="9"/>
  <c r="V51" i="9"/>
  <c r="W51" i="9"/>
  <c r="X51" i="9"/>
  <c r="Y51" i="9"/>
  <c r="Z51" i="9"/>
  <c r="AA51" i="9"/>
  <c r="AB51" i="9"/>
  <c r="AC51" i="9"/>
  <c r="AD51" i="9"/>
  <c r="AE51" i="9"/>
  <c r="AF51" i="9"/>
  <c r="AG51" i="9"/>
  <c r="AH51" i="9"/>
  <c r="AI51" i="9"/>
  <c r="AJ51" i="9"/>
  <c r="AK51" i="9"/>
  <c r="AL51" i="9"/>
  <c r="AM51" i="9"/>
  <c r="AN51" i="9"/>
  <c r="AO51" i="9"/>
  <c r="AP51" i="9"/>
  <c r="AQ51" i="9"/>
  <c r="AR51" i="9"/>
  <c r="AS51" i="9"/>
  <c r="AT51" i="9"/>
  <c r="AU51" i="9"/>
  <c r="AV51" i="9"/>
  <c r="AW51" i="9"/>
  <c r="AX51" i="9"/>
  <c r="AY51" i="9"/>
  <c r="AZ51" i="9"/>
  <c r="BA51" i="9"/>
  <c r="BB51" i="9"/>
  <c r="BC51" i="9"/>
  <c r="BD51" i="9"/>
  <c r="BE51" i="9"/>
  <c r="BF51" i="9"/>
  <c r="BG51" i="9"/>
  <c r="BH51" i="9"/>
  <c r="BI51" i="9"/>
  <c r="BJ51" i="9"/>
  <c r="BK51" i="9"/>
  <c r="BL51" i="9"/>
  <c r="BM51" i="9"/>
  <c r="BN51" i="9"/>
  <c r="BO51" i="9"/>
  <c r="BP51" i="9"/>
  <c r="BQ51" i="9"/>
  <c r="BR51" i="9"/>
  <c r="BS51" i="9"/>
  <c r="BT51" i="9"/>
  <c r="BU51" i="9"/>
  <c r="BV51" i="9"/>
  <c r="BW51" i="9"/>
  <c r="BX51" i="9"/>
  <c r="BY51" i="9"/>
  <c r="BZ51" i="9"/>
  <c r="CA51" i="9"/>
  <c r="CB51" i="9"/>
  <c r="CC51" i="9"/>
  <c r="CD51" i="9"/>
  <c r="CE51" i="9"/>
  <c r="CF51" i="9"/>
  <c r="CG51" i="9"/>
  <c r="CH51" i="9"/>
  <c r="CI51" i="9"/>
  <c r="CJ51" i="9"/>
  <c r="CK51" i="9"/>
  <c r="CL51" i="9"/>
  <c r="CM51" i="9"/>
  <c r="CN51" i="9"/>
  <c r="CO51" i="9"/>
  <c r="CP51" i="9"/>
  <c r="CQ51" i="9"/>
  <c r="CR51" i="9"/>
  <c r="CS51" i="9"/>
  <c r="CT51" i="9"/>
  <c r="CU51" i="9"/>
  <c r="CV51" i="9"/>
  <c r="CW51" i="9"/>
  <c r="CX51" i="9"/>
  <c r="CY51" i="9"/>
  <c r="CZ51" i="9"/>
  <c r="DA51" i="9"/>
  <c r="DB51" i="9"/>
  <c r="DC51" i="9"/>
  <c r="DD51" i="9"/>
  <c r="DE51" i="9"/>
  <c r="DF51" i="9"/>
  <c r="DG51" i="9"/>
  <c r="DH51" i="9"/>
  <c r="DI51" i="9"/>
  <c r="DJ51" i="9"/>
  <c r="DK51" i="9"/>
  <c r="DL51" i="9"/>
  <c r="DM51" i="9"/>
  <c r="DN51" i="9"/>
  <c r="DO51" i="9"/>
  <c r="A52" i="9"/>
  <c r="B52" i="9"/>
  <c r="C52" i="9"/>
  <c r="D52"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T52" i="9"/>
  <c r="AU52" i="9"/>
  <c r="AV52" i="9"/>
  <c r="AW52" i="9"/>
  <c r="AX52" i="9"/>
  <c r="AY52" i="9"/>
  <c r="AZ52" i="9"/>
  <c r="BA52" i="9"/>
  <c r="BB52" i="9"/>
  <c r="BC52" i="9"/>
  <c r="BD52" i="9"/>
  <c r="BE52" i="9"/>
  <c r="BF52" i="9"/>
  <c r="BG52" i="9"/>
  <c r="BH52" i="9"/>
  <c r="BI52" i="9"/>
  <c r="BJ52" i="9"/>
  <c r="BK52" i="9"/>
  <c r="BL52" i="9"/>
  <c r="BM52" i="9"/>
  <c r="BN52" i="9"/>
  <c r="BO52" i="9"/>
  <c r="BP52" i="9"/>
  <c r="BQ52" i="9"/>
  <c r="BR52" i="9"/>
  <c r="BS52" i="9"/>
  <c r="BT52" i="9"/>
  <c r="BU52" i="9"/>
  <c r="BV52" i="9"/>
  <c r="BW52" i="9"/>
  <c r="BX52" i="9"/>
  <c r="BY52" i="9"/>
  <c r="BZ52" i="9"/>
  <c r="CA52" i="9"/>
  <c r="CB52" i="9"/>
  <c r="CC52" i="9"/>
  <c r="CD52" i="9"/>
  <c r="CE52" i="9"/>
  <c r="CF52" i="9"/>
  <c r="CG52" i="9"/>
  <c r="CH52" i="9"/>
  <c r="CI52" i="9"/>
  <c r="CJ52" i="9"/>
  <c r="CK52" i="9"/>
  <c r="CL52" i="9"/>
  <c r="CM52" i="9"/>
  <c r="CN52" i="9"/>
  <c r="CO52" i="9"/>
  <c r="CP52" i="9"/>
  <c r="CQ52" i="9"/>
  <c r="CR52" i="9"/>
  <c r="CS52" i="9"/>
  <c r="CT52" i="9"/>
  <c r="CU52" i="9"/>
  <c r="CV52" i="9"/>
  <c r="CW52" i="9"/>
  <c r="CX52" i="9"/>
  <c r="CY52" i="9"/>
  <c r="CZ52" i="9"/>
  <c r="DA52" i="9"/>
  <c r="DB52" i="9"/>
  <c r="DC52" i="9"/>
  <c r="DD52" i="9"/>
  <c r="DE52" i="9"/>
  <c r="DF52" i="9"/>
  <c r="DG52" i="9"/>
  <c r="DH52" i="9"/>
  <c r="DI52" i="9"/>
  <c r="DJ52" i="9"/>
  <c r="DK52" i="9"/>
  <c r="DL52" i="9"/>
  <c r="DM52" i="9"/>
  <c r="DN52" i="9"/>
  <c r="DO52" i="9"/>
  <c r="A53"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AO53" i="9"/>
  <c r="AP53" i="9"/>
  <c r="AQ53" i="9"/>
  <c r="AR53" i="9"/>
  <c r="AS53" i="9"/>
  <c r="AT53" i="9"/>
  <c r="AU53" i="9"/>
  <c r="AV53" i="9"/>
  <c r="AW53" i="9"/>
  <c r="AX53" i="9"/>
  <c r="AY53" i="9"/>
  <c r="AZ53" i="9"/>
  <c r="BA53" i="9"/>
  <c r="BB53" i="9"/>
  <c r="BC53" i="9"/>
  <c r="BD53" i="9"/>
  <c r="BE53" i="9"/>
  <c r="BF53" i="9"/>
  <c r="BG53" i="9"/>
  <c r="BH53" i="9"/>
  <c r="BI53" i="9"/>
  <c r="BJ53" i="9"/>
  <c r="BK53" i="9"/>
  <c r="BL53" i="9"/>
  <c r="BM53" i="9"/>
  <c r="BN53" i="9"/>
  <c r="BO53" i="9"/>
  <c r="BP53" i="9"/>
  <c r="BQ53" i="9"/>
  <c r="BR53" i="9"/>
  <c r="BS53" i="9"/>
  <c r="BT53" i="9"/>
  <c r="BU53" i="9"/>
  <c r="BV53" i="9"/>
  <c r="BW53" i="9"/>
  <c r="BX53" i="9"/>
  <c r="BY53" i="9"/>
  <c r="BZ53" i="9"/>
  <c r="CA53" i="9"/>
  <c r="CB53" i="9"/>
  <c r="CC53" i="9"/>
  <c r="CD53" i="9"/>
  <c r="CE53" i="9"/>
  <c r="CF53" i="9"/>
  <c r="CG53" i="9"/>
  <c r="CH53" i="9"/>
  <c r="CI53" i="9"/>
  <c r="CJ53" i="9"/>
  <c r="CK53" i="9"/>
  <c r="CL53" i="9"/>
  <c r="CM53" i="9"/>
  <c r="CN53" i="9"/>
  <c r="CO53" i="9"/>
  <c r="CP53" i="9"/>
  <c r="CQ53" i="9"/>
  <c r="CR53" i="9"/>
  <c r="CS53" i="9"/>
  <c r="CT53" i="9"/>
  <c r="CU53" i="9"/>
  <c r="CV53" i="9"/>
  <c r="CW53" i="9"/>
  <c r="CX53" i="9"/>
  <c r="CY53" i="9"/>
  <c r="CZ53" i="9"/>
  <c r="DA53" i="9"/>
  <c r="DB53" i="9"/>
  <c r="DC53" i="9"/>
  <c r="DD53" i="9"/>
  <c r="DE53" i="9"/>
  <c r="DF53" i="9"/>
  <c r="DG53" i="9"/>
  <c r="DH53" i="9"/>
  <c r="DI53" i="9"/>
  <c r="DJ53" i="9"/>
  <c r="DK53" i="9"/>
  <c r="DL53" i="9"/>
  <c r="DM53" i="9"/>
  <c r="DN53" i="9"/>
  <c r="DO53" i="9"/>
  <c r="A54"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AO54" i="9"/>
  <c r="AP54" i="9"/>
  <c r="AQ54" i="9"/>
  <c r="AR54" i="9"/>
  <c r="AS54" i="9"/>
  <c r="AT54" i="9"/>
  <c r="AU54" i="9"/>
  <c r="AV54" i="9"/>
  <c r="AW54" i="9"/>
  <c r="AX54" i="9"/>
  <c r="AY54" i="9"/>
  <c r="AZ54" i="9"/>
  <c r="BA54" i="9"/>
  <c r="BB54" i="9"/>
  <c r="BC54" i="9"/>
  <c r="BD54" i="9"/>
  <c r="BE54" i="9"/>
  <c r="BF54" i="9"/>
  <c r="BG54" i="9"/>
  <c r="BH54" i="9"/>
  <c r="BI54" i="9"/>
  <c r="BJ54" i="9"/>
  <c r="BK54" i="9"/>
  <c r="BL54" i="9"/>
  <c r="BM54" i="9"/>
  <c r="BN54" i="9"/>
  <c r="BO54" i="9"/>
  <c r="BP54" i="9"/>
  <c r="BQ54" i="9"/>
  <c r="BR54" i="9"/>
  <c r="BS54" i="9"/>
  <c r="BT54" i="9"/>
  <c r="BU54" i="9"/>
  <c r="BV54" i="9"/>
  <c r="BW54" i="9"/>
  <c r="BX54" i="9"/>
  <c r="BY54" i="9"/>
  <c r="BZ54" i="9"/>
  <c r="CA54" i="9"/>
  <c r="CB54" i="9"/>
  <c r="CC54" i="9"/>
  <c r="CD54" i="9"/>
  <c r="CE54" i="9"/>
  <c r="CF54" i="9"/>
  <c r="CG54" i="9"/>
  <c r="CH54" i="9"/>
  <c r="CI54" i="9"/>
  <c r="CJ54" i="9"/>
  <c r="CK54" i="9"/>
  <c r="CL54" i="9"/>
  <c r="CM54" i="9"/>
  <c r="CN54" i="9"/>
  <c r="CO54" i="9"/>
  <c r="CP54" i="9"/>
  <c r="CQ54" i="9"/>
  <c r="CR54" i="9"/>
  <c r="CS54" i="9"/>
  <c r="CT54" i="9"/>
  <c r="CU54" i="9"/>
  <c r="CV54" i="9"/>
  <c r="CW54" i="9"/>
  <c r="CX54" i="9"/>
  <c r="CY54" i="9"/>
  <c r="CZ54" i="9"/>
  <c r="DA54" i="9"/>
  <c r="DB54" i="9"/>
  <c r="DC54" i="9"/>
  <c r="DD54" i="9"/>
  <c r="DE54" i="9"/>
  <c r="DF54" i="9"/>
  <c r="DG54" i="9"/>
  <c r="DH54" i="9"/>
  <c r="DI54" i="9"/>
  <c r="DJ54" i="9"/>
  <c r="DK54" i="9"/>
  <c r="DL54" i="9"/>
  <c r="DM54" i="9"/>
  <c r="DN54" i="9"/>
  <c r="DO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BK55" i="9"/>
  <c r="BL55" i="9"/>
  <c r="BM55" i="9"/>
  <c r="BN55" i="9"/>
  <c r="BO55" i="9"/>
  <c r="BP55" i="9"/>
  <c r="BQ55" i="9"/>
  <c r="BR55" i="9"/>
  <c r="BS55" i="9"/>
  <c r="BT55" i="9"/>
  <c r="BU55" i="9"/>
  <c r="BV55" i="9"/>
  <c r="BW55" i="9"/>
  <c r="BX55" i="9"/>
  <c r="BY55" i="9"/>
  <c r="BZ55" i="9"/>
  <c r="CA55" i="9"/>
  <c r="CB55" i="9"/>
  <c r="CC55" i="9"/>
  <c r="CD55" i="9"/>
  <c r="CE55" i="9"/>
  <c r="CF55" i="9"/>
  <c r="CG55" i="9"/>
  <c r="CH55" i="9"/>
  <c r="CI55" i="9"/>
  <c r="CJ55" i="9"/>
  <c r="CK55" i="9"/>
  <c r="CL55" i="9"/>
  <c r="CM55" i="9"/>
  <c r="CN55" i="9"/>
  <c r="CO55" i="9"/>
  <c r="CP55" i="9"/>
  <c r="CQ55" i="9"/>
  <c r="CR55" i="9"/>
  <c r="CS55" i="9"/>
  <c r="CT55" i="9"/>
  <c r="CU55" i="9"/>
  <c r="CV55" i="9"/>
  <c r="CW55" i="9"/>
  <c r="CX55" i="9"/>
  <c r="CY55" i="9"/>
  <c r="CZ55" i="9"/>
  <c r="DA55" i="9"/>
  <c r="DB55" i="9"/>
  <c r="DC55" i="9"/>
  <c r="DD55" i="9"/>
  <c r="DE55" i="9"/>
  <c r="DF55" i="9"/>
  <c r="DG55" i="9"/>
  <c r="DH55" i="9"/>
  <c r="DI55" i="9"/>
  <c r="DJ55" i="9"/>
  <c r="DK55" i="9"/>
  <c r="DL55" i="9"/>
  <c r="DM55" i="9"/>
  <c r="DN55" i="9"/>
  <c r="DO55" i="9"/>
  <c r="A56"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AO56" i="9"/>
  <c r="AP56" i="9"/>
  <c r="AQ56" i="9"/>
  <c r="AR56" i="9"/>
  <c r="AS56" i="9"/>
  <c r="AT56" i="9"/>
  <c r="AU56" i="9"/>
  <c r="AV56" i="9"/>
  <c r="AW56" i="9"/>
  <c r="AX56" i="9"/>
  <c r="AY56" i="9"/>
  <c r="AZ56" i="9"/>
  <c r="BA56" i="9"/>
  <c r="BB56" i="9"/>
  <c r="BC56" i="9"/>
  <c r="BD56" i="9"/>
  <c r="BE56" i="9"/>
  <c r="BF56" i="9"/>
  <c r="BG56" i="9"/>
  <c r="BH56" i="9"/>
  <c r="BI56" i="9"/>
  <c r="BJ56" i="9"/>
  <c r="BK56" i="9"/>
  <c r="BL56" i="9"/>
  <c r="BM56" i="9"/>
  <c r="BN56" i="9"/>
  <c r="BO56" i="9"/>
  <c r="BP56" i="9"/>
  <c r="BQ56" i="9"/>
  <c r="BR56" i="9"/>
  <c r="BS56" i="9"/>
  <c r="BT56" i="9"/>
  <c r="BU56" i="9"/>
  <c r="BV56" i="9"/>
  <c r="BW56" i="9"/>
  <c r="BX56" i="9"/>
  <c r="BY56" i="9"/>
  <c r="BZ56" i="9"/>
  <c r="CA56" i="9"/>
  <c r="CB56" i="9"/>
  <c r="CC56" i="9"/>
  <c r="CD56" i="9"/>
  <c r="CE56" i="9"/>
  <c r="CF56" i="9"/>
  <c r="CG56" i="9"/>
  <c r="CH56" i="9"/>
  <c r="CI56" i="9"/>
  <c r="CJ56" i="9"/>
  <c r="CK56" i="9"/>
  <c r="CL56" i="9"/>
  <c r="CM56" i="9"/>
  <c r="CN56" i="9"/>
  <c r="CO56" i="9"/>
  <c r="CP56" i="9"/>
  <c r="CQ56" i="9"/>
  <c r="CR56" i="9"/>
  <c r="CS56" i="9"/>
  <c r="CT56" i="9"/>
  <c r="CU56" i="9"/>
  <c r="CV56" i="9"/>
  <c r="CW56" i="9"/>
  <c r="CX56" i="9"/>
  <c r="CY56" i="9"/>
  <c r="CZ56" i="9"/>
  <c r="DA56" i="9"/>
  <c r="DB56" i="9"/>
  <c r="DC56" i="9"/>
  <c r="DD56" i="9"/>
  <c r="DE56" i="9"/>
  <c r="DF56" i="9"/>
  <c r="DG56" i="9"/>
  <c r="DH56" i="9"/>
  <c r="DI56" i="9"/>
  <c r="DJ56" i="9"/>
  <c r="DK56" i="9"/>
  <c r="DL56" i="9"/>
  <c r="DM56" i="9"/>
  <c r="DN56" i="9"/>
  <c r="DO56" i="9"/>
  <c r="A57"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AO57" i="9"/>
  <c r="AP57" i="9"/>
  <c r="AQ57" i="9"/>
  <c r="AR57" i="9"/>
  <c r="AS57" i="9"/>
  <c r="AT57" i="9"/>
  <c r="AU57" i="9"/>
  <c r="AV57" i="9"/>
  <c r="AW57" i="9"/>
  <c r="AX57" i="9"/>
  <c r="AY57" i="9"/>
  <c r="AZ57" i="9"/>
  <c r="BA57" i="9"/>
  <c r="BB57" i="9"/>
  <c r="BC57" i="9"/>
  <c r="BD57" i="9"/>
  <c r="BE57" i="9"/>
  <c r="BF57" i="9"/>
  <c r="BG57" i="9"/>
  <c r="BH57" i="9"/>
  <c r="BI57" i="9"/>
  <c r="BJ57" i="9"/>
  <c r="BK57" i="9"/>
  <c r="BL57" i="9"/>
  <c r="BM57" i="9"/>
  <c r="BN57" i="9"/>
  <c r="BO57" i="9"/>
  <c r="BP57" i="9"/>
  <c r="BQ57" i="9"/>
  <c r="BR57" i="9"/>
  <c r="BS57" i="9"/>
  <c r="BT57" i="9"/>
  <c r="BU57" i="9"/>
  <c r="BV57" i="9"/>
  <c r="BW57" i="9"/>
  <c r="BX57" i="9"/>
  <c r="BY57" i="9"/>
  <c r="BZ57" i="9"/>
  <c r="CA57" i="9"/>
  <c r="CB57" i="9"/>
  <c r="CC57" i="9"/>
  <c r="CD57" i="9"/>
  <c r="CE57" i="9"/>
  <c r="CF57" i="9"/>
  <c r="CG57" i="9"/>
  <c r="CH57" i="9"/>
  <c r="CI57" i="9"/>
  <c r="CJ57" i="9"/>
  <c r="CK57" i="9"/>
  <c r="CL57" i="9"/>
  <c r="CM57" i="9"/>
  <c r="CN57" i="9"/>
  <c r="CO57" i="9"/>
  <c r="CP57" i="9"/>
  <c r="CQ57" i="9"/>
  <c r="CR57" i="9"/>
  <c r="CS57" i="9"/>
  <c r="CT57" i="9"/>
  <c r="CU57" i="9"/>
  <c r="CV57" i="9"/>
  <c r="CW57" i="9"/>
  <c r="CX57" i="9"/>
  <c r="CY57" i="9"/>
  <c r="CZ57" i="9"/>
  <c r="DA57" i="9"/>
  <c r="DB57" i="9"/>
  <c r="DC57" i="9"/>
  <c r="DD57" i="9"/>
  <c r="DE57" i="9"/>
  <c r="DF57" i="9"/>
  <c r="DG57" i="9"/>
  <c r="DH57" i="9"/>
  <c r="DI57" i="9"/>
  <c r="DJ57" i="9"/>
  <c r="DK57" i="9"/>
  <c r="DL57" i="9"/>
  <c r="DM57" i="9"/>
  <c r="DN57" i="9"/>
  <c r="DO57" i="9"/>
  <c r="A58"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AO58" i="9"/>
  <c r="AP58" i="9"/>
  <c r="AQ58" i="9"/>
  <c r="AR58" i="9"/>
  <c r="AS58" i="9"/>
  <c r="AT58" i="9"/>
  <c r="AU58" i="9"/>
  <c r="AV58" i="9"/>
  <c r="AW58" i="9"/>
  <c r="AX58" i="9"/>
  <c r="AY58" i="9"/>
  <c r="AZ58" i="9"/>
  <c r="BA58" i="9"/>
  <c r="BB58" i="9"/>
  <c r="BC58" i="9"/>
  <c r="BD58" i="9"/>
  <c r="BE58" i="9"/>
  <c r="BF58" i="9"/>
  <c r="BG58" i="9"/>
  <c r="BH58" i="9"/>
  <c r="BI58" i="9"/>
  <c r="BJ58" i="9"/>
  <c r="BK58" i="9"/>
  <c r="BL58" i="9"/>
  <c r="BM58" i="9"/>
  <c r="BN58" i="9"/>
  <c r="BO58" i="9"/>
  <c r="BP58" i="9"/>
  <c r="BQ58" i="9"/>
  <c r="BR58" i="9"/>
  <c r="BS58" i="9"/>
  <c r="BT58" i="9"/>
  <c r="BU58" i="9"/>
  <c r="BV58" i="9"/>
  <c r="BW58" i="9"/>
  <c r="BX58" i="9"/>
  <c r="BY58" i="9"/>
  <c r="BZ58" i="9"/>
  <c r="CA58" i="9"/>
  <c r="CB58" i="9"/>
  <c r="CC58" i="9"/>
  <c r="CD58" i="9"/>
  <c r="CE58" i="9"/>
  <c r="CF58" i="9"/>
  <c r="CG58" i="9"/>
  <c r="CH58" i="9"/>
  <c r="CI58" i="9"/>
  <c r="CJ58" i="9"/>
  <c r="CK58" i="9"/>
  <c r="CL58" i="9"/>
  <c r="CM58" i="9"/>
  <c r="CN58" i="9"/>
  <c r="CO58" i="9"/>
  <c r="CP58" i="9"/>
  <c r="CQ58" i="9"/>
  <c r="CR58" i="9"/>
  <c r="CS58" i="9"/>
  <c r="CT58" i="9"/>
  <c r="CU58" i="9"/>
  <c r="CV58" i="9"/>
  <c r="CW58" i="9"/>
  <c r="CX58" i="9"/>
  <c r="CY58" i="9"/>
  <c r="CZ58" i="9"/>
  <c r="DA58" i="9"/>
  <c r="DB58" i="9"/>
  <c r="DC58" i="9"/>
  <c r="DD58" i="9"/>
  <c r="DE58" i="9"/>
  <c r="DF58" i="9"/>
  <c r="DG58" i="9"/>
  <c r="DH58" i="9"/>
  <c r="DI58" i="9"/>
  <c r="DJ58" i="9"/>
  <c r="DK58" i="9"/>
  <c r="DL58" i="9"/>
  <c r="DM58" i="9"/>
  <c r="DN58" i="9"/>
  <c r="DO58" i="9"/>
  <c r="A59"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AO59" i="9"/>
  <c r="AP59" i="9"/>
  <c r="AQ59" i="9"/>
  <c r="AR59" i="9"/>
  <c r="AS59" i="9"/>
  <c r="AT59" i="9"/>
  <c r="AU59" i="9"/>
  <c r="AV59" i="9"/>
  <c r="AW59" i="9"/>
  <c r="AX59" i="9"/>
  <c r="AY59" i="9"/>
  <c r="AZ59" i="9"/>
  <c r="BA59" i="9"/>
  <c r="BB59" i="9"/>
  <c r="BC59" i="9"/>
  <c r="BD59" i="9"/>
  <c r="BE59" i="9"/>
  <c r="BF59" i="9"/>
  <c r="BG59" i="9"/>
  <c r="BH59" i="9"/>
  <c r="BI59" i="9"/>
  <c r="BJ59" i="9"/>
  <c r="BK59" i="9"/>
  <c r="BL59" i="9"/>
  <c r="BM59" i="9"/>
  <c r="BN59" i="9"/>
  <c r="BO59" i="9"/>
  <c r="BP59" i="9"/>
  <c r="BQ59" i="9"/>
  <c r="BR59" i="9"/>
  <c r="BS59" i="9"/>
  <c r="BT59" i="9"/>
  <c r="BU59" i="9"/>
  <c r="BV59" i="9"/>
  <c r="BW59" i="9"/>
  <c r="BX59" i="9"/>
  <c r="BY59" i="9"/>
  <c r="BZ59" i="9"/>
  <c r="CA59" i="9"/>
  <c r="CB59" i="9"/>
  <c r="CC59" i="9"/>
  <c r="CD59" i="9"/>
  <c r="CE59" i="9"/>
  <c r="CF59" i="9"/>
  <c r="CG59" i="9"/>
  <c r="CH59" i="9"/>
  <c r="CI59" i="9"/>
  <c r="CJ59" i="9"/>
  <c r="CK59" i="9"/>
  <c r="CL59" i="9"/>
  <c r="CM59" i="9"/>
  <c r="CN59" i="9"/>
  <c r="CO59" i="9"/>
  <c r="CP59" i="9"/>
  <c r="CQ59" i="9"/>
  <c r="CR59" i="9"/>
  <c r="CS59" i="9"/>
  <c r="CT59" i="9"/>
  <c r="CU59" i="9"/>
  <c r="CV59" i="9"/>
  <c r="CW59" i="9"/>
  <c r="CX59" i="9"/>
  <c r="CY59" i="9"/>
  <c r="CZ59" i="9"/>
  <c r="DA59" i="9"/>
  <c r="DB59" i="9"/>
  <c r="DC59" i="9"/>
  <c r="DD59" i="9"/>
  <c r="DE59" i="9"/>
  <c r="DF59" i="9"/>
  <c r="DG59" i="9"/>
  <c r="DH59" i="9"/>
  <c r="DI59" i="9"/>
  <c r="DJ59" i="9"/>
  <c r="DK59" i="9"/>
  <c r="DL59" i="9"/>
  <c r="DM59" i="9"/>
  <c r="DN59" i="9"/>
  <c r="DO59"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BK60" i="9"/>
  <c r="BL60" i="9"/>
  <c r="BM60" i="9"/>
  <c r="BN60" i="9"/>
  <c r="BO60" i="9"/>
  <c r="BP60" i="9"/>
  <c r="BQ60" i="9"/>
  <c r="BR60" i="9"/>
  <c r="BS60" i="9"/>
  <c r="BT60" i="9"/>
  <c r="BU60" i="9"/>
  <c r="BV60" i="9"/>
  <c r="BW60" i="9"/>
  <c r="BX60" i="9"/>
  <c r="BY60" i="9"/>
  <c r="BZ60" i="9"/>
  <c r="CA60" i="9"/>
  <c r="CB60" i="9"/>
  <c r="CC60" i="9"/>
  <c r="CD60" i="9"/>
  <c r="CE60" i="9"/>
  <c r="CF60" i="9"/>
  <c r="CG60" i="9"/>
  <c r="CH60" i="9"/>
  <c r="CI60" i="9"/>
  <c r="CJ60" i="9"/>
  <c r="CK60" i="9"/>
  <c r="CL60" i="9"/>
  <c r="CM60" i="9"/>
  <c r="CN60" i="9"/>
  <c r="CO60" i="9"/>
  <c r="CP60" i="9"/>
  <c r="CQ60" i="9"/>
  <c r="CR60" i="9"/>
  <c r="CS60" i="9"/>
  <c r="CT60" i="9"/>
  <c r="CU60" i="9"/>
  <c r="CV60" i="9"/>
  <c r="CW60" i="9"/>
  <c r="CX60" i="9"/>
  <c r="CY60" i="9"/>
  <c r="CZ60" i="9"/>
  <c r="DA60" i="9"/>
  <c r="DB60" i="9"/>
  <c r="DC60" i="9"/>
  <c r="DD60" i="9"/>
  <c r="DE60" i="9"/>
  <c r="DF60" i="9"/>
  <c r="DG60" i="9"/>
  <c r="DH60" i="9"/>
  <c r="DI60" i="9"/>
  <c r="DJ60" i="9"/>
  <c r="DK60" i="9"/>
  <c r="DL60" i="9"/>
  <c r="DM60" i="9"/>
  <c r="DN60" i="9"/>
  <c r="DO60" i="9"/>
  <c r="A61"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AO61" i="9"/>
  <c r="AP61" i="9"/>
  <c r="AQ61" i="9"/>
  <c r="AR61" i="9"/>
  <c r="AS61" i="9"/>
  <c r="AT61" i="9"/>
  <c r="AU61" i="9"/>
  <c r="AV61" i="9"/>
  <c r="AW61" i="9"/>
  <c r="AX61" i="9"/>
  <c r="AY61" i="9"/>
  <c r="AZ61" i="9"/>
  <c r="BA61" i="9"/>
  <c r="BB61" i="9"/>
  <c r="BC61" i="9"/>
  <c r="BD61" i="9"/>
  <c r="BE61" i="9"/>
  <c r="BF61" i="9"/>
  <c r="BG61" i="9"/>
  <c r="BH61" i="9"/>
  <c r="BI61" i="9"/>
  <c r="BJ61" i="9"/>
  <c r="BK61" i="9"/>
  <c r="BL61" i="9"/>
  <c r="BM61" i="9"/>
  <c r="BN61" i="9"/>
  <c r="BO61" i="9"/>
  <c r="BP61" i="9"/>
  <c r="BQ61" i="9"/>
  <c r="BR61" i="9"/>
  <c r="BS61" i="9"/>
  <c r="BT61" i="9"/>
  <c r="BU61" i="9"/>
  <c r="BV61" i="9"/>
  <c r="BW61" i="9"/>
  <c r="BX61" i="9"/>
  <c r="BY61" i="9"/>
  <c r="BZ61" i="9"/>
  <c r="CA61" i="9"/>
  <c r="CB61" i="9"/>
  <c r="CC61" i="9"/>
  <c r="CD61" i="9"/>
  <c r="CE61" i="9"/>
  <c r="CF61" i="9"/>
  <c r="CG61" i="9"/>
  <c r="CH61" i="9"/>
  <c r="CI61" i="9"/>
  <c r="CJ61" i="9"/>
  <c r="CK61" i="9"/>
  <c r="CL61" i="9"/>
  <c r="CM61" i="9"/>
  <c r="CN61" i="9"/>
  <c r="CO61" i="9"/>
  <c r="CP61" i="9"/>
  <c r="CQ61" i="9"/>
  <c r="CR61" i="9"/>
  <c r="CS61" i="9"/>
  <c r="CT61" i="9"/>
  <c r="CU61" i="9"/>
  <c r="CV61" i="9"/>
  <c r="CW61" i="9"/>
  <c r="CX61" i="9"/>
  <c r="CY61" i="9"/>
  <c r="CZ61" i="9"/>
  <c r="DA61" i="9"/>
  <c r="DB61" i="9"/>
  <c r="DC61" i="9"/>
  <c r="DD61" i="9"/>
  <c r="DE61" i="9"/>
  <c r="DF61" i="9"/>
  <c r="DG61" i="9"/>
  <c r="DH61" i="9"/>
  <c r="DI61" i="9"/>
  <c r="DJ61" i="9"/>
  <c r="DK61" i="9"/>
  <c r="DL61" i="9"/>
  <c r="DM61" i="9"/>
  <c r="DN61" i="9"/>
  <c r="DO61"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BK62" i="9"/>
  <c r="BL62" i="9"/>
  <c r="BM62" i="9"/>
  <c r="BN62" i="9"/>
  <c r="BO62" i="9"/>
  <c r="BP62" i="9"/>
  <c r="BQ62" i="9"/>
  <c r="BR62" i="9"/>
  <c r="BS62" i="9"/>
  <c r="BT62" i="9"/>
  <c r="BU62" i="9"/>
  <c r="BV62" i="9"/>
  <c r="BW62" i="9"/>
  <c r="BX62" i="9"/>
  <c r="BY62" i="9"/>
  <c r="BZ62" i="9"/>
  <c r="CA62" i="9"/>
  <c r="CB62" i="9"/>
  <c r="CC62" i="9"/>
  <c r="CD62" i="9"/>
  <c r="CE62" i="9"/>
  <c r="CF62" i="9"/>
  <c r="CG62" i="9"/>
  <c r="CH62" i="9"/>
  <c r="CI62" i="9"/>
  <c r="CJ62" i="9"/>
  <c r="CK62" i="9"/>
  <c r="CL62" i="9"/>
  <c r="CM62" i="9"/>
  <c r="CN62" i="9"/>
  <c r="CO62" i="9"/>
  <c r="CP62" i="9"/>
  <c r="CQ62" i="9"/>
  <c r="CR62" i="9"/>
  <c r="CS62" i="9"/>
  <c r="CT62" i="9"/>
  <c r="CU62" i="9"/>
  <c r="CV62" i="9"/>
  <c r="CW62" i="9"/>
  <c r="CX62" i="9"/>
  <c r="CY62" i="9"/>
  <c r="CZ62" i="9"/>
  <c r="DA62" i="9"/>
  <c r="DB62" i="9"/>
  <c r="DC62" i="9"/>
  <c r="DD62" i="9"/>
  <c r="DE62" i="9"/>
  <c r="DF62" i="9"/>
  <c r="DG62" i="9"/>
  <c r="DH62" i="9"/>
  <c r="DI62" i="9"/>
  <c r="DJ62" i="9"/>
  <c r="DK62" i="9"/>
  <c r="DL62" i="9"/>
  <c r="DM62" i="9"/>
  <c r="DN62" i="9"/>
  <c r="DO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BK63" i="9"/>
  <c r="BL63" i="9"/>
  <c r="BM63" i="9"/>
  <c r="BN63" i="9"/>
  <c r="BO63" i="9"/>
  <c r="BP63" i="9"/>
  <c r="BQ63" i="9"/>
  <c r="BR63" i="9"/>
  <c r="BS63" i="9"/>
  <c r="BT63" i="9"/>
  <c r="BU63" i="9"/>
  <c r="BV63" i="9"/>
  <c r="BW63" i="9"/>
  <c r="BX63" i="9"/>
  <c r="BY63" i="9"/>
  <c r="BZ63" i="9"/>
  <c r="CA63" i="9"/>
  <c r="CB63" i="9"/>
  <c r="CC63" i="9"/>
  <c r="CD63" i="9"/>
  <c r="CE63" i="9"/>
  <c r="CF63" i="9"/>
  <c r="CG63" i="9"/>
  <c r="CH63" i="9"/>
  <c r="CI63" i="9"/>
  <c r="CJ63" i="9"/>
  <c r="CK63" i="9"/>
  <c r="CL63" i="9"/>
  <c r="CM63" i="9"/>
  <c r="CN63" i="9"/>
  <c r="CO63" i="9"/>
  <c r="CP63" i="9"/>
  <c r="CQ63" i="9"/>
  <c r="CR63" i="9"/>
  <c r="CS63" i="9"/>
  <c r="CT63" i="9"/>
  <c r="CU63" i="9"/>
  <c r="CV63" i="9"/>
  <c r="CW63" i="9"/>
  <c r="CX63" i="9"/>
  <c r="CY63" i="9"/>
  <c r="CZ63" i="9"/>
  <c r="DA63" i="9"/>
  <c r="DB63" i="9"/>
  <c r="DC63" i="9"/>
  <c r="DD63" i="9"/>
  <c r="DE63" i="9"/>
  <c r="DF63" i="9"/>
  <c r="DG63" i="9"/>
  <c r="DH63" i="9"/>
  <c r="DI63" i="9"/>
  <c r="DJ63" i="9"/>
  <c r="DK63" i="9"/>
  <c r="DL63" i="9"/>
  <c r="DM63" i="9"/>
  <c r="DN63" i="9"/>
  <c r="DO63"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BK64" i="9"/>
  <c r="BL64" i="9"/>
  <c r="BM64" i="9"/>
  <c r="BN64" i="9"/>
  <c r="BO64" i="9"/>
  <c r="BP64" i="9"/>
  <c r="BQ64" i="9"/>
  <c r="BR64" i="9"/>
  <c r="BS64" i="9"/>
  <c r="BT64" i="9"/>
  <c r="BU64" i="9"/>
  <c r="BV64" i="9"/>
  <c r="BW64" i="9"/>
  <c r="BX64" i="9"/>
  <c r="BY64" i="9"/>
  <c r="BZ64" i="9"/>
  <c r="CA64" i="9"/>
  <c r="CB64" i="9"/>
  <c r="CC64" i="9"/>
  <c r="CD64" i="9"/>
  <c r="CE64" i="9"/>
  <c r="CF64" i="9"/>
  <c r="CG64" i="9"/>
  <c r="CH64" i="9"/>
  <c r="CI64" i="9"/>
  <c r="CJ64" i="9"/>
  <c r="CK64" i="9"/>
  <c r="CL64" i="9"/>
  <c r="CM64" i="9"/>
  <c r="CN64" i="9"/>
  <c r="CO64" i="9"/>
  <c r="CP64" i="9"/>
  <c r="CQ64" i="9"/>
  <c r="CR64" i="9"/>
  <c r="CS64" i="9"/>
  <c r="CT64" i="9"/>
  <c r="CU64" i="9"/>
  <c r="CV64" i="9"/>
  <c r="CW64" i="9"/>
  <c r="CX64" i="9"/>
  <c r="CY64" i="9"/>
  <c r="CZ64" i="9"/>
  <c r="DA64" i="9"/>
  <c r="DB64" i="9"/>
  <c r="DC64" i="9"/>
  <c r="DD64" i="9"/>
  <c r="DE64" i="9"/>
  <c r="DF64" i="9"/>
  <c r="DG64" i="9"/>
  <c r="DH64" i="9"/>
  <c r="DI64" i="9"/>
  <c r="DJ64" i="9"/>
  <c r="DK64" i="9"/>
  <c r="DL64" i="9"/>
  <c r="DM64" i="9"/>
  <c r="DN64" i="9"/>
  <c r="DO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BK65" i="9"/>
  <c r="BL65" i="9"/>
  <c r="BM65" i="9"/>
  <c r="BN65" i="9"/>
  <c r="BO65" i="9"/>
  <c r="BP65" i="9"/>
  <c r="BQ65" i="9"/>
  <c r="BR65" i="9"/>
  <c r="BS65" i="9"/>
  <c r="BT65" i="9"/>
  <c r="BU65" i="9"/>
  <c r="BV65" i="9"/>
  <c r="BW65" i="9"/>
  <c r="BX65" i="9"/>
  <c r="BY65" i="9"/>
  <c r="BZ65" i="9"/>
  <c r="CA65" i="9"/>
  <c r="CB65" i="9"/>
  <c r="CC65" i="9"/>
  <c r="CD65" i="9"/>
  <c r="CE65" i="9"/>
  <c r="CF65" i="9"/>
  <c r="CG65" i="9"/>
  <c r="CH65" i="9"/>
  <c r="CI65" i="9"/>
  <c r="CJ65" i="9"/>
  <c r="CK65" i="9"/>
  <c r="CL65" i="9"/>
  <c r="CM65" i="9"/>
  <c r="CN65" i="9"/>
  <c r="CO65" i="9"/>
  <c r="CP65" i="9"/>
  <c r="CQ65" i="9"/>
  <c r="CR65" i="9"/>
  <c r="CS65" i="9"/>
  <c r="CT65" i="9"/>
  <c r="CU65" i="9"/>
  <c r="CV65" i="9"/>
  <c r="CW65" i="9"/>
  <c r="CX65" i="9"/>
  <c r="CY65" i="9"/>
  <c r="CZ65" i="9"/>
  <c r="DA65" i="9"/>
  <c r="DB65" i="9"/>
  <c r="DC65" i="9"/>
  <c r="DD65" i="9"/>
  <c r="DE65" i="9"/>
  <c r="DF65" i="9"/>
  <c r="DG65" i="9"/>
  <c r="DH65" i="9"/>
  <c r="DI65" i="9"/>
  <c r="DJ65" i="9"/>
  <c r="DK65" i="9"/>
  <c r="DL65" i="9"/>
  <c r="DM65" i="9"/>
  <c r="DN65" i="9"/>
  <c r="DO65" i="9"/>
  <c r="A66" i="9"/>
  <c r="B66" i="9"/>
  <c r="C66" i="9"/>
  <c r="D66" i="9"/>
  <c r="E66" i="9"/>
  <c r="F66" i="9"/>
  <c r="G66" i="9"/>
  <c r="H66" i="9"/>
  <c r="I66" i="9"/>
  <c r="J66" i="9"/>
  <c r="K66" i="9"/>
  <c r="L66" i="9"/>
  <c r="M66" i="9"/>
  <c r="N66" i="9"/>
  <c r="O66" i="9"/>
  <c r="P66" i="9"/>
  <c r="Q66" i="9"/>
  <c r="R66" i="9"/>
  <c r="S66" i="9"/>
  <c r="T66" i="9"/>
  <c r="U66" i="9"/>
  <c r="V66" i="9"/>
  <c r="W66" i="9"/>
  <c r="X66" i="9"/>
  <c r="Y66" i="9"/>
  <c r="Z66" i="9"/>
  <c r="AA66" i="9"/>
  <c r="AB66" i="9"/>
  <c r="AC66" i="9"/>
  <c r="AD66" i="9"/>
  <c r="AE66" i="9"/>
  <c r="AF66" i="9"/>
  <c r="AG66" i="9"/>
  <c r="AH66" i="9"/>
  <c r="AI66" i="9"/>
  <c r="AJ66" i="9"/>
  <c r="AK66" i="9"/>
  <c r="AL66" i="9"/>
  <c r="AM66" i="9"/>
  <c r="AN66" i="9"/>
  <c r="AO66" i="9"/>
  <c r="AP66" i="9"/>
  <c r="AQ66" i="9"/>
  <c r="AR66" i="9"/>
  <c r="AS66" i="9"/>
  <c r="AT66" i="9"/>
  <c r="AU66" i="9"/>
  <c r="AV66" i="9"/>
  <c r="AW66" i="9"/>
  <c r="AX66" i="9"/>
  <c r="AY66" i="9"/>
  <c r="AZ66" i="9"/>
  <c r="BA66" i="9"/>
  <c r="BB66" i="9"/>
  <c r="BC66" i="9"/>
  <c r="BD66" i="9"/>
  <c r="BE66" i="9"/>
  <c r="BF66" i="9"/>
  <c r="BG66" i="9"/>
  <c r="BH66" i="9"/>
  <c r="BI66" i="9"/>
  <c r="BJ66" i="9"/>
  <c r="BK66" i="9"/>
  <c r="BL66" i="9"/>
  <c r="BM66" i="9"/>
  <c r="BN66" i="9"/>
  <c r="BO66" i="9"/>
  <c r="BP66" i="9"/>
  <c r="BQ66" i="9"/>
  <c r="BR66" i="9"/>
  <c r="BS66" i="9"/>
  <c r="BT66" i="9"/>
  <c r="BU66" i="9"/>
  <c r="BV66" i="9"/>
  <c r="BW66" i="9"/>
  <c r="BX66" i="9"/>
  <c r="BY66" i="9"/>
  <c r="BZ66" i="9"/>
  <c r="CA66" i="9"/>
  <c r="CB66" i="9"/>
  <c r="CC66" i="9"/>
  <c r="CD66" i="9"/>
  <c r="CE66" i="9"/>
  <c r="CF66" i="9"/>
  <c r="CG66" i="9"/>
  <c r="CH66" i="9"/>
  <c r="CI66" i="9"/>
  <c r="CJ66" i="9"/>
  <c r="CK66" i="9"/>
  <c r="CL66" i="9"/>
  <c r="CM66" i="9"/>
  <c r="CN66" i="9"/>
  <c r="CO66" i="9"/>
  <c r="CP66" i="9"/>
  <c r="CQ66" i="9"/>
  <c r="CR66" i="9"/>
  <c r="CS66" i="9"/>
  <c r="CT66" i="9"/>
  <c r="CU66" i="9"/>
  <c r="CV66" i="9"/>
  <c r="CW66" i="9"/>
  <c r="CX66" i="9"/>
  <c r="CY66" i="9"/>
  <c r="CZ66" i="9"/>
  <c r="DA66" i="9"/>
  <c r="DB66" i="9"/>
  <c r="DC66" i="9"/>
  <c r="DD66" i="9"/>
  <c r="DE66" i="9"/>
  <c r="DF66" i="9"/>
  <c r="DG66" i="9"/>
  <c r="DH66" i="9"/>
  <c r="DI66" i="9"/>
  <c r="DJ66" i="9"/>
  <c r="DK66" i="9"/>
  <c r="DL66" i="9"/>
  <c r="DM66" i="9"/>
  <c r="DN66" i="9"/>
  <c r="DO66" i="9"/>
  <c r="A67" i="9"/>
  <c r="B67" i="9"/>
  <c r="C67" i="9"/>
  <c r="D67" i="9"/>
  <c r="E67" i="9"/>
  <c r="F67" i="9"/>
  <c r="G67" i="9"/>
  <c r="H67" i="9"/>
  <c r="I67" i="9"/>
  <c r="J67" i="9"/>
  <c r="K67" i="9"/>
  <c r="L67" i="9"/>
  <c r="M67" i="9"/>
  <c r="N67" i="9"/>
  <c r="O67" i="9"/>
  <c r="P67" i="9"/>
  <c r="Q67" i="9"/>
  <c r="R67" i="9"/>
  <c r="S67" i="9"/>
  <c r="T67" i="9"/>
  <c r="U67" i="9"/>
  <c r="V67" i="9"/>
  <c r="W67" i="9"/>
  <c r="X67" i="9"/>
  <c r="Y67" i="9"/>
  <c r="Z67" i="9"/>
  <c r="AA67" i="9"/>
  <c r="AB67" i="9"/>
  <c r="AC67" i="9"/>
  <c r="AD67" i="9"/>
  <c r="AE67" i="9"/>
  <c r="AF67" i="9"/>
  <c r="AG67" i="9"/>
  <c r="AH67" i="9"/>
  <c r="AI67" i="9"/>
  <c r="AJ67" i="9"/>
  <c r="AK67" i="9"/>
  <c r="AL67" i="9"/>
  <c r="AM67" i="9"/>
  <c r="AN67" i="9"/>
  <c r="AO67" i="9"/>
  <c r="AP67" i="9"/>
  <c r="AQ67" i="9"/>
  <c r="AR67" i="9"/>
  <c r="AS67" i="9"/>
  <c r="AT67" i="9"/>
  <c r="AU67" i="9"/>
  <c r="AV67" i="9"/>
  <c r="AW67" i="9"/>
  <c r="AX67" i="9"/>
  <c r="AY67" i="9"/>
  <c r="AZ67" i="9"/>
  <c r="BA67" i="9"/>
  <c r="BB67" i="9"/>
  <c r="BC67" i="9"/>
  <c r="BD67" i="9"/>
  <c r="BE67" i="9"/>
  <c r="BF67" i="9"/>
  <c r="BG67" i="9"/>
  <c r="BH67" i="9"/>
  <c r="BI67" i="9"/>
  <c r="BJ67" i="9"/>
  <c r="BK67" i="9"/>
  <c r="BL67" i="9"/>
  <c r="BM67" i="9"/>
  <c r="BN67" i="9"/>
  <c r="BO67" i="9"/>
  <c r="BP67" i="9"/>
  <c r="BQ67" i="9"/>
  <c r="BR67" i="9"/>
  <c r="BS67" i="9"/>
  <c r="BT67" i="9"/>
  <c r="BU67" i="9"/>
  <c r="BV67" i="9"/>
  <c r="BW67" i="9"/>
  <c r="BX67" i="9"/>
  <c r="BY67" i="9"/>
  <c r="BZ67" i="9"/>
  <c r="CA67" i="9"/>
  <c r="CB67" i="9"/>
  <c r="CC67" i="9"/>
  <c r="CD67" i="9"/>
  <c r="CE67" i="9"/>
  <c r="CF67" i="9"/>
  <c r="CG67" i="9"/>
  <c r="CH67" i="9"/>
  <c r="CI67" i="9"/>
  <c r="CJ67" i="9"/>
  <c r="CK67" i="9"/>
  <c r="CL67" i="9"/>
  <c r="CM67" i="9"/>
  <c r="CN67" i="9"/>
  <c r="CO67" i="9"/>
  <c r="CP67" i="9"/>
  <c r="CQ67" i="9"/>
  <c r="CR67" i="9"/>
  <c r="CS67" i="9"/>
  <c r="CT67" i="9"/>
  <c r="CU67" i="9"/>
  <c r="CV67" i="9"/>
  <c r="CW67" i="9"/>
  <c r="CX67" i="9"/>
  <c r="CY67" i="9"/>
  <c r="CZ67" i="9"/>
  <c r="DA67" i="9"/>
  <c r="DB67" i="9"/>
  <c r="DC67" i="9"/>
  <c r="DD67" i="9"/>
  <c r="DE67" i="9"/>
  <c r="DF67" i="9"/>
  <c r="DG67" i="9"/>
  <c r="DH67" i="9"/>
  <c r="DI67" i="9"/>
  <c r="DJ67" i="9"/>
  <c r="DK67" i="9"/>
  <c r="DL67" i="9"/>
  <c r="DM67" i="9"/>
  <c r="DN67" i="9"/>
  <c r="DO67" i="9"/>
  <c r="A68" i="9"/>
  <c r="B68" i="9"/>
  <c r="C68" i="9"/>
  <c r="D68" i="9"/>
  <c r="E68" i="9"/>
  <c r="F68" i="9"/>
  <c r="G68" i="9"/>
  <c r="H68" i="9"/>
  <c r="I68" i="9"/>
  <c r="J68" i="9"/>
  <c r="K68" i="9"/>
  <c r="L68" i="9"/>
  <c r="M68" i="9"/>
  <c r="N68" i="9"/>
  <c r="O68" i="9"/>
  <c r="P68" i="9"/>
  <c r="Q68" i="9"/>
  <c r="R68" i="9"/>
  <c r="S68" i="9"/>
  <c r="T68" i="9"/>
  <c r="U68" i="9"/>
  <c r="V68" i="9"/>
  <c r="W68" i="9"/>
  <c r="X68" i="9"/>
  <c r="Y68" i="9"/>
  <c r="Z68" i="9"/>
  <c r="AA68" i="9"/>
  <c r="AB68" i="9"/>
  <c r="AC68" i="9"/>
  <c r="AD68" i="9"/>
  <c r="AE68" i="9"/>
  <c r="AF68" i="9"/>
  <c r="AG68" i="9"/>
  <c r="AH68" i="9"/>
  <c r="AI68" i="9"/>
  <c r="AJ68" i="9"/>
  <c r="AK68" i="9"/>
  <c r="AL68" i="9"/>
  <c r="AM68" i="9"/>
  <c r="AN68" i="9"/>
  <c r="AO68" i="9"/>
  <c r="AP68" i="9"/>
  <c r="AQ68" i="9"/>
  <c r="AR68" i="9"/>
  <c r="AS68" i="9"/>
  <c r="AT68" i="9"/>
  <c r="AU68" i="9"/>
  <c r="AV68" i="9"/>
  <c r="AW68" i="9"/>
  <c r="AX68" i="9"/>
  <c r="AY68" i="9"/>
  <c r="AZ68" i="9"/>
  <c r="BA68" i="9"/>
  <c r="BB68" i="9"/>
  <c r="BC68" i="9"/>
  <c r="BD68" i="9"/>
  <c r="BE68" i="9"/>
  <c r="BF68" i="9"/>
  <c r="BG68" i="9"/>
  <c r="BH68" i="9"/>
  <c r="BI68" i="9"/>
  <c r="BJ68" i="9"/>
  <c r="BK68" i="9"/>
  <c r="BL68" i="9"/>
  <c r="BM68" i="9"/>
  <c r="BN68" i="9"/>
  <c r="BO68" i="9"/>
  <c r="BP68" i="9"/>
  <c r="BQ68" i="9"/>
  <c r="BR68" i="9"/>
  <c r="BS68" i="9"/>
  <c r="BT68" i="9"/>
  <c r="BU68" i="9"/>
  <c r="BV68" i="9"/>
  <c r="BW68" i="9"/>
  <c r="BX68" i="9"/>
  <c r="BY68" i="9"/>
  <c r="BZ68" i="9"/>
  <c r="CA68" i="9"/>
  <c r="CB68" i="9"/>
  <c r="CC68" i="9"/>
  <c r="CD68" i="9"/>
  <c r="CE68" i="9"/>
  <c r="CF68" i="9"/>
  <c r="CG68" i="9"/>
  <c r="CH68" i="9"/>
  <c r="CI68" i="9"/>
  <c r="CJ68" i="9"/>
  <c r="CK68" i="9"/>
  <c r="CL68" i="9"/>
  <c r="CM68" i="9"/>
  <c r="CN68" i="9"/>
  <c r="CO68" i="9"/>
  <c r="CP68" i="9"/>
  <c r="CQ68" i="9"/>
  <c r="CR68" i="9"/>
  <c r="CS68" i="9"/>
  <c r="CT68" i="9"/>
  <c r="CU68" i="9"/>
  <c r="CV68" i="9"/>
  <c r="CW68" i="9"/>
  <c r="CX68" i="9"/>
  <c r="CY68" i="9"/>
  <c r="CZ68" i="9"/>
  <c r="DA68" i="9"/>
  <c r="DB68" i="9"/>
  <c r="DC68" i="9"/>
  <c r="DD68" i="9"/>
  <c r="DE68" i="9"/>
  <c r="DF68" i="9"/>
  <c r="DG68" i="9"/>
  <c r="DH68" i="9"/>
  <c r="DI68" i="9"/>
  <c r="DJ68" i="9"/>
  <c r="DK68" i="9"/>
  <c r="DL68" i="9"/>
  <c r="DM68" i="9"/>
  <c r="DN68" i="9"/>
  <c r="DO68" i="9"/>
  <c r="A69" i="9"/>
  <c r="B69" i="9"/>
  <c r="C69" i="9"/>
  <c r="D69" i="9"/>
  <c r="E69" i="9"/>
  <c r="F69" i="9"/>
  <c r="G69" i="9"/>
  <c r="H69" i="9"/>
  <c r="I69" i="9"/>
  <c r="J69" i="9"/>
  <c r="K69" i="9"/>
  <c r="L69" i="9"/>
  <c r="M69" i="9"/>
  <c r="N69" i="9"/>
  <c r="O69" i="9"/>
  <c r="P69" i="9"/>
  <c r="Q69" i="9"/>
  <c r="R69" i="9"/>
  <c r="S69" i="9"/>
  <c r="T69" i="9"/>
  <c r="U69" i="9"/>
  <c r="V69" i="9"/>
  <c r="W69" i="9"/>
  <c r="X69" i="9"/>
  <c r="Y69" i="9"/>
  <c r="Z69" i="9"/>
  <c r="AA69" i="9"/>
  <c r="AB69" i="9"/>
  <c r="AC69" i="9"/>
  <c r="AD69" i="9"/>
  <c r="AE69" i="9"/>
  <c r="AF69" i="9"/>
  <c r="AG69" i="9"/>
  <c r="AH69" i="9"/>
  <c r="AI69" i="9"/>
  <c r="AJ69" i="9"/>
  <c r="AK69" i="9"/>
  <c r="AL69" i="9"/>
  <c r="AM69" i="9"/>
  <c r="AN69" i="9"/>
  <c r="AO69" i="9"/>
  <c r="AP69" i="9"/>
  <c r="AQ69" i="9"/>
  <c r="AR69" i="9"/>
  <c r="AS69" i="9"/>
  <c r="AT69" i="9"/>
  <c r="AU69" i="9"/>
  <c r="AV69" i="9"/>
  <c r="AW69" i="9"/>
  <c r="AX69" i="9"/>
  <c r="AY69" i="9"/>
  <c r="AZ69" i="9"/>
  <c r="BA69" i="9"/>
  <c r="BB69" i="9"/>
  <c r="BC69" i="9"/>
  <c r="BD69" i="9"/>
  <c r="BE69" i="9"/>
  <c r="BF69" i="9"/>
  <c r="BG69" i="9"/>
  <c r="BH69" i="9"/>
  <c r="BI69" i="9"/>
  <c r="BJ69" i="9"/>
  <c r="BK69" i="9"/>
  <c r="BL69" i="9"/>
  <c r="BM69" i="9"/>
  <c r="BN69" i="9"/>
  <c r="BO69" i="9"/>
  <c r="BP69" i="9"/>
  <c r="BQ69" i="9"/>
  <c r="BR69" i="9"/>
  <c r="BS69" i="9"/>
  <c r="BT69" i="9"/>
  <c r="BU69" i="9"/>
  <c r="BV69" i="9"/>
  <c r="BW69" i="9"/>
  <c r="BX69" i="9"/>
  <c r="BY69" i="9"/>
  <c r="BZ69" i="9"/>
  <c r="CA69" i="9"/>
  <c r="CB69" i="9"/>
  <c r="CC69" i="9"/>
  <c r="CD69" i="9"/>
  <c r="CE69" i="9"/>
  <c r="CF69" i="9"/>
  <c r="CG69" i="9"/>
  <c r="CH69" i="9"/>
  <c r="CI69" i="9"/>
  <c r="CJ69" i="9"/>
  <c r="CK69" i="9"/>
  <c r="CL69" i="9"/>
  <c r="CM69" i="9"/>
  <c r="CN69" i="9"/>
  <c r="CO69" i="9"/>
  <c r="CP69" i="9"/>
  <c r="CQ69" i="9"/>
  <c r="CR69" i="9"/>
  <c r="CS69" i="9"/>
  <c r="CT69" i="9"/>
  <c r="CU69" i="9"/>
  <c r="CV69" i="9"/>
  <c r="CW69" i="9"/>
  <c r="CX69" i="9"/>
  <c r="CY69" i="9"/>
  <c r="CZ69" i="9"/>
  <c r="DA69" i="9"/>
  <c r="DB69" i="9"/>
  <c r="DC69" i="9"/>
  <c r="DD69" i="9"/>
  <c r="DE69" i="9"/>
  <c r="DF69" i="9"/>
  <c r="DG69" i="9"/>
  <c r="DH69" i="9"/>
  <c r="DI69" i="9"/>
  <c r="DJ69" i="9"/>
  <c r="DK69" i="9"/>
  <c r="DL69" i="9"/>
  <c r="DM69" i="9"/>
  <c r="DN69" i="9"/>
  <c r="DO69" i="9"/>
  <c r="A70" i="9"/>
  <c r="B70" i="9"/>
  <c r="C70" i="9"/>
  <c r="D70" i="9"/>
  <c r="E70" i="9"/>
  <c r="F70" i="9"/>
  <c r="G70" i="9"/>
  <c r="H70" i="9"/>
  <c r="I70" i="9"/>
  <c r="J70" i="9"/>
  <c r="K70" i="9"/>
  <c r="L70" i="9"/>
  <c r="M70" i="9"/>
  <c r="N70" i="9"/>
  <c r="O70" i="9"/>
  <c r="P70" i="9"/>
  <c r="Q70" i="9"/>
  <c r="R70" i="9"/>
  <c r="S70" i="9"/>
  <c r="T70" i="9"/>
  <c r="U70" i="9"/>
  <c r="V70" i="9"/>
  <c r="W70" i="9"/>
  <c r="X70" i="9"/>
  <c r="Y70" i="9"/>
  <c r="Z70" i="9"/>
  <c r="AA70" i="9"/>
  <c r="AB70" i="9"/>
  <c r="AC70" i="9"/>
  <c r="AD70" i="9"/>
  <c r="AE70" i="9"/>
  <c r="AF70" i="9"/>
  <c r="AG70" i="9"/>
  <c r="AH70" i="9"/>
  <c r="AI70" i="9"/>
  <c r="AJ70" i="9"/>
  <c r="AK70" i="9"/>
  <c r="AL70" i="9"/>
  <c r="AM70" i="9"/>
  <c r="AN70" i="9"/>
  <c r="AO70" i="9"/>
  <c r="AP70" i="9"/>
  <c r="AQ70" i="9"/>
  <c r="AR70" i="9"/>
  <c r="AS70" i="9"/>
  <c r="AT70" i="9"/>
  <c r="AU70" i="9"/>
  <c r="AV70" i="9"/>
  <c r="AW70" i="9"/>
  <c r="AX70" i="9"/>
  <c r="AY70" i="9"/>
  <c r="AZ70" i="9"/>
  <c r="BA70" i="9"/>
  <c r="BB70" i="9"/>
  <c r="BC70" i="9"/>
  <c r="BD70" i="9"/>
  <c r="BE70" i="9"/>
  <c r="BF70" i="9"/>
  <c r="BG70" i="9"/>
  <c r="BH70" i="9"/>
  <c r="BI70" i="9"/>
  <c r="BJ70" i="9"/>
  <c r="BK70" i="9"/>
  <c r="BL70" i="9"/>
  <c r="BM70" i="9"/>
  <c r="BN70" i="9"/>
  <c r="BO70" i="9"/>
  <c r="BP70" i="9"/>
  <c r="BQ70" i="9"/>
  <c r="BR70" i="9"/>
  <c r="BS70" i="9"/>
  <c r="BT70" i="9"/>
  <c r="BU70" i="9"/>
  <c r="BV70" i="9"/>
  <c r="BW70" i="9"/>
  <c r="BX70" i="9"/>
  <c r="BY70" i="9"/>
  <c r="BZ70" i="9"/>
  <c r="CA70" i="9"/>
  <c r="CB70" i="9"/>
  <c r="CC70" i="9"/>
  <c r="CD70" i="9"/>
  <c r="CE70" i="9"/>
  <c r="CF70" i="9"/>
  <c r="CG70" i="9"/>
  <c r="CH70" i="9"/>
  <c r="CI70" i="9"/>
  <c r="CJ70" i="9"/>
  <c r="CK70" i="9"/>
  <c r="CL70" i="9"/>
  <c r="CM70" i="9"/>
  <c r="CN70" i="9"/>
  <c r="CO70" i="9"/>
  <c r="CP70" i="9"/>
  <c r="CQ70" i="9"/>
  <c r="CR70" i="9"/>
  <c r="CS70" i="9"/>
  <c r="CT70" i="9"/>
  <c r="CU70" i="9"/>
  <c r="CV70" i="9"/>
  <c r="CW70" i="9"/>
  <c r="CX70" i="9"/>
  <c r="CY70" i="9"/>
  <c r="CZ70" i="9"/>
  <c r="DA70" i="9"/>
  <c r="DB70" i="9"/>
  <c r="DC70" i="9"/>
  <c r="DD70" i="9"/>
  <c r="DE70" i="9"/>
  <c r="DF70" i="9"/>
  <c r="DG70" i="9"/>
  <c r="DH70" i="9"/>
  <c r="DI70" i="9"/>
  <c r="DJ70" i="9"/>
  <c r="DK70" i="9"/>
  <c r="DL70" i="9"/>
  <c r="DM70" i="9"/>
  <c r="DN70" i="9"/>
  <c r="DO70" i="9"/>
  <c r="A71" i="9"/>
  <c r="B71" i="9"/>
  <c r="C71"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AN71" i="9"/>
  <c r="AO71" i="9"/>
  <c r="AP71" i="9"/>
  <c r="AQ71" i="9"/>
  <c r="AR71" i="9"/>
  <c r="AS71" i="9"/>
  <c r="AT71" i="9"/>
  <c r="AU71" i="9"/>
  <c r="AV71" i="9"/>
  <c r="AW71" i="9"/>
  <c r="AX71" i="9"/>
  <c r="AY71" i="9"/>
  <c r="AZ71" i="9"/>
  <c r="BA71" i="9"/>
  <c r="BB71" i="9"/>
  <c r="BC71" i="9"/>
  <c r="BD71" i="9"/>
  <c r="BE71" i="9"/>
  <c r="BF71" i="9"/>
  <c r="BG71" i="9"/>
  <c r="BH71" i="9"/>
  <c r="BI71" i="9"/>
  <c r="BJ71" i="9"/>
  <c r="BK71" i="9"/>
  <c r="BL71" i="9"/>
  <c r="BM71" i="9"/>
  <c r="BN71" i="9"/>
  <c r="BO71" i="9"/>
  <c r="BP71" i="9"/>
  <c r="BQ71" i="9"/>
  <c r="BR71" i="9"/>
  <c r="BS71" i="9"/>
  <c r="BT71" i="9"/>
  <c r="BU71" i="9"/>
  <c r="BV71" i="9"/>
  <c r="BW71" i="9"/>
  <c r="BX71" i="9"/>
  <c r="BY71" i="9"/>
  <c r="BZ71" i="9"/>
  <c r="CA71" i="9"/>
  <c r="CB71" i="9"/>
  <c r="CC71" i="9"/>
  <c r="CD71" i="9"/>
  <c r="CE71" i="9"/>
  <c r="CF71" i="9"/>
  <c r="CG71" i="9"/>
  <c r="CH71" i="9"/>
  <c r="CI71" i="9"/>
  <c r="CJ71" i="9"/>
  <c r="CK71" i="9"/>
  <c r="CL71" i="9"/>
  <c r="CM71" i="9"/>
  <c r="CN71" i="9"/>
  <c r="CO71" i="9"/>
  <c r="CP71" i="9"/>
  <c r="CQ71" i="9"/>
  <c r="CR71" i="9"/>
  <c r="CS71" i="9"/>
  <c r="CT71" i="9"/>
  <c r="CU71" i="9"/>
  <c r="CV71" i="9"/>
  <c r="CW71" i="9"/>
  <c r="CX71" i="9"/>
  <c r="CY71" i="9"/>
  <c r="CZ71" i="9"/>
  <c r="DA71" i="9"/>
  <c r="DB71" i="9"/>
  <c r="DC71" i="9"/>
  <c r="DD71" i="9"/>
  <c r="DE71" i="9"/>
  <c r="DF71" i="9"/>
  <c r="DG71" i="9"/>
  <c r="DH71" i="9"/>
  <c r="DI71" i="9"/>
  <c r="DJ71" i="9"/>
  <c r="DK71" i="9"/>
  <c r="DL71" i="9"/>
  <c r="DM71" i="9"/>
  <c r="DN71" i="9"/>
  <c r="DO71" i="9"/>
  <c r="A72" i="9"/>
  <c r="B72" i="9"/>
  <c r="C72" i="9"/>
  <c r="D72" i="9"/>
  <c r="E72" i="9"/>
  <c r="F72" i="9"/>
  <c r="G72" i="9"/>
  <c r="H72" i="9"/>
  <c r="I72" i="9"/>
  <c r="J72" i="9"/>
  <c r="K72" i="9"/>
  <c r="L72" i="9"/>
  <c r="M72" i="9"/>
  <c r="N72" i="9"/>
  <c r="O72" i="9"/>
  <c r="P72" i="9"/>
  <c r="Q72" i="9"/>
  <c r="R72" i="9"/>
  <c r="S72" i="9"/>
  <c r="T72" i="9"/>
  <c r="U72" i="9"/>
  <c r="V72" i="9"/>
  <c r="W72" i="9"/>
  <c r="X72" i="9"/>
  <c r="Y72" i="9"/>
  <c r="Z72" i="9"/>
  <c r="AA72" i="9"/>
  <c r="AB72" i="9"/>
  <c r="AC72" i="9"/>
  <c r="AD72" i="9"/>
  <c r="AE72" i="9"/>
  <c r="AF72" i="9"/>
  <c r="AG72" i="9"/>
  <c r="AH72" i="9"/>
  <c r="AI72" i="9"/>
  <c r="AJ72" i="9"/>
  <c r="AK72" i="9"/>
  <c r="AL72" i="9"/>
  <c r="AM72" i="9"/>
  <c r="AN72" i="9"/>
  <c r="AO72" i="9"/>
  <c r="AP72" i="9"/>
  <c r="AQ72" i="9"/>
  <c r="AR72" i="9"/>
  <c r="AS72" i="9"/>
  <c r="AT72" i="9"/>
  <c r="AU72" i="9"/>
  <c r="AV72" i="9"/>
  <c r="AW72" i="9"/>
  <c r="AX72" i="9"/>
  <c r="AY72" i="9"/>
  <c r="AZ72" i="9"/>
  <c r="BA72" i="9"/>
  <c r="BB72" i="9"/>
  <c r="BC72" i="9"/>
  <c r="BD72" i="9"/>
  <c r="BE72" i="9"/>
  <c r="BF72" i="9"/>
  <c r="BG72" i="9"/>
  <c r="BH72" i="9"/>
  <c r="BI72" i="9"/>
  <c r="BJ72" i="9"/>
  <c r="BK72" i="9"/>
  <c r="BL72" i="9"/>
  <c r="BM72" i="9"/>
  <c r="BN72" i="9"/>
  <c r="BO72" i="9"/>
  <c r="BP72" i="9"/>
  <c r="BQ72" i="9"/>
  <c r="BR72" i="9"/>
  <c r="BS72" i="9"/>
  <c r="BT72" i="9"/>
  <c r="BU72" i="9"/>
  <c r="BV72" i="9"/>
  <c r="BW72" i="9"/>
  <c r="BX72" i="9"/>
  <c r="BY72" i="9"/>
  <c r="BZ72" i="9"/>
  <c r="CA72" i="9"/>
  <c r="CB72" i="9"/>
  <c r="CC72" i="9"/>
  <c r="CD72" i="9"/>
  <c r="CE72" i="9"/>
  <c r="CF72" i="9"/>
  <c r="CG72" i="9"/>
  <c r="CH72" i="9"/>
  <c r="CI72" i="9"/>
  <c r="CJ72" i="9"/>
  <c r="CK72" i="9"/>
  <c r="CL72" i="9"/>
  <c r="CM72" i="9"/>
  <c r="CN72" i="9"/>
  <c r="CO72" i="9"/>
  <c r="CP72" i="9"/>
  <c r="CQ72" i="9"/>
  <c r="CR72" i="9"/>
  <c r="CS72" i="9"/>
  <c r="CT72" i="9"/>
  <c r="CU72" i="9"/>
  <c r="CV72" i="9"/>
  <c r="CW72" i="9"/>
  <c r="CX72" i="9"/>
  <c r="CY72" i="9"/>
  <c r="CZ72" i="9"/>
  <c r="DA72" i="9"/>
  <c r="DB72" i="9"/>
  <c r="DC72" i="9"/>
  <c r="DD72" i="9"/>
  <c r="DE72" i="9"/>
  <c r="DF72" i="9"/>
  <c r="DG72" i="9"/>
  <c r="DH72" i="9"/>
  <c r="DI72" i="9"/>
  <c r="DJ72" i="9"/>
  <c r="DK72" i="9"/>
  <c r="DL72" i="9"/>
  <c r="DM72" i="9"/>
  <c r="DN72" i="9"/>
  <c r="DO72" i="9"/>
  <c r="A73" i="9"/>
  <c r="B73" i="9"/>
  <c r="C73" i="9"/>
  <c r="D73" i="9"/>
  <c r="E73"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AH73" i="9"/>
  <c r="AI73" i="9"/>
  <c r="AJ73" i="9"/>
  <c r="AK73" i="9"/>
  <c r="AL73" i="9"/>
  <c r="AM73" i="9"/>
  <c r="AN73" i="9"/>
  <c r="AO73" i="9"/>
  <c r="AP73" i="9"/>
  <c r="AQ73" i="9"/>
  <c r="AR73" i="9"/>
  <c r="AS73" i="9"/>
  <c r="AT73" i="9"/>
  <c r="AU73" i="9"/>
  <c r="AV73" i="9"/>
  <c r="AW73" i="9"/>
  <c r="AX73" i="9"/>
  <c r="AY73" i="9"/>
  <c r="AZ73" i="9"/>
  <c r="BA73" i="9"/>
  <c r="BB73" i="9"/>
  <c r="BC73" i="9"/>
  <c r="BD73" i="9"/>
  <c r="BE73" i="9"/>
  <c r="BF73" i="9"/>
  <c r="BG73" i="9"/>
  <c r="BH73" i="9"/>
  <c r="BI73" i="9"/>
  <c r="BJ73" i="9"/>
  <c r="BK73" i="9"/>
  <c r="BL73" i="9"/>
  <c r="BM73" i="9"/>
  <c r="BN73" i="9"/>
  <c r="BO73" i="9"/>
  <c r="BP73" i="9"/>
  <c r="BQ73" i="9"/>
  <c r="BR73" i="9"/>
  <c r="BS73" i="9"/>
  <c r="BT73" i="9"/>
  <c r="BU73" i="9"/>
  <c r="BV73" i="9"/>
  <c r="BW73" i="9"/>
  <c r="BX73" i="9"/>
  <c r="BY73" i="9"/>
  <c r="BZ73" i="9"/>
  <c r="CA73" i="9"/>
  <c r="CB73" i="9"/>
  <c r="CC73" i="9"/>
  <c r="CD73" i="9"/>
  <c r="CE73" i="9"/>
  <c r="CF73" i="9"/>
  <c r="CG73" i="9"/>
  <c r="CH73" i="9"/>
  <c r="CI73" i="9"/>
  <c r="CJ73" i="9"/>
  <c r="CK73" i="9"/>
  <c r="CL73" i="9"/>
  <c r="CM73" i="9"/>
  <c r="CN73" i="9"/>
  <c r="CO73" i="9"/>
  <c r="CP73" i="9"/>
  <c r="CQ73" i="9"/>
  <c r="CR73" i="9"/>
  <c r="CS73" i="9"/>
  <c r="CT73" i="9"/>
  <c r="CU73" i="9"/>
  <c r="CV73" i="9"/>
  <c r="CW73" i="9"/>
  <c r="CX73" i="9"/>
  <c r="CY73" i="9"/>
  <c r="CZ73" i="9"/>
  <c r="DA73" i="9"/>
  <c r="DB73" i="9"/>
  <c r="DC73" i="9"/>
  <c r="DD73" i="9"/>
  <c r="DE73" i="9"/>
  <c r="DF73" i="9"/>
  <c r="DG73" i="9"/>
  <c r="DH73" i="9"/>
  <c r="DI73" i="9"/>
  <c r="DJ73" i="9"/>
  <c r="DK73" i="9"/>
  <c r="DL73" i="9"/>
  <c r="DM73" i="9"/>
  <c r="DN73" i="9"/>
  <c r="DO73" i="9"/>
  <c r="A74" i="9"/>
  <c r="B74" i="9"/>
  <c r="C74" i="9"/>
  <c r="D74" i="9"/>
  <c r="E74" i="9"/>
  <c r="F74" i="9"/>
  <c r="G74" i="9"/>
  <c r="H74" i="9"/>
  <c r="I74" i="9"/>
  <c r="J74" i="9"/>
  <c r="K74" i="9"/>
  <c r="L74" i="9"/>
  <c r="M74" i="9"/>
  <c r="N74" i="9"/>
  <c r="O74" i="9"/>
  <c r="P74" i="9"/>
  <c r="Q74" i="9"/>
  <c r="R74" i="9"/>
  <c r="S74" i="9"/>
  <c r="T74" i="9"/>
  <c r="U74" i="9"/>
  <c r="V74" i="9"/>
  <c r="W74" i="9"/>
  <c r="X74" i="9"/>
  <c r="Y74" i="9"/>
  <c r="Z74" i="9"/>
  <c r="AA74" i="9"/>
  <c r="AB74" i="9"/>
  <c r="AC74" i="9"/>
  <c r="AD74" i="9"/>
  <c r="AE74" i="9"/>
  <c r="AF74" i="9"/>
  <c r="AG74" i="9"/>
  <c r="AH74" i="9"/>
  <c r="AI74" i="9"/>
  <c r="AJ74" i="9"/>
  <c r="AK74" i="9"/>
  <c r="AL74" i="9"/>
  <c r="AM74" i="9"/>
  <c r="AN74" i="9"/>
  <c r="AO74" i="9"/>
  <c r="AP74" i="9"/>
  <c r="AQ74" i="9"/>
  <c r="AR74" i="9"/>
  <c r="AS74" i="9"/>
  <c r="AT74" i="9"/>
  <c r="AU74" i="9"/>
  <c r="AV74" i="9"/>
  <c r="AW74" i="9"/>
  <c r="AX74" i="9"/>
  <c r="AY74" i="9"/>
  <c r="AZ74" i="9"/>
  <c r="BA74" i="9"/>
  <c r="BB74" i="9"/>
  <c r="BC74" i="9"/>
  <c r="BD74" i="9"/>
  <c r="BE74" i="9"/>
  <c r="BF74" i="9"/>
  <c r="BG74" i="9"/>
  <c r="BH74" i="9"/>
  <c r="BI74" i="9"/>
  <c r="BJ74" i="9"/>
  <c r="BK74" i="9"/>
  <c r="BL74" i="9"/>
  <c r="BM74" i="9"/>
  <c r="BN74" i="9"/>
  <c r="BO74" i="9"/>
  <c r="BP74" i="9"/>
  <c r="BQ74" i="9"/>
  <c r="BR74" i="9"/>
  <c r="BS74" i="9"/>
  <c r="BT74" i="9"/>
  <c r="BU74" i="9"/>
  <c r="BV74" i="9"/>
  <c r="BW74" i="9"/>
  <c r="BX74" i="9"/>
  <c r="BY74" i="9"/>
  <c r="BZ74" i="9"/>
  <c r="CA74" i="9"/>
  <c r="CB74" i="9"/>
  <c r="CC74" i="9"/>
  <c r="CD74" i="9"/>
  <c r="CE74" i="9"/>
  <c r="CF74" i="9"/>
  <c r="CG74" i="9"/>
  <c r="CH74" i="9"/>
  <c r="CI74" i="9"/>
  <c r="CJ74" i="9"/>
  <c r="CK74" i="9"/>
  <c r="CL74" i="9"/>
  <c r="CM74" i="9"/>
  <c r="CN74" i="9"/>
  <c r="CO74" i="9"/>
  <c r="CP74" i="9"/>
  <c r="CQ74" i="9"/>
  <c r="CR74" i="9"/>
  <c r="CS74" i="9"/>
  <c r="CT74" i="9"/>
  <c r="CU74" i="9"/>
  <c r="CV74" i="9"/>
  <c r="CW74" i="9"/>
  <c r="CX74" i="9"/>
  <c r="CY74" i="9"/>
  <c r="CZ74" i="9"/>
  <c r="DA74" i="9"/>
  <c r="DB74" i="9"/>
  <c r="DC74" i="9"/>
  <c r="DD74" i="9"/>
  <c r="DE74" i="9"/>
  <c r="DF74" i="9"/>
  <c r="DG74" i="9"/>
  <c r="DH74" i="9"/>
  <c r="DI74" i="9"/>
  <c r="DJ74" i="9"/>
  <c r="DK74" i="9"/>
  <c r="DL74" i="9"/>
  <c r="DM74" i="9"/>
  <c r="DN74" i="9"/>
  <c r="DO74" i="9"/>
  <c r="A75" i="9"/>
  <c r="B75" i="9"/>
  <c r="C75" i="9"/>
  <c r="D75" i="9"/>
  <c r="E75" i="9"/>
  <c r="F75" i="9"/>
  <c r="G75" i="9"/>
  <c r="H75" i="9"/>
  <c r="I75" i="9"/>
  <c r="J75" i="9"/>
  <c r="K75" i="9"/>
  <c r="L75" i="9"/>
  <c r="M75" i="9"/>
  <c r="N75" i="9"/>
  <c r="O75" i="9"/>
  <c r="P75" i="9"/>
  <c r="Q75" i="9"/>
  <c r="R75" i="9"/>
  <c r="S75" i="9"/>
  <c r="T75" i="9"/>
  <c r="U75" i="9"/>
  <c r="V75" i="9"/>
  <c r="W75" i="9"/>
  <c r="X75" i="9"/>
  <c r="Y75" i="9"/>
  <c r="Z75" i="9"/>
  <c r="AA75" i="9"/>
  <c r="AB75" i="9"/>
  <c r="AC75" i="9"/>
  <c r="AD75" i="9"/>
  <c r="AE75" i="9"/>
  <c r="AF75" i="9"/>
  <c r="AG75" i="9"/>
  <c r="AH75" i="9"/>
  <c r="AI75" i="9"/>
  <c r="AJ75" i="9"/>
  <c r="AK75" i="9"/>
  <c r="AL75" i="9"/>
  <c r="AM75" i="9"/>
  <c r="AN75" i="9"/>
  <c r="AO75" i="9"/>
  <c r="AP75" i="9"/>
  <c r="AQ75" i="9"/>
  <c r="AR75" i="9"/>
  <c r="AS75" i="9"/>
  <c r="AT75" i="9"/>
  <c r="AU75" i="9"/>
  <c r="AV75" i="9"/>
  <c r="AW75" i="9"/>
  <c r="AX75" i="9"/>
  <c r="AY75" i="9"/>
  <c r="AZ75" i="9"/>
  <c r="BA75" i="9"/>
  <c r="BB75" i="9"/>
  <c r="BC75" i="9"/>
  <c r="BD75" i="9"/>
  <c r="BE75" i="9"/>
  <c r="BF75" i="9"/>
  <c r="BG75" i="9"/>
  <c r="BH75" i="9"/>
  <c r="BI75" i="9"/>
  <c r="BJ75" i="9"/>
  <c r="BK75" i="9"/>
  <c r="BL75" i="9"/>
  <c r="BM75" i="9"/>
  <c r="BN75" i="9"/>
  <c r="BO75" i="9"/>
  <c r="BP75" i="9"/>
  <c r="BQ75" i="9"/>
  <c r="BR75" i="9"/>
  <c r="BS75" i="9"/>
  <c r="BT75" i="9"/>
  <c r="BU75" i="9"/>
  <c r="BV75" i="9"/>
  <c r="BW75" i="9"/>
  <c r="BX75" i="9"/>
  <c r="BY75" i="9"/>
  <c r="BZ75" i="9"/>
  <c r="CA75" i="9"/>
  <c r="CB75" i="9"/>
  <c r="CC75" i="9"/>
  <c r="CD75" i="9"/>
  <c r="CE75" i="9"/>
  <c r="CF75" i="9"/>
  <c r="CG75" i="9"/>
  <c r="CH75" i="9"/>
  <c r="CI75" i="9"/>
  <c r="CJ75" i="9"/>
  <c r="CK75" i="9"/>
  <c r="CL75" i="9"/>
  <c r="CM75" i="9"/>
  <c r="CN75" i="9"/>
  <c r="CO75" i="9"/>
  <c r="CP75" i="9"/>
  <c r="CQ75" i="9"/>
  <c r="CR75" i="9"/>
  <c r="CS75" i="9"/>
  <c r="CT75" i="9"/>
  <c r="CU75" i="9"/>
  <c r="CV75" i="9"/>
  <c r="CW75" i="9"/>
  <c r="CX75" i="9"/>
  <c r="CY75" i="9"/>
  <c r="CZ75" i="9"/>
  <c r="DA75" i="9"/>
  <c r="DB75" i="9"/>
  <c r="DC75" i="9"/>
  <c r="DD75" i="9"/>
  <c r="DE75" i="9"/>
  <c r="DF75" i="9"/>
  <c r="DG75" i="9"/>
  <c r="DH75" i="9"/>
  <c r="DI75" i="9"/>
  <c r="DJ75" i="9"/>
  <c r="DK75" i="9"/>
  <c r="DL75" i="9"/>
  <c r="DM75" i="9"/>
  <c r="DN75" i="9"/>
  <c r="DO75" i="9"/>
  <c r="A76" i="9"/>
  <c r="B76" i="9"/>
  <c r="C76" i="9"/>
  <c r="D76" i="9"/>
  <c r="E76" i="9"/>
  <c r="F76" i="9"/>
  <c r="G76" i="9"/>
  <c r="H76" i="9"/>
  <c r="I76" i="9"/>
  <c r="J76" i="9"/>
  <c r="K76" i="9"/>
  <c r="L76" i="9"/>
  <c r="M76" i="9"/>
  <c r="N76" i="9"/>
  <c r="O76" i="9"/>
  <c r="P76" i="9"/>
  <c r="Q76" i="9"/>
  <c r="R76" i="9"/>
  <c r="S76" i="9"/>
  <c r="T76" i="9"/>
  <c r="U76" i="9"/>
  <c r="V76" i="9"/>
  <c r="W76"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AX76" i="9"/>
  <c r="AY76" i="9"/>
  <c r="AZ76" i="9"/>
  <c r="BA76" i="9"/>
  <c r="BB76" i="9"/>
  <c r="BC76" i="9"/>
  <c r="BD76" i="9"/>
  <c r="BE76" i="9"/>
  <c r="BF76" i="9"/>
  <c r="BG76" i="9"/>
  <c r="BH76" i="9"/>
  <c r="BI76" i="9"/>
  <c r="BJ76" i="9"/>
  <c r="BK76" i="9"/>
  <c r="BL76" i="9"/>
  <c r="BM76" i="9"/>
  <c r="BN76" i="9"/>
  <c r="BO76" i="9"/>
  <c r="BP76" i="9"/>
  <c r="BQ76" i="9"/>
  <c r="BR76" i="9"/>
  <c r="BS76" i="9"/>
  <c r="BT76" i="9"/>
  <c r="BU76" i="9"/>
  <c r="BV76" i="9"/>
  <c r="BW76" i="9"/>
  <c r="BX76" i="9"/>
  <c r="BY76" i="9"/>
  <c r="BZ76" i="9"/>
  <c r="CA76" i="9"/>
  <c r="CB76" i="9"/>
  <c r="CC76" i="9"/>
  <c r="CD76" i="9"/>
  <c r="CE76" i="9"/>
  <c r="CF76" i="9"/>
  <c r="CG76" i="9"/>
  <c r="CH76" i="9"/>
  <c r="CI76" i="9"/>
  <c r="CJ76" i="9"/>
  <c r="CK76" i="9"/>
  <c r="CL76" i="9"/>
  <c r="CM76" i="9"/>
  <c r="CN76" i="9"/>
  <c r="CO76" i="9"/>
  <c r="CP76" i="9"/>
  <c r="CQ76" i="9"/>
  <c r="CR76" i="9"/>
  <c r="CS76" i="9"/>
  <c r="CT76" i="9"/>
  <c r="CU76" i="9"/>
  <c r="CV76" i="9"/>
  <c r="CW76" i="9"/>
  <c r="CX76" i="9"/>
  <c r="CY76" i="9"/>
  <c r="CZ76" i="9"/>
  <c r="DA76" i="9"/>
  <c r="DB76" i="9"/>
  <c r="DC76" i="9"/>
  <c r="DD76" i="9"/>
  <c r="DE76" i="9"/>
  <c r="DF76" i="9"/>
  <c r="DG76" i="9"/>
  <c r="DH76" i="9"/>
  <c r="DI76" i="9"/>
  <c r="DJ76" i="9"/>
  <c r="DK76" i="9"/>
  <c r="DL76" i="9"/>
  <c r="DM76" i="9"/>
  <c r="DN76" i="9"/>
  <c r="DO76" i="9"/>
  <c r="A77" i="9"/>
  <c r="B77" i="9"/>
  <c r="C77" i="9"/>
  <c r="D77" i="9"/>
  <c r="E77" i="9"/>
  <c r="F77" i="9"/>
  <c r="G77" i="9"/>
  <c r="H77" i="9"/>
  <c r="I77" i="9"/>
  <c r="J77" i="9"/>
  <c r="K77" i="9"/>
  <c r="L77" i="9"/>
  <c r="M77" i="9"/>
  <c r="N77" i="9"/>
  <c r="O77" i="9"/>
  <c r="P77" i="9"/>
  <c r="Q77" i="9"/>
  <c r="R77" i="9"/>
  <c r="S77" i="9"/>
  <c r="T77" i="9"/>
  <c r="U77" i="9"/>
  <c r="V77" i="9"/>
  <c r="W77" i="9"/>
  <c r="X77" i="9"/>
  <c r="Y77" i="9"/>
  <c r="Z77" i="9"/>
  <c r="AA77" i="9"/>
  <c r="AB77" i="9"/>
  <c r="AC77" i="9"/>
  <c r="AD77" i="9"/>
  <c r="AE77" i="9"/>
  <c r="AF77" i="9"/>
  <c r="AG77" i="9"/>
  <c r="AH77" i="9"/>
  <c r="AI77" i="9"/>
  <c r="AJ77" i="9"/>
  <c r="AK77" i="9"/>
  <c r="AL77" i="9"/>
  <c r="AM77" i="9"/>
  <c r="AN77" i="9"/>
  <c r="AO77" i="9"/>
  <c r="AP77" i="9"/>
  <c r="AQ77" i="9"/>
  <c r="AR77" i="9"/>
  <c r="AS77" i="9"/>
  <c r="AT77" i="9"/>
  <c r="AU77" i="9"/>
  <c r="AV77" i="9"/>
  <c r="AW77" i="9"/>
  <c r="AX77" i="9"/>
  <c r="AY77" i="9"/>
  <c r="AZ77" i="9"/>
  <c r="BA77" i="9"/>
  <c r="BB77" i="9"/>
  <c r="BC77" i="9"/>
  <c r="BD77" i="9"/>
  <c r="BE77" i="9"/>
  <c r="BF77" i="9"/>
  <c r="BG77" i="9"/>
  <c r="BH77" i="9"/>
  <c r="BI77" i="9"/>
  <c r="BJ77" i="9"/>
  <c r="BK77" i="9"/>
  <c r="BL77" i="9"/>
  <c r="BM77" i="9"/>
  <c r="BN77" i="9"/>
  <c r="BO77" i="9"/>
  <c r="BP77" i="9"/>
  <c r="BQ77" i="9"/>
  <c r="BR77" i="9"/>
  <c r="BS77" i="9"/>
  <c r="BT77" i="9"/>
  <c r="BU77" i="9"/>
  <c r="BV77" i="9"/>
  <c r="BW77" i="9"/>
  <c r="BX77" i="9"/>
  <c r="BY77" i="9"/>
  <c r="BZ77" i="9"/>
  <c r="CA77" i="9"/>
  <c r="CB77" i="9"/>
  <c r="CC77" i="9"/>
  <c r="CD77" i="9"/>
  <c r="CE77" i="9"/>
  <c r="CF77" i="9"/>
  <c r="CG77" i="9"/>
  <c r="CH77" i="9"/>
  <c r="CI77" i="9"/>
  <c r="CJ77" i="9"/>
  <c r="CK77" i="9"/>
  <c r="CL77" i="9"/>
  <c r="CM77" i="9"/>
  <c r="CN77" i="9"/>
  <c r="CO77" i="9"/>
  <c r="CP77" i="9"/>
  <c r="CQ77" i="9"/>
  <c r="CR77" i="9"/>
  <c r="CS77" i="9"/>
  <c r="CT77" i="9"/>
  <c r="CU77" i="9"/>
  <c r="CV77" i="9"/>
  <c r="CW77" i="9"/>
  <c r="CX77" i="9"/>
  <c r="CY77" i="9"/>
  <c r="CZ77" i="9"/>
  <c r="DA77" i="9"/>
  <c r="DB77" i="9"/>
  <c r="DC77" i="9"/>
  <c r="DD77" i="9"/>
  <c r="DE77" i="9"/>
  <c r="DF77" i="9"/>
  <c r="DG77" i="9"/>
  <c r="DH77" i="9"/>
  <c r="DI77" i="9"/>
  <c r="DJ77" i="9"/>
  <c r="DK77" i="9"/>
  <c r="DL77" i="9"/>
  <c r="DM77" i="9"/>
  <c r="DN77" i="9"/>
  <c r="DO77" i="9"/>
  <c r="A78" i="9"/>
  <c r="B78" i="9"/>
  <c r="C78"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AN78" i="9"/>
  <c r="AO78" i="9"/>
  <c r="AP78" i="9"/>
  <c r="AQ78" i="9"/>
  <c r="AR78" i="9"/>
  <c r="AS78" i="9"/>
  <c r="AT78" i="9"/>
  <c r="AU78" i="9"/>
  <c r="AV78" i="9"/>
  <c r="AW78" i="9"/>
  <c r="AX78" i="9"/>
  <c r="AY78" i="9"/>
  <c r="AZ78" i="9"/>
  <c r="BA78" i="9"/>
  <c r="BB78" i="9"/>
  <c r="BC78" i="9"/>
  <c r="BD78" i="9"/>
  <c r="BE78" i="9"/>
  <c r="BF78" i="9"/>
  <c r="BG78" i="9"/>
  <c r="BH78" i="9"/>
  <c r="BI78" i="9"/>
  <c r="BJ78" i="9"/>
  <c r="BK78" i="9"/>
  <c r="BL78" i="9"/>
  <c r="BM78" i="9"/>
  <c r="BN78" i="9"/>
  <c r="BO78" i="9"/>
  <c r="BP78" i="9"/>
  <c r="BQ78" i="9"/>
  <c r="BR78" i="9"/>
  <c r="BS78" i="9"/>
  <c r="BT78" i="9"/>
  <c r="BU78" i="9"/>
  <c r="BV78" i="9"/>
  <c r="BW78" i="9"/>
  <c r="BX78" i="9"/>
  <c r="BY78" i="9"/>
  <c r="BZ78" i="9"/>
  <c r="CA78" i="9"/>
  <c r="CB78" i="9"/>
  <c r="CC78" i="9"/>
  <c r="CD78" i="9"/>
  <c r="CE78" i="9"/>
  <c r="CF78" i="9"/>
  <c r="CG78" i="9"/>
  <c r="CH78" i="9"/>
  <c r="CI78" i="9"/>
  <c r="CJ78" i="9"/>
  <c r="CK78" i="9"/>
  <c r="CL78" i="9"/>
  <c r="CM78" i="9"/>
  <c r="CN78" i="9"/>
  <c r="CO78" i="9"/>
  <c r="CP78" i="9"/>
  <c r="CQ78" i="9"/>
  <c r="CR78" i="9"/>
  <c r="CS78" i="9"/>
  <c r="CT78" i="9"/>
  <c r="CU78" i="9"/>
  <c r="CV78" i="9"/>
  <c r="CW78" i="9"/>
  <c r="CX78" i="9"/>
  <c r="CY78" i="9"/>
  <c r="CZ78" i="9"/>
  <c r="DA78" i="9"/>
  <c r="DB78" i="9"/>
  <c r="DC78" i="9"/>
  <c r="DD78" i="9"/>
  <c r="DE78" i="9"/>
  <c r="DF78" i="9"/>
  <c r="DG78" i="9"/>
  <c r="DH78" i="9"/>
  <c r="DI78" i="9"/>
  <c r="DJ78" i="9"/>
  <c r="DK78" i="9"/>
  <c r="DL78" i="9"/>
  <c r="DM78" i="9"/>
  <c r="DN78" i="9"/>
  <c r="DO78" i="9"/>
  <c r="A79" i="9"/>
  <c r="B79" i="9"/>
  <c r="C79" i="9"/>
  <c r="D79" i="9"/>
  <c r="E79" i="9"/>
  <c r="F79" i="9"/>
  <c r="G79" i="9"/>
  <c r="H79" i="9"/>
  <c r="I79" i="9"/>
  <c r="J79" i="9"/>
  <c r="K79" i="9"/>
  <c r="L79" i="9"/>
  <c r="M79" i="9"/>
  <c r="N79" i="9"/>
  <c r="O79" i="9"/>
  <c r="P79" i="9"/>
  <c r="Q79" i="9"/>
  <c r="R79" i="9"/>
  <c r="S79" i="9"/>
  <c r="T79" i="9"/>
  <c r="U79" i="9"/>
  <c r="V79" i="9"/>
  <c r="W79" i="9"/>
  <c r="X79" i="9"/>
  <c r="Y79" i="9"/>
  <c r="Z79" i="9"/>
  <c r="AA79" i="9"/>
  <c r="AB79" i="9"/>
  <c r="AC79" i="9"/>
  <c r="AD79" i="9"/>
  <c r="AE79" i="9"/>
  <c r="AF79" i="9"/>
  <c r="AG79" i="9"/>
  <c r="AH79" i="9"/>
  <c r="AI79" i="9"/>
  <c r="AJ79" i="9"/>
  <c r="AK79" i="9"/>
  <c r="AL79" i="9"/>
  <c r="AM79" i="9"/>
  <c r="AN79" i="9"/>
  <c r="AO79" i="9"/>
  <c r="AP79" i="9"/>
  <c r="AQ79" i="9"/>
  <c r="AR79" i="9"/>
  <c r="AS79" i="9"/>
  <c r="AT79" i="9"/>
  <c r="AU79" i="9"/>
  <c r="AV79" i="9"/>
  <c r="AW79" i="9"/>
  <c r="AX79" i="9"/>
  <c r="AY79" i="9"/>
  <c r="AZ79" i="9"/>
  <c r="BA79" i="9"/>
  <c r="BB79" i="9"/>
  <c r="BC79" i="9"/>
  <c r="BD79" i="9"/>
  <c r="BE79" i="9"/>
  <c r="BF79" i="9"/>
  <c r="BG79" i="9"/>
  <c r="BH79" i="9"/>
  <c r="BI79" i="9"/>
  <c r="BJ79" i="9"/>
  <c r="BK79" i="9"/>
  <c r="BL79" i="9"/>
  <c r="BM79" i="9"/>
  <c r="BN79" i="9"/>
  <c r="BO79" i="9"/>
  <c r="BP79" i="9"/>
  <c r="BQ79" i="9"/>
  <c r="BR79" i="9"/>
  <c r="BS79" i="9"/>
  <c r="BT79" i="9"/>
  <c r="BU79" i="9"/>
  <c r="BV79" i="9"/>
  <c r="BW79" i="9"/>
  <c r="BX79" i="9"/>
  <c r="BY79" i="9"/>
  <c r="BZ79" i="9"/>
  <c r="CA79" i="9"/>
  <c r="CB79" i="9"/>
  <c r="CC79" i="9"/>
  <c r="CD79" i="9"/>
  <c r="CE79" i="9"/>
  <c r="CF79" i="9"/>
  <c r="CG79" i="9"/>
  <c r="CH79" i="9"/>
  <c r="CI79" i="9"/>
  <c r="CJ79" i="9"/>
  <c r="CK79" i="9"/>
  <c r="CL79" i="9"/>
  <c r="CM79" i="9"/>
  <c r="CN79" i="9"/>
  <c r="CO79" i="9"/>
  <c r="CP79" i="9"/>
  <c r="CQ79" i="9"/>
  <c r="CR79" i="9"/>
  <c r="CS79" i="9"/>
  <c r="CT79" i="9"/>
  <c r="CU79" i="9"/>
  <c r="CV79" i="9"/>
  <c r="CW79" i="9"/>
  <c r="CX79" i="9"/>
  <c r="CY79" i="9"/>
  <c r="CZ79" i="9"/>
  <c r="DA79" i="9"/>
  <c r="DB79" i="9"/>
  <c r="DC79" i="9"/>
  <c r="DD79" i="9"/>
  <c r="DE79" i="9"/>
  <c r="DF79" i="9"/>
  <c r="DG79" i="9"/>
  <c r="DH79" i="9"/>
  <c r="DI79" i="9"/>
  <c r="DJ79" i="9"/>
  <c r="DK79" i="9"/>
  <c r="DL79" i="9"/>
  <c r="DM79" i="9"/>
  <c r="DN79" i="9"/>
  <c r="DO79" i="9"/>
  <c r="A80" i="9"/>
  <c r="B80" i="9"/>
  <c r="C80" i="9"/>
  <c r="D80" i="9"/>
  <c r="E80" i="9"/>
  <c r="F80" i="9"/>
  <c r="G80" i="9"/>
  <c r="H80" i="9"/>
  <c r="I80" i="9"/>
  <c r="J80" i="9"/>
  <c r="K80" i="9"/>
  <c r="L80" i="9"/>
  <c r="M80" i="9"/>
  <c r="N80" i="9"/>
  <c r="O80" i="9"/>
  <c r="P80" i="9"/>
  <c r="Q80" i="9"/>
  <c r="R80" i="9"/>
  <c r="S80" i="9"/>
  <c r="T80" i="9"/>
  <c r="U80" i="9"/>
  <c r="V80" i="9"/>
  <c r="W80" i="9"/>
  <c r="X80" i="9"/>
  <c r="Y80" i="9"/>
  <c r="Z80" i="9"/>
  <c r="AA80" i="9"/>
  <c r="AB80" i="9"/>
  <c r="AC80" i="9"/>
  <c r="AD80" i="9"/>
  <c r="AE80" i="9"/>
  <c r="AF80" i="9"/>
  <c r="AG80" i="9"/>
  <c r="AH80" i="9"/>
  <c r="AI80" i="9"/>
  <c r="AJ80" i="9"/>
  <c r="AK80" i="9"/>
  <c r="AL80" i="9"/>
  <c r="AM80" i="9"/>
  <c r="AN80" i="9"/>
  <c r="AO80" i="9"/>
  <c r="AP80" i="9"/>
  <c r="AQ80" i="9"/>
  <c r="AR80" i="9"/>
  <c r="AS80" i="9"/>
  <c r="AT80" i="9"/>
  <c r="AU80" i="9"/>
  <c r="AV80" i="9"/>
  <c r="AW80" i="9"/>
  <c r="AX80" i="9"/>
  <c r="AY80" i="9"/>
  <c r="AZ80" i="9"/>
  <c r="BA80" i="9"/>
  <c r="BB80" i="9"/>
  <c r="BC80" i="9"/>
  <c r="BD80" i="9"/>
  <c r="BE80" i="9"/>
  <c r="BF80" i="9"/>
  <c r="BG80" i="9"/>
  <c r="BH80" i="9"/>
  <c r="BI80" i="9"/>
  <c r="BJ80" i="9"/>
  <c r="BK80" i="9"/>
  <c r="BL80" i="9"/>
  <c r="BM80" i="9"/>
  <c r="BN80" i="9"/>
  <c r="BO80" i="9"/>
  <c r="BP80" i="9"/>
  <c r="BQ80" i="9"/>
  <c r="BR80" i="9"/>
  <c r="BS80" i="9"/>
  <c r="BT80" i="9"/>
  <c r="BU80" i="9"/>
  <c r="BV80" i="9"/>
  <c r="BW80" i="9"/>
  <c r="BX80" i="9"/>
  <c r="BY80" i="9"/>
  <c r="BZ80" i="9"/>
  <c r="CA80" i="9"/>
  <c r="CB80" i="9"/>
  <c r="CC80" i="9"/>
  <c r="CD80" i="9"/>
  <c r="CE80" i="9"/>
  <c r="CF80" i="9"/>
  <c r="CG80" i="9"/>
  <c r="CH80" i="9"/>
  <c r="CI80" i="9"/>
  <c r="CJ80" i="9"/>
  <c r="CK80" i="9"/>
  <c r="CL80" i="9"/>
  <c r="CM80" i="9"/>
  <c r="CN80" i="9"/>
  <c r="CO80" i="9"/>
  <c r="CP80" i="9"/>
  <c r="CQ80" i="9"/>
  <c r="CR80" i="9"/>
  <c r="CS80" i="9"/>
  <c r="CT80" i="9"/>
  <c r="CU80" i="9"/>
  <c r="CV80" i="9"/>
  <c r="CW80" i="9"/>
  <c r="CX80" i="9"/>
  <c r="CY80" i="9"/>
  <c r="CZ80" i="9"/>
  <c r="DA80" i="9"/>
  <c r="DB80" i="9"/>
  <c r="DC80" i="9"/>
  <c r="DD80" i="9"/>
  <c r="DE80" i="9"/>
  <c r="DF80" i="9"/>
  <c r="DG80" i="9"/>
  <c r="DH80" i="9"/>
  <c r="DI80" i="9"/>
  <c r="DJ80" i="9"/>
  <c r="DK80" i="9"/>
  <c r="DL80" i="9"/>
  <c r="DM80" i="9"/>
  <c r="DN80" i="9"/>
  <c r="DO80" i="9"/>
  <c r="A81" i="9"/>
  <c r="B81" i="9"/>
  <c r="C81" i="9"/>
  <c r="D81" i="9"/>
  <c r="E81" i="9"/>
  <c r="F81" i="9"/>
  <c r="G81" i="9"/>
  <c r="H81" i="9"/>
  <c r="I81" i="9"/>
  <c r="J81" i="9"/>
  <c r="K81" i="9"/>
  <c r="L81" i="9"/>
  <c r="M81" i="9"/>
  <c r="N81" i="9"/>
  <c r="O81" i="9"/>
  <c r="P81" i="9"/>
  <c r="Q81" i="9"/>
  <c r="R81" i="9"/>
  <c r="S81" i="9"/>
  <c r="T81" i="9"/>
  <c r="U81" i="9"/>
  <c r="V81" i="9"/>
  <c r="W81" i="9"/>
  <c r="X81" i="9"/>
  <c r="Y81" i="9"/>
  <c r="Z81" i="9"/>
  <c r="AA81" i="9"/>
  <c r="AB81" i="9"/>
  <c r="AC81" i="9"/>
  <c r="AD81" i="9"/>
  <c r="AE81" i="9"/>
  <c r="AF81" i="9"/>
  <c r="AG81" i="9"/>
  <c r="AH81" i="9"/>
  <c r="AI81" i="9"/>
  <c r="AJ81" i="9"/>
  <c r="AK81" i="9"/>
  <c r="AL81" i="9"/>
  <c r="AM81" i="9"/>
  <c r="AN81" i="9"/>
  <c r="AO81" i="9"/>
  <c r="AP81" i="9"/>
  <c r="AQ81" i="9"/>
  <c r="AR81" i="9"/>
  <c r="AS81" i="9"/>
  <c r="AT81" i="9"/>
  <c r="AU81" i="9"/>
  <c r="AV81" i="9"/>
  <c r="AW81" i="9"/>
  <c r="AX81" i="9"/>
  <c r="AY81" i="9"/>
  <c r="AZ81" i="9"/>
  <c r="BA81" i="9"/>
  <c r="BB81" i="9"/>
  <c r="BC81" i="9"/>
  <c r="BD81" i="9"/>
  <c r="BE81" i="9"/>
  <c r="BF81" i="9"/>
  <c r="BG81" i="9"/>
  <c r="BH81" i="9"/>
  <c r="BI81" i="9"/>
  <c r="BJ81" i="9"/>
  <c r="BK81" i="9"/>
  <c r="BL81" i="9"/>
  <c r="BM81" i="9"/>
  <c r="BN81" i="9"/>
  <c r="BO81" i="9"/>
  <c r="BP81" i="9"/>
  <c r="BQ81" i="9"/>
  <c r="BR81" i="9"/>
  <c r="BS81" i="9"/>
  <c r="BT81" i="9"/>
  <c r="BU81" i="9"/>
  <c r="BV81" i="9"/>
  <c r="BW81" i="9"/>
  <c r="BX81" i="9"/>
  <c r="BY81" i="9"/>
  <c r="BZ81" i="9"/>
  <c r="CA81" i="9"/>
  <c r="CB81" i="9"/>
  <c r="CC81" i="9"/>
  <c r="CD81" i="9"/>
  <c r="CE81" i="9"/>
  <c r="CF81" i="9"/>
  <c r="CG81" i="9"/>
  <c r="CH81" i="9"/>
  <c r="CI81" i="9"/>
  <c r="CJ81" i="9"/>
  <c r="CK81" i="9"/>
  <c r="CL81" i="9"/>
  <c r="CM81" i="9"/>
  <c r="CN81" i="9"/>
  <c r="CO81" i="9"/>
  <c r="CP81" i="9"/>
  <c r="CQ81" i="9"/>
  <c r="CR81" i="9"/>
  <c r="CS81" i="9"/>
  <c r="CT81" i="9"/>
  <c r="CU81" i="9"/>
  <c r="CV81" i="9"/>
  <c r="CW81" i="9"/>
  <c r="CX81" i="9"/>
  <c r="CY81" i="9"/>
  <c r="CZ81" i="9"/>
  <c r="DA81" i="9"/>
  <c r="DB81" i="9"/>
  <c r="DC81" i="9"/>
  <c r="DD81" i="9"/>
  <c r="DE81" i="9"/>
  <c r="DF81" i="9"/>
  <c r="DG81" i="9"/>
  <c r="DH81" i="9"/>
  <c r="DI81" i="9"/>
  <c r="DJ81" i="9"/>
  <c r="DK81" i="9"/>
  <c r="DL81" i="9"/>
  <c r="DM81" i="9"/>
  <c r="DN81" i="9"/>
  <c r="DO81" i="9"/>
  <c r="A82" i="9"/>
  <c r="B82" i="9"/>
  <c r="C82" i="9"/>
  <c r="D82" i="9"/>
  <c r="E82" i="9"/>
  <c r="F82" i="9"/>
  <c r="G82" i="9"/>
  <c r="H82" i="9"/>
  <c r="I82" i="9"/>
  <c r="J82" i="9"/>
  <c r="K82" i="9"/>
  <c r="L82" i="9"/>
  <c r="M82" i="9"/>
  <c r="N82" i="9"/>
  <c r="O82" i="9"/>
  <c r="P82" i="9"/>
  <c r="Q82" i="9"/>
  <c r="R82" i="9"/>
  <c r="S82" i="9"/>
  <c r="T82" i="9"/>
  <c r="U82" i="9"/>
  <c r="V82" i="9"/>
  <c r="W82" i="9"/>
  <c r="X82" i="9"/>
  <c r="Y82" i="9"/>
  <c r="Z82" i="9"/>
  <c r="AA82" i="9"/>
  <c r="AB82" i="9"/>
  <c r="AC82" i="9"/>
  <c r="AD82" i="9"/>
  <c r="AE82" i="9"/>
  <c r="AF82" i="9"/>
  <c r="AG82" i="9"/>
  <c r="AH82" i="9"/>
  <c r="AI82" i="9"/>
  <c r="AJ82" i="9"/>
  <c r="AK82" i="9"/>
  <c r="AL82" i="9"/>
  <c r="AM82" i="9"/>
  <c r="AN82" i="9"/>
  <c r="AO82" i="9"/>
  <c r="AP82" i="9"/>
  <c r="AQ82" i="9"/>
  <c r="AR82" i="9"/>
  <c r="AS82" i="9"/>
  <c r="AT82" i="9"/>
  <c r="AU82" i="9"/>
  <c r="AV82" i="9"/>
  <c r="AW82" i="9"/>
  <c r="AX82" i="9"/>
  <c r="AY82" i="9"/>
  <c r="AZ82" i="9"/>
  <c r="BA82" i="9"/>
  <c r="BB82" i="9"/>
  <c r="BC82" i="9"/>
  <c r="BD82" i="9"/>
  <c r="BE82" i="9"/>
  <c r="BF82" i="9"/>
  <c r="BG82" i="9"/>
  <c r="BH82" i="9"/>
  <c r="BI82" i="9"/>
  <c r="BJ82" i="9"/>
  <c r="BK82" i="9"/>
  <c r="BL82" i="9"/>
  <c r="BM82" i="9"/>
  <c r="BN82" i="9"/>
  <c r="BO82" i="9"/>
  <c r="BP82" i="9"/>
  <c r="BQ82" i="9"/>
  <c r="BR82" i="9"/>
  <c r="BS82" i="9"/>
  <c r="BT82" i="9"/>
  <c r="BU82" i="9"/>
  <c r="BV82" i="9"/>
  <c r="BW82" i="9"/>
  <c r="BX82" i="9"/>
  <c r="BY82" i="9"/>
  <c r="BZ82" i="9"/>
  <c r="CA82" i="9"/>
  <c r="CB82" i="9"/>
  <c r="CC82" i="9"/>
  <c r="CD82" i="9"/>
  <c r="CE82" i="9"/>
  <c r="CF82" i="9"/>
  <c r="CG82" i="9"/>
  <c r="CH82" i="9"/>
  <c r="CI82" i="9"/>
  <c r="CJ82" i="9"/>
  <c r="CK82" i="9"/>
  <c r="CL82" i="9"/>
  <c r="CM82" i="9"/>
  <c r="CN82" i="9"/>
  <c r="CO82" i="9"/>
  <c r="CP82" i="9"/>
  <c r="CQ82" i="9"/>
  <c r="CR82" i="9"/>
  <c r="CS82" i="9"/>
  <c r="CT82" i="9"/>
  <c r="CU82" i="9"/>
  <c r="CV82" i="9"/>
  <c r="CW82" i="9"/>
  <c r="CX82" i="9"/>
  <c r="CY82" i="9"/>
  <c r="CZ82" i="9"/>
  <c r="DA82" i="9"/>
  <c r="DB82" i="9"/>
  <c r="DC82" i="9"/>
  <c r="DD82" i="9"/>
  <c r="DE82" i="9"/>
  <c r="DF82" i="9"/>
  <c r="DG82" i="9"/>
  <c r="DH82" i="9"/>
  <c r="DI82" i="9"/>
  <c r="DJ82" i="9"/>
  <c r="DK82" i="9"/>
  <c r="DL82" i="9"/>
  <c r="DM82" i="9"/>
  <c r="DN82" i="9"/>
  <c r="DO82" i="9"/>
  <c r="A83" i="9"/>
  <c r="B83" i="9"/>
  <c r="C83" i="9"/>
  <c r="D83" i="9"/>
  <c r="E83" i="9"/>
  <c r="F83" i="9"/>
  <c r="G83" i="9"/>
  <c r="H83" i="9"/>
  <c r="I83" i="9"/>
  <c r="J83" i="9"/>
  <c r="K83" i="9"/>
  <c r="L83" i="9"/>
  <c r="M83" i="9"/>
  <c r="N83" i="9"/>
  <c r="O83" i="9"/>
  <c r="P83" i="9"/>
  <c r="Q83" i="9"/>
  <c r="R83" i="9"/>
  <c r="S83" i="9"/>
  <c r="T83" i="9"/>
  <c r="U83" i="9"/>
  <c r="V83" i="9"/>
  <c r="W83" i="9"/>
  <c r="X83" i="9"/>
  <c r="Y83" i="9"/>
  <c r="Z83" i="9"/>
  <c r="AA83" i="9"/>
  <c r="AB83" i="9"/>
  <c r="AC83" i="9"/>
  <c r="AD83" i="9"/>
  <c r="AE83" i="9"/>
  <c r="AF83" i="9"/>
  <c r="AG83" i="9"/>
  <c r="AH83" i="9"/>
  <c r="AI83" i="9"/>
  <c r="AJ83" i="9"/>
  <c r="AK83" i="9"/>
  <c r="AL83" i="9"/>
  <c r="AM83" i="9"/>
  <c r="AN83" i="9"/>
  <c r="AO83" i="9"/>
  <c r="AP83" i="9"/>
  <c r="AQ83" i="9"/>
  <c r="AR83" i="9"/>
  <c r="AS83" i="9"/>
  <c r="AT83" i="9"/>
  <c r="AU83" i="9"/>
  <c r="AV83" i="9"/>
  <c r="AW83" i="9"/>
  <c r="AX83" i="9"/>
  <c r="AY83" i="9"/>
  <c r="AZ83" i="9"/>
  <c r="BA83" i="9"/>
  <c r="BB83" i="9"/>
  <c r="BC83" i="9"/>
  <c r="BD83" i="9"/>
  <c r="BE83" i="9"/>
  <c r="BF83" i="9"/>
  <c r="BG83" i="9"/>
  <c r="BH83" i="9"/>
  <c r="BI83" i="9"/>
  <c r="BJ83" i="9"/>
  <c r="BK83" i="9"/>
  <c r="BL83" i="9"/>
  <c r="BM83" i="9"/>
  <c r="BN83" i="9"/>
  <c r="BO83" i="9"/>
  <c r="BP83" i="9"/>
  <c r="BQ83" i="9"/>
  <c r="BR83" i="9"/>
  <c r="BS83" i="9"/>
  <c r="BT83" i="9"/>
  <c r="BU83" i="9"/>
  <c r="BV83" i="9"/>
  <c r="BW83" i="9"/>
  <c r="BX83" i="9"/>
  <c r="BY83" i="9"/>
  <c r="BZ83" i="9"/>
  <c r="CA83" i="9"/>
  <c r="CB83" i="9"/>
  <c r="CC83" i="9"/>
  <c r="CD83" i="9"/>
  <c r="CE83" i="9"/>
  <c r="CF83" i="9"/>
  <c r="CG83" i="9"/>
  <c r="CH83" i="9"/>
  <c r="CI83" i="9"/>
  <c r="CJ83" i="9"/>
  <c r="CK83" i="9"/>
  <c r="CL83" i="9"/>
  <c r="CM83" i="9"/>
  <c r="CN83" i="9"/>
  <c r="CO83" i="9"/>
  <c r="CP83" i="9"/>
  <c r="CQ83" i="9"/>
  <c r="CR83" i="9"/>
  <c r="CS83" i="9"/>
  <c r="CT83" i="9"/>
  <c r="CU83" i="9"/>
  <c r="CV83" i="9"/>
  <c r="CW83" i="9"/>
  <c r="CX83" i="9"/>
  <c r="CY83" i="9"/>
  <c r="CZ83" i="9"/>
  <c r="DA83" i="9"/>
  <c r="DB83" i="9"/>
  <c r="DC83" i="9"/>
  <c r="DD83" i="9"/>
  <c r="DE83" i="9"/>
  <c r="DF83" i="9"/>
  <c r="DG83" i="9"/>
  <c r="DH83" i="9"/>
  <c r="DI83" i="9"/>
  <c r="DJ83" i="9"/>
  <c r="DK83" i="9"/>
  <c r="DL83" i="9"/>
  <c r="DM83" i="9"/>
  <c r="DN83" i="9"/>
  <c r="DO83" i="9"/>
  <c r="A84" i="9"/>
  <c r="B84" i="9"/>
  <c r="C84" i="9"/>
  <c r="D84" i="9"/>
  <c r="E84" i="9"/>
  <c r="F84" i="9"/>
  <c r="G84" i="9"/>
  <c r="H84" i="9"/>
  <c r="I84" i="9"/>
  <c r="J84" i="9"/>
  <c r="K84" i="9"/>
  <c r="L84" i="9"/>
  <c r="M84" i="9"/>
  <c r="N84" i="9"/>
  <c r="O84" i="9"/>
  <c r="P84" i="9"/>
  <c r="Q84" i="9"/>
  <c r="R84" i="9"/>
  <c r="S84" i="9"/>
  <c r="T84" i="9"/>
  <c r="U84" i="9"/>
  <c r="V84" i="9"/>
  <c r="W84" i="9"/>
  <c r="X84" i="9"/>
  <c r="Y84" i="9"/>
  <c r="Z84" i="9"/>
  <c r="AA84" i="9"/>
  <c r="AB84" i="9"/>
  <c r="AC84" i="9"/>
  <c r="AD84" i="9"/>
  <c r="AE84" i="9"/>
  <c r="AF84" i="9"/>
  <c r="AG84" i="9"/>
  <c r="AH84" i="9"/>
  <c r="AI84" i="9"/>
  <c r="AJ84" i="9"/>
  <c r="AK84" i="9"/>
  <c r="AL84" i="9"/>
  <c r="AM84" i="9"/>
  <c r="AN84" i="9"/>
  <c r="AO84" i="9"/>
  <c r="AP84" i="9"/>
  <c r="AQ84" i="9"/>
  <c r="AR84" i="9"/>
  <c r="AS84" i="9"/>
  <c r="AT84" i="9"/>
  <c r="AU84" i="9"/>
  <c r="AV84" i="9"/>
  <c r="AW84" i="9"/>
  <c r="AX84" i="9"/>
  <c r="AY84" i="9"/>
  <c r="AZ84" i="9"/>
  <c r="BA84" i="9"/>
  <c r="BB84" i="9"/>
  <c r="BC84" i="9"/>
  <c r="BD84" i="9"/>
  <c r="BE84" i="9"/>
  <c r="BF84" i="9"/>
  <c r="BG84" i="9"/>
  <c r="BH84" i="9"/>
  <c r="BI84" i="9"/>
  <c r="BJ84" i="9"/>
  <c r="BK84" i="9"/>
  <c r="BL84" i="9"/>
  <c r="BM84" i="9"/>
  <c r="BN84" i="9"/>
  <c r="BO84" i="9"/>
  <c r="BP84" i="9"/>
  <c r="BQ84" i="9"/>
  <c r="BR84" i="9"/>
  <c r="BS84" i="9"/>
  <c r="BT84" i="9"/>
  <c r="BU84" i="9"/>
  <c r="BV84" i="9"/>
  <c r="BW84" i="9"/>
  <c r="BX84" i="9"/>
  <c r="BY84" i="9"/>
  <c r="BZ84" i="9"/>
  <c r="CA84" i="9"/>
  <c r="CB84" i="9"/>
  <c r="CC84" i="9"/>
  <c r="CD84" i="9"/>
  <c r="CE84" i="9"/>
  <c r="CF84" i="9"/>
  <c r="CG84" i="9"/>
  <c r="CH84" i="9"/>
  <c r="CI84" i="9"/>
  <c r="CJ84" i="9"/>
  <c r="CK84" i="9"/>
  <c r="CL84" i="9"/>
  <c r="CM84" i="9"/>
  <c r="CN84" i="9"/>
  <c r="CO84" i="9"/>
  <c r="CP84" i="9"/>
  <c r="CQ84" i="9"/>
  <c r="CR84" i="9"/>
  <c r="CS84" i="9"/>
  <c r="CT84" i="9"/>
  <c r="CU84" i="9"/>
  <c r="CV84" i="9"/>
  <c r="CW84" i="9"/>
  <c r="CX84" i="9"/>
  <c r="CY84" i="9"/>
  <c r="CZ84" i="9"/>
  <c r="DA84" i="9"/>
  <c r="DB84" i="9"/>
  <c r="DC84" i="9"/>
  <c r="DD84" i="9"/>
  <c r="DE84" i="9"/>
  <c r="DF84" i="9"/>
  <c r="DG84" i="9"/>
  <c r="DH84" i="9"/>
  <c r="DI84" i="9"/>
  <c r="DJ84" i="9"/>
  <c r="DK84" i="9"/>
  <c r="DL84" i="9"/>
  <c r="DM84" i="9"/>
  <c r="DN84" i="9"/>
  <c r="DO84" i="9"/>
  <c r="A85" i="9"/>
  <c r="B85" i="9"/>
  <c r="C85" i="9"/>
  <c r="D85" i="9"/>
  <c r="E85" i="9"/>
  <c r="F85" i="9"/>
  <c r="G85" i="9"/>
  <c r="H85" i="9"/>
  <c r="I85" i="9"/>
  <c r="J85" i="9"/>
  <c r="K85" i="9"/>
  <c r="L85" i="9"/>
  <c r="M85" i="9"/>
  <c r="N85" i="9"/>
  <c r="O85" i="9"/>
  <c r="P85" i="9"/>
  <c r="Q85" i="9"/>
  <c r="R85" i="9"/>
  <c r="S85" i="9"/>
  <c r="T85" i="9"/>
  <c r="U85" i="9"/>
  <c r="V85" i="9"/>
  <c r="W85" i="9"/>
  <c r="X85" i="9"/>
  <c r="Y85" i="9"/>
  <c r="Z85" i="9"/>
  <c r="AA85" i="9"/>
  <c r="AB85" i="9"/>
  <c r="AC85" i="9"/>
  <c r="AD85" i="9"/>
  <c r="AE85" i="9"/>
  <c r="AF85" i="9"/>
  <c r="AG85" i="9"/>
  <c r="AH85" i="9"/>
  <c r="AI85" i="9"/>
  <c r="AJ85" i="9"/>
  <c r="AK85" i="9"/>
  <c r="AL85" i="9"/>
  <c r="AM85" i="9"/>
  <c r="AN85" i="9"/>
  <c r="AO85" i="9"/>
  <c r="AP85" i="9"/>
  <c r="AQ85" i="9"/>
  <c r="AR85" i="9"/>
  <c r="AS85" i="9"/>
  <c r="AT85" i="9"/>
  <c r="AU85" i="9"/>
  <c r="AV85" i="9"/>
  <c r="AW85" i="9"/>
  <c r="AX85" i="9"/>
  <c r="AY85" i="9"/>
  <c r="AZ85" i="9"/>
  <c r="BA85" i="9"/>
  <c r="BB85" i="9"/>
  <c r="BC85" i="9"/>
  <c r="BD85" i="9"/>
  <c r="BE85" i="9"/>
  <c r="BF85" i="9"/>
  <c r="BG85" i="9"/>
  <c r="BH85" i="9"/>
  <c r="BI85" i="9"/>
  <c r="BJ85" i="9"/>
  <c r="BK85" i="9"/>
  <c r="BL85" i="9"/>
  <c r="BM85" i="9"/>
  <c r="BN85" i="9"/>
  <c r="BO85" i="9"/>
  <c r="BP85" i="9"/>
  <c r="BQ85" i="9"/>
  <c r="BR85" i="9"/>
  <c r="BS85" i="9"/>
  <c r="BT85" i="9"/>
  <c r="BU85" i="9"/>
  <c r="BV85" i="9"/>
  <c r="BW85" i="9"/>
  <c r="BX85" i="9"/>
  <c r="BY85" i="9"/>
  <c r="BZ85" i="9"/>
  <c r="CA85" i="9"/>
  <c r="CB85" i="9"/>
  <c r="CC85" i="9"/>
  <c r="CD85" i="9"/>
  <c r="CE85" i="9"/>
  <c r="CF85" i="9"/>
  <c r="CG85" i="9"/>
  <c r="CH85" i="9"/>
  <c r="CI85" i="9"/>
  <c r="CJ85" i="9"/>
  <c r="CK85" i="9"/>
  <c r="CL85" i="9"/>
  <c r="CM85" i="9"/>
  <c r="CN85" i="9"/>
  <c r="CO85" i="9"/>
  <c r="CP85" i="9"/>
  <c r="CQ85" i="9"/>
  <c r="CR85" i="9"/>
  <c r="CS85" i="9"/>
  <c r="CT85" i="9"/>
  <c r="CU85" i="9"/>
  <c r="CV85" i="9"/>
  <c r="CW85" i="9"/>
  <c r="CX85" i="9"/>
  <c r="CY85" i="9"/>
  <c r="CZ85" i="9"/>
  <c r="DA85" i="9"/>
  <c r="DB85" i="9"/>
  <c r="DC85" i="9"/>
  <c r="DD85" i="9"/>
  <c r="DE85" i="9"/>
  <c r="DF85" i="9"/>
  <c r="DG85" i="9"/>
  <c r="DH85" i="9"/>
  <c r="DI85" i="9"/>
  <c r="DJ85" i="9"/>
  <c r="DK85" i="9"/>
  <c r="DL85" i="9"/>
  <c r="DM85" i="9"/>
  <c r="DN85" i="9"/>
  <c r="DO85" i="9"/>
  <c r="A86" i="9"/>
  <c r="B86" i="9"/>
  <c r="C86" i="9"/>
  <c r="D86" i="9"/>
  <c r="E86" i="9"/>
  <c r="F86" i="9"/>
  <c r="G86" i="9"/>
  <c r="H86" i="9"/>
  <c r="I86" i="9"/>
  <c r="J86" i="9"/>
  <c r="K86" i="9"/>
  <c r="L86" i="9"/>
  <c r="M86" i="9"/>
  <c r="N86" i="9"/>
  <c r="O86" i="9"/>
  <c r="P86" i="9"/>
  <c r="Q86" i="9"/>
  <c r="R86" i="9"/>
  <c r="S86" i="9"/>
  <c r="T86" i="9"/>
  <c r="U86" i="9"/>
  <c r="V86" i="9"/>
  <c r="W86" i="9"/>
  <c r="X86" i="9"/>
  <c r="Y86" i="9"/>
  <c r="Z86" i="9"/>
  <c r="AA86" i="9"/>
  <c r="AB86" i="9"/>
  <c r="AC86" i="9"/>
  <c r="AD86" i="9"/>
  <c r="AE86" i="9"/>
  <c r="AF86" i="9"/>
  <c r="AG86" i="9"/>
  <c r="AH86" i="9"/>
  <c r="AI86" i="9"/>
  <c r="AJ86" i="9"/>
  <c r="AK86" i="9"/>
  <c r="AL86" i="9"/>
  <c r="AM86" i="9"/>
  <c r="AN86" i="9"/>
  <c r="AO86" i="9"/>
  <c r="AP86" i="9"/>
  <c r="AQ86" i="9"/>
  <c r="AR86" i="9"/>
  <c r="AS86" i="9"/>
  <c r="AT86" i="9"/>
  <c r="AU86" i="9"/>
  <c r="AV86" i="9"/>
  <c r="AW86" i="9"/>
  <c r="AX86" i="9"/>
  <c r="AY86" i="9"/>
  <c r="AZ86" i="9"/>
  <c r="BA86" i="9"/>
  <c r="BB86" i="9"/>
  <c r="BC86" i="9"/>
  <c r="BD86" i="9"/>
  <c r="BE86" i="9"/>
  <c r="BF86" i="9"/>
  <c r="BG86" i="9"/>
  <c r="BH86" i="9"/>
  <c r="BI86" i="9"/>
  <c r="BJ86" i="9"/>
  <c r="BK86" i="9"/>
  <c r="BL86" i="9"/>
  <c r="BM86" i="9"/>
  <c r="BN86" i="9"/>
  <c r="BO86" i="9"/>
  <c r="BP86" i="9"/>
  <c r="BQ86" i="9"/>
  <c r="BR86" i="9"/>
  <c r="BS86" i="9"/>
  <c r="BT86" i="9"/>
  <c r="BU86" i="9"/>
  <c r="BV86" i="9"/>
  <c r="BW86" i="9"/>
  <c r="BX86" i="9"/>
  <c r="BY86" i="9"/>
  <c r="BZ86" i="9"/>
  <c r="CA86" i="9"/>
  <c r="CB86" i="9"/>
  <c r="CC86" i="9"/>
  <c r="CD86" i="9"/>
  <c r="CE86" i="9"/>
  <c r="CF86" i="9"/>
  <c r="CG86" i="9"/>
  <c r="CH86" i="9"/>
  <c r="CI86" i="9"/>
  <c r="CJ86" i="9"/>
  <c r="CK86" i="9"/>
  <c r="CL86" i="9"/>
  <c r="CM86" i="9"/>
  <c r="CN86" i="9"/>
  <c r="CO86" i="9"/>
  <c r="CP86" i="9"/>
  <c r="CQ86" i="9"/>
  <c r="CR86" i="9"/>
  <c r="CS86" i="9"/>
  <c r="CT86" i="9"/>
  <c r="CU86" i="9"/>
  <c r="CV86" i="9"/>
  <c r="CW86" i="9"/>
  <c r="CX86" i="9"/>
  <c r="CY86" i="9"/>
  <c r="CZ86" i="9"/>
  <c r="DA86" i="9"/>
  <c r="DB86" i="9"/>
  <c r="DC86" i="9"/>
  <c r="DD86" i="9"/>
  <c r="DE86" i="9"/>
  <c r="DF86" i="9"/>
  <c r="DG86" i="9"/>
  <c r="DH86" i="9"/>
  <c r="DI86" i="9"/>
  <c r="DJ86" i="9"/>
  <c r="DK86" i="9"/>
  <c r="DL86" i="9"/>
  <c r="DM86" i="9"/>
  <c r="DN86" i="9"/>
  <c r="DO86" i="9"/>
  <c r="A87" i="9"/>
  <c r="B87" i="9"/>
  <c r="C87" i="9"/>
  <c r="D87" i="9"/>
  <c r="E87" i="9"/>
  <c r="F87" i="9"/>
  <c r="G87" i="9"/>
  <c r="H87" i="9"/>
  <c r="I87" i="9"/>
  <c r="J87" i="9"/>
  <c r="K87" i="9"/>
  <c r="L87" i="9"/>
  <c r="M87" i="9"/>
  <c r="N87" i="9"/>
  <c r="O87" i="9"/>
  <c r="P87" i="9"/>
  <c r="Q87" i="9"/>
  <c r="R87" i="9"/>
  <c r="S87" i="9"/>
  <c r="T87" i="9"/>
  <c r="U87" i="9"/>
  <c r="V87" i="9"/>
  <c r="W87" i="9"/>
  <c r="X87" i="9"/>
  <c r="Y87" i="9"/>
  <c r="Z87" i="9"/>
  <c r="AA87" i="9"/>
  <c r="AB87" i="9"/>
  <c r="AC87" i="9"/>
  <c r="AD87" i="9"/>
  <c r="AE87" i="9"/>
  <c r="AF87" i="9"/>
  <c r="AG87" i="9"/>
  <c r="AH87" i="9"/>
  <c r="AI87" i="9"/>
  <c r="AJ87" i="9"/>
  <c r="AK87" i="9"/>
  <c r="AL87" i="9"/>
  <c r="AM87" i="9"/>
  <c r="AN87" i="9"/>
  <c r="AO87" i="9"/>
  <c r="AP87" i="9"/>
  <c r="AQ87" i="9"/>
  <c r="AR87" i="9"/>
  <c r="AS87" i="9"/>
  <c r="AT87" i="9"/>
  <c r="AU87" i="9"/>
  <c r="AV87" i="9"/>
  <c r="AW87" i="9"/>
  <c r="AX87" i="9"/>
  <c r="AY87" i="9"/>
  <c r="AZ87" i="9"/>
  <c r="BA87" i="9"/>
  <c r="BB87" i="9"/>
  <c r="BC87" i="9"/>
  <c r="BD87" i="9"/>
  <c r="BE87" i="9"/>
  <c r="BF87" i="9"/>
  <c r="BG87" i="9"/>
  <c r="BH87" i="9"/>
  <c r="BI87" i="9"/>
  <c r="BJ87" i="9"/>
  <c r="BK87" i="9"/>
  <c r="BL87" i="9"/>
  <c r="BM87" i="9"/>
  <c r="BN87" i="9"/>
  <c r="BO87" i="9"/>
  <c r="BP87" i="9"/>
  <c r="BQ87" i="9"/>
  <c r="BR87" i="9"/>
  <c r="BS87" i="9"/>
  <c r="BT87" i="9"/>
  <c r="BU87" i="9"/>
  <c r="BV87" i="9"/>
  <c r="BW87" i="9"/>
  <c r="BX87" i="9"/>
  <c r="BY87" i="9"/>
  <c r="BZ87" i="9"/>
  <c r="CA87" i="9"/>
  <c r="CB87" i="9"/>
  <c r="CC87" i="9"/>
  <c r="CD87" i="9"/>
  <c r="CE87" i="9"/>
  <c r="CF87" i="9"/>
  <c r="CG87" i="9"/>
  <c r="CH87" i="9"/>
  <c r="CI87" i="9"/>
  <c r="CJ87" i="9"/>
  <c r="CK87" i="9"/>
  <c r="CL87" i="9"/>
  <c r="CM87" i="9"/>
  <c r="CN87" i="9"/>
  <c r="CO87" i="9"/>
  <c r="CP87" i="9"/>
  <c r="CQ87" i="9"/>
  <c r="CR87" i="9"/>
  <c r="CS87" i="9"/>
  <c r="CT87" i="9"/>
  <c r="CU87" i="9"/>
  <c r="CV87" i="9"/>
  <c r="CW87" i="9"/>
  <c r="CX87" i="9"/>
  <c r="CY87" i="9"/>
  <c r="CZ87" i="9"/>
  <c r="DA87" i="9"/>
  <c r="DB87" i="9"/>
  <c r="DC87" i="9"/>
  <c r="DD87" i="9"/>
  <c r="DE87" i="9"/>
  <c r="DF87" i="9"/>
  <c r="DG87" i="9"/>
  <c r="DH87" i="9"/>
  <c r="DI87" i="9"/>
  <c r="DJ87" i="9"/>
  <c r="DK87" i="9"/>
  <c r="DL87" i="9"/>
  <c r="DM87" i="9"/>
  <c r="DN87" i="9"/>
  <c r="DO87" i="9"/>
  <c r="A88" i="9"/>
  <c r="B88" i="9"/>
  <c r="C88" i="9"/>
  <c r="D88" i="9"/>
  <c r="E88" i="9"/>
  <c r="F88" i="9"/>
  <c r="G88" i="9"/>
  <c r="H88" i="9"/>
  <c r="I88" i="9"/>
  <c r="J88" i="9"/>
  <c r="K88" i="9"/>
  <c r="L88" i="9"/>
  <c r="M88" i="9"/>
  <c r="N88" i="9"/>
  <c r="O88" i="9"/>
  <c r="P88" i="9"/>
  <c r="Q88" i="9"/>
  <c r="R88" i="9"/>
  <c r="S88" i="9"/>
  <c r="T88" i="9"/>
  <c r="U88" i="9"/>
  <c r="V88" i="9"/>
  <c r="W88" i="9"/>
  <c r="X88" i="9"/>
  <c r="Y88" i="9"/>
  <c r="Z88" i="9"/>
  <c r="AA88" i="9"/>
  <c r="AB88" i="9"/>
  <c r="AC88" i="9"/>
  <c r="AD88" i="9"/>
  <c r="AE88" i="9"/>
  <c r="AF88" i="9"/>
  <c r="AG88" i="9"/>
  <c r="AH88" i="9"/>
  <c r="AI88" i="9"/>
  <c r="AJ88" i="9"/>
  <c r="AK88" i="9"/>
  <c r="AL88" i="9"/>
  <c r="AM88" i="9"/>
  <c r="AN88" i="9"/>
  <c r="AO88" i="9"/>
  <c r="AP88" i="9"/>
  <c r="AQ88" i="9"/>
  <c r="AR88" i="9"/>
  <c r="AS88" i="9"/>
  <c r="AT88" i="9"/>
  <c r="AU88" i="9"/>
  <c r="AV88" i="9"/>
  <c r="AW88" i="9"/>
  <c r="AX88" i="9"/>
  <c r="AY88" i="9"/>
  <c r="AZ88" i="9"/>
  <c r="BA88" i="9"/>
  <c r="BB88" i="9"/>
  <c r="BC88" i="9"/>
  <c r="BD88" i="9"/>
  <c r="BE88" i="9"/>
  <c r="BF88" i="9"/>
  <c r="BG88" i="9"/>
  <c r="BH88" i="9"/>
  <c r="BI88" i="9"/>
  <c r="BJ88" i="9"/>
  <c r="BK88" i="9"/>
  <c r="BL88" i="9"/>
  <c r="BM88" i="9"/>
  <c r="BN88" i="9"/>
  <c r="BO88" i="9"/>
  <c r="BP88" i="9"/>
  <c r="BQ88" i="9"/>
  <c r="BR88" i="9"/>
  <c r="BS88" i="9"/>
  <c r="BT88" i="9"/>
  <c r="BU88" i="9"/>
  <c r="BV88" i="9"/>
  <c r="BW88" i="9"/>
  <c r="BX88" i="9"/>
  <c r="BY88" i="9"/>
  <c r="BZ88" i="9"/>
  <c r="CA88" i="9"/>
  <c r="CB88" i="9"/>
  <c r="CC88" i="9"/>
  <c r="CD88" i="9"/>
  <c r="CE88" i="9"/>
  <c r="CF88" i="9"/>
  <c r="CG88" i="9"/>
  <c r="CH88" i="9"/>
  <c r="CI88" i="9"/>
  <c r="CJ88" i="9"/>
  <c r="CK88" i="9"/>
  <c r="CL88" i="9"/>
  <c r="CM88" i="9"/>
  <c r="CN88" i="9"/>
  <c r="CO88" i="9"/>
  <c r="CP88" i="9"/>
  <c r="CQ88" i="9"/>
  <c r="CR88" i="9"/>
  <c r="CS88" i="9"/>
  <c r="CT88" i="9"/>
  <c r="CU88" i="9"/>
  <c r="CV88" i="9"/>
  <c r="CW88" i="9"/>
  <c r="CX88" i="9"/>
  <c r="CY88" i="9"/>
  <c r="CZ88" i="9"/>
  <c r="DA88" i="9"/>
  <c r="DB88" i="9"/>
  <c r="DC88" i="9"/>
  <c r="DD88" i="9"/>
  <c r="DE88" i="9"/>
  <c r="DF88" i="9"/>
  <c r="DG88" i="9"/>
  <c r="DH88" i="9"/>
  <c r="DI88" i="9"/>
  <c r="DJ88" i="9"/>
  <c r="DK88" i="9"/>
  <c r="DL88" i="9"/>
  <c r="DM88" i="9"/>
  <c r="DN88" i="9"/>
  <c r="DO88" i="9"/>
  <c r="A89" i="9"/>
  <c r="B89" i="9"/>
  <c r="C89" i="9"/>
  <c r="D89" i="9"/>
  <c r="E89" i="9"/>
  <c r="F89" i="9"/>
  <c r="G89" i="9"/>
  <c r="H89" i="9"/>
  <c r="I89" i="9"/>
  <c r="J89" i="9"/>
  <c r="K89" i="9"/>
  <c r="L89" i="9"/>
  <c r="M89" i="9"/>
  <c r="N89" i="9"/>
  <c r="O89" i="9"/>
  <c r="P89" i="9"/>
  <c r="Q89" i="9"/>
  <c r="R89" i="9"/>
  <c r="S89" i="9"/>
  <c r="T89" i="9"/>
  <c r="U89" i="9"/>
  <c r="V89" i="9"/>
  <c r="W89" i="9"/>
  <c r="X89" i="9"/>
  <c r="Y89" i="9"/>
  <c r="Z89" i="9"/>
  <c r="AA89" i="9"/>
  <c r="AB89" i="9"/>
  <c r="AC89" i="9"/>
  <c r="AD89" i="9"/>
  <c r="AE89" i="9"/>
  <c r="AF89" i="9"/>
  <c r="AG89" i="9"/>
  <c r="AH89" i="9"/>
  <c r="AI89" i="9"/>
  <c r="AJ89" i="9"/>
  <c r="AK89" i="9"/>
  <c r="AL89" i="9"/>
  <c r="AM89" i="9"/>
  <c r="AN89" i="9"/>
  <c r="AO89" i="9"/>
  <c r="AP89" i="9"/>
  <c r="AQ89" i="9"/>
  <c r="AR89" i="9"/>
  <c r="AS89" i="9"/>
  <c r="AT89" i="9"/>
  <c r="AU89" i="9"/>
  <c r="AV89" i="9"/>
  <c r="AW89" i="9"/>
  <c r="AX89" i="9"/>
  <c r="AY89" i="9"/>
  <c r="AZ89" i="9"/>
  <c r="BA89" i="9"/>
  <c r="BB89" i="9"/>
  <c r="BC89" i="9"/>
  <c r="BD89" i="9"/>
  <c r="BE89" i="9"/>
  <c r="BF89" i="9"/>
  <c r="BG89" i="9"/>
  <c r="BH89" i="9"/>
  <c r="BI89" i="9"/>
  <c r="BJ89" i="9"/>
  <c r="BK89" i="9"/>
  <c r="BL89" i="9"/>
  <c r="BM89" i="9"/>
  <c r="BN89" i="9"/>
  <c r="BO89" i="9"/>
  <c r="BP89" i="9"/>
  <c r="BQ89" i="9"/>
  <c r="BR89" i="9"/>
  <c r="BS89" i="9"/>
  <c r="BT89" i="9"/>
  <c r="BU89" i="9"/>
  <c r="BV89" i="9"/>
  <c r="BW89" i="9"/>
  <c r="BX89" i="9"/>
  <c r="BY89" i="9"/>
  <c r="BZ89" i="9"/>
  <c r="CA89" i="9"/>
  <c r="CB89" i="9"/>
  <c r="CC89" i="9"/>
  <c r="CD89" i="9"/>
  <c r="CE89" i="9"/>
  <c r="CF89" i="9"/>
  <c r="CG89" i="9"/>
  <c r="CH89" i="9"/>
  <c r="CI89" i="9"/>
  <c r="CJ89" i="9"/>
  <c r="CK89" i="9"/>
  <c r="CL89" i="9"/>
  <c r="CM89" i="9"/>
  <c r="CN89" i="9"/>
  <c r="CO89" i="9"/>
  <c r="CP89" i="9"/>
  <c r="CQ89" i="9"/>
  <c r="CR89" i="9"/>
  <c r="CS89" i="9"/>
  <c r="CT89" i="9"/>
  <c r="CU89" i="9"/>
  <c r="CV89" i="9"/>
  <c r="CW89" i="9"/>
  <c r="CX89" i="9"/>
  <c r="CY89" i="9"/>
  <c r="CZ89" i="9"/>
  <c r="DA89" i="9"/>
  <c r="DB89" i="9"/>
  <c r="DC89" i="9"/>
  <c r="DD89" i="9"/>
  <c r="DE89" i="9"/>
  <c r="DF89" i="9"/>
  <c r="DG89" i="9"/>
  <c r="DH89" i="9"/>
  <c r="DI89" i="9"/>
  <c r="DJ89" i="9"/>
  <c r="DK89" i="9"/>
  <c r="DL89" i="9"/>
  <c r="DM89" i="9"/>
  <c r="DN89" i="9"/>
  <c r="DO89" i="9"/>
  <c r="A90" i="9"/>
  <c r="B90" i="9"/>
  <c r="C90" i="9"/>
  <c r="D90" i="9"/>
  <c r="E90" i="9"/>
  <c r="F90" i="9"/>
  <c r="G90" i="9"/>
  <c r="H90" i="9"/>
  <c r="I90" i="9"/>
  <c r="J90" i="9"/>
  <c r="K90" i="9"/>
  <c r="L90" i="9"/>
  <c r="M90" i="9"/>
  <c r="N90" i="9"/>
  <c r="O90" i="9"/>
  <c r="P90" i="9"/>
  <c r="Q90" i="9"/>
  <c r="R90" i="9"/>
  <c r="S90" i="9"/>
  <c r="T90" i="9"/>
  <c r="U90" i="9"/>
  <c r="V90" i="9"/>
  <c r="W90" i="9"/>
  <c r="X90" i="9"/>
  <c r="Y90" i="9"/>
  <c r="Z90" i="9"/>
  <c r="AA90" i="9"/>
  <c r="AB90" i="9"/>
  <c r="AC90" i="9"/>
  <c r="AD90" i="9"/>
  <c r="AE90" i="9"/>
  <c r="AF90" i="9"/>
  <c r="AG90" i="9"/>
  <c r="AH90" i="9"/>
  <c r="AI90" i="9"/>
  <c r="AJ90" i="9"/>
  <c r="AK90" i="9"/>
  <c r="AL90" i="9"/>
  <c r="AM90" i="9"/>
  <c r="AN90" i="9"/>
  <c r="AO90" i="9"/>
  <c r="AP90" i="9"/>
  <c r="AQ90" i="9"/>
  <c r="AR90" i="9"/>
  <c r="AS90" i="9"/>
  <c r="AT90" i="9"/>
  <c r="AU90" i="9"/>
  <c r="AV90" i="9"/>
  <c r="AW90" i="9"/>
  <c r="AX90" i="9"/>
  <c r="AY90" i="9"/>
  <c r="AZ90" i="9"/>
  <c r="BA90" i="9"/>
  <c r="BB90" i="9"/>
  <c r="BC90" i="9"/>
  <c r="BD90" i="9"/>
  <c r="BE90" i="9"/>
  <c r="BF90" i="9"/>
  <c r="BG90" i="9"/>
  <c r="BH90" i="9"/>
  <c r="BI90" i="9"/>
  <c r="BJ90" i="9"/>
  <c r="BK90" i="9"/>
  <c r="BL90" i="9"/>
  <c r="BM90" i="9"/>
  <c r="BN90" i="9"/>
  <c r="BO90" i="9"/>
  <c r="BP90" i="9"/>
  <c r="BQ90" i="9"/>
  <c r="BR90" i="9"/>
  <c r="BS90" i="9"/>
  <c r="BT90" i="9"/>
  <c r="BU90" i="9"/>
  <c r="BV90" i="9"/>
  <c r="BW90" i="9"/>
  <c r="BX90" i="9"/>
  <c r="BY90" i="9"/>
  <c r="BZ90" i="9"/>
  <c r="CA90" i="9"/>
  <c r="CB90" i="9"/>
  <c r="CC90" i="9"/>
  <c r="CD90" i="9"/>
  <c r="CE90" i="9"/>
  <c r="CF90" i="9"/>
  <c r="CG90" i="9"/>
  <c r="CH90" i="9"/>
  <c r="CI90" i="9"/>
  <c r="CJ90" i="9"/>
  <c r="CK90" i="9"/>
  <c r="CL90" i="9"/>
  <c r="CM90" i="9"/>
  <c r="CN90" i="9"/>
  <c r="CO90" i="9"/>
  <c r="CP90" i="9"/>
  <c r="CQ90" i="9"/>
  <c r="CR90" i="9"/>
  <c r="CS90" i="9"/>
  <c r="CT90" i="9"/>
  <c r="CU90" i="9"/>
  <c r="CV90" i="9"/>
  <c r="CW90" i="9"/>
  <c r="CX90" i="9"/>
  <c r="CY90" i="9"/>
  <c r="CZ90" i="9"/>
  <c r="DA90" i="9"/>
  <c r="DB90" i="9"/>
  <c r="DC90" i="9"/>
  <c r="DD90" i="9"/>
  <c r="DE90" i="9"/>
  <c r="DF90" i="9"/>
  <c r="DG90" i="9"/>
  <c r="DH90" i="9"/>
  <c r="DI90" i="9"/>
  <c r="DJ90" i="9"/>
  <c r="DK90" i="9"/>
  <c r="DL90" i="9"/>
  <c r="DM90" i="9"/>
  <c r="DN90" i="9"/>
  <c r="DO90" i="9"/>
  <c r="A91" i="9"/>
  <c r="B91" i="9"/>
  <c r="C91" i="9"/>
  <c r="D91" i="9"/>
  <c r="E91" i="9"/>
  <c r="F91" i="9"/>
  <c r="G91" i="9"/>
  <c r="H91" i="9"/>
  <c r="I91" i="9"/>
  <c r="J91" i="9"/>
  <c r="K91" i="9"/>
  <c r="L91" i="9"/>
  <c r="M91" i="9"/>
  <c r="N91" i="9"/>
  <c r="O91" i="9"/>
  <c r="P91" i="9"/>
  <c r="Q91" i="9"/>
  <c r="R91" i="9"/>
  <c r="S91" i="9"/>
  <c r="T91" i="9"/>
  <c r="U91" i="9"/>
  <c r="V91" i="9"/>
  <c r="W91" i="9"/>
  <c r="X91" i="9"/>
  <c r="Y91" i="9"/>
  <c r="Z91" i="9"/>
  <c r="AA91" i="9"/>
  <c r="AB91" i="9"/>
  <c r="AC91" i="9"/>
  <c r="AD91" i="9"/>
  <c r="AE91" i="9"/>
  <c r="AF91" i="9"/>
  <c r="AG91" i="9"/>
  <c r="AH91" i="9"/>
  <c r="AI91" i="9"/>
  <c r="AJ91" i="9"/>
  <c r="AK91" i="9"/>
  <c r="AL91" i="9"/>
  <c r="AM91" i="9"/>
  <c r="AN91" i="9"/>
  <c r="AO91" i="9"/>
  <c r="AP91" i="9"/>
  <c r="AQ91" i="9"/>
  <c r="AR91" i="9"/>
  <c r="AS91" i="9"/>
  <c r="AT91" i="9"/>
  <c r="AU91" i="9"/>
  <c r="AV91" i="9"/>
  <c r="AW91" i="9"/>
  <c r="AX91" i="9"/>
  <c r="AY91" i="9"/>
  <c r="AZ91" i="9"/>
  <c r="BA91" i="9"/>
  <c r="BB91" i="9"/>
  <c r="BC91" i="9"/>
  <c r="BD91" i="9"/>
  <c r="BE91" i="9"/>
  <c r="BF91" i="9"/>
  <c r="BG91" i="9"/>
  <c r="BH91" i="9"/>
  <c r="BI91" i="9"/>
  <c r="BJ91" i="9"/>
  <c r="BK91" i="9"/>
  <c r="BL91" i="9"/>
  <c r="BM91" i="9"/>
  <c r="BN91" i="9"/>
  <c r="BO91" i="9"/>
  <c r="BP91" i="9"/>
  <c r="BQ91" i="9"/>
  <c r="BR91" i="9"/>
  <c r="BS91" i="9"/>
  <c r="BT91" i="9"/>
  <c r="BU91" i="9"/>
  <c r="BV91" i="9"/>
  <c r="BW91" i="9"/>
  <c r="BX91" i="9"/>
  <c r="BY91" i="9"/>
  <c r="BZ91" i="9"/>
  <c r="CA91" i="9"/>
  <c r="CB91" i="9"/>
  <c r="CC91" i="9"/>
  <c r="CD91" i="9"/>
  <c r="CE91" i="9"/>
  <c r="CF91" i="9"/>
  <c r="CG91" i="9"/>
  <c r="CH91" i="9"/>
  <c r="CI91" i="9"/>
  <c r="CJ91" i="9"/>
  <c r="CK91" i="9"/>
  <c r="CL91" i="9"/>
  <c r="CM91" i="9"/>
  <c r="CN91" i="9"/>
  <c r="CO91" i="9"/>
  <c r="CP91" i="9"/>
  <c r="CQ91" i="9"/>
  <c r="CR91" i="9"/>
  <c r="CS91" i="9"/>
  <c r="CT91" i="9"/>
  <c r="CU91" i="9"/>
  <c r="CV91" i="9"/>
  <c r="CW91" i="9"/>
  <c r="CX91" i="9"/>
  <c r="CY91" i="9"/>
  <c r="CZ91" i="9"/>
  <c r="DA91" i="9"/>
  <c r="DB91" i="9"/>
  <c r="DC91" i="9"/>
  <c r="DD91" i="9"/>
  <c r="DE91" i="9"/>
  <c r="DF91" i="9"/>
  <c r="DG91" i="9"/>
  <c r="DH91" i="9"/>
  <c r="DI91" i="9"/>
  <c r="DJ91" i="9"/>
  <c r="DK91" i="9"/>
  <c r="DL91" i="9"/>
  <c r="DM91" i="9"/>
  <c r="DN91" i="9"/>
  <c r="DO91" i="9"/>
  <c r="A92" i="9"/>
  <c r="B92" i="9"/>
  <c r="C92" i="9"/>
  <c r="D92" i="9"/>
  <c r="E92" i="9"/>
  <c r="F92" i="9"/>
  <c r="G92" i="9"/>
  <c r="H92" i="9"/>
  <c r="I92" i="9"/>
  <c r="J92" i="9"/>
  <c r="K92" i="9"/>
  <c r="L92" i="9"/>
  <c r="M92" i="9"/>
  <c r="N92" i="9"/>
  <c r="O92" i="9"/>
  <c r="P92" i="9"/>
  <c r="Q92" i="9"/>
  <c r="R92" i="9"/>
  <c r="S92" i="9"/>
  <c r="T92" i="9"/>
  <c r="U92" i="9"/>
  <c r="V92" i="9"/>
  <c r="W92" i="9"/>
  <c r="X92" i="9"/>
  <c r="Y92" i="9"/>
  <c r="Z92" i="9"/>
  <c r="AA92" i="9"/>
  <c r="AB92" i="9"/>
  <c r="AC92" i="9"/>
  <c r="AD92" i="9"/>
  <c r="AE92" i="9"/>
  <c r="AF92" i="9"/>
  <c r="AG92" i="9"/>
  <c r="AH92" i="9"/>
  <c r="AI92" i="9"/>
  <c r="AJ92" i="9"/>
  <c r="AK92" i="9"/>
  <c r="AL92" i="9"/>
  <c r="AM92" i="9"/>
  <c r="AN92" i="9"/>
  <c r="AO92" i="9"/>
  <c r="AP92" i="9"/>
  <c r="AQ92" i="9"/>
  <c r="AR92" i="9"/>
  <c r="AS92" i="9"/>
  <c r="AT92" i="9"/>
  <c r="AU92" i="9"/>
  <c r="AV92" i="9"/>
  <c r="AW92" i="9"/>
  <c r="AX92" i="9"/>
  <c r="AY92" i="9"/>
  <c r="AZ92" i="9"/>
  <c r="BA92" i="9"/>
  <c r="BB92" i="9"/>
  <c r="BC92" i="9"/>
  <c r="BD92" i="9"/>
  <c r="BE92" i="9"/>
  <c r="BF92" i="9"/>
  <c r="BG92" i="9"/>
  <c r="BH92" i="9"/>
  <c r="BI92" i="9"/>
  <c r="BJ92" i="9"/>
  <c r="BK92" i="9"/>
  <c r="BL92" i="9"/>
  <c r="BM92" i="9"/>
  <c r="BN92" i="9"/>
  <c r="BO92" i="9"/>
  <c r="BP92" i="9"/>
  <c r="BQ92" i="9"/>
  <c r="BR92" i="9"/>
  <c r="BS92" i="9"/>
  <c r="BT92" i="9"/>
  <c r="BU92" i="9"/>
  <c r="BV92" i="9"/>
  <c r="BW92" i="9"/>
  <c r="BX92" i="9"/>
  <c r="BY92" i="9"/>
  <c r="BZ92" i="9"/>
  <c r="CA92" i="9"/>
  <c r="CB92" i="9"/>
  <c r="CC92" i="9"/>
  <c r="CD92" i="9"/>
  <c r="CE92" i="9"/>
  <c r="CF92" i="9"/>
  <c r="CG92" i="9"/>
  <c r="CH92" i="9"/>
  <c r="CI92" i="9"/>
  <c r="CJ92" i="9"/>
  <c r="CK92" i="9"/>
  <c r="CL92" i="9"/>
  <c r="CM92" i="9"/>
  <c r="CN92" i="9"/>
  <c r="CO92" i="9"/>
  <c r="CP92" i="9"/>
  <c r="CQ92" i="9"/>
  <c r="CR92" i="9"/>
  <c r="CS92" i="9"/>
  <c r="CT92" i="9"/>
  <c r="CU92" i="9"/>
  <c r="CV92" i="9"/>
  <c r="CW92" i="9"/>
  <c r="CX92" i="9"/>
  <c r="CY92" i="9"/>
  <c r="CZ92" i="9"/>
  <c r="DA92" i="9"/>
  <c r="DB92" i="9"/>
  <c r="DC92" i="9"/>
  <c r="DD92" i="9"/>
  <c r="DE92" i="9"/>
  <c r="DF92" i="9"/>
  <c r="DG92" i="9"/>
  <c r="DH92" i="9"/>
  <c r="DI92" i="9"/>
  <c r="DJ92" i="9"/>
  <c r="DK92" i="9"/>
  <c r="DL92" i="9"/>
  <c r="DM92" i="9"/>
  <c r="DN92" i="9"/>
  <c r="DO92" i="9"/>
  <c r="A93" i="9"/>
  <c r="B93" i="9"/>
  <c r="C93" i="9"/>
  <c r="D93" i="9"/>
  <c r="E93" i="9"/>
  <c r="F93" i="9"/>
  <c r="G93" i="9"/>
  <c r="H93" i="9"/>
  <c r="I93" i="9"/>
  <c r="J93" i="9"/>
  <c r="K93" i="9"/>
  <c r="L93" i="9"/>
  <c r="M93" i="9"/>
  <c r="N93" i="9"/>
  <c r="O93" i="9"/>
  <c r="P93" i="9"/>
  <c r="Q93" i="9"/>
  <c r="R93" i="9"/>
  <c r="S93" i="9"/>
  <c r="T93" i="9"/>
  <c r="U93" i="9"/>
  <c r="V93" i="9"/>
  <c r="W93" i="9"/>
  <c r="X93" i="9"/>
  <c r="Y93" i="9"/>
  <c r="Z93" i="9"/>
  <c r="AA93" i="9"/>
  <c r="AB93" i="9"/>
  <c r="AC93" i="9"/>
  <c r="AD93" i="9"/>
  <c r="AE93" i="9"/>
  <c r="AF93" i="9"/>
  <c r="AG93" i="9"/>
  <c r="AH93" i="9"/>
  <c r="AI93" i="9"/>
  <c r="AJ93" i="9"/>
  <c r="AK93" i="9"/>
  <c r="AL93" i="9"/>
  <c r="AM93" i="9"/>
  <c r="AN93" i="9"/>
  <c r="AO93" i="9"/>
  <c r="AP93" i="9"/>
  <c r="AQ93" i="9"/>
  <c r="AR93" i="9"/>
  <c r="AS93" i="9"/>
  <c r="AT93" i="9"/>
  <c r="AU93" i="9"/>
  <c r="AV93" i="9"/>
  <c r="AW93" i="9"/>
  <c r="AX93" i="9"/>
  <c r="AY93" i="9"/>
  <c r="AZ93" i="9"/>
  <c r="BA93" i="9"/>
  <c r="BB93" i="9"/>
  <c r="BC93" i="9"/>
  <c r="BD93" i="9"/>
  <c r="BE93" i="9"/>
  <c r="BF93" i="9"/>
  <c r="BG93" i="9"/>
  <c r="BH93" i="9"/>
  <c r="BI93" i="9"/>
  <c r="BJ93" i="9"/>
  <c r="BK93" i="9"/>
  <c r="BL93" i="9"/>
  <c r="BM93" i="9"/>
  <c r="BN93" i="9"/>
  <c r="BO93" i="9"/>
  <c r="BP93" i="9"/>
  <c r="BQ93" i="9"/>
  <c r="BR93" i="9"/>
  <c r="BS93" i="9"/>
  <c r="BT93" i="9"/>
  <c r="BU93" i="9"/>
  <c r="BV93" i="9"/>
  <c r="BW93" i="9"/>
  <c r="BX93" i="9"/>
  <c r="BY93" i="9"/>
  <c r="BZ93" i="9"/>
  <c r="CA93" i="9"/>
  <c r="CB93" i="9"/>
  <c r="CC93" i="9"/>
  <c r="CD93" i="9"/>
  <c r="CE93" i="9"/>
  <c r="CF93" i="9"/>
  <c r="CG93" i="9"/>
  <c r="CH93" i="9"/>
  <c r="CI93" i="9"/>
  <c r="CJ93" i="9"/>
  <c r="CK93" i="9"/>
  <c r="CL93" i="9"/>
  <c r="CM93" i="9"/>
  <c r="CN93" i="9"/>
  <c r="CO93" i="9"/>
  <c r="CP93" i="9"/>
  <c r="CQ93" i="9"/>
  <c r="CR93" i="9"/>
  <c r="CS93" i="9"/>
  <c r="CT93" i="9"/>
  <c r="CU93" i="9"/>
  <c r="CV93" i="9"/>
  <c r="CW93" i="9"/>
  <c r="CX93" i="9"/>
  <c r="CY93" i="9"/>
  <c r="CZ93" i="9"/>
  <c r="DA93" i="9"/>
  <c r="DB93" i="9"/>
  <c r="DC93" i="9"/>
  <c r="DD93" i="9"/>
  <c r="DE93" i="9"/>
  <c r="DF93" i="9"/>
  <c r="DG93" i="9"/>
  <c r="DH93" i="9"/>
  <c r="DI93" i="9"/>
  <c r="DJ93" i="9"/>
  <c r="DK93" i="9"/>
  <c r="DL93" i="9"/>
  <c r="DM93" i="9"/>
  <c r="DN93" i="9"/>
  <c r="DO93" i="9"/>
  <c r="A94" i="9"/>
  <c r="B94" i="9"/>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Q94" i="9"/>
  <c r="AR94" i="9"/>
  <c r="AS94" i="9"/>
  <c r="AT94" i="9"/>
  <c r="AU94" i="9"/>
  <c r="AV94" i="9"/>
  <c r="AW94" i="9"/>
  <c r="AX94" i="9"/>
  <c r="AY94" i="9"/>
  <c r="AZ94" i="9"/>
  <c r="BA94" i="9"/>
  <c r="BB94" i="9"/>
  <c r="BC94" i="9"/>
  <c r="BD94" i="9"/>
  <c r="BE94" i="9"/>
  <c r="BF94" i="9"/>
  <c r="BG94" i="9"/>
  <c r="BH94" i="9"/>
  <c r="BI94" i="9"/>
  <c r="BJ94" i="9"/>
  <c r="BK94" i="9"/>
  <c r="BL94" i="9"/>
  <c r="BM94" i="9"/>
  <c r="BN94" i="9"/>
  <c r="BO94" i="9"/>
  <c r="BP94" i="9"/>
  <c r="BQ94" i="9"/>
  <c r="BR94" i="9"/>
  <c r="BS94" i="9"/>
  <c r="BT94" i="9"/>
  <c r="BU94" i="9"/>
  <c r="BV94" i="9"/>
  <c r="BW94" i="9"/>
  <c r="BX94" i="9"/>
  <c r="BY94" i="9"/>
  <c r="BZ94" i="9"/>
  <c r="CA94" i="9"/>
  <c r="CB94" i="9"/>
  <c r="CC94" i="9"/>
  <c r="CD94" i="9"/>
  <c r="CE94" i="9"/>
  <c r="CF94" i="9"/>
  <c r="CG94" i="9"/>
  <c r="CH94" i="9"/>
  <c r="CI94" i="9"/>
  <c r="CJ94" i="9"/>
  <c r="CK94" i="9"/>
  <c r="CL94" i="9"/>
  <c r="CM94" i="9"/>
  <c r="CN94" i="9"/>
  <c r="CO94" i="9"/>
  <c r="CP94" i="9"/>
  <c r="CQ94" i="9"/>
  <c r="CR94" i="9"/>
  <c r="CS94" i="9"/>
  <c r="CT94" i="9"/>
  <c r="CU94" i="9"/>
  <c r="CV94" i="9"/>
  <c r="CW94" i="9"/>
  <c r="CX94" i="9"/>
  <c r="CY94" i="9"/>
  <c r="CZ94" i="9"/>
  <c r="DA94" i="9"/>
  <c r="DB94" i="9"/>
  <c r="DC94" i="9"/>
  <c r="DD94" i="9"/>
  <c r="DE94" i="9"/>
  <c r="DF94" i="9"/>
  <c r="DG94" i="9"/>
  <c r="DH94" i="9"/>
  <c r="DI94" i="9"/>
  <c r="DJ94" i="9"/>
  <c r="DK94" i="9"/>
  <c r="DL94" i="9"/>
  <c r="DM94" i="9"/>
  <c r="DN94" i="9"/>
  <c r="DO94" i="9"/>
  <c r="A95" i="9"/>
  <c r="B95" i="9"/>
  <c r="C95" i="9"/>
  <c r="D95" i="9"/>
  <c r="E95" i="9"/>
  <c r="F95" i="9"/>
  <c r="G95" i="9"/>
  <c r="H95" i="9"/>
  <c r="I95" i="9"/>
  <c r="J95" i="9"/>
  <c r="K95" i="9"/>
  <c r="L95" i="9"/>
  <c r="M95" i="9"/>
  <c r="N95" i="9"/>
  <c r="O95" i="9"/>
  <c r="P95" i="9"/>
  <c r="Q95" i="9"/>
  <c r="R95" i="9"/>
  <c r="S95" i="9"/>
  <c r="T95" i="9"/>
  <c r="U95" i="9"/>
  <c r="V95" i="9"/>
  <c r="W95" i="9"/>
  <c r="X95" i="9"/>
  <c r="Y95" i="9"/>
  <c r="Z95" i="9"/>
  <c r="AA95" i="9"/>
  <c r="AB95" i="9"/>
  <c r="AC95" i="9"/>
  <c r="AD95" i="9"/>
  <c r="AE95" i="9"/>
  <c r="AF95" i="9"/>
  <c r="AG95" i="9"/>
  <c r="AH95" i="9"/>
  <c r="AI95" i="9"/>
  <c r="AJ95" i="9"/>
  <c r="AK95" i="9"/>
  <c r="AL95" i="9"/>
  <c r="AM95" i="9"/>
  <c r="AN95" i="9"/>
  <c r="AO95" i="9"/>
  <c r="AP95" i="9"/>
  <c r="AQ95" i="9"/>
  <c r="AR95" i="9"/>
  <c r="AS95" i="9"/>
  <c r="AT95" i="9"/>
  <c r="AU95" i="9"/>
  <c r="AV95" i="9"/>
  <c r="AW95" i="9"/>
  <c r="AX95" i="9"/>
  <c r="AY95" i="9"/>
  <c r="AZ95" i="9"/>
  <c r="BA95" i="9"/>
  <c r="BB95" i="9"/>
  <c r="BC95" i="9"/>
  <c r="BD95" i="9"/>
  <c r="BE95" i="9"/>
  <c r="BF95" i="9"/>
  <c r="BG95" i="9"/>
  <c r="BH95" i="9"/>
  <c r="BI95" i="9"/>
  <c r="BJ95" i="9"/>
  <c r="BK95" i="9"/>
  <c r="BL95" i="9"/>
  <c r="BM95" i="9"/>
  <c r="BN95" i="9"/>
  <c r="BO95" i="9"/>
  <c r="BP95" i="9"/>
  <c r="BQ95" i="9"/>
  <c r="BR95" i="9"/>
  <c r="BS95" i="9"/>
  <c r="BT95" i="9"/>
  <c r="BU95" i="9"/>
  <c r="BV95" i="9"/>
  <c r="BW95" i="9"/>
  <c r="BX95" i="9"/>
  <c r="BY95" i="9"/>
  <c r="BZ95" i="9"/>
  <c r="CA95" i="9"/>
  <c r="CB95" i="9"/>
  <c r="CC95" i="9"/>
  <c r="CD95" i="9"/>
  <c r="CE95" i="9"/>
  <c r="CF95" i="9"/>
  <c r="CG95" i="9"/>
  <c r="CH95" i="9"/>
  <c r="CI95" i="9"/>
  <c r="CJ95" i="9"/>
  <c r="CK95" i="9"/>
  <c r="CL95" i="9"/>
  <c r="CM95" i="9"/>
  <c r="CN95" i="9"/>
  <c r="CO95" i="9"/>
  <c r="CP95" i="9"/>
  <c r="CQ95" i="9"/>
  <c r="CR95" i="9"/>
  <c r="CS95" i="9"/>
  <c r="CT95" i="9"/>
  <c r="CU95" i="9"/>
  <c r="CV95" i="9"/>
  <c r="CW95" i="9"/>
  <c r="CX95" i="9"/>
  <c r="CY95" i="9"/>
  <c r="CZ95" i="9"/>
  <c r="DA95" i="9"/>
  <c r="DB95" i="9"/>
  <c r="DC95" i="9"/>
  <c r="DD95" i="9"/>
  <c r="DE95" i="9"/>
  <c r="DF95" i="9"/>
  <c r="DG95" i="9"/>
  <c r="DH95" i="9"/>
  <c r="DI95" i="9"/>
  <c r="DJ95" i="9"/>
  <c r="DK95" i="9"/>
  <c r="DL95" i="9"/>
  <c r="DM95" i="9"/>
  <c r="DN95" i="9"/>
  <c r="DO95" i="9"/>
  <c r="A96" i="9"/>
  <c r="B96" i="9"/>
  <c r="C96" i="9"/>
  <c r="D96" i="9"/>
  <c r="E96" i="9"/>
  <c r="F96" i="9"/>
  <c r="G96" i="9"/>
  <c r="H96" i="9"/>
  <c r="I96" i="9"/>
  <c r="J96" i="9"/>
  <c r="K96" i="9"/>
  <c r="L96" i="9"/>
  <c r="M96" i="9"/>
  <c r="N96" i="9"/>
  <c r="O96" i="9"/>
  <c r="P96" i="9"/>
  <c r="Q96" i="9"/>
  <c r="R96" i="9"/>
  <c r="S96" i="9"/>
  <c r="T96" i="9"/>
  <c r="U96" i="9"/>
  <c r="V96" i="9"/>
  <c r="W96" i="9"/>
  <c r="X96" i="9"/>
  <c r="Y96" i="9"/>
  <c r="Z96" i="9"/>
  <c r="AA96" i="9"/>
  <c r="AB96" i="9"/>
  <c r="AC96" i="9"/>
  <c r="AD96" i="9"/>
  <c r="AE96" i="9"/>
  <c r="AF96" i="9"/>
  <c r="AG96" i="9"/>
  <c r="AH96" i="9"/>
  <c r="AI96" i="9"/>
  <c r="AJ96" i="9"/>
  <c r="AK96" i="9"/>
  <c r="AL96" i="9"/>
  <c r="AM96" i="9"/>
  <c r="AN96" i="9"/>
  <c r="AO96" i="9"/>
  <c r="AP96" i="9"/>
  <c r="AQ96" i="9"/>
  <c r="AR96" i="9"/>
  <c r="AS96" i="9"/>
  <c r="AT96" i="9"/>
  <c r="AU96" i="9"/>
  <c r="AV96" i="9"/>
  <c r="AW96" i="9"/>
  <c r="AX96" i="9"/>
  <c r="AY96" i="9"/>
  <c r="AZ96" i="9"/>
  <c r="BA96" i="9"/>
  <c r="BB96" i="9"/>
  <c r="BC96" i="9"/>
  <c r="BD96" i="9"/>
  <c r="BE96" i="9"/>
  <c r="BF96" i="9"/>
  <c r="BG96" i="9"/>
  <c r="BH96" i="9"/>
  <c r="BI96" i="9"/>
  <c r="BJ96" i="9"/>
  <c r="BK96" i="9"/>
  <c r="BL96" i="9"/>
  <c r="BM96" i="9"/>
  <c r="BN96" i="9"/>
  <c r="BO96" i="9"/>
  <c r="BP96" i="9"/>
  <c r="BQ96" i="9"/>
  <c r="BR96" i="9"/>
  <c r="BS96" i="9"/>
  <c r="BT96" i="9"/>
  <c r="BU96" i="9"/>
  <c r="BV96" i="9"/>
  <c r="BW96" i="9"/>
  <c r="BX96" i="9"/>
  <c r="BY96" i="9"/>
  <c r="BZ96" i="9"/>
  <c r="CA96" i="9"/>
  <c r="CB96" i="9"/>
  <c r="CC96" i="9"/>
  <c r="CD96" i="9"/>
  <c r="CE96" i="9"/>
  <c r="CF96" i="9"/>
  <c r="CG96" i="9"/>
  <c r="CH96" i="9"/>
  <c r="CI96" i="9"/>
  <c r="CJ96" i="9"/>
  <c r="CK96" i="9"/>
  <c r="CL96" i="9"/>
  <c r="CM96" i="9"/>
  <c r="CN96" i="9"/>
  <c r="CO96" i="9"/>
  <c r="CP96" i="9"/>
  <c r="CQ96" i="9"/>
  <c r="CR96" i="9"/>
  <c r="CS96" i="9"/>
  <c r="CT96" i="9"/>
  <c r="CU96" i="9"/>
  <c r="CV96" i="9"/>
  <c r="CW96" i="9"/>
  <c r="CX96" i="9"/>
  <c r="CY96" i="9"/>
  <c r="CZ96" i="9"/>
  <c r="DA96" i="9"/>
  <c r="DB96" i="9"/>
  <c r="DC96" i="9"/>
  <c r="DD96" i="9"/>
  <c r="DE96" i="9"/>
  <c r="DF96" i="9"/>
  <c r="DG96" i="9"/>
  <c r="DH96" i="9"/>
  <c r="DI96" i="9"/>
  <c r="DJ96" i="9"/>
  <c r="DK96" i="9"/>
  <c r="DL96" i="9"/>
  <c r="DM96" i="9"/>
  <c r="DN96" i="9"/>
  <c r="DO96" i="9"/>
  <c r="A97" i="9"/>
  <c r="B97" i="9"/>
  <c r="C97" i="9"/>
  <c r="D97" i="9"/>
  <c r="E97" i="9"/>
  <c r="F97" i="9"/>
  <c r="G97" i="9"/>
  <c r="H97" i="9"/>
  <c r="I97" i="9"/>
  <c r="J97" i="9"/>
  <c r="K97" i="9"/>
  <c r="L97" i="9"/>
  <c r="M97" i="9"/>
  <c r="N97" i="9"/>
  <c r="O97" i="9"/>
  <c r="P97" i="9"/>
  <c r="Q97" i="9"/>
  <c r="R97" i="9"/>
  <c r="S97" i="9"/>
  <c r="T97" i="9"/>
  <c r="U97" i="9"/>
  <c r="V97" i="9"/>
  <c r="W97" i="9"/>
  <c r="X97" i="9"/>
  <c r="Y97" i="9"/>
  <c r="Z97" i="9"/>
  <c r="AA97" i="9"/>
  <c r="AB97" i="9"/>
  <c r="AC97" i="9"/>
  <c r="AD97" i="9"/>
  <c r="AE97" i="9"/>
  <c r="AF97" i="9"/>
  <c r="AG97" i="9"/>
  <c r="AH97" i="9"/>
  <c r="AI97" i="9"/>
  <c r="AJ97" i="9"/>
  <c r="AK97" i="9"/>
  <c r="AL97" i="9"/>
  <c r="AM97" i="9"/>
  <c r="AN97" i="9"/>
  <c r="AO97" i="9"/>
  <c r="AP97" i="9"/>
  <c r="AQ97" i="9"/>
  <c r="AR97" i="9"/>
  <c r="AS97" i="9"/>
  <c r="AT97" i="9"/>
  <c r="AU97" i="9"/>
  <c r="AV97" i="9"/>
  <c r="AW97" i="9"/>
  <c r="AX97" i="9"/>
  <c r="AY97" i="9"/>
  <c r="AZ97" i="9"/>
  <c r="BA97" i="9"/>
  <c r="BB97" i="9"/>
  <c r="BC97" i="9"/>
  <c r="BD97" i="9"/>
  <c r="BE97" i="9"/>
  <c r="BF97" i="9"/>
  <c r="BG97" i="9"/>
  <c r="BH97" i="9"/>
  <c r="BI97" i="9"/>
  <c r="BJ97" i="9"/>
  <c r="BK97" i="9"/>
  <c r="BL97" i="9"/>
  <c r="BM97" i="9"/>
  <c r="BN97" i="9"/>
  <c r="BO97" i="9"/>
  <c r="BP97" i="9"/>
  <c r="BQ97" i="9"/>
  <c r="BR97" i="9"/>
  <c r="BS97" i="9"/>
  <c r="BT97" i="9"/>
  <c r="BU97" i="9"/>
  <c r="BV97" i="9"/>
  <c r="BW97" i="9"/>
  <c r="BX97" i="9"/>
  <c r="BY97" i="9"/>
  <c r="BZ97" i="9"/>
  <c r="CA97" i="9"/>
  <c r="CB97" i="9"/>
  <c r="CC97" i="9"/>
  <c r="CD97" i="9"/>
  <c r="CE97" i="9"/>
  <c r="CF97" i="9"/>
  <c r="CG97" i="9"/>
  <c r="CH97" i="9"/>
  <c r="CI97" i="9"/>
  <c r="CJ97" i="9"/>
  <c r="CK97" i="9"/>
  <c r="CL97" i="9"/>
  <c r="CM97" i="9"/>
  <c r="CN97" i="9"/>
  <c r="CO97" i="9"/>
  <c r="CP97" i="9"/>
  <c r="CQ97" i="9"/>
  <c r="CR97" i="9"/>
  <c r="CS97" i="9"/>
  <c r="CT97" i="9"/>
  <c r="CU97" i="9"/>
  <c r="CV97" i="9"/>
  <c r="CW97" i="9"/>
  <c r="CX97" i="9"/>
  <c r="CY97" i="9"/>
  <c r="CZ97" i="9"/>
  <c r="DA97" i="9"/>
  <c r="DB97" i="9"/>
  <c r="DC97" i="9"/>
  <c r="DD97" i="9"/>
  <c r="DE97" i="9"/>
  <c r="DF97" i="9"/>
  <c r="DG97" i="9"/>
  <c r="DH97" i="9"/>
  <c r="DI97" i="9"/>
  <c r="DJ97" i="9"/>
  <c r="DK97" i="9"/>
  <c r="DL97" i="9"/>
  <c r="DM97" i="9"/>
  <c r="DN97" i="9"/>
  <c r="DO97" i="9"/>
  <c r="A98" i="9"/>
  <c r="B98" i="9"/>
  <c r="C98" i="9"/>
  <c r="D98" i="9"/>
  <c r="E98" i="9"/>
  <c r="F98" i="9"/>
  <c r="G98" i="9"/>
  <c r="H98" i="9"/>
  <c r="I98" i="9"/>
  <c r="J98" i="9"/>
  <c r="K98" i="9"/>
  <c r="L98" i="9"/>
  <c r="M98" i="9"/>
  <c r="N98" i="9"/>
  <c r="O98" i="9"/>
  <c r="P98" i="9"/>
  <c r="Q98" i="9"/>
  <c r="R98" i="9"/>
  <c r="S98" i="9"/>
  <c r="T98" i="9"/>
  <c r="U98" i="9"/>
  <c r="V98" i="9"/>
  <c r="W98" i="9"/>
  <c r="X98" i="9"/>
  <c r="Y98" i="9"/>
  <c r="Z98" i="9"/>
  <c r="AA98" i="9"/>
  <c r="AB98" i="9"/>
  <c r="AC98" i="9"/>
  <c r="AD98" i="9"/>
  <c r="AE98" i="9"/>
  <c r="AF98" i="9"/>
  <c r="AG98" i="9"/>
  <c r="AH98" i="9"/>
  <c r="AI98" i="9"/>
  <c r="AJ98" i="9"/>
  <c r="AK98" i="9"/>
  <c r="AL98" i="9"/>
  <c r="AM98" i="9"/>
  <c r="AN98" i="9"/>
  <c r="AO98" i="9"/>
  <c r="AP98" i="9"/>
  <c r="AQ98" i="9"/>
  <c r="AR98" i="9"/>
  <c r="AS98" i="9"/>
  <c r="AT98" i="9"/>
  <c r="AU98" i="9"/>
  <c r="AV98" i="9"/>
  <c r="AW98" i="9"/>
  <c r="AX98" i="9"/>
  <c r="AY98" i="9"/>
  <c r="AZ98" i="9"/>
  <c r="BA98" i="9"/>
  <c r="BB98" i="9"/>
  <c r="BC98" i="9"/>
  <c r="BD98" i="9"/>
  <c r="BE98" i="9"/>
  <c r="BF98" i="9"/>
  <c r="BG98" i="9"/>
  <c r="BH98" i="9"/>
  <c r="BI98" i="9"/>
  <c r="BJ98" i="9"/>
  <c r="BK98" i="9"/>
  <c r="BL98" i="9"/>
  <c r="BM98" i="9"/>
  <c r="BN98" i="9"/>
  <c r="BO98" i="9"/>
  <c r="BP98" i="9"/>
  <c r="BQ98" i="9"/>
  <c r="BR98" i="9"/>
  <c r="BS98" i="9"/>
  <c r="BT98" i="9"/>
  <c r="BU98" i="9"/>
  <c r="BV98" i="9"/>
  <c r="BW98" i="9"/>
  <c r="BX98" i="9"/>
  <c r="BY98" i="9"/>
  <c r="BZ98" i="9"/>
  <c r="CA98" i="9"/>
  <c r="CB98" i="9"/>
  <c r="CC98" i="9"/>
  <c r="CD98" i="9"/>
  <c r="CE98" i="9"/>
  <c r="CF98" i="9"/>
  <c r="CG98" i="9"/>
  <c r="CH98" i="9"/>
  <c r="CI98" i="9"/>
  <c r="CJ98" i="9"/>
  <c r="CK98" i="9"/>
  <c r="CL98" i="9"/>
  <c r="CM98" i="9"/>
  <c r="CN98" i="9"/>
  <c r="CO98" i="9"/>
  <c r="CP98" i="9"/>
  <c r="CQ98" i="9"/>
  <c r="CR98" i="9"/>
  <c r="CS98" i="9"/>
  <c r="CT98" i="9"/>
  <c r="CU98" i="9"/>
  <c r="CV98" i="9"/>
  <c r="CW98" i="9"/>
  <c r="CX98" i="9"/>
  <c r="CY98" i="9"/>
  <c r="CZ98" i="9"/>
  <c r="DA98" i="9"/>
  <c r="DB98" i="9"/>
  <c r="DC98" i="9"/>
  <c r="DD98" i="9"/>
  <c r="DE98" i="9"/>
  <c r="DF98" i="9"/>
  <c r="DG98" i="9"/>
  <c r="DH98" i="9"/>
  <c r="DI98" i="9"/>
  <c r="DJ98" i="9"/>
  <c r="DK98" i="9"/>
  <c r="DL98" i="9"/>
  <c r="DM98" i="9"/>
  <c r="DN98" i="9"/>
  <c r="DO98" i="9"/>
  <c r="A99" i="9"/>
  <c r="B99" i="9"/>
  <c r="C99" i="9"/>
  <c r="D99" i="9"/>
  <c r="E99" i="9"/>
  <c r="F99" i="9"/>
  <c r="G99" i="9"/>
  <c r="H99" i="9"/>
  <c r="I99" i="9"/>
  <c r="J99" i="9"/>
  <c r="K99" i="9"/>
  <c r="L99" i="9"/>
  <c r="M99" i="9"/>
  <c r="N99" i="9"/>
  <c r="O99" i="9"/>
  <c r="P99" i="9"/>
  <c r="Q99" i="9"/>
  <c r="R99" i="9"/>
  <c r="S99" i="9"/>
  <c r="T99" i="9"/>
  <c r="U99" i="9"/>
  <c r="V99" i="9"/>
  <c r="W99" i="9"/>
  <c r="X99" i="9"/>
  <c r="Y99" i="9"/>
  <c r="Z99" i="9"/>
  <c r="AA99" i="9"/>
  <c r="AB99" i="9"/>
  <c r="AC99" i="9"/>
  <c r="AD99" i="9"/>
  <c r="AE99" i="9"/>
  <c r="AF99" i="9"/>
  <c r="AG99" i="9"/>
  <c r="AH99" i="9"/>
  <c r="AI99" i="9"/>
  <c r="AJ99" i="9"/>
  <c r="AK99" i="9"/>
  <c r="AL99" i="9"/>
  <c r="AM99" i="9"/>
  <c r="AN99" i="9"/>
  <c r="AO99" i="9"/>
  <c r="AP99" i="9"/>
  <c r="AQ99" i="9"/>
  <c r="AR99" i="9"/>
  <c r="AS99" i="9"/>
  <c r="AT99" i="9"/>
  <c r="AU99" i="9"/>
  <c r="AV99" i="9"/>
  <c r="AW99" i="9"/>
  <c r="AX99" i="9"/>
  <c r="AY99" i="9"/>
  <c r="AZ99" i="9"/>
  <c r="BA99" i="9"/>
  <c r="BB99" i="9"/>
  <c r="BC99" i="9"/>
  <c r="BD99" i="9"/>
  <c r="BE99" i="9"/>
  <c r="BF99" i="9"/>
  <c r="BG99" i="9"/>
  <c r="BH99" i="9"/>
  <c r="BI99" i="9"/>
  <c r="BJ99" i="9"/>
  <c r="BK99" i="9"/>
  <c r="BL99" i="9"/>
  <c r="BM99" i="9"/>
  <c r="BN99" i="9"/>
  <c r="BO99" i="9"/>
  <c r="BP99" i="9"/>
  <c r="BQ99" i="9"/>
  <c r="BR99" i="9"/>
  <c r="BS99" i="9"/>
  <c r="BT99" i="9"/>
  <c r="BU99" i="9"/>
  <c r="BV99" i="9"/>
  <c r="BW99" i="9"/>
  <c r="BX99" i="9"/>
  <c r="BY99" i="9"/>
  <c r="BZ99" i="9"/>
  <c r="CA99" i="9"/>
  <c r="CB99" i="9"/>
  <c r="CC99" i="9"/>
  <c r="CD99" i="9"/>
  <c r="CE99" i="9"/>
  <c r="CF99" i="9"/>
  <c r="CG99" i="9"/>
  <c r="CH99" i="9"/>
  <c r="CI99" i="9"/>
  <c r="CJ99" i="9"/>
  <c r="CK99" i="9"/>
  <c r="CL99" i="9"/>
  <c r="CM99" i="9"/>
  <c r="CN99" i="9"/>
  <c r="CO99" i="9"/>
  <c r="CP99" i="9"/>
  <c r="CQ99" i="9"/>
  <c r="CR99" i="9"/>
  <c r="CS99" i="9"/>
  <c r="CT99" i="9"/>
  <c r="CU99" i="9"/>
  <c r="CV99" i="9"/>
  <c r="CW99" i="9"/>
  <c r="CX99" i="9"/>
  <c r="CY99" i="9"/>
  <c r="CZ99" i="9"/>
  <c r="DA99" i="9"/>
  <c r="DB99" i="9"/>
  <c r="DC99" i="9"/>
  <c r="DD99" i="9"/>
  <c r="DE99" i="9"/>
  <c r="DF99" i="9"/>
  <c r="DG99" i="9"/>
  <c r="DH99" i="9"/>
  <c r="DI99" i="9"/>
  <c r="DJ99" i="9"/>
  <c r="DK99" i="9"/>
  <c r="DL99" i="9"/>
  <c r="DM99" i="9"/>
  <c r="DN99" i="9"/>
  <c r="DO99" i="9"/>
  <c r="A100" i="9"/>
  <c r="B100" i="9"/>
  <c r="C100" i="9"/>
  <c r="D100" i="9"/>
  <c r="E100" i="9"/>
  <c r="F100" i="9"/>
  <c r="G100" i="9"/>
  <c r="H100" i="9"/>
  <c r="I100" i="9"/>
  <c r="J100" i="9"/>
  <c r="K100" i="9"/>
  <c r="L100" i="9"/>
  <c r="M100" i="9"/>
  <c r="N100" i="9"/>
  <c r="O100" i="9"/>
  <c r="P100" i="9"/>
  <c r="Q100" i="9"/>
  <c r="R100" i="9"/>
  <c r="S100" i="9"/>
  <c r="T100" i="9"/>
  <c r="U100" i="9"/>
  <c r="V100" i="9"/>
  <c r="W100" i="9"/>
  <c r="X100" i="9"/>
  <c r="Y100" i="9"/>
  <c r="Z100" i="9"/>
  <c r="AA100" i="9"/>
  <c r="AB100" i="9"/>
  <c r="AC100" i="9"/>
  <c r="AD100" i="9"/>
  <c r="AE100" i="9"/>
  <c r="AF100" i="9"/>
  <c r="AG100" i="9"/>
  <c r="AH100" i="9"/>
  <c r="AI100" i="9"/>
  <c r="AJ100" i="9"/>
  <c r="AK100" i="9"/>
  <c r="AL100" i="9"/>
  <c r="AM100" i="9"/>
  <c r="AN100" i="9"/>
  <c r="AO100" i="9"/>
  <c r="AP100" i="9"/>
  <c r="AQ100" i="9"/>
  <c r="AR100" i="9"/>
  <c r="AS100" i="9"/>
  <c r="AT100" i="9"/>
  <c r="AU100" i="9"/>
  <c r="AV100" i="9"/>
  <c r="AW100" i="9"/>
  <c r="AX100" i="9"/>
  <c r="AY100" i="9"/>
  <c r="AZ100" i="9"/>
  <c r="BA100" i="9"/>
  <c r="BB100" i="9"/>
  <c r="BC100" i="9"/>
  <c r="BD100" i="9"/>
  <c r="BE100" i="9"/>
  <c r="BF100" i="9"/>
  <c r="BG100" i="9"/>
  <c r="BH100" i="9"/>
  <c r="BI100" i="9"/>
  <c r="BJ100" i="9"/>
  <c r="BK100" i="9"/>
  <c r="BL100" i="9"/>
  <c r="BM100" i="9"/>
  <c r="BN100" i="9"/>
  <c r="BO100" i="9"/>
  <c r="BP100" i="9"/>
  <c r="BQ100" i="9"/>
  <c r="BR100" i="9"/>
  <c r="BS100" i="9"/>
  <c r="BT100" i="9"/>
  <c r="BU100" i="9"/>
  <c r="BV100" i="9"/>
  <c r="BW100" i="9"/>
  <c r="BX100" i="9"/>
  <c r="BY100" i="9"/>
  <c r="BZ100" i="9"/>
  <c r="CA100" i="9"/>
  <c r="CB100" i="9"/>
  <c r="CC100" i="9"/>
  <c r="CD100" i="9"/>
  <c r="CE100" i="9"/>
  <c r="CF100" i="9"/>
  <c r="CG100" i="9"/>
  <c r="CH100" i="9"/>
  <c r="CI100" i="9"/>
  <c r="CJ100" i="9"/>
  <c r="CK100" i="9"/>
  <c r="CL100" i="9"/>
  <c r="CM100" i="9"/>
  <c r="CN100" i="9"/>
  <c r="CO100" i="9"/>
  <c r="CP100" i="9"/>
  <c r="CQ100" i="9"/>
  <c r="CR100" i="9"/>
  <c r="CS100" i="9"/>
  <c r="CT100" i="9"/>
  <c r="CU100" i="9"/>
  <c r="CV100" i="9"/>
  <c r="CW100" i="9"/>
  <c r="CX100" i="9"/>
  <c r="CY100" i="9"/>
  <c r="CZ100" i="9"/>
  <c r="DA100" i="9"/>
  <c r="DB100" i="9"/>
  <c r="DC100" i="9"/>
  <c r="DD100" i="9"/>
  <c r="DE100" i="9"/>
  <c r="DF100" i="9"/>
  <c r="DG100" i="9"/>
  <c r="DH100" i="9"/>
  <c r="DI100" i="9"/>
  <c r="DJ100" i="9"/>
  <c r="DK100" i="9"/>
  <c r="DL100" i="9"/>
  <c r="DM100" i="9"/>
  <c r="DN100" i="9"/>
  <c r="DO100" i="9"/>
  <c r="A101" i="9"/>
  <c r="B101" i="9"/>
  <c r="C101" i="9"/>
  <c r="D101" i="9"/>
  <c r="E101" i="9"/>
  <c r="F101" i="9"/>
  <c r="G101" i="9"/>
  <c r="H101" i="9"/>
  <c r="I101" i="9"/>
  <c r="J101" i="9"/>
  <c r="K101" i="9"/>
  <c r="L101" i="9"/>
  <c r="M101" i="9"/>
  <c r="N101" i="9"/>
  <c r="O101" i="9"/>
  <c r="P101" i="9"/>
  <c r="Q101" i="9"/>
  <c r="R101" i="9"/>
  <c r="S101" i="9"/>
  <c r="T101" i="9"/>
  <c r="U101" i="9"/>
  <c r="V101" i="9"/>
  <c r="W101" i="9"/>
  <c r="X101" i="9"/>
  <c r="Y101" i="9"/>
  <c r="Z101" i="9"/>
  <c r="AA101" i="9"/>
  <c r="AB101" i="9"/>
  <c r="AC101" i="9"/>
  <c r="AD101" i="9"/>
  <c r="AE101" i="9"/>
  <c r="AF101" i="9"/>
  <c r="AG101" i="9"/>
  <c r="AH101" i="9"/>
  <c r="AI101" i="9"/>
  <c r="AJ101" i="9"/>
  <c r="AK101" i="9"/>
  <c r="AL101" i="9"/>
  <c r="AM101" i="9"/>
  <c r="AN101" i="9"/>
  <c r="AO101" i="9"/>
  <c r="AP101" i="9"/>
  <c r="AQ101" i="9"/>
  <c r="AR101" i="9"/>
  <c r="AS101" i="9"/>
  <c r="AT101" i="9"/>
  <c r="AU101" i="9"/>
  <c r="AV101" i="9"/>
  <c r="AW101" i="9"/>
  <c r="AX101" i="9"/>
  <c r="AY101" i="9"/>
  <c r="AZ101" i="9"/>
  <c r="BA101" i="9"/>
  <c r="BB101" i="9"/>
  <c r="BC101" i="9"/>
  <c r="BD101" i="9"/>
  <c r="BE101" i="9"/>
  <c r="BF101" i="9"/>
  <c r="BG101" i="9"/>
  <c r="BH101" i="9"/>
  <c r="BI101" i="9"/>
  <c r="BJ101" i="9"/>
  <c r="BK101" i="9"/>
  <c r="BL101" i="9"/>
  <c r="BM101" i="9"/>
  <c r="BN101" i="9"/>
  <c r="BO101" i="9"/>
  <c r="BP101" i="9"/>
  <c r="BQ101" i="9"/>
  <c r="BR101" i="9"/>
  <c r="BS101" i="9"/>
  <c r="BT101" i="9"/>
  <c r="BU101" i="9"/>
  <c r="BV101" i="9"/>
  <c r="BW101" i="9"/>
  <c r="BX101" i="9"/>
  <c r="BY101" i="9"/>
  <c r="BZ101" i="9"/>
  <c r="CA101" i="9"/>
  <c r="CB101" i="9"/>
  <c r="CC101" i="9"/>
  <c r="CD101" i="9"/>
  <c r="CE101" i="9"/>
  <c r="CF101" i="9"/>
  <c r="CG101" i="9"/>
  <c r="CH101" i="9"/>
  <c r="CI101" i="9"/>
  <c r="CJ101" i="9"/>
  <c r="CK101" i="9"/>
  <c r="CL101" i="9"/>
  <c r="CM101" i="9"/>
  <c r="CN101" i="9"/>
  <c r="CO101" i="9"/>
  <c r="CP101" i="9"/>
  <c r="CQ101" i="9"/>
  <c r="CR101" i="9"/>
  <c r="CS101" i="9"/>
  <c r="CT101" i="9"/>
  <c r="CU101" i="9"/>
  <c r="CV101" i="9"/>
  <c r="CW101" i="9"/>
  <c r="CX101" i="9"/>
  <c r="CY101" i="9"/>
  <c r="CZ101" i="9"/>
  <c r="DA101" i="9"/>
  <c r="DB101" i="9"/>
  <c r="DC101" i="9"/>
  <c r="DD101" i="9"/>
  <c r="DE101" i="9"/>
  <c r="DF101" i="9"/>
  <c r="DG101" i="9"/>
  <c r="DH101" i="9"/>
  <c r="DI101" i="9"/>
  <c r="DJ101" i="9"/>
  <c r="DK101" i="9"/>
  <c r="DL101" i="9"/>
  <c r="DM101" i="9"/>
  <c r="DN101" i="9"/>
  <c r="DO101" i="9"/>
  <c r="A102" i="9"/>
  <c r="B102" i="9"/>
  <c r="C102" i="9"/>
  <c r="D102" i="9"/>
  <c r="E102" i="9"/>
  <c r="F102" i="9"/>
  <c r="G102" i="9"/>
  <c r="H102" i="9"/>
  <c r="I102" i="9"/>
  <c r="J102" i="9"/>
  <c r="K102" i="9"/>
  <c r="L102" i="9"/>
  <c r="M102" i="9"/>
  <c r="N102" i="9"/>
  <c r="O102" i="9"/>
  <c r="P102" i="9"/>
  <c r="Q102" i="9"/>
  <c r="R102" i="9"/>
  <c r="S102" i="9"/>
  <c r="T102" i="9"/>
  <c r="U102" i="9"/>
  <c r="V102" i="9"/>
  <c r="W102" i="9"/>
  <c r="X102" i="9"/>
  <c r="Y102" i="9"/>
  <c r="Z102" i="9"/>
  <c r="AA102" i="9"/>
  <c r="AB102" i="9"/>
  <c r="AC102" i="9"/>
  <c r="AD102" i="9"/>
  <c r="AE102" i="9"/>
  <c r="AF102" i="9"/>
  <c r="AG102" i="9"/>
  <c r="AH102" i="9"/>
  <c r="AI102" i="9"/>
  <c r="AJ102" i="9"/>
  <c r="AK102" i="9"/>
  <c r="AL102" i="9"/>
  <c r="AM102" i="9"/>
  <c r="AN102" i="9"/>
  <c r="AO102" i="9"/>
  <c r="AP102" i="9"/>
  <c r="AQ102" i="9"/>
  <c r="AR102" i="9"/>
  <c r="AS102" i="9"/>
  <c r="AT102" i="9"/>
  <c r="AU102" i="9"/>
  <c r="AV102" i="9"/>
  <c r="AW102" i="9"/>
  <c r="AX102" i="9"/>
  <c r="AY102" i="9"/>
  <c r="AZ102" i="9"/>
  <c r="BA102" i="9"/>
  <c r="BB102" i="9"/>
  <c r="BC102" i="9"/>
  <c r="BD102" i="9"/>
  <c r="BE102" i="9"/>
  <c r="BF102" i="9"/>
  <c r="BG102" i="9"/>
  <c r="BH102" i="9"/>
  <c r="BI102" i="9"/>
  <c r="BJ102" i="9"/>
  <c r="BK102" i="9"/>
  <c r="BL102" i="9"/>
  <c r="BM102" i="9"/>
  <c r="BN102" i="9"/>
  <c r="BO102" i="9"/>
  <c r="BP102" i="9"/>
  <c r="BQ102" i="9"/>
  <c r="BR102" i="9"/>
  <c r="BS102" i="9"/>
  <c r="BT102" i="9"/>
  <c r="BU102" i="9"/>
  <c r="BV102" i="9"/>
  <c r="BW102" i="9"/>
  <c r="BX102" i="9"/>
  <c r="BY102" i="9"/>
  <c r="BZ102" i="9"/>
  <c r="CA102" i="9"/>
  <c r="CB102" i="9"/>
  <c r="CC102" i="9"/>
  <c r="CD102" i="9"/>
  <c r="CE102" i="9"/>
  <c r="CF102" i="9"/>
  <c r="CG102" i="9"/>
  <c r="CH102" i="9"/>
  <c r="CI102" i="9"/>
  <c r="CJ102" i="9"/>
  <c r="CK102" i="9"/>
  <c r="CL102" i="9"/>
  <c r="CM102" i="9"/>
  <c r="CN102" i="9"/>
  <c r="CO102" i="9"/>
  <c r="CP102" i="9"/>
  <c r="CQ102" i="9"/>
  <c r="CR102" i="9"/>
  <c r="CS102" i="9"/>
  <c r="CT102" i="9"/>
  <c r="CU102" i="9"/>
  <c r="CV102" i="9"/>
  <c r="CW102" i="9"/>
  <c r="CX102" i="9"/>
  <c r="CY102" i="9"/>
  <c r="CZ102" i="9"/>
  <c r="DA102" i="9"/>
  <c r="DB102" i="9"/>
  <c r="DC102" i="9"/>
  <c r="DD102" i="9"/>
  <c r="DE102" i="9"/>
  <c r="DF102" i="9"/>
  <c r="DG102" i="9"/>
  <c r="DH102" i="9"/>
  <c r="DI102" i="9"/>
  <c r="DJ102" i="9"/>
  <c r="DK102" i="9"/>
  <c r="DL102" i="9"/>
  <c r="DM102" i="9"/>
  <c r="DN102" i="9"/>
  <c r="DO102" i="9"/>
  <c r="A103" i="9"/>
  <c r="B103" i="9"/>
  <c r="C103" i="9"/>
  <c r="D103" i="9"/>
  <c r="E103"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AX103" i="9"/>
  <c r="AY103" i="9"/>
  <c r="AZ103" i="9"/>
  <c r="BA103" i="9"/>
  <c r="BB103" i="9"/>
  <c r="BC103" i="9"/>
  <c r="BD103" i="9"/>
  <c r="BE103" i="9"/>
  <c r="BF103" i="9"/>
  <c r="BG103" i="9"/>
  <c r="BH103" i="9"/>
  <c r="BI103" i="9"/>
  <c r="BJ103" i="9"/>
  <c r="BK103" i="9"/>
  <c r="BL103" i="9"/>
  <c r="BM103" i="9"/>
  <c r="BN103" i="9"/>
  <c r="BO103" i="9"/>
  <c r="BP103" i="9"/>
  <c r="BQ103" i="9"/>
  <c r="BR103" i="9"/>
  <c r="BS103" i="9"/>
  <c r="BT103" i="9"/>
  <c r="BU103" i="9"/>
  <c r="BV103" i="9"/>
  <c r="BW103" i="9"/>
  <c r="BX103" i="9"/>
  <c r="BY103" i="9"/>
  <c r="BZ103" i="9"/>
  <c r="CA103" i="9"/>
  <c r="CB103" i="9"/>
  <c r="CC103" i="9"/>
  <c r="CD103" i="9"/>
  <c r="CE103" i="9"/>
  <c r="CF103" i="9"/>
  <c r="CG103" i="9"/>
  <c r="CH103" i="9"/>
  <c r="CI103" i="9"/>
  <c r="CJ103" i="9"/>
  <c r="CK103" i="9"/>
  <c r="CL103" i="9"/>
  <c r="CM103" i="9"/>
  <c r="CN103" i="9"/>
  <c r="CO103" i="9"/>
  <c r="CP103" i="9"/>
  <c r="CQ103" i="9"/>
  <c r="CR103" i="9"/>
  <c r="CS103" i="9"/>
  <c r="CT103" i="9"/>
  <c r="CU103" i="9"/>
  <c r="CV103" i="9"/>
  <c r="CW103" i="9"/>
  <c r="CX103" i="9"/>
  <c r="CY103" i="9"/>
  <c r="CZ103" i="9"/>
  <c r="DA103" i="9"/>
  <c r="DB103" i="9"/>
  <c r="DC103" i="9"/>
  <c r="DD103" i="9"/>
  <c r="DE103" i="9"/>
  <c r="DF103" i="9"/>
  <c r="DG103" i="9"/>
  <c r="DH103" i="9"/>
  <c r="DI103" i="9"/>
  <c r="DJ103" i="9"/>
  <c r="DK103" i="9"/>
  <c r="DL103" i="9"/>
  <c r="DM103" i="9"/>
  <c r="DN103" i="9"/>
  <c r="DO103" i="9"/>
  <c r="A104" i="9"/>
  <c r="B104" i="9"/>
  <c r="C104" i="9"/>
  <c r="D104" i="9"/>
  <c r="E104" i="9"/>
  <c r="F104" i="9"/>
  <c r="G104" i="9"/>
  <c r="H104" i="9"/>
  <c r="I104" i="9"/>
  <c r="J104" i="9"/>
  <c r="K104" i="9"/>
  <c r="L104" i="9"/>
  <c r="M104" i="9"/>
  <c r="N104" i="9"/>
  <c r="O104" i="9"/>
  <c r="P104" i="9"/>
  <c r="Q104" i="9"/>
  <c r="R104" i="9"/>
  <c r="S104" i="9"/>
  <c r="T104" i="9"/>
  <c r="U104" i="9"/>
  <c r="V104" i="9"/>
  <c r="W104" i="9"/>
  <c r="X104" i="9"/>
  <c r="Y104" i="9"/>
  <c r="Z104" i="9"/>
  <c r="AA104" i="9"/>
  <c r="AB104" i="9"/>
  <c r="AC104" i="9"/>
  <c r="AD104" i="9"/>
  <c r="AE104" i="9"/>
  <c r="AF104" i="9"/>
  <c r="AG104" i="9"/>
  <c r="AH104" i="9"/>
  <c r="AI104" i="9"/>
  <c r="AJ104" i="9"/>
  <c r="AK104" i="9"/>
  <c r="AL104" i="9"/>
  <c r="AM104" i="9"/>
  <c r="AN104" i="9"/>
  <c r="AO104" i="9"/>
  <c r="AP104" i="9"/>
  <c r="AQ104" i="9"/>
  <c r="AR104" i="9"/>
  <c r="AS104" i="9"/>
  <c r="AT104" i="9"/>
  <c r="AU104" i="9"/>
  <c r="AV104" i="9"/>
  <c r="AW104" i="9"/>
  <c r="AX104" i="9"/>
  <c r="AY104" i="9"/>
  <c r="AZ104" i="9"/>
  <c r="BA104" i="9"/>
  <c r="BB104" i="9"/>
  <c r="BC104" i="9"/>
  <c r="BD104" i="9"/>
  <c r="BE104" i="9"/>
  <c r="BF104" i="9"/>
  <c r="BG104" i="9"/>
  <c r="BH104" i="9"/>
  <c r="BI104" i="9"/>
  <c r="BJ104" i="9"/>
  <c r="BK104" i="9"/>
  <c r="BL104" i="9"/>
  <c r="BM104" i="9"/>
  <c r="BN104" i="9"/>
  <c r="BO104" i="9"/>
  <c r="BP104" i="9"/>
  <c r="BQ104" i="9"/>
  <c r="BR104" i="9"/>
  <c r="BS104" i="9"/>
  <c r="BT104" i="9"/>
  <c r="BU104" i="9"/>
  <c r="BV104" i="9"/>
  <c r="BW104" i="9"/>
  <c r="BX104" i="9"/>
  <c r="BY104" i="9"/>
  <c r="BZ104" i="9"/>
  <c r="CA104" i="9"/>
  <c r="CB104" i="9"/>
  <c r="CC104" i="9"/>
  <c r="CD104" i="9"/>
  <c r="CE104" i="9"/>
  <c r="CF104" i="9"/>
  <c r="CG104" i="9"/>
  <c r="CH104" i="9"/>
  <c r="CI104" i="9"/>
  <c r="CJ104" i="9"/>
  <c r="CK104" i="9"/>
  <c r="CL104" i="9"/>
  <c r="CM104" i="9"/>
  <c r="CN104" i="9"/>
  <c r="CO104" i="9"/>
  <c r="CP104" i="9"/>
  <c r="CQ104" i="9"/>
  <c r="CR104" i="9"/>
  <c r="CS104" i="9"/>
  <c r="CT104" i="9"/>
  <c r="CU104" i="9"/>
  <c r="CV104" i="9"/>
  <c r="CW104" i="9"/>
  <c r="CX104" i="9"/>
  <c r="CY104" i="9"/>
  <c r="CZ104" i="9"/>
  <c r="DA104" i="9"/>
  <c r="DB104" i="9"/>
  <c r="DC104" i="9"/>
  <c r="DD104" i="9"/>
  <c r="DE104" i="9"/>
  <c r="DF104" i="9"/>
  <c r="DG104" i="9"/>
  <c r="DH104" i="9"/>
  <c r="DI104" i="9"/>
  <c r="DJ104" i="9"/>
  <c r="DK104" i="9"/>
  <c r="DL104" i="9"/>
  <c r="DM104" i="9"/>
  <c r="DN104" i="9"/>
  <c r="DO104" i="9"/>
  <c r="A105" i="9"/>
  <c r="B105" i="9"/>
  <c r="C105" i="9"/>
  <c r="D105" i="9"/>
  <c r="E105" i="9"/>
  <c r="F105" i="9"/>
  <c r="G105" i="9"/>
  <c r="H105" i="9"/>
  <c r="I105" i="9"/>
  <c r="J105" i="9"/>
  <c r="K105" i="9"/>
  <c r="L105" i="9"/>
  <c r="M105" i="9"/>
  <c r="N105" i="9"/>
  <c r="O105" i="9"/>
  <c r="P105" i="9"/>
  <c r="Q105" i="9"/>
  <c r="R105" i="9"/>
  <c r="S105" i="9"/>
  <c r="T105" i="9"/>
  <c r="U105" i="9"/>
  <c r="V105" i="9"/>
  <c r="W105" i="9"/>
  <c r="X105" i="9"/>
  <c r="Y105" i="9"/>
  <c r="Z105" i="9"/>
  <c r="AA105" i="9"/>
  <c r="AB105" i="9"/>
  <c r="AC105" i="9"/>
  <c r="AD105" i="9"/>
  <c r="AE105" i="9"/>
  <c r="AF105" i="9"/>
  <c r="AG105" i="9"/>
  <c r="AH105" i="9"/>
  <c r="AI105" i="9"/>
  <c r="AJ105" i="9"/>
  <c r="AK105" i="9"/>
  <c r="AL105" i="9"/>
  <c r="AM105" i="9"/>
  <c r="AN105" i="9"/>
  <c r="AO105" i="9"/>
  <c r="AP105" i="9"/>
  <c r="AQ105" i="9"/>
  <c r="AR105" i="9"/>
  <c r="AS105" i="9"/>
  <c r="AT105" i="9"/>
  <c r="AU105" i="9"/>
  <c r="AV105" i="9"/>
  <c r="AW105" i="9"/>
  <c r="AX105" i="9"/>
  <c r="AY105" i="9"/>
  <c r="AZ105" i="9"/>
  <c r="BA105" i="9"/>
  <c r="BB105" i="9"/>
  <c r="BC105" i="9"/>
  <c r="BD105" i="9"/>
  <c r="BE105" i="9"/>
  <c r="BF105" i="9"/>
  <c r="BG105" i="9"/>
  <c r="BH105" i="9"/>
  <c r="BI105" i="9"/>
  <c r="BJ105" i="9"/>
  <c r="BK105" i="9"/>
  <c r="BL105" i="9"/>
  <c r="BM105" i="9"/>
  <c r="BN105" i="9"/>
  <c r="BO105" i="9"/>
  <c r="BP105" i="9"/>
  <c r="BQ105" i="9"/>
  <c r="BR105" i="9"/>
  <c r="BS105" i="9"/>
  <c r="BT105" i="9"/>
  <c r="BU105" i="9"/>
  <c r="BV105" i="9"/>
  <c r="BW105" i="9"/>
  <c r="BX105" i="9"/>
  <c r="BY105" i="9"/>
  <c r="BZ105" i="9"/>
  <c r="CA105" i="9"/>
  <c r="CB105" i="9"/>
  <c r="CC105" i="9"/>
  <c r="CD105" i="9"/>
  <c r="CE105" i="9"/>
  <c r="CF105" i="9"/>
  <c r="CG105" i="9"/>
  <c r="CH105" i="9"/>
  <c r="CI105" i="9"/>
  <c r="CJ105" i="9"/>
  <c r="CK105" i="9"/>
  <c r="CL105" i="9"/>
  <c r="CM105" i="9"/>
  <c r="CN105" i="9"/>
  <c r="CO105" i="9"/>
  <c r="CP105" i="9"/>
  <c r="CQ105" i="9"/>
  <c r="CR105" i="9"/>
  <c r="CS105" i="9"/>
  <c r="CT105" i="9"/>
  <c r="CU105" i="9"/>
  <c r="CV105" i="9"/>
  <c r="CW105" i="9"/>
  <c r="CX105" i="9"/>
  <c r="CY105" i="9"/>
  <c r="CZ105" i="9"/>
  <c r="DA105" i="9"/>
  <c r="DB105" i="9"/>
  <c r="DC105" i="9"/>
  <c r="DD105" i="9"/>
  <c r="DE105" i="9"/>
  <c r="DF105" i="9"/>
  <c r="DG105" i="9"/>
  <c r="DH105" i="9"/>
  <c r="DI105" i="9"/>
  <c r="DJ105" i="9"/>
  <c r="DK105" i="9"/>
  <c r="DL105" i="9"/>
  <c r="DM105" i="9"/>
  <c r="DN105" i="9"/>
  <c r="DO105" i="9"/>
  <c r="A106" i="9"/>
  <c r="B106" i="9"/>
  <c r="C106" i="9"/>
  <c r="D106" i="9"/>
  <c r="E106" i="9"/>
  <c r="F106" i="9"/>
  <c r="G106" i="9"/>
  <c r="H106" i="9"/>
  <c r="I106" i="9"/>
  <c r="J106" i="9"/>
  <c r="K106" i="9"/>
  <c r="L106" i="9"/>
  <c r="M106" i="9"/>
  <c r="N106" i="9"/>
  <c r="O106" i="9"/>
  <c r="P106" i="9"/>
  <c r="Q106" i="9"/>
  <c r="R106" i="9"/>
  <c r="S106" i="9"/>
  <c r="T106" i="9"/>
  <c r="U106" i="9"/>
  <c r="V106" i="9"/>
  <c r="W106" i="9"/>
  <c r="X106" i="9"/>
  <c r="Y106" i="9"/>
  <c r="Z106" i="9"/>
  <c r="AA106" i="9"/>
  <c r="AB106" i="9"/>
  <c r="AC106" i="9"/>
  <c r="AD106" i="9"/>
  <c r="AE106" i="9"/>
  <c r="AF106" i="9"/>
  <c r="AG106" i="9"/>
  <c r="AH106" i="9"/>
  <c r="AI106" i="9"/>
  <c r="AJ106" i="9"/>
  <c r="AK106" i="9"/>
  <c r="AL106" i="9"/>
  <c r="AM106" i="9"/>
  <c r="AN106" i="9"/>
  <c r="AO106" i="9"/>
  <c r="AP106" i="9"/>
  <c r="AQ106" i="9"/>
  <c r="AR106" i="9"/>
  <c r="AS106" i="9"/>
  <c r="AT106" i="9"/>
  <c r="AU106" i="9"/>
  <c r="AV106" i="9"/>
  <c r="AW106" i="9"/>
  <c r="AX106" i="9"/>
  <c r="AY106" i="9"/>
  <c r="AZ106" i="9"/>
  <c r="BA106" i="9"/>
  <c r="BB106" i="9"/>
  <c r="BC106" i="9"/>
  <c r="BD106" i="9"/>
  <c r="BE106" i="9"/>
  <c r="BF106" i="9"/>
  <c r="BG106" i="9"/>
  <c r="BH106" i="9"/>
  <c r="BI106" i="9"/>
  <c r="BJ106" i="9"/>
  <c r="BK106" i="9"/>
  <c r="BL106" i="9"/>
  <c r="BM106" i="9"/>
  <c r="BN106" i="9"/>
  <c r="BO106" i="9"/>
  <c r="BP106" i="9"/>
  <c r="BQ106" i="9"/>
  <c r="BR106" i="9"/>
  <c r="BS106" i="9"/>
  <c r="BT106" i="9"/>
  <c r="BU106" i="9"/>
  <c r="BV106" i="9"/>
  <c r="BW106" i="9"/>
  <c r="BX106" i="9"/>
  <c r="BY106" i="9"/>
  <c r="BZ106" i="9"/>
  <c r="CA106" i="9"/>
  <c r="CB106" i="9"/>
  <c r="CC106" i="9"/>
  <c r="CD106" i="9"/>
  <c r="CE106" i="9"/>
  <c r="CF106" i="9"/>
  <c r="CG106" i="9"/>
  <c r="CH106" i="9"/>
  <c r="CI106" i="9"/>
  <c r="CJ106" i="9"/>
  <c r="CK106" i="9"/>
  <c r="CL106" i="9"/>
  <c r="CM106" i="9"/>
  <c r="CN106" i="9"/>
  <c r="CO106" i="9"/>
  <c r="CP106" i="9"/>
  <c r="CQ106" i="9"/>
  <c r="CR106" i="9"/>
  <c r="CS106" i="9"/>
  <c r="CT106" i="9"/>
  <c r="CU106" i="9"/>
  <c r="CV106" i="9"/>
  <c r="CW106" i="9"/>
  <c r="CX106" i="9"/>
  <c r="CY106" i="9"/>
  <c r="CZ106" i="9"/>
  <c r="DA106" i="9"/>
  <c r="DB106" i="9"/>
  <c r="DC106" i="9"/>
  <c r="DD106" i="9"/>
  <c r="DE106" i="9"/>
  <c r="DF106" i="9"/>
  <c r="DG106" i="9"/>
  <c r="DH106" i="9"/>
  <c r="DI106" i="9"/>
  <c r="DJ106" i="9"/>
  <c r="DK106" i="9"/>
  <c r="DL106" i="9"/>
  <c r="DM106" i="9"/>
  <c r="DN106" i="9"/>
  <c r="DO106" i="9"/>
  <c r="A107" i="9"/>
  <c r="B107" i="9"/>
  <c r="C107" i="9"/>
  <c r="D107" i="9"/>
  <c r="E107" i="9"/>
  <c r="F107" i="9"/>
  <c r="G107" i="9"/>
  <c r="H107" i="9"/>
  <c r="I107" i="9"/>
  <c r="J107" i="9"/>
  <c r="K107" i="9"/>
  <c r="L107" i="9"/>
  <c r="M107" i="9"/>
  <c r="N107" i="9"/>
  <c r="O107" i="9"/>
  <c r="P107" i="9"/>
  <c r="Q107" i="9"/>
  <c r="R107" i="9"/>
  <c r="S107" i="9"/>
  <c r="T107" i="9"/>
  <c r="U107" i="9"/>
  <c r="V107" i="9"/>
  <c r="W107" i="9"/>
  <c r="X107" i="9"/>
  <c r="Y107" i="9"/>
  <c r="Z107" i="9"/>
  <c r="AA107" i="9"/>
  <c r="AB107" i="9"/>
  <c r="AC107" i="9"/>
  <c r="AD107" i="9"/>
  <c r="AE107" i="9"/>
  <c r="AF107" i="9"/>
  <c r="AG107" i="9"/>
  <c r="AH107" i="9"/>
  <c r="AI107" i="9"/>
  <c r="AJ107" i="9"/>
  <c r="AK107" i="9"/>
  <c r="AL107" i="9"/>
  <c r="AM107" i="9"/>
  <c r="AN107" i="9"/>
  <c r="AO107" i="9"/>
  <c r="AP107" i="9"/>
  <c r="AQ107" i="9"/>
  <c r="AR107" i="9"/>
  <c r="AS107" i="9"/>
  <c r="AT107" i="9"/>
  <c r="AU107" i="9"/>
  <c r="AV107" i="9"/>
  <c r="AW107" i="9"/>
  <c r="AX107" i="9"/>
  <c r="AY107" i="9"/>
  <c r="AZ107" i="9"/>
  <c r="BA107" i="9"/>
  <c r="BB107" i="9"/>
  <c r="BC107" i="9"/>
  <c r="BD107" i="9"/>
  <c r="BE107" i="9"/>
  <c r="BF107" i="9"/>
  <c r="BG107" i="9"/>
  <c r="BH107" i="9"/>
  <c r="BI107" i="9"/>
  <c r="BJ107" i="9"/>
  <c r="BK107" i="9"/>
  <c r="BL107" i="9"/>
  <c r="BM107" i="9"/>
  <c r="BN107" i="9"/>
  <c r="BO107" i="9"/>
  <c r="BP107" i="9"/>
  <c r="BQ107" i="9"/>
  <c r="BR107" i="9"/>
  <c r="BS107" i="9"/>
  <c r="BT107" i="9"/>
  <c r="BU107" i="9"/>
  <c r="BV107" i="9"/>
  <c r="BW107" i="9"/>
  <c r="BX107" i="9"/>
  <c r="BY107" i="9"/>
  <c r="BZ107" i="9"/>
  <c r="CA107" i="9"/>
  <c r="CB107" i="9"/>
  <c r="CC107" i="9"/>
  <c r="CD107" i="9"/>
  <c r="CE107" i="9"/>
  <c r="CF107" i="9"/>
  <c r="CG107" i="9"/>
  <c r="CH107" i="9"/>
  <c r="CI107" i="9"/>
  <c r="CJ107" i="9"/>
  <c r="CK107" i="9"/>
  <c r="CL107" i="9"/>
  <c r="CM107" i="9"/>
  <c r="CN107" i="9"/>
  <c r="CO107" i="9"/>
  <c r="CP107" i="9"/>
  <c r="CQ107" i="9"/>
  <c r="CR107" i="9"/>
  <c r="CS107" i="9"/>
  <c r="CT107" i="9"/>
  <c r="CU107" i="9"/>
  <c r="CV107" i="9"/>
  <c r="CW107" i="9"/>
  <c r="CX107" i="9"/>
  <c r="CY107" i="9"/>
  <c r="CZ107" i="9"/>
  <c r="DA107" i="9"/>
  <c r="DB107" i="9"/>
  <c r="DC107" i="9"/>
  <c r="DD107" i="9"/>
  <c r="DE107" i="9"/>
  <c r="DF107" i="9"/>
  <c r="DG107" i="9"/>
  <c r="DH107" i="9"/>
  <c r="DI107" i="9"/>
  <c r="DJ107" i="9"/>
  <c r="DK107" i="9"/>
  <c r="DL107" i="9"/>
  <c r="DM107" i="9"/>
  <c r="DN107" i="9"/>
  <c r="DO107" i="9"/>
  <c r="A108" i="9"/>
  <c r="B108" i="9"/>
  <c r="C108" i="9"/>
  <c r="D108" i="9"/>
  <c r="E108" i="9"/>
  <c r="F108" i="9"/>
  <c r="G108" i="9"/>
  <c r="H108" i="9"/>
  <c r="I108" i="9"/>
  <c r="J108" i="9"/>
  <c r="K108" i="9"/>
  <c r="L108" i="9"/>
  <c r="M108" i="9"/>
  <c r="N108" i="9"/>
  <c r="O108" i="9"/>
  <c r="P108" i="9"/>
  <c r="Q108" i="9"/>
  <c r="R108" i="9"/>
  <c r="S108" i="9"/>
  <c r="T108" i="9"/>
  <c r="U108" i="9"/>
  <c r="V108" i="9"/>
  <c r="W108" i="9"/>
  <c r="X108" i="9"/>
  <c r="Y108" i="9"/>
  <c r="Z108" i="9"/>
  <c r="AA108" i="9"/>
  <c r="AB108" i="9"/>
  <c r="AC108" i="9"/>
  <c r="AD108" i="9"/>
  <c r="AE108" i="9"/>
  <c r="AF108" i="9"/>
  <c r="AG108" i="9"/>
  <c r="AH108" i="9"/>
  <c r="AI108" i="9"/>
  <c r="AJ108" i="9"/>
  <c r="AK108" i="9"/>
  <c r="AL108" i="9"/>
  <c r="AM108" i="9"/>
  <c r="AN108" i="9"/>
  <c r="AO108" i="9"/>
  <c r="AP108" i="9"/>
  <c r="AQ108" i="9"/>
  <c r="AR108" i="9"/>
  <c r="AS108" i="9"/>
  <c r="AT108" i="9"/>
  <c r="AU108" i="9"/>
  <c r="AV108" i="9"/>
  <c r="AW108" i="9"/>
  <c r="AX108" i="9"/>
  <c r="AY108" i="9"/>
  <c r="AZ108" i="9"/>
  <c r="BA108" i="9"/>
  <c r="BB108" i="9"/>
  <c r="BC108" i="9"/>
  <c r="BD108" i="9"/>
  <c r="BE108" i="9"/>
  <c r="BF108" i="9"/>
  <c r="BG108" i="9"/>
  <c r="BH108" i="9"/>
  <c r="BI108" i="9"/>
  <c r="BJ108" i="9"/>
  <c r="BK108" i="9"/>
  <c r="BL108" i="9"/>
  <c r="BM108" i="9"/>
  <c r="BN108" i="9"/>
  <c r="BO108" i="9"/>
  <c r="BP108" i="9"/>
  <c r="BQ108" i="9"/>
  <c r="BR108" i="9"/>
  <c r="BS108" i="9"/>
  <c r="BT108" i="9"/>
  <c r="BU108" i="9"/>
  <c r="BV108" i="9"/>
  <c r="BW108" i="9"/>
  <c r="BX108" i="9"/>
  <c r="BY108" i="9"/>
  <c r="BZ108" i="9"/>
  <c r="CA108" i="9"/>
  <c r="CB108" i="9"/>
  <c r="CC108" i="9"/>
  <c r="CD108" i="9"/>
  <c r="CE108" i="9"/>
  <c r="CF108" i="9"/>
  <c r="CG108" i="9"/>
  <c r="CH108" i="9"/>
  <c r="CI108" i="9"/>
  <c r="CJ108" i="9"/>
  <c r="CK108" i="9"/>
  <c r="CL108" i="9"/>
  <c r="CM108" i="9"/>
  <c r="CN108" i="9"/>
  <c r="CO108" i="9"/>
  <c r="CP108" i="9"/>
  <c r="CQ108" i="9"/>
  <c r="CR108" i="9"/>
  <c r="CS108" i="9"/>
  <c r="CT108" i="9"/>
  <c r="CU108" i="9"/>
  <c r="CV108" i="9"/>
  <c r="CW108" i="9"/>
  <c r="CX108" i="9"/>
  <c r="CY108" i="9"/>
  <c r="CZ108" i="9"/>
  <c r="DA108" i="9"/>
  <c r="DB108" i="9"/>
  <c r="DC108" i="9"/>
  <c r="DD108" i="9"/>
  <c r="DE108" i="9"/>
  <c r="DF108" i="9"/>
  <c r="DG108" i="9"/>
  <c r="DH108" i="9"/>
  <c r="DI108" i="9"/>
  <c r="DJ108" i="9"/>
  <c r="DK108" i="9"/>
  <c r="DL108" i="9"/>
  <c r="DM108" i="9"/>
  <c r="DN108" i="9"/>
  <c r="DO108" i="9"/>
  <c r="A109" i="9"/>
  <c r="B109" i="9"/>
  <c r="C109" i="9"/>
  <c r="D109" i="9"/>
  <c r="E109" i="9"/>
  <c r="F109" i="9"/>
  <c r="G109" i="9"/>
  <c r="H109" i="9"/>
  <c r="I109" i="9"/>
  <c r="J109" i="9"/>
  <c r="K109" i="9"/>
  <c r="L109" i="9"/>
  <c r="M109" i="9"/>
  <c r="N109" i="9"/>
  <c r="O109" i="9"/>
  <c r="P109" i="9"/>
  <c r="Q109" i="9"/>
  <c r="R109" i="9"/>
  <c r="S109" i="9"/>
  <c r="T109" i="9"/>
  <c r="U109" i="9"/>
  <c r="V109" i="9"/>
  <c r="W109" i="9"/>
  <c r="X109" i="9"/>
  <c r="Y109" i="9"/>
  <c r="Z109" i="9"/>
  <c r="AA109" i="9"/>
  <c r="AB109" i="9"/>
  <c r="AC109" i="9"/>
  <c r="AD109" i="9"/>
  <c r="AE109" i="9"/>
  <c r="AF109" i="9"/>
  <c r="AG109" i="9"/>
  <c r="AH109" i="9"/>
  <c r="AI109" i="9"/>
  <c r="AJ109" i="9"/>
  <c r="AK109" i="9"/>
  <c r="AL109" i="9"/>
  <c r="AM109" i="9"/>
  <c r="AN109" i="9"/>
  <c r="AO109" i="9"/>
  <c r="AP109" i="9"/>
  <c r="AQ109" i="9"/>
  <c r="AR109" i="9"/>
  <c r="AS109" i="9"/>
  <c r="AT109" i="9"/>
  <c r="AU109" i="9"/>
  <c r="AV109" i="9"/>
  <c r="AW109" i="9"/>
  <c r="AX109" i="9"/>
  <c r="AY109" i="9"/>
  <c r="AZ109" i="9"/>
  <c r="BA109" i="9"/>
  <c r="BB109" i="9"/>
  <c r="BC109" i="9"/>
  <c r="BD109" i="9"/>
  <c r="BE109" i="9"/>
  <c r="BF109" i="9"/>
  <c r="BG109" i="9"/>
  <c r="BH109" i="9"/>
  <c r="BI109" i="9"/>
  <c r="BJ109" i="9"/>
  <c r="BK109" i="9"/>
  <c r="BL109" i="9"/>
  <c r="BM109" i="9"/>
  <c r="BN109" i="9"/>
  <c r="BO109" i="9"/>
  <c r="BP109" i="9"/>
  <c r="BQ109" i="9"/>
  <c r="BR109" i="9"/>
  <c r="BS109" i="9"/>
  <c r="BT109" i="9"/>
  <c r="BU109" i="9"/>
  <c r="BV109" i="9"/>
  <c r="BW109" i="9"/>
  <c r="BX109" i="9"/>
  <c r="BY109" i="9"/>
  <c r="BZ109" i="9"/>
  <c r="CA109" i="9"/>
  <c r="CB109" i="9"/>
  <c r="CC109" i="9"/>
  <c r="CD109" i="9"/>
  <c r="CE109" i="9"/>
  <c r="CF109" i="9"/>
  <c r="CG109" i="9"/>
  <c r="CH109" i="9"/>
  <c r="CI109" i="9"/>
  <c r="CJ109" i="9"/>
  <c r="CK109" i="9"/>
  <c r="CL109" i="9"/>
  <c r="CM109" i="9"/>
  <c r="CN109" i="9"/>
  <c r="CO109" i="9"/>
  <c r="CP109" i="9"/>
  <c r="CQ109" i="9"/>
  <c r="CR109" i="9"/>
  <c r="CS109" i="9"/>
  <c r="CT109" i="9"/>
  <c r="CU109" i="9"/>
  <c r="CV109" i="9"/>
  <c r="CW109" i="9"/>
  <c r="CX109" i="9"/>
  <c r="CY109" i="9"/>
  <c r="CZ109" i="9"/>
  <c r="DA109" i="9"/>
  <c r="DB109" i="9"/>
  <c r="DC109" i="9"/>
  <c r="DD109" i="9"/>
  <c r="DE109" i="9"/>
  <c r="DF109" i="9"/>
  <c r="DG109" i="9"/>
  <c r="DH109" i="9"/>
  <c r="DI109" i="9"/>
  <c r="DJ109" i="9"/>
  <c r="DK109" i="9"/>
  <c r="DL109" i="9"/>
  <c r="DM109" i="9"/>
  <c r="DN109" i="9"/>
  <c r="DO109" i="9"/>
  <c r="A110" i="9"/>
  <c r="B110" i="9"/>
  <c r="C110" i="9"/>
  <c r="D110" i="9"/>
  <c r="E110" i="9"/>
  <c r="F110" i="9"/>
  <c r="G110" i="9"/>
  <c r="H110" i="9"/>
  <c r="I110" i="9"/>
  <c r="J110" i="9"/>
  <c r="K110" i="9"/>
  <c r="L110" i="9"/>
  <c r="M110" i="9"/>
  <c r="N110" i="9"/>
  <c r="O110" i="9"/>
  <c r="P110" i="9"/>
  <c r="Q110" i="9"/>
  <c r="R110" i="9"/>
  <c r="S110" i="9"/>
  <c r="T110" i="9"/>
  <c r="U110" i="9"/>
  <c r="V110" i="9"/>
  <c r="W110" i="9"/>
  <c r="X110" i="9"/>
  <c r="Y110" i="9"/>
  <c r="Z110" i="9"/>
  <c r="AA110" i="9"/>
  <c r="AB110" i="9"/>
  <c r="AC110" i="9"/>
  <c r="AD110" i="9"/>
  <c r="AE110" i="9"/>
  <c r="AF110" i="9"/>
  <c r="AG110" i="9"/>
  <c r="AH110" i="9"/>
  <c r="AI110" i="9"/>
  <c r="AJ110" i="9"/>
  <c r="AK110" i="9"/>
  <c r="AL110" i="9"/>
  <c r="AM110" i="9"/>
  <c r="AN110" i="9"/>
  <c r="AO110" i="9"/>
  <c r="AP110" i="9"/>
  <c r="AQ110" i="9"/>
  <c r="AR110" i="9"/>
  <c r="AS110" i="9"/>
  <c r="AT110" i="9"/>
  <c r="AU110" i="9"/>
  <c r="AV110" i="9"/>
  <c r="AW110" i="9"/>
  <c r="AX110" i="9"/>
  <c r="AY110" i="9"/>
  <c r="AZ110" i="9"/>
  <c r="BA110" i="9"/>
  <c r="BB110" i="9"/>
  <c r="BC110" i="9"/>
  <c r="BD110" i="9"/>
  <c r="BE110" i="9"/>
  <c r="BF110" i="9"/>
  <c r="BG110" i="9"/>
  <c r="BH110" i="9"/>
  <c r="BI110" i="9"/>
  <c r="BJ110" i="9"/>
  <c r="BK110" i="9"/>
  <c r="BL110" i="9"/>
  <c r="BM110" i="9"/>
  <c r="BN110" i="9"/>
  <c r="BO110" i="9"/>
  <c r="BP110" i="9"/>
  <c r="BQ110" i="9"/>
  <c r="BR110" i="9"/>
  <c r="BS110" i="9"/>
  <c r="BT110" i="9"/>
  <c r="BU110" i="9"/>
  <c r="BV110" i="9"/>
  <c r="BW110" i="9"/>
  <c r="BX110" i="9"/>
  <c r="BY110" i="9"/>
  <c r="BZ110" i="9"/>
  <c r="CA110" i="9"/>
  <c r="CB110" i="9"/>
  <c r="CC110" i="9"/>
  <c r="CD110" i="9"/>
  <c r="CE110" i="9"/>
  <c r="CF110" i="9"/>
  <c r="CG110" i="9"/>
  <c r="CH110" i="9"/>
  <c r="CI110" i="9"/>
  <c r="CJ110" i="9"/>
  <c r="CK110" i="9"/>
  <c r="CL110" i="9"/>
  <c r="CM110" i="9"/>
  <c r="CN110" i="9"/>
  <c r="CO110" i="9"/>
  <c r="CP110" i="9"/>
  <c r="CQ110" i="9"/>
  <c r="CR110" i="9"/>
  <c r="CS110" i="9"/>
  <c r="CT110" i="9"/>
  <c r="CU110" i="9"/>
  <c r="CV110" i="9"/>
  <c r="CW110" i="9"/>
  <c r="CX110" i="9"/>
  <c r="CY110" i="9"/>
  <c r="CZ110" i="9"/>
  <c r="DA110" i="9"/>
  <c r="DB110" i="9"/>
  <c r="DC110" i="9"/>
  <c r="DD110" i="9"/>
  <c r="DE110" i="9"/>
  <c r="DF110" i="9"/>
  <c r="DG110" i="9"/>
  <c r="DH110" i="9"/>
  <c r="DI110" i="9"/>
  <c r="DJ110" i="9"/>
  <c r="DK110" i="9"/>
  <c r="DL110" i="9"/>
  <c r="DM110" i="9"/>
  <c r="DN110" i="9"/>
  <c r="DO110" i="9"/>
  <c r="A111" i="9"/>
  <c r="B111" i="9"/>
  <c r="C111" i="9"/>
  <c r="D111" i="9"/>
  <c r="E111" i="9"/>
  <c r="F111" i="9"/>
  <c r="G111" i="9"/>
  <c r="H111" i="9"/>
  <c r="I111" i="9"/>
  <c r="J111" i="9"/>
  <c r="K111" i="9"/>
  <c r="L111" i="9"/>
  <c r="M111" i="9"/>
  <c r="N111" i="9"/>
  <c r="O111" i="9"/>
  <c r="P111" i="9"/>
  <c r="Q111" i="9"/>
  <c r="R111" i="9"/>
  <c r="S111" i="9"/>
  <c r="T111" i="9"/>
  <c r="U111" i="9"/>
  <c r="V111" i="9"/>
  <c r="W111" i="9"/>
  <c r="X111" i="9"/>
  <c r="Y111" i="9"/>
  <c r="Z111" i="9"/>
  <c r="AA111" i="9"/>
  <c r="AB111" i="9"/>
  <c r="AC111" i="9"/>
  <c r="AD111" i="9"/>
  <c r="AE111" i="9"/>
  <c r="AF111" i="9"/>
  <c r="AG111" i="9"/>
  <c r="AH111" i="9"/>
  <c r="AI111" i="9"/>
  <c r="AJ111" i="9"/>
  <c r="AK111" i="9"/>
  <c r="AL111" i="9"/>
  <c r="AM111" i="9"/>
  <c r="AN111" i="9"/>
  <c r="AO111" i="9"/>
  <c r="AP111" i="9"/>
  <c r="AQ111" i="9"/>
  <c r="AR111" i="9"/>
  <c r="AS111" i="9"/>
  <c r="AT111" i="9"/>
  <c r="AU111" i="9"/>
  <c r="AV111" i="9"/>
  <c r="AW111" i="9"/>
  <c r="AX111" i="9"/>
  <c r="AY111" i="9"/>
  <c r="AZ111" i="9"/>
  <c r="BA111" i="9"/>
  <c r="BB111" i="9"/>
  <c r="BC111" i="9"/>
  <c r="BD111" i="9"/>
  <c r="BE111" i="9"/>
  <c r="BF111" i="9"/>
  <c r="BG111" i="9"/>
  <c r="BH111" i="9"/>
  <c r="BI111" i="9"/>
  <c r="BJ111" i="9"/>
  <c r="BK111" i="9"/>
  <c r="BL111" i="9"/>
  <c r="BM111" i="9"/>
  <c r="BN111" i="9"/>
  <c r="BO111" i="9"/>
  <c r="BP111" i="9"/>
  <c r="BQ111" i="9"/>
  <c r="BR111" i="9"/>
  <c r="BS111" i="9"/>
  <c r="BT111" i="9"/>
  <c r="BU111" i="9"/>
  <c r="BV111" i="9"/>
  <c r="BW111" i="9"/>
  <c r="BX111" i="9"/>
  <c r="BY111" i="9"/>
  <c r="BZ111" i="9"/>
  <c r="CA111" i="9"/>
  <c r="CB111" i="9"/>
  <c r="CC111" i="9"/>
  <c r="CD111" i="9"/>
  <c r="CE111" i="9"/>
  <c r="CF111" i="9"/>
  <c r="CG111" i="9"/>
  <c r="CH111" i="9"/>
  <c r="CI111" i="9"/>
  <c r="CJ111" i="9"/>
  <c r="CK111" i="9"/>
  <c r="CL111" i="9"/>
  <c r="CM111" i="9"/>
  <c r="CN111" i="9"/>
  <c r="CO111" i="9"/>
  <c r="CP111" i="9"/>
  <c r="CQ111" i="9"/>
  <c r="CR111" i="9"/>
  <c r="CS111" i="9"/>
  <c r="CT111" i="9"/>
  <c r="CU111" i="9"/>
  <c r="CV111" i="9"/>
  <c r="CW111" i="9"/>
  <c r="CX111" i="9"/>
  <c r="CY111" i="9"/>
  <c r="CZ111" i="9"/>
  <c r="DA111" i="9"/>
  <c r="DB111" i="9"/>
  <c r="DC111" i="9"/>
  <c r="DD111" i="9"/>
  <c r="DE111" i="9"/>
  <c r="DF111" i="9"/>
  <c r="DG111" i="9"/>
  <c r="DH111" i="9"/>
  <c r="DI111" i="9"/>
  <c r="DJ111" i="9"/>
  <c r="DK111" i="9"/>
  <c r="DL111" i="9"/>
  <c r="DM111" i="9"/>
  <c r="DN111" i="9"/>
  <c r="DO111" i="9"/>
  <c r="A112" i="9"/>
  <c r="B112" i="9"/>
  <c r="C112" i="9"/>
  <c r="D112" i="9"/>
  <c r="E112" i="9"/>
  <c r="F112" i="9"/>
  <c r="G112" i="9"/>
  <c r="H112" i="9"/>
  <c r="I112" i="9"/>
  <c r="J112" i="9"/>
  <c r="K112" i="9"/>
  <c r="L112" i="9"/>
  <c r="M112" i="9"/>
  <c r="N112" i="9"/>
  <c r="O112" i="9"/>
  <c r="P112" i="9"/>
  <c r="Q112" i="9"/>
  <c r="R112" i="9"/>
  <c r="S112" i="9"/>
  <c r="T112" i="9"/>
  <c r="U112" i="9"/>
  <c r="V112" i="9"/>
  <c r="W112" i="9"/>
  <c r="X112" i="9"/>
  <c r="Y112" i="9"/>
  <c r="Z112" i="9"/>
  <c r="AA112" i="9"/>
  <c r="AB112" i="9"/>
  <c r="AC112" i="9"/>
  <c r="AD112" i="9"/>
  <c r="AE112" i="9"/>
  <c r="AF112" i="9"/>
  <c r="AG112" i="9"/>
  <c r="AH112" i="9"/>
  <c r="AI112" i="9"/>
  <c r="AJ112" i="9"/>
  <c r="AK112" i="9"/>
  <c r="AL112" i="9"/>
  <c r="AM112" i="9"/>
  <c r="AN112" i="9"/>
  <c r="AO112" i="9"/>
  <c r="AP112" i="9"/>
  <c r="AQ112" i="9"/>
  <c r="AR112" i="9"/>
  <c r="AS112" i="9"/>
  <c r="AT112" i="9"/>
  <c r="AU112" i="9"/>
  <c r="AV112" i="9"/>
  <c r="AW112" i="9"/>
  <c r="AX112" i="9"/>
  <c r="AY112" i="9"/>
  <c r="AZ112" i="9"/>
  <c r="BA112" i="9"/>
  <c r="BB112" i="9"/>
  <c r="BC112" i="9"/>
  <c r="BD112" i="9"/>
  <c r="BE112" i="9"/>
  <c r="BF112" i="9"/>
  <c r="BG112" i="9"/>
  <c r="BH112" i="9"/>
  <c r="BI112" i="9"/>
  <c r="BJ112" i="9"/>
  <c r="BK112" i="9"/>
  <c r="BL112" i="9"/>
  <c r="BM112" i="9"/>
  <c r="BN112" i="9"/>
  <c r="BO112" i="9"/>
  <c r="BP112" i="9"/>
  <c r="BQ112" i="9"/>
  <c r="BR112" i="9"/>
  <c r="BS112" i="9"/>
  <c r="BT112" i="9"/>
  <c r="BU112" i="9"/>
  <c r="BV112" i="9"/>
  <c r="BW112" i="9"/>
  <c r="BX112" i="9"/>
  <c r="BY112" i="9"/>
  <c r="BZ112" i="9"/>
  <c r="CA112" i="9"/>
  <c r="CB112" i="9"/>
  <c r="CC112" i="9"/>
  <c r="CD112" i="9"/>
  <c r="CE112" i="9"/>
  <c r="CF112" i="9"/>
  <c r="CG112" i="9"/>
  <c r="CH112" i="9"/>
  <c r="CI112" i="9"/>
  <c r="CJ112" i="9"/>
  <c r="CK112" i="9"/>
  <c r="CL112" i="9"/>
  <c r="CM112" i="9"/>
  <c r="CN112" i="9"/>
  <c r="CO112" i="9"/>
  <c r="CP112" i="9"/>
  <c r="CQ112" i="9"/>
  <c r="CR112" i="9"/>
  <c r="CS112" i="9"/>
  <c r="CT112" i="9"/>
  <c r="CU112" i="9"/>
  <c r="CV112" i="9"/>
  <c r="CW112" i="9"/>
  <c r="CX112" i="9"/>
  <c r="CY112" i="9"/>
  <c r="CZ112" i="9"/>
  <c r="DA112" i="9"/>
  <c r="DB112" i="9"/>
  <c r="DC112" i="9"/>
  <c r="DD112" i="9"/>
  <c r="DE112" i="9"/>
  <c r="DF112" i="9"/>
  <c r="DG112" i="9"/>
  <c r="DH112" i="9"/>
  <c r="DI112" i="9"/>
  <c r="DJ112" i="9"/>
  <c r="DK112" i="9"/>
  <c r="DL112" i="9"/>
  <c r="DM112" i="9"/>
  <c r="DN112" i="9"/>
  <c r="DO112" i="9"/>
  <c r="A113" i="9"/>
  <c r="B113" i="9"/>
  <c r="C113" i="9"/>
  <c r="D113" i="9"/>
  <c r="E113" i="9"/>
  <c r="F113" i="9"/>
  <c r="G113" i="9"/>
  <c r="H113" i="9"/>
  <c r="I113" i="9"/>
  <c r="J113" i="9"/>
  <c r="K113" i="9"/>
  <c r="L113" i="9"/>
  <c r="M113" i="9"/>
  <c r="N113" i="9"/>
  <c r="O113" i="9"/>
  <c r="P113" i="9"/>
  <c r="Q113" i="9"/>
  <c r="R113" i="9"/>
  <c r="S113" i="9"/>
  <c r="T113" i="9"/>
  <c r="U113" i="9"/>
  <c r="V113" i="9"/>
  <c r="W113" i="9"/>
  <c r="X113" i="9"/>
  <c r="Y113" i="9"/>
  <c r="Z113" i="9"/>
  <c r="AA113" i="9"/>
  <c r="AB113" i="9"/>
  <c r="AC113" i="9"/>
  <c r="AD113" i="9"/>
  <c r="AE113" i="9"/>
  <c r="AF113" i="9"/>
  <c r="AG113" i="9"/>
  <c r="AH113" i="9"/>
  <c r="AI113" i="9"/>
  <c r="AJ113" i="9"/>
  <c r="AK113" i="9"/>
  <c r="AL113" i="9"/>
  <c r="AM113" i="9"/>
  <c r="AN113" i="9"/>
  <c r="AO113" i="9"/>
  <c r="AP113" i="9"/>
  <c r="AQ113" i="9"/>
  <c r="AR113" i="9"/>
  <c r="AS113" i="9"/>
  <c r="AT113" i="9"/>
  <c r="AU113" i="9"/>
  <c r="AV113" i="9"/>
  <c r="AW113" i="9"/>
  <c r="AX113" i="9"/>
  <c r="AY113" i="9"/>
  <c r="AZ113" i="9"/>
  <c r="BA113" i="9"/>
  <c r="BB113" i="9"/>
  <c r="BC113" i="9"/>
  <c r="BD113" i="9"/>
  <c r="BE113" i="9"/>
  <c r="BF113" i="9"/>
  <c r="BG113" i="9"/>
  <c r="BH113" i="9"/>
  <c r="BI113" i="9"/>
  <c r="BJ113" i="9"/>
  <c r="BK113" i="9"/>
  <c r="BL113" i="9"/>
  <c r="BM113" i="9"/>
  <c r="BN113" i="9"/>
  <c r="BO113" i="9"/>
  <c r="BP113" i="9"/>
  <c r="BQ113" i="9"/>
  <c r="BR113" i="9"/>
  <c r="BS113" i="9"/>
  <c r="BT113" i="9"/>
  <c r="BU113" i="9"/>
  <c r="BV113" i="9"/>
  <c r="BW113" i="9"/>
  <c r="BX113" i="9"/>
  <c r="BY113" i="9"/>
  <c r="BZ113" i="9"/>
  <c r="CA113" i="9"/>
  <c r="CB113" i="9"/>
  <c r="CC113" i="9"/>
  <c r="CD113" i="9"/>
  <c r="CE113" i="9"/>
  <c r="CF113" i="9"/>
  <c r="CG113" i="9"/>
  <c r="CH113" i="9"/>
  <c r="CI113" i="9"/>
  <c r="CJ113" i="9"/>
  <c r="CK113" i="9"/>
  <c r="CL113" i="9"/>
  <c r="CM113" i="9"/>
  <c r="CN113" i="9"/>
  <c r="CO113" i="9"/>
  <c r="CP113" i="9"/>
  <c r="CQ113" i="9"/>
  <c r="CR113" i="9"/>
  <c r="CS113" i="9"/>
  <c r="CT113" i="9"/>
  <c r="CU113" i="9"/>
  <c r="CV113" i="9"/>
  <c r="CW113" i="9"/>
  <c r="CX113" i="9"/>
  <c r="CY113" i="9"/>
  <c r="CZ113" i="9"/>
  <c r="DA113" i="9"/>
  <c r="DB113" i="9"/>
  <c r="DC113" i="9"/>
  <c r="DD113" i="9"/>
  <c r="DE113" i="9"/>
  <c r="DF113" i="9"/>
  <c r="DG113" i="9"/>
  <c r="DH113" i="9"/>
  <c r="DI113" i="9"/>
  <c r="DJ113" i="9"/>
  <c r="DK113" i="9"/>
  <c r="DL113" i="9"/>
  <c r="DM113" i="9"/>
  <c r="DN113" i="9"/>
  <c r="DO113" i="9"/>
  <c r="A114" i="9"/>
  <c r="B114" i="9"/>
  <c r="C114" i="9"/>
  <c r="D114" i="9"/>
  <c r="E114" i="9"/>
  <c r="F114" i="9"/>
  <c r="G114" i="9"/>
  <c r="H114" i="9"/>
  <c r="I114" i="9"/>
  <c r="J114" i="9"/>
  <c r="K114" i="9"/>
  <c r="L114" i="9"/>
  <c r="M114" i="9"/>
  <c r="N114" i="9"/>
  <c r="O114" i="9"/>
  <c r="P114" i="9"/>
  <c r="Q114" i="9"/>
  <c r="R114" i="9"/>
  <c r="S114" i="9"/>
  <c r="T114" i="9"/>
  <c r="U114" i="9"/>
  <c r="V114" i="9"/>
  <c r="W114" i="9"/>
  <c r="X114" i="9"/>
  <c r="Y114" i="9"/>
  <c r="Z114" i="9"/>
  <c r="AA114" i="9"/>
  <c r="AB114" i="9"/>
  <c r="AC114" i="9"/>
  <c r="AD114" i="9"/>
  <c r="AE114" i="9"/>
  <c r="AF114" i="9"/>
  <c r="AG114" i="9"/>
  <c r="AH114" i="9"/>
  <c r="AI114" i="9"/>
  <c r="AJ114" i="9"/>
  <c r="AK114" i="9"/>
  <c r="AL114" i="9"/>
  <c r="AM114" i="9"/>
  <c r="AN114" i="9"/>
  <c r="AO114" i="9"/>
  <c r="AP114" i="9"/>
  <c r="AQ114" i="9"/>
  <c r="AR114" i="9"/>
  <c r="AS114" i="9"/>
  <c r="AT114" i="9"/>
  <c r="AU114" i="9"/>
  <c r="AV114" i="9"/>
  <c r="AW114" i="9"/>
  <c r="AX114" i="9"/>
  <c r="AY114" i="9"/>
  <c r="AZ114" i="9"/>
  <c r="BA114" i="9"/>
  <c r="BB114" i="9"/>
  <c r="BC114" i="9"/>
  <c r="BD114" i="9"/>
  <c r="BE114" i="9"/>
  <c r="BF114" i="9"/>
  <c r="BG114" i="9"/>
  <c r="BH114" i="9"/>
  <c r="BI114" i="9"/>
  <c r="BJ114" i="9"/>
  <c r="BK114" i="9"/>
  <c r="BL114" i="9"/>
  <c r="BM114" i="9"/>
  <c r="BN114" i="9"/>
  <c r="BO114" i="9"/>
  <c r="BP114" i="9"/>
  <c r="BQ114" i="9"/>
  <c r="BR114" i="9"/>
  <c r="BS114" i="9"/>
  <c r="BT114" i="9"/>
  <c r="BU114" i="9"/>
  <c r="BV114" i="9"/>
  <c r="BW114" i="9"/>
  <c r="BX114" i="9"/>
  <c r="BY114" i="9"/>
  <c r="BZ114" i="9"/>
  <c r="CA114" i="9"/>
  <c r="CB114" i="9"/>
  <c r="CC114" i="9"/>
  <c r="CD114" i="9"/>
  <c r="CE114" i="9"/>
  <c r="CF114" i="9"/>
  <c r="CG114" i="9"/>
  <c r="CH114" i="9"/>
  <c r="CI114" i="9"/>
  <c r="CJ114" i="9"/>
  <c r="CK114" i="9"/>
  <c r="CL114" i="9"/>
  <c r="CM114" i="9"/>
  <c r="CN114" i="9"/>
  <c r="CO114" i="9"/>
  <c r="CP114" i="9"/>
  <c r="CQ114" i="9"/>
  <c r="CR114" i="9"/>
  <c r="CS114" i="9"/>
  <c r="CT114" i="9"/>
  <c r="CU114" i="9"/>
  <c r="CV114" i="9"/>
  <c r="CW114" i="9"/>
  <c r="CX114" i="9"/>
  <c r="CY114" i="9"/>
  <c r="CZ114" i="9"/>
  <c r="DA114" i="9"/>
  <c r="DB114" i="9"/>
  <c r="DC114" i="9"/>
  <c r="DD114" i="9"/>
  <c r="DE114" i="9"/>
  <c r="DF114" i="9"/>
  <c r="DG114" i="9"/>
  <c r="DH114" i="9"/>
  <c r="DI114" i="9"/>
  <c r="DJ114" i="9"/>
  <c r="DK114" i="9"/>
  <c r="DL114" i="9"/>
  <c r="DM114" i="9"/>
  <c r="DN114" i="9"/>
  <c r="DO114" i="9"/>
  <c r="A115" i="9"/>
  <c r="B115" i="9"/>
  <c r="C115" i="9"/>
  <c r="D115" i="9"/>
  <c r="E115" i="9"/>
  <c r="F115" i="9"/>
  <c r="G115" i="9"/>
  <c r="H115" i="9"/>
  <c r="I115" i="9"/>
  <c r="J115" i="9"/>
  <c r="K115" i="9"/>
  <c r="L115" i="9"/>
  <c r="M115" i="9"/>
  <c r="N115" i="9"/>
  <c r="O115" i="9"/>
  <c r="P115" i="9"/>
  <c r="Q115" i="9"/>
  <c r="R115" i="9"/>
  <c r="S115" i="9"/>
  <c r="T115" i="9"/>
  <c r="U115" i="9"/>
  <c r="V115" i="9"/>
  <c r="W115" i="9"/>
  <c r="X115" i="9"/>
  <c r="Y115" i="9"/>
  <c r="Z115" i="9"/>
  <c r="AA115" i="9"/>
  <c r="AB115" i="9"/>
  <c r="AC115" i="9"/>
  <c r="AD115" i="9"/>
  <c r="AE115" i="9"/>
  <c r="AF115" i="9"/>
  <c r="AG115" i="9"/>
  <c r="AH115" i="9"/>
  <c r="AI115" i="9"/>
  <c r="AJ115" i="9"/>
  <c r="AK115" i="9"/>
  <c r="AL115" i="9"/>
  <c r="AM115" i="9"/>
  <c r="AN115" i="9"/>
  <c r="AO115" i="9"/>
  <c r="AP115" i="9"/>
  <c r="AQ115" i="9"/>
  <c r="AR115" i="9"/>
  <c r="AS115" i="9"/>
  <c r="AT115" i="9"/>
  <c r="AU115" i="9"/>
  <c r="AV115" i="9"/>
  <c r="AW115" i="9"/>
  <c r="AX115" i="9"/>
  <c r="AY115" i="9"/>
  <c r="AZ115" i="9"/>
  <c r="BA115" i="9"/>
  <c r="BB115" i="9"/>
  <c r="BC115" i="9"/>
  <c r="BD115" i="9"/>
  <c r="BE115" i="9"/>
  <c r="BF115" i="9"/>
  <c r="BG115" i="9"/>
  <c r="BH115" i="9"/>
  <c r="BI115" i="9"/>
  <c r="BJ115" i="9"/>
  <c r="BK115" i="9"/>
  <c r="BL115" i="9"/>
  <c r="BM115" i="9"/>
  <c r="BN115" i="9"/>
  <c r="BO115" i="9"/>
  <c r="BP115" i="9"/>
  <c r="BQ115" i="9"/>
  <c r="BR115" i="9"/>
  <c r="BS115" i="9"/>
  <c r="BT115" i="9"/>
  <c r="BU115" i="9"/>
  <c r="BV115" i="9"/>
  <c r="BW115" i="9"/>
  <c r="BX115" i="9"/>
  <c r="BY115" i="9"/>
  <c r="BZ115" i="9"/>
  <c r="CA115" i="9"/>
  <c r="CB115" i="9"/>
  <c r="CC115" i="9"/>
  <c r="CD115" i="9"/>
  <c r="CE115" i="9"/>
  <c r="CF115" i="9"/>
  <c r="CG115" i="9"/>
  <c r="CH115" i="9"/>
  <c r="CI115" i="9"/>
  <c r="CJ115" i="9"/>
  <c r="CK115" i="9"/>
  <c r="CL115" i="9"/>
  <c r="CM115" i="9"/>
  <c r="CN115" i="9"/>
  <c r="CO115" i="9"/>
  <c r="CP115" i="9"/>
  <c r="CQ115" i="9"/>
  <c r="CR115" i="9"/>
  <c r="CS115" i="9"/>
  <c r="CT115" i="9"/>
  <c r="CU115" i="9"/>
  <c r="CV115" i="9"/>
  <c r="CW115" i="9"/>
  <c r="CX115" i="9"/>
  <c r="CY115" i="9"/>
  <c r="CZ115" i="9"/>
  <c r="DA115" i="9"/>
  <c r="DB115" i="9"/>
  <c r="DC115" i="9"/>
  <c r="DD115" i="9"/>
  <c r="DE115" i="9"/>
  <c r="DF115" i="9"/>
  <c r="DG115" i="9"/>
  <c r="DH115" i="9"/>
  <c r="DI115" i="9"/>
  <c r="DJ115" i="9"/>
  <c r="DK115" i="9"/>
  <c r="DL115" i="9"/>
  <c r="DM115" i="9"/>
  <c r="DN115" i="9"/>
  <c r="DO115" i="9"/>
  <c r="A116" i="9"/>
  <c r="B116" i="9"/>
  <c r="C116" i="9"/>
  <c r="D116" i="9"/>
  <c r="E116" i="9"/>
  <c r="F116" i="9"/>
  <c r="G116" i="9"/>
  <c r="H116" i="9"/>
  <c r="I116" i="9"/>
  <c r="J116" i="9"/>
  <c r="K116" i="9"/>
  <c r="L116" i="9"/>
  <c r="M116" i="9"/>
  <c r="N116" i="9"/>
  <c r="O116" i="9"/>
  <c r="P116" i="9"/>
  <c r="Q116" i="9"/>
  <c r="R116" i="9"/>
  <c r="S116" i="9"/>
  <c r="T116" i="9"/>
  <c r="U116" i="9"/>
  <c r="V116" i="9"/>
  <c r="W116" i="9"/>
  <c r="X116" i="9"/>
  <c r="Y116" i="9"/>
  <c r="Z116" i="9"/>
  <c r="AA116" i="9"/>
  <c r="AB116" i="9"/>
  <c r="AC116" i="9"/>
  <c r="AD116" i="9"/>
  <c r="AE116" i="9"/>
  <c r="AF116" i="9"/>
  <c r="AG116" i="9"/>
  <c r="AH116" i="9"/>
  <c r="AI116" i="9"/>
  <c r="AJ116" i="9"/>
  <c r="AK116" i="9"/>
  <c r="AL116" i="9"/>
  <c r="AM116" i="9"/>
  <c r="AN116" i="9"/>
  <c r="AO116" i="9"/>
  <c r="AP116" i="9"/>
  <c r="AQ116" i="9"/>
  <c r="AR116" i="9"/>
  <c r="AS116" i="9"/>
  <c r="AT116" i="9"/>
  <c r="AU116" i="9"/>
  <c r="AV116" i="9"/>
  <c r="AW116" i="9"/>
  <c r="AX116" i="9"/>
  <c r="AY116" i="9"/>
  <c r="AZ116" i="9"/>
  <c r="BA116" i="9"/>
  <c r="BB116" i="9"/>
  <c r="BC116" i="9"/>
  <c r="BD116" i="9"/>
  <c r="BE116" i="9"/>
  <c r="BF116" i="9"/>
  <c r="BG116" i="9"/>
  <c r="BH116" i="9"/>
  <c r="BI116" i="9"/>
  <c r="BJ116" i="9"/>
  <c r="BK116" i="9"/>
  <c r="BL116" i="9"/>
  <c r="BM116" i="9"/>
  <c r="BN116" i="9"/>
  <c r="BO116" i="9"/>
  <c r="BP116" i="9"/>
  <c r="BQ116" i="9"/>
  <c r="BR116" i="9"/>
  <c r="BS116" i="9"/>
  <c r="BT116" i="9"/>
  <c r="BU116" i="9"/>
  <c r="BV116" i="9"/>
  <c r="BW116" i="9"/>
  <c r="BX116" i="9"/>
  <c r="BY116" i="9"/>
  <c r="BZ116" i="9"/>
  <c r="CA116" i="9"/>
  <c r="CB116" i="9"/>
  <c r="CC116" i="9"/>
  <c r="CD116" i="9"/>
  <c r="CE116" i="9"/>
  <c r="CF116" i="9"/>
  <c r="CG116" i="9"/>
  <c r="CH116" i="9"/>
  <c r="CI116" i="9"/>
  <c r="CJ116" i="9"/>
  <c r="CK116" i="9"/>
  <c r="CL116" i="9"/>
  <c r="CM116" i="9"/>
  <c r="CN116" i="9"/>
  <c r="CO116" i="9"/>
  <c r="CP116" i="9"/>
  <c r="CQ116" i="9"/>
  <c r="CR116" i="9"/>
  <c r="CS116" i="9"/>
  <c r="CT116" i="9"/>
  <c r="CU116" i="9"/>
  <c r="CV116" i="9"/>
  <c r="CW116" i="9"/>
  <c r="CX116" i="9"/>
  <c r="CY116" i="9"/>
  <c r="CZ116" i="9"/>
  <c r="DA116" i="9"/>
  <c r="DB116" i="9"/>
  <c r="DC116" i="9"/>
  <c r="DD116" i="9"/>
  <c r="DE116" i="9"/>
  <c r="DF116" i="9"/>
  <c r="DG116" i="9"/>
  <c r="DH116" i="9"/>
  <c r="DI116" i="9"/>
  <c r="DJ116" i="9"/>
  <c r="DK116" i="9"/>
  <c r="DL116" i="9"/>
  <c r="DM116" i="9"/>
  <c r="DN116" i="9"/>
  <c r="DO116" i="9"/>
  <c r="A117" i="9"/>
  <c r="B117" i="9"/>
  <c r="C117" i="9"/>
  <c r="D117"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AK117" i="9"/>
  <c r="AL117" i="9"/>
  <c r="AM117" i="9"/>
  <c r="AN117" i="9"/>
  <c r="AO117" i="9"/>
  <c r="AP117" i="9"/>
  <c r="AQ117" i="9"/>
  <c r="AR117" i="9"/>
  <c r="AS117" i="9"/>
  <c r="AT117" i="9"/>
  <c r="AU117" i="9"/>
  <c r="AV117" i="9"/>
  <c r="AW117" i="9"/>
  <c r="AX117" i="9"/>
  <c r="AY117" i="9"/>
  <c r="AZ117" i="9"/>
  <c r="BA117" i="9"/>
  <c r="BB117" i="9"/>
  <c r="BC117" i="9"/>
  <c r="BD117" i="9"/>
  <c r="BE117" i="9"/>
  <c r="BF117" i="9"/>
  <c r="BG117" i="9"/>
  <c r="BH117" i="9"/>
  <c r="BI117" i="9"/>
  <c r="BJ117" i="9"/>
  <c r="BK117" i="9"/>
  <c r="BL117" i="9"/>
  <c r="BM117" i="9"/>
  <c r="BN117" i="9"/>
  <c r="BO117" i="9"/>
  <c r="BP117" i="9"/>
  <c r="BQ117" i="9"/>
  <c r="BR117" i="9"/>
  <c r="BS117" i="9"/>
  <c r="BT117" i="9"/>
  <c r="BU117" i="9"/>
  <c r="BV117" i="9"/>
  <c r="BW117" i="9"/>
  <c r="BX117" i="9"/>
  <c r="BY117" i="9"/>
  <c r="BZ117" i="9"/>
  <c r="CA117" i="9"/>
  <c r="CB117" i="9"/>
  <c r="CC117" i="9"/>
  <c r="CD117" i="9"/>
  <c r="CE117" i="9"/>
  <c r="CF117" i="9"/>
  <c r="CG117" i="9"/>
  <c r="CH117" i="9"/>
  <c r="CI117" i="9"/>
  <c r="CJ117" i="9"/>
  <c r="CK117" i="9"/>
  <c r="CL117" i="9"/>
  <c r="CM117" i="9"/>
  <c r="CN117" i="9"/>
  <c r="CO117" i="9"/>
  <c r="CP117" i="9"/>
  <c r="CQ117" i="9"/>
  <c r="CR117" i="9"/>
  <c r="CS117" i="9"/>
  <c r="CT117" i="9"/>
  <c r="CU117" i="9"/>
  <c r="CV117" i="9"/>
  <c r="CW117" i="9"/>
  <c r="CX117" i="9"/>
  <c r="CY117" i="9"/>
  <c r="CZ117" i="9"/>
  <c r="DA117" i="9"/>
  <c r="DB117" i="9"/>
  <c r="DC117" i="9"/>
  <c r="DD117" i="9"/>
  <c r="DE117" i="9"/>
  <c r="DF117" i="9"/>
  <c r="DG117" i="9"/>
  <c r="DH117" i="9"/>
  <c r="DI117" i="9"/>
  <c r="DJ117" i="9"/>
  <c r="DK117" i="9"/>
  <c r="DL117" i="9"/>
  <c r="DM117" i="9"/>
  <c r="DN117" i="9"/>
  <c r="DO117" i="9"/>
  <c r="A118" i="9"/>
  <c r="B118" i="9"/>
  <c r="C118" i="9"/>
  <c r="D118" i="9"/>
  <c r="E118" i="9"/>
  <c r="F118" i="9"/>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O118" i="9"/>
  <c r="AP118" i="9"/>
  <c r="AQ118" i="9"/>
  <c r="AR118" i="9"/>
  <c r="AS118" i="9"/>
  <c r="AT118" i="9"/>
  <c r="AU118" i="9"/>
  <c r="AV118" i="9"/>
  <c r="AW118" i="9"/>
  <c r="AX118" i="9"/>
  <c r="AY118" i="9"/>
  <c r="AZ118" i="9"/>
  <c r="BA118" i="9"/>
  <c r="BB118" i="9"/>
  <c r="BC118" i="9"/>
  <c r="BD118" i="9"/>
  <c r="BE118" i="9"/>
  <c r="BF118" i="9"/>
  <c r="BG118" i="9"/>
  <c r="BH118" i="9"/>
  <c r="BI118" i="9"/>
  <c r="BJ118" i="9"/>
  <c r="BK118" i="9"/>
  <c r="BL118" i="9"/>
  <c r="BM118" i="9"/>
  <c r="BN118" i="9"/>
  <c r="BO118" i="9"/>
  <c r="BP118" i="9"/>
  <c r="BQ118" i="9"/>
  <c r="BR118" i="9"/>
  <c r="BS118" i="9"/>
  <c r="BT118" i="9"/>
  <c r="BU118" i="9"/>
  <c r="BV118" i="9"/>
  <c r="BW118" i="9"/>
  <c r="BX118" i="9"/>
  <c r="BY118" i="9"/>
  <c r="BZ118" i="9"/>
  <c r="CA118" i="9"/>
  <c r="CB118" i="9"/>
  <c r="CC118" i="9"/>
  <c r="CD118" i="9"/>
  <c r="CE118" i="9"/>
  <c r="CF118" i="9"/>
  <c r="CG118" i="9"/>
  <c r="CH118" i="9"/>
  <c r="CI118" i="9"/>
  <c r="CJ118" i="9"/>
  <c r="CK118" i="9"/>
  <c r="CL118" i="9"/>
  <c r="CM118" i="9"/>
  <c r="CN118" i="9"/>
  <c r="CO118" i="9"/>
  <c r="CP118" i="9"/>
  <c r="CQ118" i="9"/>
  <c r="CR118" i="9"/>
  <c r="CS118" i="9"/>
  <c r="CT118" i="9"/>
  <c r="CU118" i="9"/>
  <c r="CV118" i="9"/>
  <c r="CW118" i="9"/>
  <c r="CX118" i="9"/>
  <c r="CY118" i="9"/>
  <c r="CZ118" i="9"/>
  <c r="DA118" i="9"/>
  <c r="DB118" i="9"/>
  <c r="DC118" i="9"/>
  <c r="DD118" i="9"/>
  <c r="DE118" i="9"/>
  <c r="DF118" i="9"/>
  <c r="DG118" i="9"/>
  <c r="DH118" i="9"/>
  <c r="DI118" i="9"/>
  <c r="DJ118" i="9"/>
  <c r="DK118" i="9"/>
  <c r="DL118" i="9"/>
  <c r="DM118" i="9"/>
  <c r="DN118" i="9"/>
  <c r="DO118" i="9"/>
  <c r="A119" i="9"/>
  <c r="B119" i="9"/>
  <c r="C119" i="9"/>
  <c r="D119" i="9"/>
  <c r="E119" i="9"/>
  <c r="F119" i="9"/>
  <c r="G119" i="9"/>
  <c r="H119" i="9"/>
  <c r="I119" i="9"/>
  <c r="J119" i="9"/>
  <c r="K119" i="9"/>
  <c r="L119" i="9"/>
  <c r="M119" i="9"/>
  <c r="N119" i="9"/>
  <c r="O119" i="9"/>
  <c r="P119" i="9"/>
  <c r="Q119" i="9"/>
  <c r="R119" i="9"/>
  <c r="S119" i="9"/>
  <c r="T119" i="9"/>
  <c r="U119" i="9"/>
  <c r="V119" i="9"/>
  <c r="W119" i="9"/>
  <c r="X119" i="9"/>
  <c r="Y119" i="9"/>
  <c r="Z119" i="9"/>
  <c r="AA119" i="9"/>
  <c r="AB119" i="9"/>
  <c r="AC119" i="9"/>
  <c r="AD119" i="9"/>
  <c r="AE119" i="9"/>
  <c r="AF119" i="9"/>
  <c r="AG119" i="9"/>
  <c r="AH119" i="9"/>
  <c r="AI119" i="9"/>
  <c r="AJ119" i="9"/>
  <c r="AK119" i="9"/>
  <c r="AL119" i="9"/>
  <c r="AM119" i="9"/>
  <c r="AN119" i="9"/>
  <c r="AO119" i="9"/>
  <c r="AP119" i="9"/>
  <c r="AQ119" i="9"/>
  <c r="AR119" i="9"/>
  <c r="AS119" i="9"/>
  <c r="AT119" i="9"/>
  <c r="AU119" i="9"/>
  <c r="AV119" i="9"/>
  <c r="AW119" i="9"/>
  <c r="AX119" i="9"/>
  <c r="AY119" i="9"/>
  <c r="AZ119" i="9"/>
  <c r="BA119" i="9"/>
  <c r="BB119" i="9"/>
  <c r="BC119" i="9"/>
  <c r="BD119" i="9"/>
  <c r="BE119" i="9"/>
  <c r="BF119" i="9"/>
  <c r="BG119" i="9"/>
  <c r="BH119" i="9"/>
  <c r="BI119" i="9"/>
  <c r="BJ119" i="9"/>
  <c r="BK119" i="9"/>
  <c r="BL119" i="9"/>
  <c r="BM119" i="9"/>
  <c r="BN119" i="9"/>
  <c r="BO119" i="9"/>
  <c r="BP119" i="9"/>
  <c r="BQ119" i="9"/>
  <c r="BR119" i="9"/>
  <c r="BS119" i="9"/>
  <c r="BT119" i="9"/>
  <c r="BU119" i="9"/>
  <c r="BV119" i="9"/>
  <c r="BW119" i="9"/>
  <c r="BX119" i="9"/>
  <c r="BY119" i="9"/>
  <c r="BZ119" i="9"/>
  <c r="CA119" i="9"/>
  <c r="CB119" i="9"/>
  <c r="CC119" i="9"/>
  <c r="CD119" i="9"/>
  <c r="CE119" i="9"/>
  <c r="CF119" i="9"/>
  <c r="CG119" i="9"/>
  <c r="CH119" i="9"/>
  <c r="CI119" i="9"/>
  <c r="CJ119" i="9"/>
  <c r="CK119" i="9"/>
  <c r="CL119" i="9"/>
  <c r="CM119" i="9"/>
  <c r="CN119" i="9"/>
  <c r="CO119" i="9"/>
  <c r="CP119" i="9"/>
  <c r="CQ119" i="9"/>
  <c r="CR119" i="9"/>
  <c r="CS119" i="9"/>
  <c r="CT119" i="9"/>
  <c r="CU119" i="9"/>
  <c r="CV119" i="9"/>
  <c r="CW119" i="9"/>
  <c r="CX119" i="9"/>
  <c r="CY119" i="9"/>
  <c r="CZ119" i="9"/>
  <c r="DA119" i="9"/>
  <c r="DB119" i="9"/>
  <c r="DC119" i="9"/>
  <c r="DD119" i="9"/>
  <c r="DE119" i="9"/>
  <c r="DF119" i="9"/>
  <c r="DG119" i="9"/>
  <c r="DH119" i="9"/>
  <c r="DI119" i="9"/>
  <c r="DJ119" i="9"/>
  <c r="DK119" i="9"/>
  <c r="DL119" i="9"/>
  <c r="DM119" i="9"/>
  <c r="DN119" i="9"/>
  <c r="DO119" i="9"/>
  <c r="A120" i="9"/>
  <c r="B120" i="9"/>
  <c r="C120" i="9"/>
  <c r="D120" i="9"/>
  <c r="E120" i="9"/>
  <c r="F120" i="9"/>
  <c r="G120" i="9"/>
  <c r="H120" i="9"/>
  <c r="I120" i="9"/>
  <c r="J120" i="9"/>
  <c r="K120" i="9"/>
  <c r="L120" i="9"/>
  <c r="M120" i="9"/>
  <c r="N120" i="9"/>
  <c r="O120" i="9"/>
  <c r="P120" i="9"/>
  <c r="Q120" i="9"/>
  <c r="R120" i="9"/>
  <c r="S120" i="9"/>
  <c r="T120" i="9"/>
  <c r="U120" i="9"/>
  <c r="V120" i="9"/>
  <c r="W120" i="9"/>
  <c r="X120" i="9"/>
  <c r="Y120" i="9"/>
  <c r="Z120" i="9"/>
  <c r="AA120" i="9"/>
  <c r="AB120" i="9"/>
  <c r="AC120" i="9"/>
  <c r="AD120" i="9"/>
  <c r="AE120" i="9"/>
  <c r="AF120" i="9"/>
  <c r="AG120" i="9"/>
  <c r="AH120" i="9"/>
  <c r="AI120" i="9"/>
  <c r="AJ120" i="9"/>
  <c r="AK120" i="9"/>
  <c r="AL120" i="9"/>
  <c r="AM120" i="9"/>
  <c r="AN120" i="9"/>
  <c r="AO120" i="9"/>
  <c r="AP120" i="9"/>
  <c r="AQ120" i="9"/>
  <c r="AR120" i="9"/>
  <c r="AS120" i="9"/>
  <c r="AT120" i="9"/>
  <c r="AU120" i="9"/>
  <c r="AV120" i="9"/>
  <c r="AW120" i="9"/>
  <c r="AX120" i="9"/>
  <c r="AY120" i="9"/>
  <c r="AZ120" i="9"/>
  <c r="BA120" i="9"/>
  <c r="BB120" i="9"/>
  <c r="BC120" i="9"/>
  <c r="BD120" i="9"/>
  <c r="BE120" i="9"/>
  <c r="BF120" i="9"/>
  <c r="BG120" i="9"/>
  <c r="BH120" i="9"/>
  <c r="BI120" i="9"/>
  <c r="BJ120" i="9"/>
  <c r="BK120" i="9"/>
  <c r="BL120" i="9"/>
  <c r="BM120" i="9"/>
  <c r="BN120" i="9"/>
  <c r="BO120" i="9"/>
  <c r="BP120" i="9"/>
  <c r="BQ120" i="9"/>
  <c r="BR120" i="9"/>
  <c r="BS120" i="9"/>
  <c r="BT120" i="9"/>
  <c r="BU120" i="9"/>
  <c r="BV120" i="9"/>
  <c r="BW120" i="9"/>
  <c r="BX120" i="9"/>
  <c r="BY120" i="9"/>
  <c r="BZ120" i="9"/>
  <c r="CA120" i="9"/>
  <c r="CB120" i="9"/>
  <c r="CC120" i="9"/>
  <c r="CD120" i="9"/>
  <c r="CE120" i="9"/>
  <c r="CF120" i="9"/>
  <c r="CG120" i="9"/>
  <c r="CH120" i="9"/>
  <c r="CI120" i="9"/>
  <c r="CJ120" i="9"/>
  <c r="CK120" i="9"/>
  <c r="CL120" i="9"/>
  <c r="CM120" i="9"/>
  <c r="CN120" i="9"/>
  <c r="CO120" i="9"/>
  <c r="CP120" i="9"/>
  <c r="CQ120" i="9"/>
  <c r="CR120" i="9"/>
  <c r="CS120" i="9"/>
  <c r="CT120" i="9"/>
  <c r="CU120" i="9"/>
  <c r="CV120" i="9"/>
  <c r="CW120" i="9"/>
  <c r="CX120" i="9"/>
  <c r="CY120" i="9"/>
  <c r="CZ120" i="9"/>
  <c r="DA120" i="9"/>
  <c r="DB120" i="9"/>
  <c r="DC120" i="9"/>
  <c r="DD120" i="9"/>
  <c r="DE120" i="9"/>
  <c r="DF120" i="9"/>
  <c r="DG120" i="9"/>
  <c r="DH120" i="9"/>
  <c r="DI120" i="9"/>
  <c r="DJ120" i="9"/>
  <c r="DK120" i="9"/>
  <c r="DL120" i="9"/>
  <c r="DM120" i="9"/>
  <c r="DN120" i="9"/>
  <c r="DO120" i="9"/>
  <c r="A121" i="9"/>
  <c r="B121" i="9"/>
  <c r="C121" i="9"/>
  <c r="D121" i="9"/>
  <c r="E121" i="9"/>
  <c r="F121" i="9"/>
  <c r="G121" i="9"/>
  <c r="H121" i="9"/>
  <c r="I121" i="9"/>
  <c r="J121" i="9"/>
  <c r="K121" i="9"/>
  <c r="L121" i="9"/>
  <c r="M121" i="9"/>
  <c r="N121" i="9"/>
  <c r="O121" i="9"/>
  <c r="P121" i="9"/>
  <c r="Q121" i="9"/>
  <c r="R121" i="9"/>
  <c r="S121" i="9"/>
  <c r="T121" i="9"/>
  <c r="U121" i="9"/>
  <c r="V121" i="9"/>
  <c r="W121" i="9"/>
  <c r="X121" i="9"/>
  <c r="Y121" i="9"/>
  <c r="Z121" i="9"/>
  <c r="AA121" i="9"/>
  <c r="AB121" i="9"/>
  <c r="AC121" i="9"/>
  <c r="AD121" i="9"/>
  <c r="AE121" i="9"/>
  <c r="AF121" i="9"/>
  <c r="AG121" i="9"/>
  <c r="AH121" i="9"/>
  <c r="AI121" i="9"/>
  <c r="AJ121" i="9"/>
  <c r="AK121" i="9"/>
  <c r="AL121" i="9"/>
  <c r="AM121" i="9"/>
  <c r="AN121" i="9"/>
  <c r="AO121" i="9"/>
  <c r="AP121" i="9"/>
  <c r="AQ121" i="9"/>
  <c r="AR121" i="9"/>
  <c r="AS121" i="9"/>
  <c r="AT121" i="9"/>
  <c r="AU121" i="9"/>
  <c r="AV121" i="9"/>
  <c r="AW121" i="9"/>
  <c r="AX121" i="9"/>
  <c r="AY121" i="9"/>
  <c r="AZ121" i="9"/>
  <c r="BA121" i="9"/>
  <c r="BB121" i="9"/>
  <c r="BC121" i="9"/>
  <c r="BD121" i="9"/>
  <c r="BE121" i="9"/>
  <c r="BF121" i="9"/>
  <c r="BG121" i="9"/>
  <c r="BH121" i="9"/>
  <c r="BI121" i="9"/>
  <c r="BJ121" i="9"/>
  <c r="BK121" i="9"/>
  <c r="BL121" i="9"/>
  <c r="BM121" i="9"/>
  <c r="BN121" i="9"/>
  <c r="BO121" i="9"/>
  <c r="BP121" i="9"/>
  <c r="BQ121" i="9"/>
  <c r="BR121" i="9"/>
  <c r="BS121" i="9"/>
  <c r="BT121" i="9"/>
  <c r="BU121" i="9"/>
  <c r="BV121" i="9"/>
  <c r="BW121" i="9"/>
  <c r="BX121" i="9"/>
  <c r="BY121" i="9"/>
  <c r="BZ121" i="9"/>
  <c r="CA121" i="9"/>
  <c r="CB121" i="9"/>
  <c r="CC121" i="9"/>
  <c r="CD121" i="9"/>
  <c r="CE121" i="9"/>
  <c r="CF121" i="9"/>
  <c r="CG121" i="9"/>
  <c r="CH121" i="9"/>
  <c r="CI121" i="9"/>
  <c r="CJ121" i="9"/>
  <c r="CK121" i="9"/>
  <c r="CL121" i="9"/>
  <c r="CM121" i="9"/>
  <c r="CN121" i="9"/>
  <c r="CO121" i="9"/>
  <c r="CP121" i="9"/>
  <c r="CQ121" i="9"/>
  <c r="CR121" i="9"/>
  <c r="CS121" i="9"/>
  <c r="CT121" i="9"/>
  <c r="CU121" i="9"/>
  <c r="CV121" i="9"/>
  <c r="CW121" i="9"/>
  <c r="CX121" i="9"/>
  <c r="CY121" i="9"/>
  <c r="CZ121" i="9"/>
  <c r="DA121" i="9"/>
  <c r="DB121" i="9"/>
  <c r="DC121" i="9"/>
  <c r="DD121" i="9"/>
  <c r="DE121" i="9"/>
  <c r="DF121" i="9"/>
  <c r="DG121" i="9"/>
  <c r="DH121" i="9"/>
  <c r="DI121" i="9"/>
  <c r="DJ121" i="9"/>
  <c r="DK121" i="9"/>
  <c r="DL121" i="9"/>
  <c r="DM121" i="9"/>
  <c r="DN121" i="9"/>
  <c r="DO121" i="9"/>
  <c r="A122" i="9"/>
  <c r="B122" i="9"/>
  <c r="C122" i="9"/>
  <c r="D122" i="9"/>
  <c r="E122" i="9"/>
  <c r="F122" i="9"/>
  <c r="G122" i="9"/>
  <c r="H122" i="9"/>
  <c r="I122" i="9"/>
  <c r="J122" i="9"/>
  <c r="K122" i="9"/>
  <c r="L122" i="9"/>
  <c r="M122" i="9"/>
  <c r="N122" i="9"/>
  <c r="O122" i="9"/>
  <c r="P122" i="9"/>
  <c r="Q122" i="9"/>
  <c r="R122" i="9"/>
  <c r="S122" i="9"/>
  <c r="T122" i="9"/>
  <c r="U122" i="9"/>
  <c r="V122" i="9"/>
  <c r="W122" i="9"/>
  <c r="X122" i="9"/>
  <c r="Y122" i="9"/>
  <c r="Z122" i="9"/>
  <c r="AA122" i="9"/>
  <c r="AB122" i="9"/>
  <c r="AC122" i="9"/>
  <c r="AD122" i="9"/>
  <c r="AE122" i="9"/>
  <c r="AF122" i="9"/>
  <c r="AG122" i="9"/>
  <c r="AH122" i="9"/>
  <c r="AI122" i="9"/>
  <c r="AJ122" i="9"/>
  <c r="AK122" i="9"/>
  <c r="AL122" i="9"/>
  <c r="AM122" i="9"/>
  <c r="AN122" i="9"/>
  <c r="AO122" i="9"/>
  <c r="AP122" i="9"/>
  <c r="AQ122" i="9"/>
  <c r="AR122" i="9"/>
  <c r="AS122" i="9"/>
  <c r="AT122" i="9"/>
  <c r="AU122" i="9"/>
  <c r="AV122" i="9"/>
  <c r="AW122" i="9"/>
  <c r="AX122" i="9"/>
  <c r="AY122" i="9"/>
  <c r="AZ122" i="9"/>
  <c r="BA122" i="9"/>
  <c r="BB122" i="9"/>
  <c r="BC122" i="9"/>
  <c r="BD122" i="9"/>
  <c r="BE122" i="9"/>
  <c r="BF122" i="9"/>
  <c r="BG122" i="9"/>
  <c r="BH122" i="9"/>
  <c r="BI122" i="9"/>
  <c r="BJ122" i="9"/>
  <c r="BK122" i="9"/>
  <c r="BL122" i="9"/>
  <c r="BM122" i="9"/>
  <c r="BN122" i="9"/>
  <c r="BO122" i="9"/>
  <c r="BP122" i="9"/>
  <c r="BQ122" i="9"/>
  <c r="BR122" i="9"/>
  <c r="BS122" i="9"/>
  <c r="BT122" i="9"/>
  <c r="BU122" i="9"/>
  <c r="BV122" i="9"/>
  <c r="BW122" i="9"/>
  <c r="BX122" i="9"/>
  <c r="BY122" i="9"/>
  <c r="BZ122" i="9"/>
  <c r="CA122" i="9"/>
  <c r="CB122" i="9"/>
  <c r="CC122" i="9"/>
  <c r="CD122" i="9"/>
  <c r="CE122" i="9"/>
  <c r="CF122" i="9"/>
  <c r="CG122" i="9"/>
  <c r="CH122" i="9"/>
  <c r="CI122" i="9"/>
  <c r="CJ122" i="9"/>
  <c r="CK122" i="9"/>
  <c r="CL122" i="9"/>
  <c r="CM122" i="9"/>
  <c r="CN122" i="9"/>
  <c r="CO122" i="9"/>
  <c r="CP122" i="9"/>
  <c r="CQ122" i="9"/>
  <c r="CR122" i="9"/>
  <c r="CS122" i="9"/>
  <c r="CT122" i="9"/>
  <c r="CU122" i="9"/>
  <c r="CV122" i="9"/>
  <c r="CW122" i="9"/>
  <c r="CX122" i="9"/>
  <c r="CY122" i="9"/>
  <c r="CZ122" i="9"/>
  <c r="DA122" i="9"/>
  <c r="DB122" i="9"/>
  <c r="DC122" i="9"/>
  <c r="DD122" i="9"/>
  <c r="DE122" i="9"/>
  <c r="DF122" i="9"/>
  <c r="DG122" i="9"/>
  <c r="DH122" i="9"/>
  <c r="DI122" i="9"/>
  <c r="DJ122" i="9"/>
  <c r="DK122" i="9"/>
  <c r="DL122" i="9"/>
  <c r="DM122" i="9"/>
  <c r="DN122" i="9"/>
  <c r="DO122" i="9"/>
  <c r="A123" i="9"/>
  <c r="B123" i="9"/>
  <c r="C123" i="9"/>
  <c r="D123" i="9"/>
  <c r="E123" i="9"/>
  <c r="F123" i="9"/>
  <c r="G123" i="9"/>
  <c r="H123" i="9"/>
  <c r="I123" i="9"/>
  <c r="J123" i="9"/>
  <c r="K123" i="9"/>
  <c r="L123" i="9"/>
  <c r="M123" i="9"/>
  <c r="N123" i="9"/>
  <c r="O123" i="9"/>
  <c r="P123" i="9"/>
  <c r="Q123" i="9"/>
  <c r="R123" i="9"/>
  <c r="S123" i="9"/>
  <c r="T123" i="9"/>
  <c r="U123" i="9"/>
  <c r="V123" i="9"/>
  <c r="W123" i="9"/>
  <c r="X123" i="9"/>
  <c r="Y123" i="9"/>
  <c r="Z123" i="9"/>
  <c r="AA123" i="9"/>
  <c r="AB123" i="9"/>
  <c r="AC123" i="9"/>
  <c r="AD123" i="9"/>
  <c r="AE123" i="9"/>
  <c r="AF123" i="9"/>
  <c r="AG123" i="9"/>
  <c r="AH123" i="9"/>
  <c r="AI123" i="9"/>
  <c r="AJ123" i="9"/>
  <c r="AK123" i="9"/>
  <c r="AL123" i="9"/>
  <c r="AM123" i="9"/>
  <c r="AN123" i="9"/>
  <c r="AO123" i="9"/>
  <c r="AP123" i="9"/>
  <c r="AQ123" i="9"/>
  <c r="AR123" i="9"/>
  <c r="AS123" i="9"/>
  <c r="AT123" i="9"/>
  <c r="AU123" i="9"/>
  <c r="AV123" i="9"/>
  <c r="AW123" i="9"/>
  <c r="AX123" i="9"/>
  <c r="AY123" i="9"/>
  <c r="AZ123" i="9"/>
  <c r="BA123" i="9"/>
  <c r="BB123" i="9"/>
  <c r="BC123" i="9"/>
  <c r="BD123" i="9"/>
  <c r="BE123" i="9"/>
  <c r="BF123" i="9"/>
  <c r="BG123" i="9"/>
  <c r="BH123" i="9"/>
  <c r="BI123" i="9"/>
  <c r="BJ123" i="9"/>
  <c r="BK123" i="9"/>
  <c r="BL123" i="9"/>
  <c r="BM123" i="9"/>
  <c r="BN123" i="9"/>
  <c r="BO123" i="9"/>
  <c r="BP123" i="9"/>
  <c r="BQ123" i="9"/>
  <c r="BR123" i="9"/>
  <c r="BS123" i="9"/>
  <c r="BT123" i="9"/>
  <c r="BU123" i="9"/>
  <c r="BV123" i="9"/>
  <c r="BW123" i="9"/>
  <c r="BX123" i="9"/>
  <c r="BY123" i="9"/>
  <c r="BZ123" i="9"/>
  <c r="CA123" i="9"/>
  <c r="CB123" i="9"/>
  <c r="CC123" i="9"/>
  <c r="CD123" i="9"/>
  <c r="CE123" i="9"/>
  <c r="CF123" i="9"/>
  <c r="CG123" i="9"/>
  <c r="CH123" i="9"/>
  <c r="CI123" i="9"/>
  <c r="CJ123" i="9"/>
  <c r="CK123" i="9"/>
  <c r="CL123" i="9"/>
  <c r="CM123" i="9"/>
  <c r="CN123" i="9"/>
  <c r="CO123" i="9"/>
  <c r="CP123" i="9"/>
  <c r="CQ123" i="9"/>
  <c r="CR123" i="9"/>
  <c r="CS123" i="9"/>
  <c r="CT123" i="9"/>
  <c r="CU123" i="9"/>
  <c r="CV123" i="9"/>
  <c r="CW123" i="9"/>
  <c r="CX123" i="9"/>
  <c r="CY123" i="9"/>
  <c r="CZ123" i="9"/>
  <c r="DA123" i="9"/>
  <c r="DB123" i="9"/>
  <c r="DC123" i="9"/>
  <c r="DD123" i="9"/>
  <c r="DE123" i="9"/>
  <c r="DF123" i="9"/>
  <c r="DG123" i="9"/>
  <c r="DH123" i="9"/>
  <c r="DI123" i="9"/>
  <c r="DJ123" i="9"/>
  <c r="DK123" i="9"/>
  <c r="DL123" i="9"/>
  <c r="DM123" i="9"/>
  <c r="DN123" i="9"/>
  <c r="DO123" i="9"/>
  <c r="A124" i="9"/>
  <c r="B124" i="9"/>
  <c r="C124" i="9"/>
  <c r="D124" i="9"/>
  <c r="E124" i="9"/>
  <c r="F124" i="9"/>
  <c r="G124" i="9"/>
  <c r="H124" i="9"/>
  <c r="I124" i="9"/>
  <c r="J124" i="9"/>
  <c r="K124" i="9"/>
  <c r="L124" i="9"/>
  <c r="M124" i="9"/>
  <c r="N124" i="9"/>
  <c r="O124" i="9"/>
  <c r="P124" i="9"/>
  <c r="Q124" i="9"/>
  <c r="R124" i="9"/>
  <c r="S124" i="9"/>
  <c r="T124" i="9"/>
  <c r="U124" i="9"/>
  <c r="V124" i="9"/>
  <c r="W124" i="9"/>
  <c r="X124" i="9"/>
  <c r="Y124" i="9"/>
  <c r="Z124" i="9"/>
  <c r="AA124" i="9"/>
  <c r="AB124" i="9"/>
  <c r="AC124" i="9"/>
  <c r="AD124" i="9"/>
  <c r="AE124" i="9"/>
  <c r="AF124" i="9"/>
  <c r="AG124" i="9"/>
  <c r="AH124" i="9"/>
  <c r="AI124" i="9"/>
  <c r="AJ124" i="9"/>
  <c r="AK124" i="9"/>
  <c r="AL124" i="9"/>
  <c r="AM124" i="9"/>
  <c r="AN124" i="9"/>
  <c r="AO124" i="9"/>
  <c r="AP124" i="9"/>
  <c r="AQ124" i="9"/>
  <c r="AR124" i="9"/>
  <c r="AS124" i="9"/>
  <c r="AT124" i="9"/>
  <c r="AU124" i="9"/>
  <c r="AV124" i="9"/>
  <c r="AW124" i="9"/>
  <c r="AX124" i="9"/>
  <c r="AY124" i="9"/>
  <c r="AZ124" i="9"/>
  <c r="BA124" i="9"/>
  <c r="BB124" i="9"/>
  <c r="BC124" i="9"/>
  <c r="BD124" i="9"/>
  <c r="BE124" i="9"/>
  <c r="BF124" i="9"/>
  <c r="BG124" i="9"/>
  <c r="BH124" i="9"/>
  <c r="BI124" i="9"/>
  <c r="BJ124" i="9"/>
  <c r="BK124" i="9"/>
  <c r="BL124" i="9"/>
  <c r="BM124" i="9"/>
  <c r="BN124" i="9"/>
  <c r="BO124" i="9"/>
  <c r="BP124" i="9"/>
  <c r="BQ124" i="9"/>
  <c r="BR124" i="9"/>
  <c r="BS124" i="9"/>
  <c r="BT124" i="9"/>
  <c r="BU124" i="9"/>
  <c r="BV124" i="9"/>
  <c r="BW124" i="9"/>
  <c r="BX124" i="9"/>
  <c r="BY124" i="9"/>
  <c r="BZ124" i="9"/>
  <c r="CA124" i="9"/>
  <c r="CB124" i="9"/>
  <c r="CC124" i="9"/>
  <c r="CD124" i="9"/>
  <c r="CE124" i="9"/>
  <c r="CF124" i="9"/>
  <c r="CG124" i="9"/>
  <c r="CH124" i="9"/>
  <c r="CI124" i="9"/>
  <c r="CJ124" i="9"/>
  <c r="CK124" i="9"/>
  <c r="CL124" i="9"/>
  <c r="CM124" i="9"/>
  <c r="CN124" i="9"/>
  <c r="CO124" i="9"/>
  <c r="CP124" i="9"/>
  <c r="CQ124" i="9"/>
  <c r="CR124" i="9"/>
  <c r="CS124" i="9"/>
  <c r="CT124" i="9"/>
  <c r="CU124" i="9"/>
  <c r="CV124" i="9"/>
  <c r="CW124" i="9"/>
  <c r="CX124" i="9"/>
  <c r="CY124" i="9"/>
  <c r="CZ124" i="9"/>
  <c r="DA124" i="9"/>
  <c r="DB124" i="9"/>
  <c r="DC124" i="9"/>
  <c r="DD124" i="9"/>
  <c r="DE124" i="9"/>
  <c r="DF124" i="9"/>
  <c r="DG124" i="9"/>
  <c r="DH124" i="9"/>
  <c r="DI124" i="9"/>
  <c r="DJ124" i="9"/>
  <c r="DK124" i="9"/>
  <c r="DL124" i="9"/>
  <c r="DM124" i="9"/>
  <c r="DN124" i="9"/>
  <c r="DO124" i="9"/>
  <c r="A125" i="9"/>
  <c r="B125" i="9"/>
  <c r="C125" i="9"/>
  <c r="D125" i="9"/>
  <c r="E125" i="9"/>
  <c r="F125" i="9"/>
  <c r="G125" i="9"/>
  <c r="H125" i="9"/>
  <c r="I125" i="9"/>
  <c r="J125" i="9"/>
  <c r="K125" i="9"/>
  <c r="L125" i="9"/>
  <c r="M125" i="9"/>
  <c r="N125" i="9"/>
  <c r="O125" i="9"/>
  <c r="P125" i="9"/>
  <c r="Q125" i="9"/>
  <c r="R125" i="9"/>
  <c r="S125" i="9"/>
  <c r="T125" i="9"/>
  <c r="U125" i="9"/>
  <c r="V125" i="9"/>
  <c r="W125" i="9"/>
  <c r="X125" i="9"/>
  <c r="Y125" i="9"/>
  <c r="Z125" i="9"/>
  <c r="AA125" i="9"/>
  <c r="AB125" i="9"/>
  <c r="AC125" i="9"/>
  <c r="AD125" i="9"/>
  <c r="AE125" i="9"/>
  <c r="AF125" i="9"/>
  <c r="AG125" i="9"/>
  <c r="AH125" i="9"/>
  <c r="AI125" i="9"/>
  <c r="AJ125" i="9"/>
  <c r="AK125" i="9"/>
  <c r="AL125" i="9"/>
  <c r="AM125" i="9"/>
  <c r="AN125" i="9"/>
  <c r="AO125" i="9"/>
  <c r="AP125" i="9"/>
  <c r="AQ125" i="9"/>
  <c r="AR125" i="9"/>
  <c r="AS125" i="9"/>
  <c r="AT125" i="9"/>
  <c r="AU125" i="9"/>
  <c r="AV125" i="9"/>
  <c r="AW125" i="9"/>
  <c r="AX125" i="9"/>
  <c r="AY125" i="9"/>
  <c r="AZ125" i="9"/>
  <c r="BA125" i="9"/>
  <c r="BB125" i="9"/>
  <c r="BC125" i="9"/>
  <c r="BD125" i="9"/>
  <c r="BE125" i="9"/>
  <c r="BF125" i="9"/>
  <c r="BG125" i="9"/>
  <c r="BH125" i="9"/>
  <c r="BI125" i="9"/>
  <c r="BJ125" i="9"/>
  <c r="BK125" i="9"/>
  <c r="BL125" i="9"/>
  <c r="BM125" i="9"/>
  <c r="BN125" i="9"/>
  <c r="BO125" i="9"/>
  <c r="BP125" i="9"/>
  <c r="BQ125" i="9"/>
  <c r="BR125" i="9"/>
  <c r="BS125" i="9"/>
  <c r="BT125" i="9"/>
  <c r="BU125" i="9"/>
  <c r="BV125" i="9"/>
  <c r="BW125" i="9"/>
  <c r="BX125" i="9"/>
  <c r="BY125" i="9"/>
  <c r="BZ125" i="9"/>
  <c r="CA125" i="9"/>
  <c r="CB125" i="9"/>
  <c r="CC125" i="9"/>
  <c r="CD125" i="9"/>
  <c r="CE125" i="9"/>
  <c r="CF125" i="9"/>
  <c r="CG125" i="9"/>
  <c r="CH125" i="9"/>
  <c r="CI125" i="9"/>
  <c r="CJ125" i="9"/>
  <c r="CK125" i="9"/>
  <c r="CL125" i="9"/>
  <c r="CM125" i="9"/>
  <c r="CN125" i="9"/>
  <c r="CO125" i="9"/>
  <c r="CP125" i="9"/>
  <c r="CQ125" i="9"/>
  <c r="CR125" i="9"/>
  <c r="CS125" i="9"/>
  <c r="CT125" i="9"/>
  <c r="CU125" i="9"/>
  <c r="CV125" i="9"/>
  <c r="CW125" i="9"/>
  <c r="CX125" i="9"/>
  <c r="CY125" i="9"/>
  <c r="CZ125" i="9"/>
  <c r="DA125" i="9"/>
  <c r="DB125" i="9"/>
  <c r="DC125" i="9"/>
  <c r="DD125" i="9"/>
  <c r="DE125" i="9"/>
  <c r="DF125" i="9"/>
  <c r="DG125" i="9"/>
  <c r="DH125" i="9"/>
  <c r="DI125" i="9"/>
  <c r="DJ125" i="9"/>
  <c r="DK125" i="9"/>
  <c r="DL125" i="9"/>
  <c r="DM125" i="9"/>
  <c r="DN125" i="9"/>
  <c r="DO125" i="9"/>
  <c r="A126" i="9"/>
  <c r="B126" i="9"/>
  <c r="C126" i="9"/>
  <c r="D126" i="9"/>
  <c r="E126" i="9"/>
  <c r="F126" i="9"/>
  <c r="G126" i="9"/>
  <c r="H126" i="9"/>
  <c r="I126" i="9"/>
  <c r="J126" i="9"/>
  <c r="K126" i="9"/>
  <c r="L126" i="9"/>
  <c r="M126" i="9"/>
  <c r="N126" i="9"/>
  <c r="O126" i="9"/>
  <c r="P126" i="9"/>
  <c r="Q126" i="9"/>
  <c r="R126" i="9"/>
  <c r="S126" i="9"/>
  <c r="T126" i="9"/>
  <c r="U126" i="9"/>
  <c r="V126" i="9"/>
  <c r="W126" i="9"/>
  <c r="X126" i="9"/>
  <c r="Y126" i="9"/>
  <c r="Z126" i="9"/>
  <c r="AA126" i="9"/>
  <c r="AB126" i="9"/>
  <c r="AC126" i="9"/>
  <c r="AD126" i="9"/>
  <c r="AE126" i="9"/>
  <c r="AF126" i="9"/>
  <c r="AG126" i="9"/>
  <c r="AH126" i="9"/>
  <c r="AI126" i="9"/>
  <c r="AJ126" i="9"/>
  <c r="AK126" i="9"/>
  <c r="AL126" i="9"/>
  <c r="AM126" i="9"/>
  <c r="AN126" i="9"/>
  <c r="AO126" i="9"/>
  <c r="AP126" i="9"/>
  <c r="AQ126" i="9"/>
  <c r="AR126" i="9"/>
  <c r="AS126" i="9"/>
  <c r="AT126" i="9"/>
  <c r="AU126" i="9"/>
  <c r="AV126" i="9"/>
  <c r="AW126" i="9"/>
  <c r="AX126" i="9"/>
  <c r="AY126" i="9"/>
  <c r="AZ126" i="9"/>
  <c r="BA126" i="9"/>
  <c r="BB126" i="9"/>
  <c r="BC126" i="9"/>
  <c r="BD126" i="9"/>
  <c r="BE126" i="9"/>
  <c r="BF126" i="9"/>
  <c r="BG126" i="9"/>
  <c r="BH126" i="9"/>
  <c r="BI126" i="9"/>
  <c r="BJ126" i="9"/>
  <c r="BK126" i="9"/>
  <c r="BL126" i="9"/>
  <c r="BM126" i="9"/>
  <c r="BN126" i="9"/>
  <c r="BO126" i="9"/>
  <c r="BP126" i="9"/>
  <c r="BQ126" i="9"/>
  <c r="BR126" i="9"/>
  <c r="BS126" i="9"/>
  <c r="BT126" i="9"/>
  <c r="BU126" i="9"/>
  <c r="BV126" i="9"/>
  <c r="BW126" i="9"/>
  <c r="BX126" i="9"/>
  <c r="BY126" i="9"/>
  <c r="BZ126" i="9"/>
  <c r="CA126" i="9"/>
  <c r="CB126" i="9"/>
  <c r="CC126" i="9"/>
  <c r="CD126" i="9"/>
  <c r="CE126" i="9"/>
  <c r="CF126" i="9"/>
  <c r="CG126" i="9"/>
  <c r="CH126" i="9"/>
  <c r="CI126" i="9"/>
  <c r="CJ126" i="9"/>
  <c r="CK126" i="9"/>
  <c r="CL126" i="9"/>
  <c r="CM126" i="9"/>
  <c r="CN126" i="9"/>
  <c r="CO126" i="9"/>
  <c r="CP126" i="9"/>
  <c r="CQ126" i="9"/>
  <c r="CR126" i="9"/>
  <c r="CS126" i="9"/>
  <c r="CT126" i="9"/>
  <c r="CU126" i="9"/>
  <c r="CV126" i="9"/>
  <c r="CW126" i="9"/>
  <c r="CX126" i="9"/>
  <c r="CY126" i="9"/>
  <c r="CZ126" i="9"/>
  <c r="DA126" i="9"/>
  <c r="DB126" i="9"/>
  <c r="DC126" i="9"/>
  <c r="DD126" i="9"/>
  <c r="DE126" i="9"/>
  <c r="DF126" i="9"/>
  <c r="DG126" i="9"/>
  <c r="DH126" i="9"/>
  <c r="DI126" i="9"/>
  <c r="DJ126" i="9"/>
  <c r="DK126" i="9"/>
  <c r="DL126" i="9"/>
  <c r="DM126" i="9"/>
  <c r="DN126" i="9"/>
  <c r="DO126" i="9"/>
  <c r="A127" i="9"/>
  <c r="B127" i="9"/>
  <c r="C127" i="9"/>
  <c r="D127" i="9"/>
  <c r="E127" i="9"/>
  <c r="F127" i="9"/>
  <c r="G127" i="9"/>
  <c r="H127" i="9"/>
  <c r="I127" i="9"/>
  <c r="J127" i="9"/>
  <c r="K127" i="9"/>
  <c r="L127" i="9"/>
  <c r="M127" i="9"/>
  <c r="N127" i="9"/>
  <c r="O127" i="9"/>
  <c r="P127" i="9"/>
  <c r="Q127" i="9"/>
  <c r="R127" i="9"/>
  <c r="S127" i="9"/>
  <c r="T127" i="9"/>
  <c r="U127" i="9"/>
  <c r="V127" i="9"/>
  <c r="W127" i="9"/>
  <c r="X127" i="9"/>
  <c r="Y127" i="9"/>
  <c r="Z127" i="9"/>
  <c r="AA127" i="9"/>
  <c r="AB127" i="9"/>
  <c r="AC127" i="9"/>
  <c r="AD127" i="9"/>
  <c r="AE127" i="9"/>
  <c r="AF127" i="9"/>
  <c r="AG127" i="9"/>
  <c r="AH127" i="9"/>
  <c r="AI127" i="9"/>
  <c r="AJ127" i="9"/>
  <c r="AK127" i="9"/>
  <c r="AL127" i="9"/>
  <c r="AM127" i="9"/>
  <c r="AN127" i="9"/>
  <c r="AO127" i="9"/>
  <c r="AP127" i="9"/>
  <c r="AQ127" i="9"/>
  <c r="AR127" i="9"/>
  <c r="AS127" i="9"/>
  <c r="AT127" i="9"/>
  <c r="AU127" i="9"/>
  <c r="AV127" i="9"/>
  <c r="AW127" i="9"/>
  <c r="AX127" i="9"/>
  <c r="AY127" i="9"/>
  <c r="AZ127" i="9"/>
  <c r="BA127" i="9"/>
  <c r="BB127" i="9"/>
  <c r="BC127" i="9"/>
  <c r="BD127" i="9"/>
  <c r="BE127" i="9"/>
  <c r="BF127" i="9"/>
  <c r="BG127" i="9"/>
  <c r="BH127" i="9"/>
  <c r="BI127" i="9"/>
  <c r="BJ127" i="9"/>
  <c r="BK127" i="9"/>
  <c r="BL127" i="9"/>
  <c r="BM127" i="9"/>
  <c r="BN127" i="9"/>
  <c r="BO127" i="9"/>
  <c r="BP127" i="9"/>
  <c r="BQ127" i="9"/>
  <c r="BR127" i="9"/>
  <c r="BS127" i="9"/>
  <c r="BT127" i="9"/>
  <c r="BU127" i="9"/>
  <c r="BV127" i="9"/>
  <c r="BW127" i="9"/>
  <c r="BX127" i="9"/>
  <c r="BY127" i="9"/>
  <c r="BZ127" i="9"/>
  <c r="CA127" i="9"/>
  <c r="CB127" i="9"/>
  <c r="CC127" i="9"/>
  <c r="CD127" i="9"/>
  <c r="CE127" i="9"/>
  <c r="CF127" i="9"/>
  <c r="CG127" i="9"/>
  <c r="CH127" i="9"/>
  <c r="CI127" i="9"/>
  <c r="CJ127" i="9"/>
  <c r="CK127" i="9"/>
  <c r="CL127" i="9"/>
  <c r="CM127" i="9"/>
  <c r="CN127" i="9"/>
  <c r="CO127" i="9"/>
  <c r="CP127" i="9"/>
  <c r="CQ127" i="9"/>
  <c r="CR127" i="9"/>
  <c r="CS127" i="9"/>
  <c r="CT127" i="9"/>
  <c r="CU127" i="9"/>
  <c r="CV127" i="9"/>
  <c r="CW127" i="9"/>
  <c r="CX127" i="9"/>
  <c r="CY127" i="9"/>
  <c r="CZ127" i="9"/>
  <c r="DA127" i="9"/>
  <c r="DB127" i="9"/>
  <c r="DC127" i="9"/>
  <c r="DD127" i="9"/>
  <c r="DE127" i="9"/>
  <c r="DF127" i="9"/>
  <c r="DG127" i="9"/>
  <c r="DH127" i="9"/>
  <c r="DI127" i="9"/>
  <c r="DJ127" i="9"/>
  <c r="DK127" i="9"/>
  <c r="DL127" i="9"/>
  <c r="DM127" i="9"/>
  <c r="DN127" i="9"/>
  <c r="DO127" i="9"/>
  <c r="A128" i="9"/>
  <c r="B128" i="9"/>
  <c r="C128" i="9"/>
  <c r="D128" i="9"/>
  <c r="E128" i="9"/>
  <c r="F128" i="9"/>
  <c r="G128" i="9"/>
  <c r="H128" i="9"/>
  <c r="I128" i="9"/>
  <c r="J128" i="9"/>
  <c r="K128" i="9"/>
  <c r="L128" i="9"/>
  <c r="M128" i="9"/>
  <c r="N128" i="9"/>
  <c r="O128" i="9"/>
  <c r="P128" i="9"/>
  <c r="Q128" i="9"/>
  <c r="R128" i="9"/>
  <c r="S128" i="9"/>
  <c r="T128" i="9"/>
  <c r="U128" i="9"/>
  <c r="V128" i="9"/>
  <c r="W128" i="9"/>
  <c r="X128" i="9"/>
  <c r="Y128" i="9"/>
  <c r="Z128" i="9"/>
  <c r="AA128" i="9"/>
  <c r="AB128" i="9"/>
  <c r="AC128" i="9"/>
  <c r="AD128" i="9"/>
  <c r="AE128" i="9"/>
  <c r="AF128" i="9"/>
  <c r="AG128" i="9"/>
  <c r="AH128" i="9"/>
  <c r="AI128" i="9"/>
  <c r="AJ128" i="9"/>
  <c r="AK128" i="9"/>
  <c r="AL128" i="9"/>
  <c r="AM128" i="9"/>
  <c r="AN128" i="9"/>
  <c r="AO128" i="9"/>
  <c r="AP128" i="9"/>
  <c r="AQ128" i="9"/>
  <c r="AR128" i="9"/>
  <c r="AS128" i="9"/>
  <c r="AT128" i="9"/>
  <c r="AU128" i="9"/>
  <c r="AV128" i="9"/>
  <c r="AW128" i="9"/>
  <c r="AX128" i="9"/>
  <c r="AY128" i="9"/>
  <c r="AZ128" i="9"/>
  <c r="BA128" i="9"/>
  <c r="BB128" i="9"/>
  <c r="BC128" i="9"/>
  <c r="BD128" i="9"/>
  <c r="BE128" i="9"/>
  <c r="BF128" i="9"/>
  <c r="BG128" i="9"/>
  <c r="BH128" i="9"/>
  <c r="BI128" i="9"/>
  <c r="BJ128" i="9"/>
  <c r="BK128" i="9"/>
  <c r="BL128" i="9"/>
  <c r="BM128" i="9"/>
  <c r="BN128" i="9"/>
  <c r="BO128" i="9"/>
  <c r="BP128" i="9"/>
  <c r="BQ128" i="9"/>
  <c r="BR128" i="9"/>
  <c r="BS128" i="9"/>
  <c r="BT128" i="9"/>
  <c r="BU128" i="9"/>
  <c r="BV128" i="9"/>
  <c r="BW128" i="9"/>
  <c r="BX128" i="9"/>
  <c r="BY128" i="9"/>
  <c r="BZ128" i="9"/>
  <c r="CA128" i="9"/>
  <c r="CB128" i="9"/>
  <c r="CC128" i="9"/>
  <c r="CD128" i="9"/>
  <c r="CE128" i="9"/>
  <c r="CF128" i="9"/>
  <c r="CG128" i="9"/>
  <c r="CH128" i="9"/>
  <c r="CI128" i="9"/>
  <c r="CJ128" i="9"/>
  <c r="CK128" i="9"/>
  <c r="CL128" i="9"/>
  <c r="CM128" i="9"/>
  <c r="CN128" i="9"/>
  <c r="CO128" i="9"/>
  <c r="CP128" i="9"/>
  <c r="CQ128" i="9"/>
  <c r="CR128" i="9"/>
  <c r="CS128" i="9"/>
  <c r="CT128" i="9"/>
  <c r="CU128" i="9"/>
  <c r="CV128" i="9"/>
  <c r="CW128" i="9"/>
  <c r="CX128" i="9"/>
  <c r="CY128" i="9"/>
  <c r="CZ128" i="9"/>
  <c r="DA128" i="9"/>
  <c r="DB128" i="9"/>
  <c r="DC128" i="9"/>
  <c r="DD128" i="9"/>
  <c r="DE128" i="9"/>
  <c r="DF128" i="9"/>
  <c r="DG128" i="9"/>
  <c r="DH128" i="9"/>
  <c r="DI128" i="9"/>
  <c r="DJ128" i="9"/>
  <c r="DK128" i="9"/>
  <c r="DL128" i="9"/>
  <c r="DM128" i="9"/>
  <c r="DN128" i="9"/>
  <c r="DO128" i="9"/>
  <c r="A129" i="9"/>
  <c r="B129" i="9"/>
  <c r="C129" i="9"/>
  <c r="D129" i="9"/>
  <c r="E129" i="9"/>
  <c r="F129" i="9"/>
  <c r="G129" i="9"/>
  <c r="H129" i="9"/>
  <c r="I129" i="9"/>
  <c r="J129" i="9"/>
  <c r="K129" i="9"/>
  <c r="L129" i="9"/>
  <c r="M129" i="9"/>
  <c r="N129" i="9"/>
  <c r="O129" i="9"/>
  <c r="P129" i="9"/>
  <c r="Q129" i="9"/>
  <c r="R129" i="9"/>
  <c r="S129" i="9"/>
  <c r="T129" i="9"/>
  <c r="U129" i="9"/>
  <c r="V129" i="9"/>
  <c r="W129" i="9"/>
  <c r="X129" i="9"/>
  <c r="Y129" i="9"/>
  <c r="Z129" i="9"/>
  <c r="AA129" i="9"/>
  <c r="AB129" i="9"/>
  <c r="AC129" i="9"/>
  <c r="AD129" i="9"/>
  <c r="AE129" i="9"/>
  <c r="AF129" i="9"/>
  <c r="AG129" i="9"/>
  <c r="AH129" i="9"/>
  <c r="AI129" i="9"/>
  <c r="AJ129" i="9"/>
  <c r="AK129" i="9"/>
  <c r="AL129" i="9"/>
  <c r="AM129" i="9"/>
  <c r="AN129" i="9"/>
  <c r="AO129" i="9"/>
  <c r="AP129" i="9"/>
  <c r="AQ129" i="9"/>
  <c r="AR129" i="9"/>
  <c r="AS129" i="9"/>
  <c r="AT129" i="9"/>
  <c r="AU129" i="9"/>
  <c r="AV129" i="9"/>
  <c r="AW129" i="9"/>
  <c r="AX129" i="9"/>
  <c r="AY129" i="9"/>
  <c r="AZ129" i="9"/>
  <c r="BA129" i="9"/>
  <c r="BB129" i="9"/>
  <c r="BC129" i="9"/>
  <c r="BD129" i="9"/>
  <c r="BE129" i="9"/>
  <c r="BF129" i="9"/>
  <c r="BG129" i="9"/>
  <c r="BH129" i="9"/>
  <c r="BI129" i="9"/>
  <c r="BJ129" i="9"/>
  <c r="BK129" i="9"/>
  <c r="BL129" i="9"/>
  <c r="BM129" i="9"/>
  <c r="BN129" i="9"/>
  <c r="BO129" i="9"/>
  <c r="BP129" i="9"/>
  <c r="BQ129" i="9"/>
  <c r="BR129" i="9"/>
  <c r="BS129" i="9"/>
  <c r="BT129" i="9"/>
  <c r="BU129" i="9"/>
  <c r="BV129" i="9"/>
  <c r="BW129" i="9"/>
  <c r="BX129" i="9"/>
  <c r="BY129" i="9"/>
  <c r="BZ129" i="9"/>
  <c r="CA129" i="9"/>
  <c r="CB129" i="9"/>
  <c r="CC129" i="9"/>
  <c r="CD129" i="9"/>
  <c r="CE129" i="9"/>
  <c r="CF129" i="9"/>
  <c r="CG129" i="9"/>
  <c r="CH129" i="9"/>
  <c r="CI129" i="9"/>
  <c r="CJ129" i="9"/>
  <c r="CK129" i="9"/>
  <c r="CL129" i="9"/>
  <c r="CM129" i="9"/>
  <c r="CN129" i="9"/>
  <c r="CO129" i="9"/>
  <c r="CP129" i="9"/>
  <c r="CQ129" i="9"/>
  <c r="CR129" i="9"/>
  <c r="CS129" i="9"/>
  <c r="CT129" i="9"/>
  <c r="CU129" i="9"/>
  <c r="CV129" i="9"/>
  <c r="CW129" i="9"/>
  <c r="CX129" i="9"/>
  <c r="CY129" i="9"/>
  <c r="CZ129" i="9"/>
  <c r="DA129" i="9"/>
  <c r="DB129" i="9"/>
  <c r="DC129" i="9"/>
  <c r="DD129" i="9"/>
  <c r="DE129" i="9"/>
  <c r="DF129" i="9"/>
  <c r="DG129" i="9"/>
  <c r="DH129" i="9"/>
  <c r="DI129" i="9"/>
  <c r="DJ129" i="9"/>
  <c r="DK129" i="9"/>
  <c r="DL129" i="9"/>
  <c r="DM129" i="9"/>
  <c r="DN129" i="9"/>
  <c r="DO129" i="9"/>
  <c r="A130" i="9"/>
  <c r="B130" i="9"/>
  <c r="C130" i="9"/>
  <c r="D130" i="9"/>
  <c r="E130" i="9"/>
  <c r="F130" i="9"/>
  <c r="G130" i="9"/>
  <c r="H130" i="9"/>
  <c r="I130" i="9"/>
  <c r="J130" i="9"/>
  <c r="K130" i="9"/>
  <c r="L130" i="9"/>
  <c r="M130" i="9"/>
  <c r="N130" i="9"/>
  <c r="O130" i="9"/>
  <c r="P130" i="9"/>
  <c r="Q130" i="9"/>
  <c r="R130" i="9"/>
  <c r="S130" i="9"/>
  <c r="T130" i="9"/>
  <c r="U130" i="9"/>
  <c r="V130" i="9"/>
  <c r="W130" i="9"/>
  <c r="X130" i="9"/>
  <c r="Y130" i="9"/>
  <c r="Z130" i="9"/>
  <c r="AA130" i="9"/>
  <c r="AB130" i="9"/>
  <c r="AC130" i="9"/>
  <c r="AD130" i="9"/>
  <c r="AE130" i="9"/>
  <c r="AF130" i="9"/>
  <c r="AG130" i="9"/>
  <c r="AH130" i="9"/>
  <c r="AI130" i="9"/>
  <c r="AJ130" i="9"/>
  <c r="AK130" i="9"/>
  <c r="AL130" i="9"/>
  <c r="AM130" i="9"/>
  <c r="AN130" i="9"/>
  <c r="AO130" i="9"/>
  <c r="AP130" i="9"/>
  <c r="AQ130" i="9"/>
  <c r="AR130" i="9"/>
  <c r="AS130" i="9"/>
  <c r="AT130" i="9"/>
  <c r="AU130" i="9"/>
  <c r="AV130" i="9"/>
  <c r="AW130" i="9"/>
  <c r="AX130" i="9"/>
  <c r="AY130" i="9"/>
  <c r="AZ130" i="9"/>
  <c r="BA130" i="9"/>
  <c r="BB130" i="9"/>
  <c r="BC130" i="9"/>
  <c r="BD130" i="9"/>
  <c r="BE130" i="9"/>
  <c r="BF130" i="9"/>
  <c r="BG130" i="9"/>
  <c r="BH130" i="9"/>
  <c r="BI130" i="9"/>
  <c r="BJ130" i="9"/>
  <c r="BK130" i="9"/>
  <c r="BL130" i="9"/>
  <c r="BM130" i="9"/>
  <c r="BN130" i="9"/>
  <c r="BO130" i="9"/>
  <c r="BP130" i="9"/>
  <c r="BQ130" i="9"/>
  <c r="BR130" i="9"/>
  <c r="BS130" i="9"/>
  <c r="BT130" i="9"/>
  <c r="BU130" i="9"/>
  <c r="BV130" i="9"/>
  <c r="BW130" i="9"/>
  <c r="BX130" i="9"/>
  <c r="BY130" i="9"/>
  <c r="BZ130" i="9"/>
  <c r="CA130" i="9"/>
  <c r="CB130" i="9"/>
  <c r="CC130" i="9"/>
  <c r="CD130" i="9"/>
  <c r="CE130" i="9"/>
  <c r="CF130" i="9"/>
  <c r="CG130" i="9"/>
  <c r="CH130" i="9"/>
  <c r="CI130" i="9"/>
  <c r="CJ130" i="9"/>
  <c r="CK130" i="9"/>
  <c r="CL130" i="9"/>
  <c r="CM130" i="9"/>
  <c r="CN130" i="9"/>
  <c r="CO130" i="9"/>
  <c r="CP130" i="9"/>
  <c r="CQ130" i="9"/>
  <c r="CR130" i="9"/>
  <c r="CS130" i="9"/>
  <c r="CT130" i="9"/>
  <c r="CU130" i="9"/>
  <c r="CV130" i="9"/>
  <c r="CW130" i="9"/>
  <c r="CX130" i="9"/>
  <c r="CY130" i="9"/>
  <c r="CZ130" i="9"/>
  <c r="DA130" i="9"/>
  <c r="DB130" i="9"/>
  <c r="DC130" i="9"/>
  <c r="DD130" i="9"/>
  <c r="DE130" i="9"/>
  <c r="DF130" i="9"/>
  <c r="DG130" i="9"/>
  <c r="DH130" i="9"/>
  <c r="DI130" i="9"/>
  <c r="DJ130" i="9"/>
  <c r="DK130" i="9"/>
  <c r="DL130" i="9"/>
  <c r="DM130" i="9"/>
  <c r="DN130" i="9"/>
  <c r="DO130" i="9"/>
  <c r="A131" i="9"/>
  <c r="B131" i="9"/>
  <c r="C131" i="9"/>
  <c r="D131" i="9"/>
  <c r="E131" i="9"/>
  <c r="F131" i="9"/>
  <c r="G131" i="9"/>
  <c r="H131" i="9"/>
  <c r="I131" i="9"/>
  <c r="J131" i="9"/>
  <c r="K131" i="9"/>
  <c r="L131" i="9"/>
  <c r="M131" i="9"/>
  <c r="N131" i="9"/>
  <c r="O131" i="9"/>
  <c r="P131" i="9"/>
  <c r="Q131" i="9"/>
  <c r="R131" i="9"/>
  <c r="S131" i="9"/>
  <c r="T131" i="9"/>
  <c r="U131" i="9"/>
  <c r="V131" i="9"/>
  <c r="W131" i="9"/>
  <c r="X131" i="9"/>
  <c r="Y131" i="9"/>
  <c r="Z131" i="9"/>
  <c r="AA131" i="9"/>
  <c r="AB131" i="9"/>
  <c r="AC131" i="9"/>
  <c r="AD131" i="9"/>
  <c r="AE131" i="9"/>
  <c r="AF131" i="9"/>
  <c r="AG131" i="9"/>
  <c r="AH131" i="9"/>
  <c r="AI131" i="9"/>
  <c r="AJ131" i="9"/>
  <c r="AK131" i="9"/>
  <c r="AL131" i="9"/>
  <c r="AM131" i="9"/>
  <c r="AN131" i="9"/>
  <c r="AO131" i="9"/>
  <c r="AP131" i="9"/>
  <c r="AQ131" i="9"/>
  <c r="AR131" i="9"/>
  <c r="AS131" i="9"/>
  <c r="AT131" i="9"/>
  <c r="AU131" i="9"/>
  <c r="AV131" i="9"/>
  <c r="AW131" i="9"/>
  <c r="AX131" i="9"/>
  <c r="AY131" i="9"/>
  <c r="AZ131" i="9"/>
  <c r="BA131" i="9"/>
  <c r="BB131" i="9"/>
  <c r="BC131" i="9"/>
  <c r="BD131" i="9"/>
  <c r="BE131" i="9"/>
  <c r="BF131" i="9"/>
  <c r="BG131" i="9"/>
  <c r="BH131" i="9"/>
  <c r="BI131" i="9"/>
  <c r="BJ131" i="9"/>
  <c r="BK131" i="9"/>
  <c r="BL131" i="9"/>
  <c r="BM131" i="9"/>
  <c r="BN131" i="9"/>
  <c r="BO131" i="9"/>
  <c r="BP131" i="9"/>
  <c r="BQ131" i="9"/>
  <c r="BR131" i="9"/>
  <c r="BS131" i="9"/>
  <c r="BT131" i="9"/>
  <c r="BU131" i="9"/>
  <c r="BV131" i="9"/>
  <c r="BW131" i="9"/>
  <c r="BX131" i="9"/>
  <c r="BY131" i="9"/>
  <c r="BZ131" i="9"/>
  <c r="CA131" i="9"/>
  <c r="CB131" i="9"/>
  <c r="CC131" i="9"/>
  <c r="CD131" i="9"/>
  <c r="CE131" i="9"/>
  <c r="CF131" i="9"/>
  <c r="CG131" i="9"/>
  <c r="CH131" i="9"/>
  <c r="CI131" i="9"/>
  <c r="CJ131" i="9"/>
  <c r="CK131" i="9"/>
  <c r="CL131" i="9"/>
  <c r="CM131" i="9"/>
  <c r="CN131" i="9"/>
  <c r="CO131" i="9"/>
  <c r="CP131" i="9"/>
  <c r="CQ131" i="9"/>
  <c r="CR131" i="9"/>
  <c r="CS131" i="9"/>
  <c r="CT131" i="9"/>
  <c r="CU131" i="9"/>
  <c r="CV131" i="9"/>
  <c r="CW131" i="9"/>
  <c r="CX131" i="9"/>
  <c r="CY131" i="9"/>
  <c r="CZ131" i="9"/>
  <c r="DA131" i="9"/>
  <c r="DB131" i="9"/>
  <c r="DC131" i="9"/>
  <c r="DD131" i="9"/>
  <c r="DE131" i="9"/>
  <c r="DF131" i="9"/>
  <c r="DG131" i="9"/>
  <c r="DH131" i="9"/>
  <c r="DI131" i="9"/>
  <c r="DJ131" i="9"/>
  <c r="DK131" i="9"/>
  <c r="DL131" i="9"/>
  <c r="DM131" i="9"/>
  <c r="DN131" i="9"/>
  <c r="DO131" i="9"/>
  <c r="A132" i="9"/>
  <c r="B132" i="9"/>
  <c r="C132" i="9"/>
  <c r="D132" i="9"/>
  <c r="E132" i="9"/>
  <c r="F132" i="9"/>
  <c r="G132" i="9"/>
  <c r="H132" i="9"/>
  <c r="I132" i="9"/>
  <c r="J132" i="9"/>
  <c r="K132" i="9"/>
  <c r="L132" i="9"/>
  <c r="M132" i="9"/>
  <c r="N132" i="9"/>
  <c r="O132" i="9"/>
  <c r="P132" i="9"/>
  <c r="Q132" i="9"/>
  <c r="R132" i="9"/>
  <c r="S132" i="9"/>
  <c r="T132" i="9"/>
  <c r="U132" i="9"/>
  <c r="V132" i="9"/>
  <c r="W132" i="9"/>
  <c r="X132" i="9"/>
  <c r="Y132" i="9"/>
  <c r="Z132" i="9"/>
  <c r="AA132" i="9"/>
  <c r="AB132" i="9"/>
  <c r="AC132" i="9"/>
  <c r="AD132" i="9"/>
  <c r="AE132" i="9"/>
  <c r="AF132" i="9"/>
  <c r="AG132" i="9"/>
  <c r="AH132" i="9"/>
  <c r="AI132" i="9"/>
  <c r="AJ132" i="9"/>
  <c r="AK132" i="9"/>
  <c r="AL132" i="9"/>
  <c r="AM132" i="9"/>
  <c r="AN132" i="9"/>
  <c r="AO132" i="9"/>
  <c r="AP132" i="9"/>
  <c r="AQ132" i="9"/>
  <c r="AR132" i="9"/>
  <c r="AS132" i="9"/>
  <c r="AT132" i="9"/>
  <c r="AU132" i="9"/>
  <c r="AV132" i="9"/>
  <c r="AW132" i="9"/>
  <c r="AX132" i="9"/>
  <c r="AY132" i="9"/>
  <c r="AZ132" i="9"/>
  <c r="BA132" i="9"/>
  <c r="BB132" i="9"/>
  <c r="BC132" i="9"/>
  <c r="BD132" i="9"/>
  <c r="BE132" i="9"/>
  <c r="BF132" i="9"/>
  <c r="BG132" i="9"/>
  <c r="BH132" i="9"/>
  <c r="BI132" i="9"/>
  <c r="BJ132" i="9"/>
  <c r="BK132" i="9"/>
  <c r="BL132" i="9"/>
  <c r="BM132" i="9"/>
  <c r="BN132" i="9"/>
  <c r="BO132" i="9"/>
  <c r="BP132" i="9"/>
  <c r="BQ132" i="9"/>
  <c r="BR132" i="9"/>
  <c r="BS132" i="9"/>
  <c r="BT132" i="9"/>
  <c r="BU132" i="9"/>
  <c r="BV132" i="9"/>
  <c r="BW132" i="9"/>
  <c r="BX132" i="9"/>
  <c r="BY132" i="9"/>
  <c r="BZ132" i="9"/>
  <c r="CA132" i="9"/>
  <c r="CB132" i="9"/>
  <c r="CC132" i="9"/>
  <c r="CD132" i="9"/>
  <c r="CE132" i="9"/>
  <c r="CF132" i="9"/>
  <c r="CG132" i="9"/>
  <c r="CH132" i="9"/>
  <c r="CI132" i="9"/>
  <c r="CJ132" i="9"/>
  <c r="CK132" i="9"/>
  <c r="CL132" i="9"/>
  <c r="CM132" i="9"/>
  <c r="CN132" i="9"/>
  <c r="CO132" i="9"/>
  <c r="CP132" i="9"/>
  <c r="CQ132" i="9"/>
  <c r="CR132" i="9"/>
  <c r="CS132" i="9"/>
  <c r="CT132" i="9"/>
  <c r="CU132" i="9"/>
  <c r="CV132" i="9"/>
  <c r="CW132" i="9"/>
  <c r="CX132" i="9"/>
  <c r="CY132" i="9"/>
  <c r="CZ132" i="9"/>
  <c r="DA132" i="9"/>
  <c r="DB132" i="9"/>
  <c r="DC132" i="9"/>
  <c r="DD132" i="9"/>
  <c r="DE132" i="9"/>
  <c r="DF132" i="9"/>
  <c r="DG132" i="9"/>
  <c r="DH132" i="9"/>
  <c r="DI132" i="9"/>
  <c r="DJ132" i="9"/>
  <c r="DK132" i="9"/>
  <c r="DL132" i="9"/>
  <c r="DM132" i="9"/>
  <c r="DN132" i="9"/>
  <c r="DO132" i="9"/>
  <c r="A133" i="9"/>
  <c r="B133" i="9"/>
  <c r="C133" i="9"/>
  <c r="D133" i="9"/>
  <c r="E133" i="9"/>
  <c r="F133" i="9"/>
  <c r="G133" i="9"/>
  <c r="H133" i="9"/>
  <c r="I133" i="9"/>
  <c r="J133" i="9"/>
  <c r="K133" i="9"/>
  <c r="L133" i="9"/>
  <c r="M133" i="9"/>
  <c r="N133" i="9"/>
  <c r="O133" i="9"/>
  <c r="P133" i="9"/>
  <c r="Q133" i="9"/>
  <c r="R133" i="9"/>
  <c r="S133" i="9"/>
  <c r="T133" i="9"/>
  <c r="U133" i="9"/>
  <c r="V133" i="9"/>
  <c r="W133" i="9"/>
  <c r="X133" i="9"/>
  <c r="Y133" i="9"/>
  <c r="Z133" i="9"/>
  <c r="AA133" i="9"/>
  <c r="AB133" i="9"/>
  <c r="AC133" i="9"/>
  <c r="AD133" i="9"/>
  <c r="AE133" i="9"/>
  <c r="AF133" i="9"/>
  <c r="AG133" i="9"/>
  <c r="AH133" i="9"/>
  <c r="AI133" i="9"/>
  <c r="AJ133" i="9"/>
  <c r="AK133" i="9"/>
  <c r="AL133" i="9"/>
  <c r="AM133" i="9"/>
  <c r="AN133" i="9"/>
  <c r="AO133" i="9"/>
  <c r="AP133" i="9"/>
  <c r="AQ133" i="9"/>
  <c r="AR133" i="9"/>
  <c r="AS133" i="9"/>
  <c r="AT133" i="9"/>
  <c r="AU133" i="9"/>
  <c r="AV133" i="9"/>
  <c r="AW133" i="9"/>
  <c r="AX133" i="9"/>
  <c r="AY133" i="9"/>
  <c r="AZ133" i="9"/>
  <c r="BA133" i="9"/>
  <c r="BB133" i="9"/>
  <c r="BC133" i="9"/>
  <c r="BD133" i="9"/>
  <c r="BE133" i="9"/>
  <c r="BF133" i="9"/>
  <c r="BG133" i="9"/>
  <c r="BH133" i="9"/>
  <c r="BI133" i="9"/>
  <c r="BJ133" i="9"/>
  <c r="BK133" i="9"/>
  <c r="BL133" i="9"/>
  <c r="BM133" i="9"/>
  <c r="BN133" i="9"/>
  <c r="BO133" i="9"/>
  <c r="BP133" i="9"/>
  <c r="BQ133" i="9"/>
  <c r="BR133" i="9"/>
  <c r="BS133" i="9"/>
  <c r="BT133" i="9"/>
  <c r="BU133" i="9"/>
  <c r="BV133" i="9"/>
  <c r="BW133" i="9"/>
  <c r="BX133" i="9"/>
  <c r="BY133" i="9"/>
  <c r="BZ133" i="9"/>
  <c r="CA133" i="9"/>
  <c r="CB133" i="9"/>
  <c r="CC133" i="9"/>
  <c r="CD133" i="9"/>
  <c r="CE133" i="9"/>
  <c r="CF133" i="9"/>
  <c r="CG133" i="9"/>
  <c r="CH133" i="9"/>
  <c r="CI133" i="9"/>
  <c r="CJ133" i="9"/>
  <c r="CK133" i="9"/>
  <c r="CL133" i="9"/>
  <c r="CM133" i="9"/>
  <c r="CN133" i="9"/>
  <c r="CO133" i="9"/>
  <c r="CP133" i="9"/>
  <c r="CQ133" i="9"/>
  <c r="CR133" i="9"/>
  <c r="CS133" i="9"/>
  <c r="CT133" i="9"/>
  <c r="CU133" i="9"/>
  <c r="CV133" i="9"/>
  <c r="CW133" i="9"/>
  <c r="CX133" i="9"/>
  <c r="CY133" i="9"/>
  <c r="CZ133" i="9"/>
  <c r="DA133" i="9"/>
  <c r="DB133" i="9"/>
  <c r="DC133" i="9"/>
  <c r="DD133" i="9"/>
  <c r="DE133" i="9"/>
  <c r="DF133" i="9"/>
  <c r="DG133" i="9"/>
  <c r="DH133" i="9"/>
  <c r="DI133" i="9"/>
  <c r="DJ133" i="9"/>
  <c r="DK133" i="9"/>
  <c r="DL133" i="9"/>
  <c r="DM133" i="9"/>
  <c r="DN133" i="9"/>
  <c r="DO133" i="9"/>
  <c r="A134" i="9"/>
  <c r="B134" i="9"/>
  <c r="C134" i="9"/>
  <c r="D134" i="9"/>
  <c r="E134" i="9"/>
  <c r="F134" i="9"/>
  <c r="G134" i="9"/>
  <c r="H134" i="9"/>
  <c r="I134" i="9"/>
  <c r="J134" i="9"/>
  <c r="K134" i="9"/>
  <c r="L134" i="9"/>
  <c r="M134" i="9"/>
  <c r="N134" i="9"/>
  <c r="O134" i="9"/>
  <c r="P134" i="9"/>
  <c r="Q134" i="9"/>
  <c r="R134" i="9"/>
  <c r="S134" i="9"/>
  <c r="T134" i="9"/>
  <c r="U134" i="9"/>
  <c r="V134" i="9"/>
  <c r="W134" i="9"/>
  <c r="X134" i="9"/>
  <c r="Y134" i="9"/>
  <c r="Z134" i="9"/>
  <c r="AA134" i="9"/>
  <c r="AB134" i="9"/>
  <c r="AC134" i="9"/>
  <c r="AD134" i="9"/>
  <c r="AE134" i="9"/>
  <c r="AF134" i="9"/>
  <c r="AG134" i="9"/>
  <c r="AH134" i="9"/>
  <c r="AI134" i="9"/>
  <c r="AJ134" i="9"/>
  <c r="AK134" i="9"/>
  <c r="AL134" i="9"/>
  <c r="AM134" i="9"/>
  <c r="AN134" i="9"/>
  <c r="AO134" i="9"/>
  <c r="AP134" i="9"/>
  <c r="AQ134" i="9"/>
  <c r="AR134" i="9"/>
  <c r="AS134" i="9"/>
  <c r="AT134" i="9"/>
  <c r="AU134" i="9"/>
  <c r="AV134" i="9"/>
  <c r="AW134" i="9"/>
  <c r="AX134" i="9"/>
  <c r="AY134" i="9"/>
  <c r="AZ134" i="9"/>
  <c r="BA134" i="9"/>
  <c r="BB134" i="9"/>
  <c r="BC134" i="9"/>
  <c r="BD134" i="9"/>
  <c r="BE134" i="9"/>
  <c r="BF134" i="9"/>
  <c r="BG134" i="9"/>
  <c r="BH134" i="9"/>
  <c r="BI134" i="9"/>
  <c r="BJ134" i="9"/>
  <c r="BK134" i="9"/>
  <c r="BL134" i="9"/>
  <c r="BM134" i="9"/>
  <c r="BN134" i="9"/>
  <c r="BO134" i="9"/>
  <c r="BP134" i="9"/>
  <c r="BQ134" i="9"/>
  <c r="BR134" i="9"/>
  <c r="BS134" i="9"/>
  <c r="BT134" i="9"/>
  <c r="BU134" i="9"/>
  <c r="BV134" i="9"/>
  <c r="BW134" i="9"/>
  <c r="BX134" i="9"/>
  <c r="BY134" i="9"/>
  <c r="BZ134" i="9"/>
  <c r="CA134" i="9"/>
  <c r="CB134" i="9"/>
  <c r="CC134" i="9"/>
  <c r="CD134" i="9"/>
  <c r="CE134" i="9"/>
  <c r="CF134" i="9"/>
  <c r="CG134" i="9"/>
  <c r="CH134" i="9"/>
  <c r="CI134" i="9"/>
  <c r="CJ134" i="9"/>
  <c r="CK134" i="9"/>
  <c r="CL134" i="9"/>
  <c r="CM134" i="9"/>
  <c r="CN134" i="9"/>
  <c r="CO134" i="9"/>
  <c r="CP134" i="9"/>
  <c r="CQ134" i="9"/>
  <c r="CR134" i="9"/>
  <c r="CS134" i="9"/>
  <c r="CT134" i="9"/>
  <c r="CU134" i="9"/>
  <c r="CV134" i="9"/>
  <c r="CW134" i="9"/>
  <c r="CX134" i="9"/>
  <c r="CY134" i="9"/>
  <c r="CZ134" i="9"/>
  <c r="DA134" i="9"/>
  <c r="DB134" i="9"/>
  <c r="DC134" i="9"/>
  <c r="DD134" i="9"/>
  <c r="DE134" i="9"/>
  <c r="DF134" i="9"/>
  <c r="DG134" i="9"/>
  <c r="DH134" i="9"/>
  <c r="DI134" i="9"/>
  <c r="DJ134" i="9"/>
  <c r="DK134" i="9"/>
  <c r="DL134" i="9"/>
  <c r="DM134" i="9"/>
  <c r="DN134" i="9"/>
  <c r="DO134" i="9"/>
  <c r="A135" i="9"/>
  <c r="B135" i="9"/>
  <c r="C135" i="9"/>
  <c r="D135" i="9"/>
  <c r="E135" i="9"/>
  <c r="F135" i="9"/>
  <c r="G135" i="9"/>
  <c r="H135" i="9"/>
  <c r="I135" i="9"/>
  <c r="J135" i="9"/>
  <c r="K135" i="9"/>
  <c r="L135" i="9"/>
  <c r="M135" i="9"/>
  <c r="N135" i="9"/>
  <c r="O135" i="9"/>
  <c r="P135" i="9"/>
  <c r="Q135" i="9"/>
  <c r="R135" i="9"/>
  <c r="S135" i="9"/>
  <c r="T135" i="9"/>
  <c r="U135" i="9"/>
  <c r="V135" i="9"/>
  <c r="W135" i="9"/>
  <c r="X135" i="9"/>
  <c r="Y135" i="9"/>
  <c r="Z135" i="9"/>
  <c r="AA135" i="9"/>
  <c r="AB135" i="9"/>
  <c r="AC135" i="9"/>
  <c r="AD135" i="9"/>
  <c r="AE135" i="9"/>
  <c r="AF135" i="9"/>
  <c r="AG135" i="9"/>
  <c r="AH135" i="9"/>
  <c r="AI135" i="9"/>
  <c r="AJ135" i="9"/>
  <c r="AK135" i="9"/>
  <c r="AL135" i="9"/>
  <c r="AM135" i="9"/>
  <c r="AN135" i="9"/>
  <c r="AO135" i="9"/>
  <c r="AP135" i="9"/>
  <c r="AQ135" i="9"/>
  <c r="AR135" i="9"/>
  <c r="AS135" i="9"/>
  <c r="AT135" i="9"/>
  <c r="AU135" i="9"/>
  <c r="AV135" i="9"/>
  <c r="AW135" i="9"/>
  <c r="AX135" i="9"/>
  <c r="AY135" i="9"/>
  <c r="AZ135" i="9"/>
  <c r="BA135" i="9"/>
  <c r="BB135" i="9"/>
  <c r="BC135" i="9"/>
  <c r="BD135" i="9"/>
  <c r="BE135" i="9"/>
  <c r="BF135" i="9"/>
  <c r="BG135" i="9"/>
  <c r="BH135" i="9"/>
  <c r="BI135" i="9"/>
  <c r="BJ135" i="9"/>
  <c r="BK135" i="9"/>
  <c r="BL135" i="9"/>
  <c r="BM135" i="9"/>
  <c r="BN135" i="9"/>
  <c r="BO135" i="9"/>
  <c r="BP135" i="9"/>
  <c r="BQ135" i="9"/>
  <c r="BR135" i="9"/>
  <c r="BS135" i="9"/>
  <c r="BT135" i="9"/>
  <c r="BU135" i="9"/>
  <c r="BV135" i="9"/>
  <c r="BW135" i="9"/>
  <c r="BX135" i="9"/>
  <c r="BY135" i="9"/>
  <c r="BZ135" i="9"/>
  <c r="CA135" i="9"/>
  <c r="CB135" i="9"/>
  <c r="CC135" i="9"/>
  <c r="CD135" i="9"/>
  <c r="CE135" i="9"/>
  <c r="CF135" i="9"/>
  <c r="CG135" i="9"/>
  <c r="CH135" i="9"/>
  <c r="CI135" i="9"/>
  <c r="CJ135" i="9"/>
  <c r="CK135" i="9"/>
  <c r="CL135" i="9"/>
  <c r="CM135" i="9"/>
  <c r="CN135" i="9"/>
  <c r="CO135" i="9"/>
  <c r="CP135" i="9"/>
  <c r="CQ135" i="9"/>
  <c r="CR135" i="9"/>
  <c r="CS135" i="9"/>
  <c r="CT135" i="9"/>
  <c r="CU135" i="9"/>
  <c r="CV135" i="9"/>
  <c r="CW135" i="9"/>
  <c r="CX135" i="9"/>
  <c r="CY135" i="9"/>
  <c r="CZ135" i="9"/>
  <c r="DA135" i="9"/>
  <c r="DB135" i="9"/>
  <c r="DC135" i="9"/>
  <c r="DD135" i="9"/>
  <c r="DE135" i="9"/>
  <c r="DF135" i="9"/>
  <c r="DG135" i="9"/>
  <c r="DH135" i="9"/>
  <c r="DI135" i="9"/>
  <c r="DJ135" i="9"/>
  <c r="DK135" i="9"/>
  <c r="DL135" i="9"/>
  <c r="DM135" i="9"/>
  <c r="DN135" i="9"/>
  <c r="DO135" i="9"/>
  <c r="A136" i="9"/>
  <c r="B136" i="9"/>
  <c r="C136" i="9"/>
  <c r="D136" i="9"/>
  <c r="E136" i="9"/>
  <c r="F136" i="9"/>
  <c r="G136" i="9"/>
  <c r="H136" i="9"/>
  <c r="I136" i="9"/>
  <c r="J136" i="9"/>
  <c r="K136" i="9"/>
  <c r="L136" i="9"/>
  <c r="M136" i="9"/>
  <c r="N136" i="9"/>
  <c r="O136" i="9"/>
  <c r="P136" i="9"/>
  <c r="Q136" i="9"/>
  <c r="R136" i="9"/>
  <c r="S136" i="9"/>
  <c r="T136" i="9"/>
  <c r="U136" i="9"/>
  <c r="V136" i="9"/>
  <c r="W136" i="9"/>
  <c r="X136" i="9"/>
  <c r="Y136" i="9"/>
  <c r="Z136" i="9"/>
  <c r="AA136" i="9"/>
  <c r="AB136" i="9"/>
  <c r="AC136" i="9"/>
  <c r="AD136" i="9"/>
  <c r="AE136" i="9"/>
  <c r="AF136" i="9"/>
  <c r="AG136" i="9"/>
  <c r="AH136" i="9"/>
  <c r="AI136" i="9"/>
  <c r="AJ136" i="9"/>
  <c r="AK136" i="9"/>
  <c r="AL136" i="9"/>
  <c r="AM136" i="9"/>
  <c r="AN136" i="9"/>
  <c r="AO136" i="9"/>
  <c r="AP136" i="9"/>
  <c r="AQ136" i="9"/>
  <c r="AR136" i="9"/>
  <c r="AS136" i="9"/>
  <c r="AT136" i="9"/>
  <c r="AU136" i="9"/>
  <c r="AV136" i="9"/>
  <c r="AW136" i="9"/>
  <c r="AX136" i="9"/>
  <c r="AY136" i="9"/>
  <c r="AZ136" i="9"/>
  <c r="BA136" i="9"/>
  <c r="BB136" i="9"/>
  <c r="BC136" i="9"/>
  <c r="BD136" i="9"/>
  <c r="BE136" i="9"/>
  <c r="BF136" i="9"/>
  <c r="BG136" i="9"/>
  <c r="BH136" i="9"/>
  <c r="BI136" i="9"/>
  <c r="BJ136" i="9"/>
  <c r="BK136" i="9"/>
  <c r="BL136" i="9"/>
  <c r="BM136" i="9"/>
  <c r="BN136" i="9"/>
  <c r="BO136" i="9"/>
  <c r="BP136" i="9"/>
  <c r="BQ136" i="9"/>
  <c r="BR136" i="9"/>
  <c r="BS136" i="9"/>
  <c r="BT136" i="9"/>
  <c r="BU136" i="9"/>
  <c r="BV136" i="9"/>
  <c r="BW136" i="9"/>
  <c r="BX136" i="9"/>
  <c r="BY136" i="9"/>
  <c r="BZ136" i="9"/>
  <c r="CA136" i="9"/>
  <c r="CB136" i="9"/>
  <c r="CC136" i="9"/>
  <c r="CD136" i="9"/>
  <c r="CE136" i="9"/>
  <c r="CF136" i="9"/>
  <c r="CG136" i="9"/>
  <c r="CH136" i="9"/>
  <c r="CI136" i="9"/>
  <c r="CJ136" i="9"/>
  <c r="CK136" i="9"/>
  <c r="CL136" i="9"/>
  <c r="CM136" i="9"/>
  <c r="CN136" i="9"/>
  <c r="CO136" i="9"/>
  <c r="CP136" i="9"/>
  <c r="CQ136" i="9"/>
  <c r="CR136" i="9"/>
  <c r="CS136" i="9"/>
  <c r="CT136" i="9"/>
  <c r="CU136" i="9"/>
  <c r="CV136" i="9"/>
  <c r="CW136" i="9"/>
  <c r="CX136" i="9"/>
  <c r="CY136" i="9"/>
  <c r="CZ136" i="9"/>
  <c r="DA136" i="9"/>
  <c r="DB136" i="9"/>
  <c r="DC136" i="9"/>
  <c r="DD136" i="9"/>
  <c r="DE136" i="9"/>
  <c r="DF136" i="9"/>
  <c r="DG136" i="9"/>
  <c r="DH136" i="9"/>
  <c r="DI136" i="9"/>
  <c r="DJ136" i="9"/>
  <c r="DK136" i="9"/>
  <c r="DL136" i="9"/>
  <c r="DM136" i="9"/>
  <c r="DN136" i="9"/>
  <c r="DO136" i="9"/>
  <c r="A137" i="9"/>
  <c r="B137" i="9"/>
  <c r="C137" i="9"/>
  <c r="D137" i="9"/>
  <c r="E137" i="9"/>
  <c r="F137" i="9"/>
  <c r="G137" i="9"/>
  <c r="H137" i="9"/>
  <c r="I137" i="9"/>
  <c r="J137" i="9"/>
  <c r="K137" i="9"/>
  <c r="L137" i="9"/>
  <c r="M137" i="9"/>
  <c r="N137" i="9"/>
  <c r="O137" i="9"/>
  <c r="P137" i="9"/>
  <c r="Q137" i="9"/>
  <c r="R137" i="9"/>
  <c r="S137" i="9"/>
  <c r="T137" i="9"/>
  <c r="U137" i="9"/>
  <c r="V137" i="9"/>
  <c r="W137" i="9"/>
  <c r="X137" i="9"/>
  <c r="Y137" i="9"/>
  <c r="Z137" i="9"/>
  <c r="AA137" i="9"/>
  <c r="AB137" i="9"/>
  <c r="AC137" i="9"/>
  <c r="AD137" i="9"/>
  <c r="AE137" i="9"/>
  <c r="AF137" i="9"/>
  <c r="AG137" i="9"/>
  <c r="AH137" i="9"/>
  <c r="AI137" i="9"/>
  <c r="AJ137" i="9"/>
  <c r="AK137" i="9"/>
  <c r="AL137" i="9"/>
  <c r="AM137" i="9"/>
  <c r="AN137" i="9"/>
  <c r="AO137" i="9"/>
  <c r="AP137" i="9"/>
  <c r="AQ137" i="9"/>
  <c r="AR137" i="9"/>
  <c r="AS137" i="9"/>
  <c r="AT137" i="9"/>
  <c r="AU137" i="9"/>
  <c r="AV137" i="9"/>
  <c r="AW137" i="9"/>
  <c r="AX137" i="9"/>
  <c r="AY137" i="9"/>
  <c r="AZ137" i="9"/>
  <c r="BA137" i="9"/>
  <c r="BB137" i="9"/>
  <c r="BC137" i="9"/>
  <c r="BD137" i="9"/>
  <c r="BE137" i="9"/>
  <c r="BF137" i="9"/>
  <c r="BG137" i="9"/>
  <c r="BH137" i="9"/>
  <c r="BI137" i="9"/>
  <c r="BJ137" i="9"/>
  <c r="BK137" i="9"/>
  <c r="BL137" i="9"/>
  <c r="BM137" i="9"/>
  <c r="BN137" i="9"/>
  <c r="BO137" i="9"/>
  <c r="BP137" i="9"/>
  <c r="BQ137" i="9"/>
  <c r="BR137" i="9"/>
  <c r="BS137" i="9"/>
  <c r="BT137" i="9"/>
  <c r="BU137" i="9"/>
  <c r="BV137" i="9"/>
  <c r="BW137" i="9"/>
  <c r="BX137" i="9"/>
  <c r="BY137" i="9"/>
  <c r="BZ137" i="9"/>
  <c r="CA137" i="9"/>
  <c r="CB137" i="9"/>
  <c r="CC137" i="9"/>
  <c r="CD137" i="9"/>
  <c r="CE137" i="9"/>
  <c r="CF137" i="9"/>
  <c r="CG137" i="9"/>
  <c r="CH137" i="9"/>
  <c r="CI137" i="9"/>
  <c r="CJ137" i="9"/>
  <c r="CK137" i="9"/>
  <c r="CL137" i="9"/>
  <c r="CM137" i="9"/>
  <c r="CN137" i="9"/>
  <c r="CO137" i="9"/>
  <c r="CP137" i="9"/>
  <c r="CQ137" i="9"/>
  <c r="CR137" i="9"/>
  <c r="CS137" i="9"/>
  <c r="CT137" i="9"/>
  <c r="CU137" i="9"/>
  <c r="CV137" i="9"/>
  <c r="CW137" i="9"/>
  <c r="CX137" i="9"/>
  <c r="CY137" i="9"/>
  <c r="CZ137" i="9"/>
  <c r="DA137" i="9"/>
  <c r="DB137" i="9"/>
  <c r="DC137" i="9"/>
  <c r="DD137" i="9"/>
  <c r="DE137" i="9"/>
  <c r="DF137" i="9"/>
  <c r="DG137" i="9"/>
  <c r="DH137" i="9"/>
  <c r="DI137" i="9"/>
  <c r="DJ137" i="9"/>
  <c r="DK137" i="9"/>
  <c r="DL137" i="9"/>
  <c r="DM137" i="9"/>
  <c r="DN137" i="9"/>
  <c r="DO137" i="9"/>
  <c r="A138" i="9"/>
  <c r="B138" i="9"/>
  <c r="C138" i="9"/>
  <c r="D138" i="9"/>
  <c r="E138" i="9"/>
  <c r="F138" i="9"/>
  <c r="G138" i="9"/>
  <c r="H138" i="9"/>
  <c r="I138" i="9"/>
  <c r="J138" i="9"/>
  <c r="K138" i="9"/>
  <c r="L138" i="9"/>
  <c r="M138" i="9"/>
  <c r="N138" i="9"/>
  <c r="O138" i="9"/>
  <c r="P138" i="9"/>
  <c r="Q138" i="9"/>
  <c r="R138" i="9"/>
  <c r="S138" i="9"/>
  <c r="T138" i="9"/>
  <c r="U138" i="9"/>
  <c r="V138" i="9"/>
  <c r="W138" i="9"/>
  <c r="X138" i="9"/>
  <c r="Y138" i="9"/>
  <c r="Z138" i="9"/>
  <c r="AA138" i="9"/>
  <c r="AB138" i="9"/>
  <c r="AC138" i="9"/>
  <c r="AD138" i="9"/>
  <c r="AE138" i="9"/>
  <c r="AF138" i="9"/>
  <c r="AG138" i="9"/>
  <c r="AH138" i="9"/>
  <c r="AI138" i="9"/>
  <c r="AJ138" i="9"/>
  <c r="AK138" i="9"/>
  <c r="AL138" i="9"/>
  <c r="AM138" i="9"/>
  <c r="AN138" i="9"/>
  <c r="AO138" i="9"/>
  <c r="AP138" i="9"/>
  <c r="AQ138" i="9"/>
  <c r="AR138" i="9"/>
  <c r="AS138" i="9"/>
  <c r="AT138" i="9"/>
  <c r="AU138" i="9"/>
  <c r="AV138" i="9"/>
  <c r="AW138" i="9"/>
  <c r="AX138" i="9"/>
  <c r="AY138" i="9"/>
  <c r="AZ138" i="9"/>
  <c r="BA138" i="9"/>
  <c r="BB138" i="9"/>
  <c r="BC138" i="9"/>
  <c r="BD138" i="9"/>
  <c r="BE138" i="9"/>
  <c r="BF138" i="9"/>
  <c r="BG138" i="9"/>
  <c r="BH138" i="9"/>
  <c r="BI138" i="9"/>
  <c r="BJ138" i="9"/>
  <c r="BK138" i="9"/>
  <c r="BL138" i="9"/>
  <c r="BM138" i="9"/>
  <c r="BN138" i="9"/>
  <c r="BO138" i="9"/>
  <c r="BP138" i="9"/>
  <c r="BQ138" i="9"/>
  <c r="BR138" i="9"/>
  <c r="BS138" i="9"/>
  <c r="BT138" i="9"/>
  <c r="BU138" i="9"/>
  <c r="BV138" i="9"/>
  <c r="BW138" i="9"/>
  <c r="BX138" i="9"/>
  <c r="BY138" i="9"/>
  <c r="BZ138" i="9"/>
  <c r="CA138" i="9"/>
  <c r="CB138" i="9"/>
  <c r="CC138" i="9"/>
  <c r="CD138" i="9"/>
  <c r="CE138" i="9"/>
  <c r="CF138" i="9"/>
  <c r="CG138" i="9"/>
  <c r="CH138" i="9"/>
  <c r="CI138" i="9"/>
  <c r="CJ138" i="9"/>
  <c r="CK138" i="9"/>
  <c r="CL138" i="9"/>
  <c r="CM138" i="9"/>
  <c r="CN138" i="9"/>
  <c r="CO138" i="9"/>
  <c r="CP138" i="9"/>
  <c r="CQ138" i="9"/>
  <c r="CR138" i="9"/>
  <c r="CS138" i="9"/>
  <c r="CT138" i="9"/>
  <c r="CU138" i="9"/>
  <c r="CV138" i="9"/>
  <c r="CW138" i="9"/>
  <c r="CX138" i="9"/>
  <c r="CY138" i="9"/>
  <c r="CZ138" i="9"/>
  <c r="DA138" i="9"/>
  <c r="DB138" i="9"/>
  <c r="DC138" i="9"/>
  <c r="DD138" i="9"/>
  <c r="DE138" i="9"/>
  <c r="DF138" i="9"/>
  <c r="DG138" i="9"/>
  <c r="DH138" i="9"/>
  <c r="DI138" i="9"/>
  <c r="DJ138" i="9"/>
  <c r="DK138" i="9"/>
  <c r="DL138" i="9"/>
  <c r="DM138" i="9"/>
  <c r="DN138" i="9"/>
  <c r="DO138" i="9"/>
  <c r="A139" i="9"/>
  <c r="B139" i="9"/>
  <c r="C139" i="9"/>
  <c r="D139" i="9"/>
  <c r="E139" i="9"/>
  <c r="F139" i="9"/>
  <c r="G139" i="9"/>
  <c r="H139" i="9"/>
  <c r="I139" i="9"/>
  <c r="J139" i="9"/>
  <c r="K139" i="9"/>
  <c r="L139" i="9"/>
  <c r="M139" i="9"/>
  <c r="N139" i="9"/>
  <c r="O139" i="9"/>
  <c r="P139" i="9"/>
  <c r="Q139" i="9"/>
  <c r="R139" i="9"/>
  <c r="S139" i="9"/>
  <c r="T139" i="9"/>
  <c r="U139" i="9"/>
  <c r="V139" i="9"/>
  <c r="W139" i="9"/>
  <c r="X139" i="9"/>
  <c r="Y139" i="9"/>
  <c r="Z139" i="9"/>
  <c r="AA139" i="9"/>
  <c r="AB139" i="9"/>
  <c r="AC139" i="9"/>
  <c r="AD139" i="9"/>
  <c r="AE139" i="9"/>
  <c r="AF139" i="9"/>
  <c r="AG139" i="9"/>
  <c r="AH139" i="9"/>
  <c r="AI139" i="9"/>
  <c r="AJ139" i="9"/>
  <c r="AK139" i="9"/>
  <c r="AL139" i="9"/>
  <c r="AM139" i="9"/>
  <c r="AN139" i="9"/>
  <c r="AO139" i="9"/>
  <c r="AP139" i="9"/>
  <c r="AQ139" i="9"/>
  <c r="AR139" i="9"/>
  <c r="AS139" i="9"/>
  <c r="AT139" i="9"/>
  <c r="AU139" i="9"/>
  <c r="AV139" i="9"/>
  <c r="AW139" i="9"/>
  <c r="AX139" i="9"/>
  <c r="AY139" i="9"/>
  <c r="AZ139" i="9"/>
  <c r="BA139" i="9"/>
  <c r="BB139" i="9"/>
  <c r="BC139" i="9"/>
  <c r="BD139" i="9"/>
  <c r="BE139" i="9"/>
  <c r="BF139" i="9"/>
  <c r="BG139" i="9"/>
  <c r="BH139" i="9"/>
  <c r="BI139" i="9"/>
  <c r="BJ139" i="9"/>
  <c r="BK139" i="9"/>
  <c r="BL139" i="9"/>
  <c r="BM139" i="9"/>
  <c r="BN139" i="9"/>
  <c r="BO139" i="9"/>
  <c r="BP139" i="9"/>
  <c r="BQ139" i="9"/>
  <c r="BR139" i="9"/>
  <c r="BS139" i="9"/>
  <c r="BT139" i="9"/>
  <c r="BU139" i="9"/>
  <c r="BV139" i="9"/>
  <c r="BW139" i="9"/>
  <c r="BX139" i="9"/>
  <c r="BY139" i="9"/>
  <c r="BZ139" i="9"/>
  <c r="CA139" i="9"/>
  <c r="CB139" i="9"/>
  <c r="CC139" i="9"/>
  <c r="CD139" i="9"/>
  <c r="CE139" i="9"/>
  <c r="CF139" i="9"/>
  <c r="CG139" i="9"/>
  <c r="CH139" i="9"/>
  <c r="CI139" i="9"/>
  <c r="CJ139" i="9"/>
  <c r="CK139" i="9"/>
  <c r="CL139" i="9"/>
  <c r="CM139" i="9"/>
  <c r="CN139" i="9"/>
  <c r="CO139" i="9"/>
  <c r="CP139" i="9"/>
  <c r="CQ139" i="9"/>
  <c r="CR139" i="9"/>
  <c r="CS139" i="9"/>
  <c r="CT139" i="9"/>
  <c r="CU139" i="9"/>
  <c r="CV139" i="9"/>
  <c r="CW139" i="9"/>
  <c r="CX139" i="9"/>
  <c r="CY139" i="9"/>
  <c r="CZ139" i="9"/>
  <c r="DA139" i="9"/>
  <c r="DB139" i="9"/>
  <c r="DC139" i="9"/>
  <c r="DD139" i="9"/>
  <c r="DE139" i="9"/>
  <c r="DF139" i="9"/>
  <c r="DG139" i="9"/>
  <c r="DH139" i="9"/>
  <c r="DI139" i="9"/>
  <c r="DJ139" i="9"/>
  <c r="DK139" i="9"/>
  <c r="DL139" i="9"/>
  <c r="DM139" i="9"/>
  <c r="DN139" i="9"/>
  <c r="DO139" i="9"/>
  <c r="A140" i="9"/>
  <c r="B140" i="9"/>
  <c r="C140" i="9"/>
  <c r="D140" i="9"/>
  <c r="E140" i="9"/>
  <c r="F140" i="9"/>
  <c r="G140" i="9"/>
  <c r="H140" i="9"/>
  <c r="I140" i="9"/>
  <c r="J140" i="9"/>
  <c r="K140" i="9"/>
  <c r="L140" i="9"/>
  <c r="M140" i="9"/>
  <c r="N140" i="9"/>
  <c r="O140" i="9"/>
  <c r="P140" i="9"/>
  <c r="Q140" i="9"/>
  <c r="R140" i="9"/>
  <c r="S140" i="9"/>
  <c r="T140" i="9"/>
  <c r="U140" i="9"/>
  <c r="V140" i="9"/>
  <c r="W140" i="9"/>
  <c r="X140" i="9"/>
  <c r="Y140" i="9"/>
  <c r="Z140" i="9"/>
  <c r="AA140" i="9"/>
  <c r="AB140" i="9"/>
  <c r="AC140" i="9"/>
  <c r="AD140" i="9"/>
  <c r="AE140" i="9"/>
  <c r="AF140" i="9"/>
  <c r="AG140" i="9"/>
  <c r="AH140" i="9"/>
  <c r="AI140" i="9"/>
  <c r="AJ140" i="9"/>
  <c r="AK140" i="9"/>
  <c r="AL140" i="9"/>
  <c r="AM140" i="9"/>
  <c r="AN140" i="9"/>
  <c r="AO140" i="9"/>
  <c r="AP140" i="9"/>
  <c r="AQ140" i="9"/>
  <c r="AR140" i="9"/>
  <c r="AS140" i="9"/>
  <c r="AT140" i="9"/>
  <c r="AU140" i="9"/>
  <c r="AV140" i="9"/>
  <c r="AW140" i="9"/>
  <c r="AX140" i="9"/>
  <c r="AY140" i="9"/>
  <c r="AZ140" i="9"/>
  <c r="BA140" i="9"/>
  <c r="BB140" i="9"/>
  <c r="BC140" i="9"/>
  <c r="BD140" i="9"/>
  <c r="BE140" i="9"/>
  <c r="BF140" i="9"/>
  <c r="BG140" i="9"/>
  <c r="BH140" i="9"/>
  <c r="BI140" i="9"/>
  <c r="BJ140" i="9"/>
  <c r="BK140" i="9"/>
  <c r="BL140" i="9"/>
  <c r="BM140" i="9"/>
  <c r="BN140" i="9"/>
  <c r="BO140" i="9"/>
  <c r="BP140" i="9"/>
  <c r="BQ140" i="9"/>
  <c r="BR140" i="9"/>
  <c r="BS140" i="9"/>
  <c r="BT140" i="9"/>
  <c r="BU140" i="9"/>
  <c r="BV140" i="9"/>
  <c r="BW140" i="9"/>
  <c r="BX140" i="9"/>
  <c r="BY140" i="9"/>
  <c r="BZ140" i="9"/>
  <c r="CA140" i="9"/>
  <c r="CB140" i="9"/>
  <c r="CC140" i="9"/>
  <c r="CD140" i="9"/>
  <c r="CE140" i="9"/>
  <c r="CF140" i="9"/>
  <c r="CG140" i="9"/>
  <c r="CH140" i="9"/>
  <c r="CI140" i="9"/>
  <c r="CJ140" i="9"/>
  <c r="CK140" i="9"/>
  <c r="CL140" i="9"/>
  <c r="CM140" i="9"/>
  <c r="CN140" i="9"/>
  <c r="CO140" i="9"/>
  <c r="CP140" i="9"/>
  <c r="CQ140" i="9"/>
  <c r="CR140" i="9"/>
  <c r="CS140" i="9"/>
  <c r="CT140" i="9"/>
  <c r="CU140" i="9"/>
  <c r="CV140" i="9"/>
  <c r="CW140" i="9"/>
  <c r="CX140" i="9"/>
  <c r="CY140" i="9"/>
  <c r="CZ140" i="9"/>
  <c r="DA140" i="9"/>
  <c r="DB140" i="9"/>
  <c r="DC140" i="9"/>
  <c r="DD140" i="9"/>
  <c r="DE140" i="9"/>
  <c r="DF140" i="9"/>
  <c r="DG140" i="9"/>
  <c r="DH140" i="9"/>
  <c r="DI140" i="9"/>
  <c r="DJ140" i="9"/>
  <c r="DK140" i="9"/>
  <c r="DL140" i="9"/>
  <c r="DM140" i="9"/>
  <c r="DN140" i="9"/>
  <c r="DO140" i="9"/>
  <c r="A141" i="9"/>
  <c r="B141" i="9"/>
  <c r="C141" i="9"/>
  <c r="D141" i="9"/>
  <c r="E141" i="9"/>
  <c r="F141" i="9"/>
  <c r="G141" i="9"/>
  <c r="H141" i="9"/>
  <c r="I141" i="9"/>
  <c r="J141" i="9"/>
  <c r="K141" i="9"/>
  <c r="L141" i="9"/>
  <c r="M141" i="9"/>
  <c r="N141" i="9"/>
  <c r="O141" i="9"/>
  <c r="P141" i="9"/>
  <c r="Q141" i="9"/>
  <c r="R141" i="9"/>
  <c r="S141" i="9"/>
  <c r="T141" i="9"/>
  <c r="U141" i="9"/>
  <c r="V141" i="9"/>
  <c r="W141" i="9"/>
  <c r="X141" i="9"/>
  <c r="Y141" i="9"/>
  <c r="Z141" i="9"/>
  <c r="AA141" i="9"/>
  <c r="AB141" i="9"/>
  <c r="AC141" i="9"/>
  <c r="AD141" i="9"/>
  <c r="AE141" i="9"/>
  <c r="AF141" i="9"/>
  <c r="AG141" i="9"/>
  <c r="AH141" i="9"/>
  <c r="AI141" i="9"/>
  <c r="AJ141" i="9"/>
  <c r="AK141" i="9"/>
  <c r="AL141" i="9"/>
  <c r="AM141" i="9"/>
  <c r="AN141" i="9"/>
  <c r="AO141" i="9"/>
  <c r="AP141" i="9"/>
  <c r="AQ141" i="9"/>
  <c r="AR141" i="9"/>
  <c r="AS141" i="9"/>
  <c r="AT141" i="9"/>
  <c r="AU141" i="9"/>
  <c r="AV141" i="9"/>
  <c r="AW141" i="9"/>
  <c r="AX141" i="9"/>
  <c r="AY141" i="9"/>
  <c r="AZ141" i="9"/>
  <c r="BA141" i="9"/>
  <c r="BB141" i="9"/>
  <c r="BC141" i="9"/>
  <c r="BD141" i="9"/>
  <c r="BE141" i="9"/>
  <c r="BF141" i="9"/>
  <c r="BG141" i="9"/>
  <c r="BH141" i="9"/>
  <c r="BI141" i="9"/>
  <c r="BJ141" i="9"/>
  <c r="BK141" i="9"/>
  <c r="BL141" i="9"/>
  <c r="BM141" i="9"/>
  <c r="BN141" i="9"/>
  <c r="BO141" i="9"/>
  <c r="BP141" i="9"/>
  <c r="BQ141" i="9"/>
  <c r="BR141" i="9"/>
  <c r="BS141" i="9"/>
  <c r="BT141" i="9"/>
  <c r="BU141" i="9"/>
  <c r="BV141" i="9"/>
  <c r="BW141" i="9"/>
  <c r="BX141" i="9"/>
  <c r="BY141" i="9"/>
  <c r="BZ141" i="9"/>
  <c r="CA141" i="9"/>
  <c r="CB141" i="9"/>
  <c r="CC141" i="9"/>
  <c r="CD141" i="9"/>
  <c r="CE141" i="9"/>
  <c r="CF141" i="9"/>
  <c r="CG141" i="9"/>
  <c r="CH141" i="9"/>
  <c r="CI141" i="9"/>
  <c r="CJ141" i="9"/>
  <c r="CK141" i="9"/>
  <c r="CL141" i="9"/>
  <c r="CM141" i="9"/>
  <c r="CN141" i="9"/>
  <c r="CO141" i="9"/>
  <c r="CP141" i="9"/>
  <c r="CQ141" i="9"/>
  <c r="CR141" i="9"/>
  <c r="CS141" i="9"/>
  <c r="CT141" i="9"/>
  <c r="CU141" i="9"/>
  <c r="CV141" i="9"/>
  <c r="CW141" i="9"/>
  <c r="CX141" i="9"/>
  <c r="CY141" i="9"/>
  <c r="CZ141" i="9"/>
  <c r="DA141" i="9"/>
  <c r="DB141" i="9"/>
  <c r="DC141" i="9"/>
  <c r="DD141" i="9"/>
  <c r="DE141" i="9"/>
  <c r="DF141" i="9"/>
  <c r="DG141" i="9"/>
  <c r="DH141" i="9"/>
  <c r="DI141" i="9"/>
  <c r="DJ141" i="9"/>
  <c r="DK141" i="9"/>
  <c r="DL141" i="9"/>
  <c r="DM141" i="9"/>
  <c r="DN141" i="9"/>
  <c r="DO141" i="9"/>
  <c r="A142" i="9"/>
  <c r="B142" i="9"/>
  <c r="C142" i="9"/>
  <c r="D142" i="9"/>
  <c r="E142" i="9"/>
  <c r="F142" i="9"/>
  <c r="G142" i="9"/>
  <c r="H142" i="9"/>
  <c r="I142" i="9"/>
  <c r="J142" i="9"/>
  <c r="K142" i="9"/>
  <c r="L142" i="9"/>
  <c r="M142" i="9"/>
  <c r="N142" i="9"/>
  <c r="O142" i="9"/>
  <c r="P142" i="9"/>
  <c r="Q142" i="9"/>
  <c r="R142" i="9"/>
  <c r="S142" i="9"/>
  <c r="T142" i="9"/>
  <c r="U142" i="9"/>
  <c r="V142" i="9"/>
  <c r="W142" i="9"/>
  <c r="X142" i="9"/>
  <c r="Y142" i="9"/>
  <c r="Z142" i="9"/>
  <c r="AA142" i="9"/>
  <c r="AB142" i="9"/>
  <c r="AC142" i="9"/>
  <c r="AD142" i="9"/>
  <c r="AE142" i="9"/>
  <c r="AF142" i="9"/>
  <c r="AG142" i="9"/>
  <c r="AH142" i="9"/>
  <c r="AI142" i="9"/>
  <c r="AJ142" i="9"/>
  <c r="AK142" i="9"/>
  <c r="AL142" i="9"/>
  <c r="AM142" i="9"/>
  <c r="AN142" i="9"/>
  <c r="AO142" i="9"/>
  <c r="AP142" i="9"/>
  <c r="AQ142" i="9"/>
  <c r="AR142" i="9"/>
  <c r="AS142" i="9"/>
  <c r="AT142" i="9"/>
  <c r="AU142" i="9"/>
  <c r="AV142" i="9"/>
  <c r="AW142" i="9"/>
  <c r="AX142" i="9"/>
  <c r="AY142" i="9"/>
  <c r="AZ142" i="9"/>
  <c r="BA142" i="9"/>
  <c r="BB142" i="9"/>
  <c r="BC142" i="9"/>
  <c r="BD142" i="9"/>
  <c r="BE142" i="9"/>
  <c r="BF142" i="9"/>
  <c r="BG142" i="9"/>
  <c r="BH142" i="9"/>
  <c r="BI142" i="9"/>
  <c r="BJ142" i="9"/>
  <c r="BK142" i="9"/>
  <c r="BL142" i="9"/>
  <c r="BM142" i="9"/>
  <c r="BN142" i="9"/>
  <c r="BO142" i="9"/>
  <c r="BP142" i="9"/>
  <c r="BQ142" i="9"/>
  <c r="BR142" i="9"/>
  <c r="BS142" i="9"/>
  <c r="BT142" i="9"/>
  <c r="BU142" i="9"/>
  <c r="BV142" i="9"/>
  <c r="BW142" i="9"/>
  <c r="BX142" i="9"/>
  <c r="BY142" i="9"/>
  <c r="BZ142" i="9"/>
  <c r="CA142" i="9"/>
  <c r="CB142" i="9"/>
  <c r="CC142" i="9"/>
  <c r="CD142" i="9"/>
  <c r="CE142" i="9"/>
  <c r="CF142" i="9"/>
  <c r="CG142" i="9"/>
  <c r="CH142" i="9"/>
  <c r="CI142" i="9"/>
  <c r="CJ142" i="9"/>
  <c r="CK142" i="9"/>
  <c r="CL142" i="9"/>
  <c r="CM142" i="9"/>
  <c r="CN142" i="9"/>
  <c r="CO142" i="9"/>
  <c r="CP142" i="9"/>
  <c r="CQ142" i="9"/>
  <c r="CR142" i="9"/>
  <c r="CS142" i="9"/>
  <c r="CT142" i="9"/>
  <c r="CU142" i="9"/>
  <c r="CV142" i="9"/>
  <c r="CW142" i="9"/>
  <c r="CX142" i="9"/>
  <c r="CY142" i="9"/>
  <c r="CZ142" i="9"/>
  <c r="DA142" i="9"/>
  <c r="DB142" i="9"/>
  <c r="DC142" i="9"/>
  <c r="DD142" i="9"/>
  <c r="DE142" i="9"/>
  <c r="DF142" i="9"/>
  <c r="DG142" i="9"/>
  <c r="DH142" i="9"/>
  <c r="DI142" i="9"/>
  <c r="DJ142" i="9"/>
  <c r="DK142" i="9"/>
  <c r="DL142" i="9"/>
  <c r="DM142" i="9"/>
  <c r="DN142" i="9"/>
  <c r="DO142" i="9"/>
  <c r="A143" i="9"/>
  <c r="B143" i="9"/>
  <c r="C143" i="9"/>
  <c r="D143" i="9"/>
  <c r="E143" i="9"/>
  <c r="F143" i="9"/>
  <c r="G143" i="9"/>
  <c r="H143" i="9"/>
  <c r="I143" i="9"/>
  <c r="J143" i="9"/>
  <c r="K143" i="9"/>
  <c r="L143" i="9"/>
  <c r="M143" i="9"/>
  <c r="N143" i="9"/>
  <c r="O143" i="9"/>
  <c r="P143" i="9"/>
  <c r="Q143" i="9"/>
  <c r="R143" i="9"/>
  <c r="S143" i="9"/>
  <c r="T143" i="9"/>
  <c r="U143" i="9"/>
  <c r="V143" i="9"/>
  <c r="W143" i="9"/>
  <c r="X143" i="9"/>
  <c r="Y143" i="9"/>
  <c r="Z143" i="9"/>
  <c r="AA143" i="9"/>
  <c r="AB143" i="9"/>
  <c r="AC143" i="9"/>
  <c r="AD143" i="9"/>
  <c r="AE143" i="9"/>
  <c r="AF143" i="9"/>
  <c r="AG143" i="9"/>
  <c r="AH143" i="9"/>
  <c r="AI143" i="9"/>
  <c r="AJ143" i="9"/>
  <c r="AK143" i="9"/>
  <c r="AL143" i="9"/>
  <c r="AM143" i="9"/>
  <c r="AN143" i="9"/>
  <c r="AO143" i="9"/>
  <c r="AP143" i="9"/>
  <c r="AQ143" i="9"/>
  <c r="AR143" i="9"/>
  <c r="AS143" i="9"/>
  <c r="AT143" i="9"/>
  <c r="AU143" i="9"/>
  <c r="AV143" i="9"/>
  <c r="AW143" i="9"/>
  <c r="AX143" i="9"/>
  <c r="AY143" i="9"/>
  <c r="AZ143" i="9"/>
  <c r="BA143" i="9"/>
  <c r="BB143" i="9"/>
  <c r="BC143" i="9"/>
  <c r="BD143" i="9"/>
  <c r="BE143" i="9"/>
  <c r="BF143" i="9"/>
  <c r="BG143" i="9"/>
  <c r="BH143" i="9"/>
  <c r="BI143" i="9"/>
  <c r="BJ143" i="9"/>
  <c r="BK143" i="9"/>
  <c r="BL143" i="9"/>
  <c r="BM143" i="9"/>
  <c r="BN143" i="9"/>
  <c r="BO143" i="9"/>
  <c r="BP143" i="9"/>
  <c r="BQ143" i="9"/>
  <c r="BR143" i="9"/>
  <c r="BS143" i="9"/>
  <c r="BT143" i="9"/>
  <c r="BU143" i="9"/>
  <c r="BV143" i="9"/>
  <c r="BW143" i="9"/>
  <c r="BX143" i="9"/>
  <c r="BY143" i="9"/>
  <c r="BZ143" i="9"/>
  <c r="CA143" i="9"/>
  <c r="CB143" i="9"/>
  <c r="CC143" i="9"/>
  <c r="CD143" i="9"/>
  <c r="CE143" i="9"/>
  <c r="CF143" i="9"/>
  <c r="CG143" i="9"/>
  <c r="CH143" i="9"/>
  <c r="CI143" i="9"/>
  <c r="CJ143" i="9"/>
  <c r="CK143" i="9"/>
  <c r="CL143" i="9"/>
  <c r="CM143" i="9"/>
  <c r="CN143" i="9"/>
  <c r="CO143" i="9"/>
  <c r="CP143" i="9"/>
  <c r="CQ143" i="9"/>
  <c r="CR143" i="9"/>
  <c r="CS143" i="9"/>
  <c r="CT143" i="9"/>
  <c r="CU143" i="9"/>
  <c r="CV143" i="9"/>
  <c r="CW143" i="9"/>
  <c r="CX143" i="9"/>
  <c r="CY143" i="9"/>
  <c r="CZ143" i="9"/>
  <c r="DA143" i="9"/>
  <c r="DB143" i="9"/>
  <c r="DC143" i="9"/>
  <c r="DD143" i="9"/>
  <c r="DE143" i="9"/>
  <c r="DF143" i="9"/>
  <c r="DG143" i="9"/>
  <c r="DH143" i="9"/>
  <c r="DI143" i="9"/>
  <c r="DJ143" i="9"/>
  <c r="DK143" i="9"/>
  <c r="DL143" i="9"/>
  <c r="DM143" i="9"/>
  <c r="DN143" i="9"/>
  <c r="DO143" i="9"/>
  <c r="A144" i="9"/>
  <c r="B144" i="9"/>
  <c r="C144" i="9"/>
  <c r="D144" i="9"/>
  <c r="E144" i="9"/>
  <c r="F144" i="9"/>
  <c r="G144" i="9"/>
  <c r="H144" i="9"/>
  <c r="I144" i="9"/>
  <c r="J144" i="9"/>
  <c r="K144" i="9"/>
  <c r="L144" i="9"/>
  <c r="M144" i="9"/>
  <c r="N144" i="9"/>
  <c r="O144" i="9"/>
  <c r="P144" i="9"/>
  <c r="Q144" i="9"/>
  <c r="R144" i="9"/>
  <c r="S144" i="9"/>
  <c r="T144" i="9"/>
  <c r="U144" i="9"/>
  <c r="V144" i="9"/>
  <c r="W144" i="9"/>
  <c r="X144" i="9"/>
  <c r="Y144" i="9"/>
  <c r="Z144" i="9"/>
  <c r="AA144" i="9"/>
  <c r="AB144" i="9"/>
  <c r="AC144" i="9"/>
  <c r="AD144" i="9"/>
  <c r="AE144" i="9"/>
  <c r="AF144" i="9"/>
  <c r="AG144" i="9"/>
  <c r="AH144" i="9"/>
  <c r="AI144" i="9"/>
  <c r="AJ144" i="9"/>
  <c r="AK144" i="9"/>
  <c r="AL144" i="9"/>
  <c r="AM144" i="9"/>
  <c r="AN144" i="9"/>
  <c r="AO144" i="9"/>
  <c r="AP144" i="9"/>
  <c r="AQ144" i="9"/>
  <c r="AR144" i="9"/>
  <c r="AS144" i="9"/>
  <c r="AT144" i="9"/>
  <c r="AU144" i="9"/>
  <c r="AV144" i="9"/>
  <c r="AW144" i="9"/>
  <c r="AX144" i="9"/>
  <c r="AY144" i="9"/>
  <c r="AZ144" i="9"/>
  <c r="BA144" i="9"/>
  <c r="BB144" i="9"/>
  <c r="BC144" i="9"/>
  <c r="BD144" i="9"/>
  <c r="BE144" i="9"/>
  <c r="BF144" i="9"/>
  <c r="BG144" i="9"/>
  <c r="BH144" i="9"/>
  <c r="BI144" i="9"/>
  <c r="BJ144" i="9"/>
  <c r="BK144" i="9"/>
  <c r="BL144" i="9"/>
  <c r="BM144" i="9"/>
  <c r="BN144" i="9"/>
  <c r="BO144" i="9"/>
  <c r="BP144" i="9"/>
  <c r="BQ144" i="9"/>
  <c r="BR144" i="9"/>
  <c r="BS144" i="9"/>
  <c r="BT144" i="9"/>
  <c r="BU144" i="9"/>
  <c r="BV144" i="9"/>
  <c r="BW144" i="9"/>
  <c r="BX144" i="9"/>
  <c r="BY144" i="9"/>
  <c r="BZ144" i="9"/>
  <c r="CA144" i="9"/>
  <c r="CB144" i="9"/>
  <c r="CC144" i="9"/>
  <c r="CD144" i="9"/>
  <c r="CE144" i="9"/>
  <c r="CF144" i="9"/>
  <c r="CG144" i="9"/>
  <c r="CH144" i="9"/>
  <c r="CI144" i="9"/>
  <c r="CJ144" i="9"/>
  <c r="CK144" i="9"/>
  <c r="CL144" i="9"/>
  <c r="CM144" i="9"/>
  <c r="CN144" i="9"/>
  <c r="CO144" i="9"/>
  <c r="CP144" i="9"/>
  <c r="CQ144" i="9"/>
  <c r="CR144" i="9"/>
  <c r="CS144" i="9"/>
  <c r="CT144" i="9"/>
  <c r="CU144" i="9"/>
  <c r="CV144" i="9"/>
  <c r="CW144" i="9"/>
  <c r="CX144" i="9"/>
  <c r="CY144" i="9"/>
  <c r="CZ144" i="9"/>
  <c r="DA144" i="9"/>
  <c r="DB144" i="9"/>
  <c r="DC144" i="9"/>
  <c r="DD144" i="9"/>
  <c r="DE144" i="9"/>
  <c r="DF144" i="9"/>
  <c r="DG144" i="9"/>
  <c r="DH144" i="9"/>
  <c r="DI144" i="9"/>
  <c r="DJ144" i="9"/>
  <c r="DK144" i="9"/>
  <c r="DL144" i="9"/>
  <c r="DM144" i="9"/>
  <c r="DN144" i="9"/>
  <c r="DO144" i="9"/>
  <c r="A145" i="9"/>
  <c r="B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G145" i="9"/>
  <c r="AH145" i="9"/>
  <c r="AI145" i="9"/>
  <c r="AJ145" i="9"/>
  <c r="AK145" i="9"/>
  <c r="AL145" i="9"/>
  <c r="AM145" i="9"/>
  <c r="AN145" i="9"/>
  <c r="AO145" i="9"/>
  <c r="AP145" i="9"/>
  <c r="AQ145" i="9"/>
  <c r="AR145" i="9"/>
  <c r="AS145" i="9"/>
  <c r="AT145" i="9"/>
  <c r="AU145" i="9"/>
  <c r="AV145" i="9"/>
  <c r="AW145" i="9"/>
  <c r="AX145" i="9"/>
  <c r="AY145" i="9"/>
  <c r="AZ145" i="9"/>
  <c r="BA145" i="9"/>
  <c r="BB145" i="9"/>
  <c r="BC145" i="9"/>
  <c r="BD145" i="9"/>
  <c r="BE145" i="9"/>
  <c r="BF145" i="9"/>
  <c r="BG145" i="9"/>
  <c r="BH145" i="9"/>
  <c r="BI145" i="9"/>
  <c r="BJ145" i="9"/>
  <c r="BK145" i="9"/>
  <c r="BL145" i="9"/>
  <c r="BM145" i="9"/>
  <c r="BN145" i="9"/>
  <c r="BO145" i="9"/>
  <c r="BP145" i="9"/>
  <c r="BQ145" i="9"/>
  <c r="BR145" i="9"/>
  <c r="BS145" i="9"/>
  <c r="BT145" i="9"/>
  <c r="BU145" i="9"/>
  <c r="BV145" i="9"/>
  <c r="BW145" i="9"/>
  <c r="BX145" i="9"/>
  <c r="BY145" i="9"/>
  <c r="BZ145" i="9"/>
  <c r="CA145" i="9"/>
  <c r="CB145" i="9"/>
  <c r="CC145" i="9"/>
  <c r="CD145" i="9"/>
  <c r="CE145" i="9"/>
  <c r="CF145" i="9"/>
  <c r="CG145" i="9"/>
  <c r="CH145" i="9"/>
  <c r="CI145" i="9"/>
  <c r="CJ145" i="9"/>
  <c r="CK145" i="9"/>
  <c r="CL145" i="9"/>
  <c r="CM145" i="9"/>
  <c r="CN145" i="9"/>
  <c r="CO145" i="9"/>
  <c r="CP145" i="9"/>
  <c r="CQ145" i="9"/>
  <c r="CR145" i="9"/>
  <c r="CS145" i="9"/>
  <c r="CT145" i="9"/>
  <c r="CU145" i="9"/>
  <c r="CV145" i="9"/>
  <c r="CW145" i="9"/>
  <c r="CX145" i="9"/>
  <c r="CY145" i="9"/>
  <c r="CZ145" i="9"/>
  <c r="DA145" i="9"/>
  <c r="DB145" i="9"/>
  <c r="DC145" i="9"/>
  <c r="DD145" i="9"/>
  <c r="DE145" i="9"/>
  <c r="DF145" i="9"/>
  <c r="DG145" i="9"/>
  <c r="DH145" i="9"/>
  <c r="DI145" i="9"/>
  <c r="DJ145" i="9"/>
  <c r="DK145" i="9"/>
  <c r="DL145" i="9"/>
  <c r="DM145" i="9"/>
  <c r="DN145" i="9"/>
  <c r="DO145" i="9"/>
  <c r="A146" i="9"/>
  <c r="B146" i="9"/>
  <c r="C146" i="9"/>
  <c r="D146" i="9"/>
  <c r="E146" i="9"/>
  <c r="F146" i="9"/>
  <c r="G146" i="9"/>
  <c r="H146" i="9"/>
  <c r="I146" i="9"/>
  <c r="J146" i="9"/>
  <c r="K146" i="9"/>
  <c r="L146" i="9"/>
  <c r="M146" i="9"/>
  <c r="N146" i="9"/>
  <c r="O146" i="9"/>
  <c r="P146" i="9"/>
  <c r="Q146" i="9"/>
  <c r="R146" i="9"/>
  <c r="S146" i="9"/>
  <c r="T146" i="9"/>
  <c r="U146" i="9"/>
  <c r="V146" i="9"/>
  <c r="W146" i="9"/>
  <c r="X146" i="9"/>
  <c r="Y146" i="9"/>
  <c r="Z146" i="9"/>
  <c r="AA146" i="9"/>
  <c r="AB146" i="9"/>
  <c r="AC146" i="9"/>
  <c r="AD146" i="9"/>
  <c r="AE146" i="9"/>
  <c r="AF146" i="9"/>
  <c r="AG146" i="9"/>
  <c r="AH146" i="9"/>
  <c r="AI146" i="9"/>
  <c r="AJ146" i="9"/>
  <c r="AK146" i="9"/>
  <c r="AL146" i="9"/>
  <c r="AM146" i="9"/>
  <c r="AN146" i="9"/>
  <c r="AO146" i="9"/>
  <c r="AP146" i="9"/>
  <c r="AQ146" i="9"/>
  <c r="AR146" i="9"/>
  <c r="AS146" i="9"/>
  <c r="AT146" i="9"/>
  <c r="AU146" i="9"/>
  <c r="AV146" i="9"/>
  <c r="AW146" i="9"/>
  <c r="AX146" i="9"/>
  <c r="AY146" i="9"/>
  <c r="AZ146" i="9"/>
  <c r="BA146" i="9"/>
  <c r="BB146" i="9"/>
  <c r="BC146" i="9"/>
  <c r="BD146" i="9"/>
  <c r="BE146" i="9"/>
  <c r="BF146" i="9"/>
  <c r="BG146" i="9"/>
  <c r="BH146" i="9"/>
  <c r="BI146" i="9"/>
  <c r="BJ146" i="9"/>
  <c r="BK146" i="9"/>
  <c r="BL146" i="9"/>
  <c r="BM146" i="9"/>
  <c r="BN146" i="9"/>
  <c r="BO146" i="9"/>
  <c r="BP146" i="9"/>
  <c r="BQ146" i="9"/>
  <c r="BR146" i="9"/>
  <c r="BS146" i="9"/>
  <c r="BT146" i="9"/>
  <c r="BU146" i="9"/>
  <c r="BV146" i="9"/>
  <c r="BW146" i="9"/>
  <c r="BX146" i="9"/>
  <c r="BY146" i="9"/>
  <c r="BZ146" i="9"/>
  <c r="CA146" i="9"/>
  <c r="CB146" i="9"/>
  <c r="CC146" i="9"/>
  <c r="CD146" i="9"/>
  <c r="CE146" i="9"/>
  <c r="CF146" i="9"/>
  <c r="CG146" i="9"/>
  <c r="CH146" i="9"/>
  <c r="CI146" i="9"/>
  <c r="CJ146" i="9"/>
  <c r="CK146" i="9"/>
  <c r="CL146" i="9"/>
  <c r="CM146" i="9"/>
  <c r="CN146" i="9"/>
  <c r="CO146" i="9"/>
  <c r="CP146" i="9"/>
  <c r="CQ146" i="9"/>
  <c r="CR146" i="9"/>
  <c r="CS146" i="9"/>
  <c r="CT146" i="9"/>
  <c r="CU146" i="9"/>
  <c r="CV146" i="9"/>
  <c r="CW146" i="9"/>
  <c r="CX146" i="9"/>
  <c r="CY146" i="9"/>
  <c r="CZ146" i="9"/>
  <c r="DA146" i="9"/>
  <c r="DB146" i="9"/>
  <c r="DC146" i="9"/>
  <c r="DD146" i="9"/>
  <c r="DE146" i="9"/>
  <c r="DF146" i="9"/>
  <c r="DG146" i="9"/>
  <c r="DH146" i="9"/>
  <c r="DI146" i="9"/>
  <c r="DJ146" i="9"/>
  <c r="DK146" i="9"/>
  <c r="DL146" i="9"/>
  <c r="DM146" i="9"/>
  <c r="DN146" i="9"/>
  <c r="DO146" i="9"/>
  <c r="A147" i="9"/>
  <c r="B147" i="9"/>
  <c r="C147" i="9"/>
  <c r="D147" i="9"/>
  <c r="E147" i="9"/>
  <c r="F147" i="9"/>
  <c r="G147" i="9"/>
  <c r="H147" i="9"/>
  <c r="I147" i="9"/>
  <c r="J147" i="9"/>
  <c r="K147" i="9"/>
  <c r="L147" i="9"/>
  <c r="M147" i="9"/>
  <c r="N147" i="9"/>
  <c r="O147" i="9"/>
  <c r="P147" i="9"/>
  <c r="Q147" i="9"/>
  <c r="R147" i="9"/>
  <c r="S147" i="9"/>
  <c r="T147" i="9"/>
  <c r="U147" i="9"/>
  <c r="V147" i="9"/>
  <c r="W147" i="9"/>
  <c r="X147" i="9"/>
  <c r="Y147" i="9"/>
  <c r="Z147" i="9"/>
  <c r="AA147" i="9"/>
  <c r="AB147" i="9"/>
  <c r="AC147" i="9"/>
  <c r="AD147" i="9"/>
  <c r="AE147" i="9"/>
  <c r="AF147" i="9"/>
  <c r="AG147" i="9"/>
  <c r="AH147" i="9"/>
  <c r="AI147" i="9"/>
  <c r="AJ147" i="9"/>
  <c r="AK147" i="9"/>
  <c r="AL147" i="9"/>
  <c r="AM147" i="9"/>
  <c r="AN147" i="9"/>
  <c r="AO147" i="9"/>
  <c r="AP147" i="9"/>
  <c r="AQ147" i="9"/>
  <c r="AR147" i="9"/>
  <c r="AS147" i="9"/>
  <c r="AT147" i="9"/>
  <c r="AU147" i="9"/>
  <c r="AV147" i="9"/>
  <c r="AW147" i="9"/>
  <c r="AX147" i="9"/>
  <c r="AY147" i="9"/>
  <c r="AZ147" i="9"/>
  <c r="BA147" i="9"/>
  <c r="BB147" i="9"/>
  <c r="BC147" i="9"/>
  <c r="BD147" i="9"/>
  <c r="BE147" i="9"/>
  <c r="BF147" i="9"/>
  <c r="BG147" i="9"/>
  <c r="BH147" i="9"/>
  <c r="BI147" i="9"/>
  <c r="BJ147" i="9"/>
  <c r="BK147" i="9"/>
  <c r="BL147" i="9"/>
  <c r="BM147" i="9"/>
  <c r="BN147" i="9"/>
  <c r="BO147" i="9"/>
  <c r="BP147" i="9"/>
  <c r="BQ147" i="9"/>
  <c r="BR147" i="9"/>
  <c r="BS147" i="9"/>
  <c r="BT147" i="9"/>
  <c r="BU147" i="9"/>
  <c r="BV147" i="9"/>
  <c r="BW147" i="9"/>
  <c r="BX147" i="9"/>
  <c r="BY147" i="9"/>
  <c r="BZ147" i="9"/>
  <c r="CA147" i="9"/>
  <c r="CB147" i="9"/>
  <c r="CC147" i="9"/>
  <c r="CD147" i="9"/>
  <c r="CE147" i="9"/>
  <c r="CF147" i="9"/>
  <c r="CG147" i="9"/>
  <c r="CH147" i="9"/>
  <c r="CI147" i="9"/>
  <c r="CJ147" i="9"/>
  <c r="CK147" i="9"/>
  <c r="CL147" i="9"/>
  <c r="CM147" i="9"/>
  <c r="CN147" i="9"/>
  <c r="CO147" i="9"/>
  <c r="CP147" i="9"/>
  <c r="CQ147" i="9"/>
  <c r="CR147" i="9"/>
  <c r="CS147" i="9"/>
  <c r="CT147" i="9"/>
  <c r="CU147" i="9"/>
  <c r="CV147" i="9"/>
  <c r="CW147" i="9"/>
  <c r="CX147" i="9"/>
  <c r="CY147" i="9"/>
  <c r="CZ147" i="9"/>
  <c r="DA147" i="9"/>
  <c r="DB147" i="9"/>
  <c r="DC147" i="9"/>
  <c r="DD147" i="9"/>
  <c r="DE147" i="9"/>
  <c r="DF147" i="9"/>
  <c r="DG147" i="9"/>
  <c r="DH147" i="9"/>
  <c r="DI147" i="9"/>
  <c r="DJ147" i="9"/>
  <c r="DK147" i="9"/>
  <c r="DL147" i="9"/>
  <c r="DM147" i="9"/>
  <c r="DN147" i="9"/>
  <c r="DO147" i="9"/>
  <c r="A148" i="9"/>
  <c r="B148" i="9"/>
  <c r="C148" i="9"/>
  <c r="D148" i="9"/>
  <c r="E148" i="9"/>
  <c r="F148"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O148" i="9"/>
  <c r="AP148" i="9"/>
  <c r="AQ148" i="9"/>
  <c r="AR148" i="9"/>
  <c r="AS148" i="9"/>
  <c r="AT148" i="9"/>
  <c r="AU148" i="9"/>
  <c r="AV148" i="9"/>
  <c r="AW148" i="9"/>
  <c r="AX148" i="9"/>
  <c r="AY148" i="9"/>
  <c r="AZ148" i="9"/>
  <c r="BA148" i="9"/>
  <c r="BB148" i="9"/>
  <c r="BC148" i="9"/>
  <c r="BD148" i="9"/>
  <c r="BE148" i="9"/>
  <c r="BF148" i="9"/>
  <c r="BG148" i="9"/>
  <c r="BH148" i="9"/>
  <c r="BI148" i="9"/>
  <c r="BJ148" i="9"/>
  <c r="BK148" i="9"/>
  <c r="BL148" i="9"/>
  <c r="BM148" i="9"/>
  <c r="BN148" i="9"/>
  <c r="BO148" i="9"/>
  <c r="BP148" i="9"/>
  <c r="BQ148" i="9"/>
  <c r="BR148" i="9"/>
  <c r="BS148" i="9"/>
  <c r="BT148" i="9"/>
  <c r="BU148" i="9"/>
  <c r="BV148" i="9"/>
  <c r="BW148" i="9"/>
  <c r="BX148" i="9"/>
  <c r="BY148" i="9"/>
  <c r="BZ148" i="9"/>
  <c r="CA148" i="9"/>
  <c r="CB148" i="9"/>
  <c r="CC148" i="9"/>
  <c r="CD148" i="9"/>
  <c r="CE148" i="9"/>
  <c r="CF148" i="9"/>
  <c r="CG148" i="9"/>
  <c r="CH148" i="9"/>
  <c r="CI148" i="9"/>
  <c r="CJ148" i="9"/>
  <c r="CK148" i="9"/>
  <c r="CL148" i="9"/>
  <c r="CM148" i="9"/>
  <c r="CN148" i="9"/>
  <c r="CO148" i="9"/>
  <c r="CP148" i="9"/>
  <c r="CQ148" i="9"/>
  <c r="CR148" i="9"/>
  <c r="CS148" i="9"/>
  <c r="CT148" i="9"/>
  <c r="CU148" i="9"/>
  <c r="CV148" i="9"/>
  <c r="CW148" i="9"/>
  <c r="CX148" i="9"/>
  <c r="CY148" i="9"/>
  <c r="CZ148" i="9"/>
  <c r="DA148" i="9"/>
  <c r="DB148" i="9"/>
  <c r="DC148" i="9"/>
  <c r="DD148" i="9"/>
  <c r="DE148" i="9"/>
  <c r="DF148" i="9"/>
  <c r="DG148" i="9"/>
  <c r="DH148" i="9"/>
  <c r="DI148" i="9"/>
  <c r="DJ148" i="9"/>
  <c r="DK148" i="9"/>
  <c r="DL148" i="9"/>
  <c r="DM148" i="9"/>
  <c r="DN148" i="9"/>
  <c r="DO148" i="9"/>
  <c r="A149" i="9"/>
  <c r="B149" i="9"/>
  <c r="C149" i="9"/>
  <c r="D149" i="9"/>
  <c r="E149" i="9"/>
  <c r="F149" i="9"/>
  <c r="G149" i="9"/>
  <c r="H149" i="9"/>
  <c r="I149" i="9"/>
  <c r="J149" i="9"/>
  <c r="K149" i="9"/>
  <c r="L149" i="9"/>
  <c r="M149" i="9"/>
  <c r="N149" i="9"/>
  <c r="O149" i="9"/>
  <c r="P149" i="9"/>
  <c r="Q149" i="9"/>
  <c r="R149" i="9"/>
  <c r="S149" i="9"/>
  <c r="T149" i="9"/>
  <c r="U149" i="9"/>
  <c r="V149" i="9"/>
  <c r="W149" i="9"/>
  <c r="X149" i="9"/>
  <c r="Y149" i="9"/>
  <c r="Z149" i="9"/>
  <c r="AA149" i="9"/>
  <c r="AB149" i="9"/>
  <c r="AC149" i="9"/>
  <c r="AD149" i="9"/>
  <c r="AE149" i="9"/>
  <c r="AF149" i="9"/>
  <c r="AG149" i="9"/>
  <c r="AH149" i="9"/>
  <c r="AI149" i="9"/>
  <c r="AJ149" i="9"/>
  <c r="AK149" i="9"/>
  <c r="AL149" i="9"/>
  <c r="AM149" i="9"/>
  <c r="AN149" i="9"/>
  <c r="AO149" i="9"/>
  <c r="AP149" i="9"/>
  <c r="AQ149" i="9"/>
  <c r="AR149" i="9"/>
  <c r="AS149" i="9"/>
  <c r="AT149" i="9"/>
  <c r="AU149" i="9"/>
  <c r="AV149" i="9"/>
  <c r="AW149" i="9"/>
  <c r="AX149" i="9"/>
  <c r="AY149" i="9"/>
  <c r="AZ149" i="9"/>
  <c r="BA149" i="9"/>
  <c r="BB149" i="9"/>
  <c r="BC149" i="9"/>
  <c r="BD149" i="9"/>
  <c r="BE149" i="9"/>
  <c r="BF149" i="9"/>
  <c r="BG149" i="9"/>
  <c r="BH149" i="9"/>
  <c r="BI149" i="9"/>
  <c r="BJ149" i="9"/>
  <c r="BK149" i="9"/>
  <c r="BL149" i="9"/>
  <c r="BM149" i="9"/>
  <c r="BN149" i="9"/>
  <c r="BO149" i="9"/>
  <c r="BP149" i="9"/>
  <c r="BQ149" i="9"/>
  <c r="BR149" i="9"/>
  <c r="BS149" i="9"/>
  <c r="BT149" i="9"/>
  <c r="BU149" i="9"/>
  <c r="BV149" i="9"/>
  <c r="BW149" i="9"/>
  <c r="BX149" i="9"/>
  <c r="BY149" i="9"/>
  <c r="BZ149" i="9"/>
  <c r="CA149" i="9"/>
  <c r="CB149" i="9"/>
  <c r="CC149" i="9"/>
  <c r="CD149" i="9"/>
  <c r="CE149" i="9"/>
  <c r="CF149" i="9"/>
  <c r="CG149" i="9"/>
  <c r="CH149" i="9"/>
  <c r="CI149" i="9"/>
  <c r="CJ149" i="9"/>
  <c r="CK149" i="9"/>
  <c r="CL149" i="9"/>
  <c r="CM149" i="9"/>
  <c r="CN149" i="9"/>
  <c r="CO149" i="9"/>
  <c r="CP149" i="9"/>
  <c r="CQ149" i="9"/>
  <c r="CR149" i="9"/>
  <c r="CS149" i="9"/>
  <c r="CT149" i="9"/>
  <c r="CU149" i="9"/>
  <c r="CV149" i="9"/>
  <c r="CW149" i="9"/>
  <c r="CX149" i="9"/>
  <c r="CY149" i="9"/>
  <c r="CZ149" i="9"/>
  <c r="DA149" i="9"/>
  <c r="DB149" i="9"/>
  <c r="DC149" i="9"/>
  <c r="DD149" i="9"/>
  <c r="DE149" i="9"/>
  <c r="DF149" i="9"/>
  <c r="DG149" i="9"/>
  <c r="DH149" i="9"/>
  <c r="DI149" i="9"/>
  <c r="DJ149" i="9"/>
  <c r="DK149" i="9"/>
  <c r="DL149" i="9"/>
  <c r="DM149" i="9"/>
  <c r="DN149" i="9"/>
  <c r="DO149" i="9"/>
  <c r="A150" i="9"/>
  <c r="B150" i="9"/>
  <c r="C150" i="9"/>
  <c r="D150" i="9"/>
  <c r="E150" i="9"/>
  <c r="F150" i="9"/>
  <c r="G150" i="9"/>
  <c r="H150" i="9"/>
  <c r="I150" i="9"/>
  <c r="J150" i="9"/>
  <c r="K150" i="9"/>
  <c r="L150" i="9"/>
  <c r="M150" i="9"/>
  <c r="N150" i="9"/>
  <c r="O150" i="9"/>
  <c r="P150" i="9"/>
  <c r="Q150" i="9"/>
  <c r="R150" i="9"/>
  <c r="S150" i="9"/>
  <c r="T150" i="9"/>
  <c r="U150" i="9"/>
  <c r="V150" i="9"/>
  <c r="W150" i="9"/>
  <c r="X150" i="9"/>
  <c r="Y150" i="9"/>
  <c r="Z150" i="9"/>
  <c r="AA150" i="9"/>
  <c r="AB150" i="9"/>
  <c r="AC150" i="9"/>
  <c r="AD150" i="9"/>
  <c r="AE150" i="9"/>
  <c r="AF150" i="9"/>
  <c r="AG150" i="9"/>
  <c r="AH150" i="9"/>
  <c r="AI150" i="9"/>
  <c r="AJ150" i="9"/>
  <c r="AK150" i="9"/>
  <c r="AL150" i="9"/>
  <c r="AM150" i="9"/>
  <c r="AN150" i="9"/>
  <c r="AO150" i="9"/>
  <c r="AP150" i="9"/>
  <c r="AQ150" i="9"/>
  <c r="AR150" i="9"/>
  <c r="AS150" i="9"/>
  <c r="AT150" i="9"/>
  <c r="AU150" i="9"/>
  <c r="AV150" i="9"/>
  <c r="AW150" i="9"/>
  <c r="AX150" i="9"/>
  <c r="AY150" i="9"/>
  <c r="AZ150" i="9"/>
  <c r="BA150" i="9"/>
  <c r="BB150" i="9"/>
  <c r="BC150" i="9"/>
  <c r="BD150" i="9"/>
  <c r="BE150" i="9"/>
  <c r="BF150" i="9"/>
  <c r="BG150" i="9"/>
  <c r="BH150" i="9"/>
  <c r="BI150" i="9"/>
  <c r="BJ150" i="9"/>
  <c r="BK150" i="9"/>
  <c r="BL150" i="9"/>
  <c r="BM150" i="9"/>
  <c r="BN150" i="9"/>
  <c r="BO150" i="9"/>
  <c r="BP150" i="9"/>
  <c r="BQ150" i="9"/>
  <c r="BR150" i="9"/>
  <c r="BS150" i="9"/>
  <c r="BT150" i="9"/>
  <c r="BU150" i="9"/>
  <c r="BV150" i="9"/>
  <c r="BW150" i="9"/>
  <c r="BX150" i="9"/>
  <c r="BY150" i="9"/>
  <c r="BZ150" i="9"/>
  <c r="CA150" i="9"/>
  <c r="CB150" i="9"/>
  <c r="CC150" i="9"/>
  <c r="CD150" i="9"/>
  <c r="CE150" i="9"/>
  <c r="CF150" i="9"/>
  <c r="CG150" i="9"/>
  <c r="CH150" i="9"/>
  <c r="CI150" i="9"/>
  <c r="CJ150" i="9"/>
  <c r="CK150" i="9"/>
  <c r="CL150" i="9"/>
  <c r="CM150" i="9"/>
  <c r="CN150" i="9"/>
  <c r="CO150" i="9"/>
  <c r="CP150" i="9"/>
  <c r="CQ150" i="9"/>
  <c r="CR150" i="9"/>
  <c r="CS150" i="9"/>
  <c r="CT150" i="9"/>
  <c r="CU150" i="9"/>
  <c r="CV150" i="9"/>
  <c r="CW150" i="9"/>
  <c r="CX150" i="9"/>
  <c r="CY150" i="9"/>
  <c r="CZ150" i="9"/>
  <c r="DA150" i="9"/>
  <c r="DB150" i="9"/>
  <c r="DC150" i="9"/>
  <c r="DD150" i="9"/>
  <c r="DE150" i="9"/>
  <c r="DF150" i="9"/>
  <c r="DG150" i="9"/>
  <c r="DH150" i="9"/>
  <c r="DI150" i="9"/>
  <c r="DJ150" i="9"/>
  <c r="DK150" i="9"/>
  <c r="DL150" i="9"/>
  <c r="DM150" i="9"/>
  <c r="DN150" i="9"/>
  <c r="DO150" i="9"/>
  <c r="A151" i="9"/>
  <c r="B151" i="9"/>
  <c r="C151" i="9"/>
  <c r="D151" i="9"/>
  <c r="E151" i="9"/>
  <c r="F151" i="9"/>
  <c r="G151" i="9"/>
  <c r="H151" i="9"/>
  <c r="I151" i="9"/>
  <c r="J151" i="9"/>
  <c r="K151" i="9"/>
  <c r="L151" i="9"/>
  <c r="M151" i="9"/>
  <c r="N151" i="9"/>
  <c r="O151" i="9"/>
  <c r="P151" i="9"/>
  <c r="Q151" i="9"/>
  <c r="R151" i="9"/>
  <c r="S151" i="9"/>
  <c r="T151" i="9"/>
  <c r="U151" i="9"/>
  <c r="V151" i="9"/>
  <c r="W151" i="9"/>
  <c r="X151" i="9"/>
  <c r="Y151" i="9"/>
  <c r="Z151" i="9"/>
  <c r="AA151" i="9"/>
  <c r="AB151" i="9"/>
  <c r="AC151" i="9"/>
  <c r="AD151" i="9"/>
  <c r="AE151" i="9"/>
  <c r="AF151" i="9"/>
  <c r="AG151" i="9"/>
  <c r="AH151" i="9"/>
  <c r="AI151" i="9"/>
  <c r="AJ151" i="9"/>
  <c r="AK151" i="9"/>
  <c r="AL151" i="9"/>
  <c r="AM151" i="9"/>
  <c r="AN151" i="9"/>
  <c r="AO151" i="9"/>
  <c r="AP151" i="9"/>
  <c r="AQ151" i="9"/>
  <c r="AR151" i="9"/>
  <c r="AS151" i="9"/>
  <c r="AT151" i="9"/>
  <c r="AU151" i="9"/>
  <c r="AV151" i="9"/>
  <c r="AW151" i="9"/>
  <c r="AX151" i="9"/>
  <c r="AY151" i="9"/>
  <c r="AZ151" i="9"/>
  <c r="BA151" i="9"/>
  <c r="BB151" i="9"/>
  <c r="BC151" i="9"/>
  <c r="BD151" i="9"/>
  <c r="BE151" i="9"/>
  <c r="BF151" i="9"/>
  <c r="BG151" i="9"/>
  <c r="BH151" i="9"/>
  <c r="BI151" i="9"/>
  <c r="BJ151" i="9"/>
  <c r="BK151" i="9"/>
  <c r="BL151" i="9"/>
  <c r="BM151" i="9"/>
  <c r="BN151" i="9"/>
  <c r="BO151" i="9"/>
  <c r="BP151" i="9"/>
  <c r="BQ151" i="9"/>
  <c r="BR151" i="9"/>
  <c r="BS151" i="9"/>
  <c r="BT151" i="9"/>
  <c r="BU151" i="9"/>
  <c r="BV151" i="9"/>
  <c r="BW151" i="9"/>
  <c r="BX151" i="9"/>
  <c r="BY151" i="9"/>
  <c r="BZ151" i="9"/>
  <c r="CA151" i="9"/>
  <c r="CB151" i="9"/>
  <c r="CC151" i="9"/>
  <c r="CD151" i="9"/>
  <c r="CE151" i="9"/>
  <c r="CF151" i="9"/>
  <c r="CG151" i="9"/>
  <c r="CH151" i="9"/>
  <c r="CI151" i="9"/>
  <c r="CJ151" i="9"/>
  <c r="CK151" i="9"/>
  <c r="CL151" i="9"/>
  <c r="CM151" i="9"/>
  <c r="CN151" i="9"/>
  <c r="CO151" i="9"/>
  <c r="CP151" i="9"/>
  <c r="CQ151" i="9"/>
  <c r="CR151" i="9"/>
  <c r="CS151" i="9"/>
  <c r="CT151" i="9"/>
  <c r="CU151" i="9"/>
  <c r="CV151" i="9"/>
  <c r="CW151" i="9"/>
  <c r="CX151" i="9"/>
  <c r="CY151" i="9"/>
  <c r="CZ151" i="9"/>
  <c r="DA151" i="9"/>
  <c r="DB151" i="9"/>
  <c r="DC151" i="9"/>
  <c r="DD151" i="9"/>
  <c r="DE151" i="9"/>
  <c r="DF151" i="9"/>
  <c r="DG151" i="9"/>
  <c r="DH151" i="9"/>
  <c r="DI151" i="9"/>
  <c r="DJ151" i="9"/>
  <c r="DK151" i="9"/>
  <c r="DL151" i="9"/>
  <c r="DM151" i="9"/>
  <c r="DN151" i="9"/>
  <c r="DO151" i="9"/>
  <c r="A152" i="9"/>
  <c r="B152" i="9"/>
  <c r="C152" i="9"/>
  <c r="D152" i="9"/>
  <c r="E152" i="9"/>
  <c r="F152" i="9"/>
  <c r="G152" i="9"/>
  <c r="H152" i="9"/>
  <c r="I152" i="9"/>
  <c r="J152" i="9"/>
  <c r="K152" i="9"/>
  <c r="L152" i="9"/>
  <c r="M152" i="9"/>
  <c r="N152" i="9"/>
  <c r="O152" i="9"/>
  <c r="P152" i="9"/>
  <c r="Q152" i="9"/>
  <c r="R152" i="9"/>
  <c r="S152" i="9"/>
  <c r="T152" i="9"/>
  <c r="U152" i="9"/>
  <c r="V152" i="9"/>
  <c r="W152" i="9"/>
  <c r="X152" i="9"/>
  <c r="Y152" i="9"/>
  <c r="Z152" i="9"/>
  <c r="AA152" i="9"/>
  <c r="AB152" i="9"/>
  <c r="AC152" i="9"/>
  <c r="AD152" i="9"/>
  <c r="AE152" i="9"/>
  <c r="AF152" i="9"/>
  <c r="AG152" i="9"/>
  <c r="AH152" i="9"/>
  <c r="AI152" i="9"/>
  <c r="AJ152" i="9"/>
  <c r="AK152" i="9"/>
  <c r="AL152" i="9"/>
  <c r="AM152" i="9"/>
  <c r="AN152" i="9"/>
  <c r="AO152" i="9"/>
  <c r="AP152" i="9"/>
  <c r="AQ152" i="9"/>
  <c r="AR152" i="9"/>
  <c r="AS152" i="9"/>
  <c r="AT152" i="9"/>
  <c r="AU152" i="9"/>
  <c r="AV152" i="9"/>
  <c r="AW152" i="9"/>
  <c r="AX152" i="9"/>
  <c r="AY152" i="9"/>
  <c r="AZ152" i="9"/>
  <c r="BA152" i="9"/>
  <c r="BB152" i="9"/>
  <c r="BC152" i="9"/>
  <c r="BD152" i="9"/>
  <c r="BE152" i="9"/>
  <c r="BF152" i="9"/>
  <c r="BG152" i="9"/>
  <c r="BH152" i="9"/>
  <c r="BI152" i="9"/>
  <c r="BJ152" i="9"/>
  <c r="BK152" i="9"/>
  <c r="BL152" i="9"/>
  <c r="BM152" i="9"/>
  <c r="BN152" i="9"/>
  <c r="BO152" i="9"/>
  <c r="BP152" i="9"/>
  <c r="BQ152" i="9"/>
  <c r="BR152" i="9"/>
  <c r="BS152" i="9"/>
  <c r="BT152" i="9"/>
  <c r="BU152" i="9"/>
  <c r="BV152" i="9"/>
  <c r="BW152" i="9"/>
  <c r="BX152" i="9"/>
  <c r="BY152" i="9"/>
  <c r="BZ152" i="9"/>
  <c r="CA152" i="9"/>
  <c r="CB152" i="9"/>
  <c r="CC152" i="9"/>
  <c r="CD152" i="9"/>
  <c r="CE152" i="9"/>
  <c r="CF152" i="9"/>
  <c r="CG152" i="9"/>
  <c r="CH152" i="9"/>
  <c r="CI152" i="9"/>
  <c r="CJ152" i="9"/>
  <c r="CK152" i="9"/>
  <c r="CL152" i="9"/>
  <c r="CM152" i="9"/>
  <c r="CN152" i="9"/>
  <c r="CO152" i="9"/>
  <c r="CP152" i="9"/>
  <c r="CQ152" i="9"/>
  <c r="CR152" i="9"/>
  <c r="CS152" i="9"/>
  <c r="CT152" i="9"/>
  <c r="CU152" i="9"/>
  <c r="CV152" i="9"/>
  <c r="CW152" i="9"/>
  <c r="CX152" i="9"/>
  <c r="CY152" i="9"/>
  <c r="CZ152" i="9"/>
  <c r="DA152" i="9"/>
  <c r="DB152" i="9"/>
  <c r="DC152" i="9"/>
  <c r="DD152" i="9"/>
  <c r="DE152" i="9"/>
  <c r="DF152" i="9"/>
  <c r="DG152" i="9"/>
  <c r="DH152" i="9"/>
  <c r="DI152" i="9"/>
  <c r="DJ152" i="9"/>
  <c r="DK152" i="9"/>
  <c r="DL152" i="9"/>
  <c r="DM152" i="9"/>
  <c r="DN152" i="9"/>
  <c r="DO152" i="9"/>
  <c r="A153" i="9"/>
  <c r="B153" i="9"/>
  <c r="C153" i="9"/>
  <c r="D153" i="9"/>
  <c r="E153" i="9"/>
  <c r="F153" i="9"/>
  <c r="G153" i="9"/>
  <c r="H153" i="9"/>
  <c r="I153" i="9"/>
  <c r="J153" i="9"/>
  <c r="K153" i="9"/>
  <c r="L153" i="9"/>
  <c r="M153" i="9"/>
  <c r="N153" i="9"/>
  <c r="O153" i="9"/>
  <c r="P153" i="9"/>
  <c r="Q153" i="9"/>
  <c r="R153" i="9"/>
  <c r="S153" i="9"/>
  <c r="T153" i="9"/>
  <c r="U153" i="9"/>
  <c r="V153" i="9"/>
  <c r="W153" i="9"/>
  <c r="X153" i="9"/>
  <c r="Y153" i="9"/>
  <c r="Z153" i="9"/>
  <c r="AA153" i="9"/>
  <c r="AB153" i="9"/>
  <c r="AC153" i="9"/>
  <c r="AD153" i="9"/>
  <c r="AE153" i="9"/>
  <c r="AF153" i="9"/>
  <c r="AG153" i="9"/>
  <c r="AH153" i="9"/>
  <c r="AI153" i="9"/>
  <c r="AJ153" i="9"/>
  <c r="AK153" i="9"/>
  <c r="AL153" i="9"/>
  <c r="AM153" i="9"/>
  <c r="AN153" i="9"/>
  <c r="AO153" i="9"/>
  <c r="AP153" i="9"/>
  <c r="AQ153" i="9"/>
  <c r="AR153" i="9"/>
  <c r="AS153" i="9"/>
  <c r="AT153" i="9"/>
  <c r="AU153" i="9"/>
  <c r="AV153" i="9"/>
  <c r="AW153" i="9"/>
  <c r="AX153" i="9"/>
  <c r="AY153" i="9"/>
  <c r="AZ153" i="9"/>
  <c r="BA153" i="9"/>
  <c r="BB153" i="9"/>
  <c r="BC153" i="9"/>
  <c r="BD153" i="9"/>
  <c r="BE153" i="9"/>
  <c r="BF153" i="9"/>
  <c r="BG153" i="9"/>
  <c r="BH153" i="9"/>
  <c r="BI153" i="9"/>
  <c r="BJ153" i="9"/>
  <c r="BK153" i="9"/>
  <c r="BL153" i="9"/>
  <c r="BM153" i="9"/>
  <c r="BN153" i="9"/>
  <c r="BO153" i="9"/>
  <c r="BP153" i="9"/>
  <c r="BQ153" i="9"/>
  <c r="BR153" i="9"/>
  <c r="BS153" i="9"/>
  <c r="BT153" i="9"/>
  <c r="BU153" i="9"/>
  <c r="BV153" i="9"/>
  <c r="BW153" i="9"/>
  <c r="BX153" i="9"/>
  <c r="BY153" i="9"/>
  <c r="BZ153" i="9"/>
  <c r="CA153" i="9"/>
  <c r="CB153" i="9"/>
  <c r="CC153" i="9"/>
  <c r="CD153" i="9"/>
  <c r="CE153" i="9"/>
  <c r="CF153" i="9"/>
  <c r="CG153" i="9"/>
  <c r="CH153" i="9"/>
  <c r="CI153" i="9"/>
  <c r="CJ153" i="9"/>
  <c r="CK153" i="9"/>
  <c r="CL153" i="9"/>
  <c r="CM153" i="9"/>
  <c r="CN153" i="9"/>
  <c r="CO153" i="9"/>
  <c r="CP153" i="9"/>
  <c r="CQ153" i="9"/>
  <c r="CR153" i="9"/>
  <c r="CS153" i="9"/>
  <c r="CT153" i="9"/>
  <c r="CU153" i="9"/>
  <c r="CV153" i="9"/>
  <c r="CW153" i="9"/>
  <c r="CX153" i="9"/>
  <c r="CY153" i="9"/>
  <c r="CZ153" i="9"/>
  <c r="DA153" i="9"/>
  <c r="DB153" i="9"/>
  <c r="DC153" i="9"/>
  <c r="DD153" i="9"/>
  <c r="DE153" i="9"/>
  <c r="DF153" i="9"/>
  <c r="DG153" i="9"/>
  <c r="DH153" i="9"/>
  <c r="DI153" i="9"/>
  <c r="DJ153" i="9"/>
  <c r="DK153" i="9"/>
  <c r="DL153" i="9"/>
  <c r="DM153" i="9"/>
  <c r="DN153" i="9"/>
  <c r="DO153" i="9"/>
  <c r="A154" i="9"/>
  <c r="B154" i="9"/>
  <c r="C154" i="9"/>
  <c r="D154" i="9"/>
  <c r="E154" i="9"/>
  <c r="F154" i="9"/>
  <c r="G154" i="9"/>
  <c r="H154" i="9"/>
  <c r="I154" i="9"/>
  <c r="J154" i="9"/>
  <c r="K154" i="9"/>
  <c r="L154" i="9"/>
  <c r="M154" i="9"/>
  <c r="N154" i="9"/>
  <c r="O154" i="9"/>
  <c r="P154" i="9"/>
  <c r="Q154" i="9"/>
  <c r="R154" i="9"/>
  <c r="S154" i="9"/>
  <c r="T154" i="9"/>
  <c r="U154" i="9"/>
  <c r="V154" i="9"/>
  <c r="W154" i="9"/>
  <c r="X154" i="9"/>
  <c r="Y154" i="9"/>
  <c r="Z154" i="9"/>
  <c r="AA154" i="9"/>
  <c r="AB154" i="9"/>
  <c r="AC154" i="9"/>
  <c r="AD154" i="9"/>
  <c r="AE154" i="9"/>
  <c r="AF154" i="9"/>
  <c r="AG154" i="9"/>
  <c r="AH154" i="9"/>
  <c r="AI154" i="9"/>
  <c r="AJ154" i="9"/>
  <c r="AK154" i="9"/>
  <c r="AL154" i="9"/>
  <c r="AM154" i="9"/>
  <c r="AN154" i="9"/>
  <c r="AO154" i="9"/>
  <c r="AP154" i="9"/>
  <c r="AQ154" i="9"/>
  <c r="AR154" i="9"/>
  <c r="AS154" i="9"/>
  <c r="AT154" i="9"/>
  <c r="AU154" i="9"/>
  <c r="AV154" i="9"/>
  <c r="AW154" i="9"/>
  <c r="AX154" i="9"/>
  <c r="AY154" i="9"/>
  <c r="AZ154" i="9"/>
  <c r="BA154" i="9"/>
  <c r="BB154" i="9"/>
  <c r="BC154" i="9"/>
  <c r="BD154" i="9"/>
  <c r="BE154" i="9"/>
  <c r="BF154" i="9"/>
  <c r="BG154" i="9"/>
  <c r="BH154" i="9"/>
  <c r="BI154" i="9"/>
  <c r="BJ154" i="9"/>
  <c r="BK154" i="9"/>
  <c r="BL154" i="9"/>
  <c r="BM154" i="9"/>
  <c r="BN154" i="9"/>
  <c r="BO154" i="9"/>
  <c r="BP154" i="9"/>
  <c r="BQ154" i="9"/>
  <c r="BR154" i="9"/>
  <c r="BS154" i="9"/>
  <c r="BT154" i="9"/>
  <c r="BU154" i="9"/>
  <c r="BV154" i="9"/>
  <c r="BW154" i="9"/>
  <c r="BX154" i="9"/>
  <c r="BY154" i="9"/>
  <c r="BZ154" i="9"/>
  <c r="CA154" i="9"/>
  <c r="CB154" i="9"/>
  <c r="CC154" i="9"/>
  <c r="CD154" i="9"/>
  <c r="CE154" i="9"/>
  <c r="CF154" i="9"/>
  <c r="CG154" i="9"/>
  <c r="CH154" i="9"/>
  <c r="CI154" i="9"/>
  <c r="CJ154" i="9"/>
  <c r="CK154" i="9"/>
  <c r="CL154" i="9"/>
  <c r="CM154" i="9"/>
  <c r="CN154" i="9"/>
  <c r="CO154" i="9"/>
  <c r="CP154" i="9"/>
  <c r="CQ154" i="9"/>
  <c r="CR154" i="9"/>
  <c r="CS154" i="9"/>
  <c r="CT154" i="9"/>
  <c r="CU154" i="9"/>
  <c r="CV154" i="9"/>
  <c r="CW154" i="9"/>
  <c r="CX154" i="9"/>
  <c r="CY154" i="9"/>
  <c r="CZ154" i="9"/>
  <c r="DA154" i="9"/>
  <c r="DB154" i="9"/>
  <c r="DC154" i="9"/>
  <c r="DD154" i="9"/>
  <c r="DE154" i="9"/>
  <c r="DF154" i="9"/>
  <c r="DG154" i="9"/>
  <c r="DH154" i="9"/>
  <c r="DI154" i="9"/>
  <c r="DJ154" i="9"/>
  <c r="DK154" i="9"/>
  <c r="DL154" i="9"/>
  <c r="DM154" i="9"/>
  <c r="DN154" i="9"/>
  <c r="DO154" i="9"/>
  <c r="A155" i="9"/>
  <c r="B155" i="9"/>
  <c r="C155" i="9"/>
  <c r="D155" i="9"/>
  <c r="E155" i="9"/>
  <c r="F155" i="9"/>
  <c r="G155" i="9"/>
  <c r="H155" i="9"/>
  <c r="I155" i="9"/>
  <c r="J155" i="9"/>
  <c r="K155" i="9"/>
  <c r="L155" i="9"/>
  <c r="M155" i="9"/>
  <c r="N155" i="9"/>
  <c r="O155" i="9"/>
  <c r="P155" i="9"/>
  <c r="Q155" i="9"/>
  <c r="R155" i="9"/>
  <c r="S155" i="9"/>
  <c r="T155" i="9"/>
  <c r="U155" i="9"/>
  <c r="V155" i="9"/>
  <c r="W155" i="9"/>
  <c r="X155" i="9"/>
  <c r="Y155" i="9"/>
  <c r="Z155" i="9"/>
  <c r="AA155" i="9"/>
  <c r="AB155" i="9"/>
  <c r="AC155" i="9"/>
  <c r="AD155" i="9"/>
  <c r="AE155" i="9"/>
  <c r="AF155" i="9"/>
  <c r="AG155" i="9"/>
  <c r="AH155" i="9"/>
  <c r="AI155" i="9"/>
  <c r="AJ155" i="9"/>
  <c r="AK155" i="9"/>
  <c r="AL155" i="9"/>
  <c r="AM155" i="9"/>
  <c r="AN155" i="9"/>
  <c r="AO155" i="9"/>
  <c r="AP155" i="9"/>
  <c r="AQ155" i="9"/>
  <c r="AR155" i="9"/>
  <c r="AS155" i="9"/>
  <c r="AT155" i="9"/>
  <c r="AU155" i="9"/>
  <c r="AV155" i="9"/>
  <c r="AW155" i="9"/>
  <c r="AX155" i="9"/>
  <c r="AY155" i="9"/>
  <c r="AZ155" i="9"/>
  <c r="BA155" i="9"/>
  <c r="BB155" i="9"/>
  <c r="BC155" i="9"/>
  <c r="BD155" i="9"/>
  <c r="BE155" i="9"/>
  <c r="BF155" i="9"/>
  <c r="BG155" i="9"/>
  <c r="BH155" i="9"/>
  <c r="BI155" i="9"/>
  <c r="BJ155" i="9"/>
  <c r="BK155" i="9"/>
  <c r="BL155" i="9"/>
  <c r="BM155" i="9"/>
  <c r="BN155" i="9"/>
  <c r="BO155" i="9"/>
  <c r="BP155" i="9"/>
  <c r="BQ155" i="9"/>
  <c r="BR155" i="9"/>
  <c r="BS155" i="9"/>
  <c r="BT155" i="9"/>
  <c r="BU155" i="9"/>
  <c r="BV155" i="9"/>
  <c r="BW155" i="9"/>
  <c r="BX155" i="9"/>
  <c r="BY155" i="9"/>
  <c r="BZ155" i="9"/>
  <c r="CA155" i="9"/>
  <c r="CB155" i="9"/>
  <c r="CC155" i="9"/>
  <c r="CD155" i="9"/>
  <c r="CE155" i="9"/>
  <c r="CF155" i="9"/>
  <c r="CG155" i="9"/>
  <c r="CH155" i="9"/>
  <c r="CI155" i="9"/>
  <c r="CJ155" i="9"/>
  <c r="CK155" i="9"/>
  <c r="CL155" i="9"/>
  <c r="CM155" i="9"/>
  <c r="CN155" i="9"/>
  <c r="CO155" i="9"/>
  <c r="CP155" i="9"/>
  <c r="CQ155" i="9"/>
  <c r="CR155" i="9"/>
  <c r="CS155" i="9"/>
  <c r="CT155" i="9"/>
  <c r="CU155" i="9"/>
  <c r="CV155" i="9"/>
  <c r="CW155" i="9"/>
  <c r="CX155" i="9"/>
  <c r="CY155" i="9"/>
  <c r="CZ155" i="9"/>
  <c r="DA155" i="9"/>
  <c r="DB155" i="9"/>
  <c r="DC155" i="9"/>
  <c r="DD155" i="9"/>
  <c r="DE155" i="9"/>
  <c r="DF155" i="9"/>
  <c r="DG155" i="9"/>
  <c r="DH155" i="9"/>
  <c r="DI155" i="9"/>
  <c r="DJ155" i="9"/>
  <c r="DK155" i="9"/>
  <c r="DL155" i="9"/>
  <c r="DM155" i="9"/>
  <c r="DN155" i="9"/>
  <c r="DO155" i="9"/>
  <c r="A156" i="9"/>
  <c r="B156" i="9"/>
  <c r="C156"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AN156" i="9"/>
  <c r="AO156" i="9"/>
  <c r="AP156" i="9"/>
  <c r="AQ156" i="9"/>
  <c r="AR156" i="9"/>
  <c r="AS156" i="9"/>
  <c r="AT156" i="9"/>
  <c r="AU156" i="9"/>
  <c r="AV156" i="9"/>
  <c r="AW156" i="9"/>
  <c r="AX156" i="9"/>
  <c r="AY156" i="9"/>
  <c r="AZ156" i="9"/>
  <c r="BA156" i="9"/>
  <c r="BB156" i="9"/>
  <c r="BC156" i="9"/>
  <c r="BD156" i="9"/>
  <c r="BE156" i="9"/>
  <c r="BF156" i="9"/>
  <c r="BG156" i="9"/>
  <c r="BH156" i="9"/>
  <c r="BI156" i="9"/>
  <c r="BJ156" i="9"/>
  <c r="BK156" i="9"/>
  <c r="BL156" i="9"/>
  <c r="BM156" i="9"/>
  <c r="BN156" i="9"/>
  <c r="BO156" i="9"/>
  <c r="BP156" i="9"/>
  <c r="BQ156" i="9"/>
  <c r="BR156" i="9"/>
  <c r="BS156" i="9"/>
  <c r="BT156" i="9"/>
  <c r="BU156" i="9"/>
  <c r="BV156" i="9"/>
  <c r="BW156" i="9"/>
  <c r="BX156" i="9"/>
  <c r="BY156" i="9"/>
  <c r="BZ156" i="9"/>
  <c r="CA156" i="9"/>
  <c r="CB156" i="9"/>
  <c r="CC156" i="9"/>
  <c r="CD156" i="9"/>
  <c r="CE156" i="9"/>
  <c r="CF156" i="9"/>
  <c r="CG156" i="9"/>
  <c r="CH156" i="9"/>
  <c r="CI156" i="9"/>
  <c r="CJ156" i="9"/>
  <c r="CK156" i="9"/>
  <c r="CL156" i="9"/>
  <c r="CM156" i="9"/>
  <c r="CN156" i="9"/>
  <c r="CO156" i="9"/>
  <c r="CP156" i="9"/>
  <c r="CQ156" i="9"/>
  <c r="CR156" i="9"/>
  <c r="CS156" i="9"/>
  <c r="CT156" i="9"/>
  <c r="CU156" i="9"/>
  <c r="CV156" i="9"/>
  <c r="CW156" i="9"/>
  <c r="CX156" i="9"/>
  <c r="CY156" i="9"/>
  <c r="CZ156" i="9"/>
  <c r="DA156" i="9"/>
  <c r="DB156" i="9"/>
  <c r="DC156" i="9"/>
  <c r="DD156" i="9"/>
  <c r="DE156" i="9"/>
  <c r="DF156" i="9"/>
  <c r="DG156" i="9"/>
  <c r="DH156" i="9"/>
  <c r="DI156" i="9"/>
  <c r="DJ156" i="9"/>
  <c r="DK156" i="9"/>
  <c r="DL156" i="9"/>
  <c r="DM156" i="9"/>
  <c r="DN156" i="9"/>
  <c r="DO156" i="9"/>
  <c r="A157" i="9"/>
  <c r="B157" i="9"/>
  <c r="C157" i="9"/>
  <c r="D157" i="9"/>
  <c r="E157" i="9"/>
  <c r="F157" i="9"/>
  <c r="G157" i="9"/>
  <c r="H157" i="9"/>
  <c r="I157" i="9"/>
  <c r="J157" i="9"/>
  <c r="K157" i="9"/>
  <c r="L157" i="9"/>
  <c r="M157" i="9"/>
  <c r="N157" i="9"/>
  <c r="O157" i="9"/>
  <c r="P157" i="9"/>
  <c r="Q157" i="9"/>
  <c r="R157" i="9"/>
  <c r="S157" i="9"/>
  <c r="T157" i="9"/>
  <c r="U157" i="9"/>
  <c r="V157" i="9"/>
  <c r="W157" i="9"/>
  <c r="X157" i="9"/>
  <c r="Y157" i="9"/>
  <c r="Z157" i="9"/>
  <c r="AA157" i="9"/>
  <c r="AB157" i="9"/>
  <c r="AC157" i="9"/>
  <c r="AD157" i="9"/>
  <c r="AE157" i="9"/>
  <c r="AF157" i="9"/>
  <c r="AG157" i="9"/>
  <c r="AH157" i="9"/>
  <c r="AI157" i="9"/>
  <c r="AJ157" i="9"/>
  <c r="AK157" i="9"/>
  <c r="AL157" i="9"/>
  <c r="AM157" i="9"/>
  <c r="AN157" i="9"/>
  <c r="AO157" i="9"/>
  <c r="AP157" i="9"/>
  <c r="AQ157" i="9"/>
  <c r="AR157" i="9"/>
  <c r="AS157" i="9"/>
  <c r="AT157" i="9"/>
  <c r="AU157" i="9"/>
  <c r="AV157" i="9"/>
  <c r="AW157" i="9"/>
  <c r="AX157" i="9"/>
  <c r="AY157" i="9"/>
  <c r="AZ157" i="9"/>
  <c r="BA157" i="9"/>
  <c r="BB157" i="9"/>
  <c r="BC157" i="9"/>
  <c r="BD157" i="9"/>
  <c r="BE157" i="9"/>
  <c r="BF157" i="9"/>
  <c r="BG157" i="9"/>
  <c r="BH157" i="9"/>
  <c r="BI157" i="9"/>
  <c r="BJ157" i="9"/>
  <c r="BK157" i="9"/>
  <c r="BL157" i="9"/>
  <c r="BM157" i="9"/>
  <c r="BN157" i="9"/>
  <c r="BO157" i="9"/>
  <c r="BP157" i="9"/>
  <c r="BQ157" i="9"/>
  <c r="BR157" i="9"/>
  <c r="BS157" i="9"/>
  <c r="BT157" i="9"/>
  <c r="BU157" i="9"/>
  <c r="BV157" i="9"/>
  <c r="BW157" i="9"/>
  <c r="BX157" i="9"/>
  <c r="BY157" i="9"/>
  <c r="BZ157" i="9"/>
  <c r="CA157" i="9"/>
  <c r="CB157" i="9"/>
  <c r="CC157" i="9"/>
  <c r="CD157" i="9"/>
  <c r="CE157" i="9"/>
  <c r="CF157" i="9"/>
  <c r="CG157" i="9"/>
  <c r="CH157" i="9"/>
  <c r="CI157" i="9"/>
  <c r="CJ157" i="9"/>
  <c r="CK157" i="9"/>
  <c r="CL157" i="9"/>
  <c r="CM157" i="9"/>
  <c r="CN157" i="9"/>
  <c r="CO157" i="9"/>
  <c r="CP157" i="9"/>
  <c r="CQ157" i="9"/>
  <c r="CR157" i="9"/>
  <c r="CS157" i="9"/>
  <c r="CT157" i="9"/>
  <c r="CU157" i="9"/>
  <c r="CV157" i="9"/>
  <c r="CW157" i="9"/>
  <c r="CX157" i="9"/>
  <c r="CY157" i="9"/>
  <c r="CZ157" i="9"/>
  <c r="DA157" i="9"/>
  <c r="DB157" i="9"/>
  <c r="DC157" i="9"/>
  <c r="DD157" i="9"/>
  <c r="DE157" i="9"/>
  <c r="DF157" i="9"/>
  <c r="DG157" i="9"/>
  <c r="DH157" i="9"/>
  <c r="DI157" i="9"/>
  <c r="DJ157" i="9"/>
  <c r="DK157" i="9"/>
  <c r="DL157" i="9"/>
  <c r="DM157" i="9"/>
  <c r="DN157" i="9"/>
  <c r="DO157" i="9"/>
  <c r="A158" i="9"/>
  <c r="B158" i="9"/>
  <c r="C158" i="9"/>
  <c r="D158" i="9"/>
  <c r="E158" i="9"/>
  <c r="F158" i="9"/>
  <c r="G158" i="9"/>
  <c r="H158" i="9"/>
  <c r="I158" i="9"/>
  <c r="J158" i="9"/>
  <c r="K158" i="9"/>
  <c r="L158" i="9"/>
  <c r="M158" i="9"/>
  <c r="N158" i="9"/>
  <c r="O158" i="9"/>
  <c r="P158" i="9"/>
  <c r="Q158" i="9"/>
  <c r="R158" i="9"/>
  <c r="S158" i="9"/>
  <c r="T158" i="9"/>
  <c r="U158" i="9"/>
  <c r="V158" i="9"/>
  <c r="W158" i="9"/>
  <c r="X158" i="9"/>
  <c r="Y158" i="9"/>
  <c r="Z158" i="9"/>
  <c r="AA158" i="9"/>
  <c r="AB158" i="9"/>
  <c r="AC158" i="9"/>
  <c r="AD158" i="9"/>
  <c r="AE158" i="9"/>
  <c r="AF158" i="9"/>
  <c r="AG158" i="9"/>
  <c r="AH158" i="9"/>
  <c r="AI158" i="9"/>
  <c r="AJ158" i="9"/>
  <c r="AK158" i="9"/>
  <c r="AL158" i="9"/>
  <c r="AM158" i="9"/>
  <c r="AN158" i="9"/>
  <c r="AO158" i="9"/>
  <c r="AP158" i="9"/>
  <c r="AQ158" i="9"/>
  <c r="AR158" i="9"/>
  <c r="AS158" i="9"/>
  <c r="AT158" i="9"/>
  <c r="AU158" i="9"/>
  <c r="AV158" i="9"/>
  <c r="AW158" i="9"/>
  <c r="AX158" i="9"/>
  <c r="AY158" i="9"/>
  <c r="AZ158" i="9"/>
  <c r="BA158" i="9"/>
  <c r="BB158" i="9"/>
  <c r="BC158" i="9"/>
  <c r="BD158" i="9"/>
  <c r="BE158" i="9"/>
  <c r="BF158" i="9"/>
  <c r="BG158" i="9"/>
  <c r="BH158" i="9"/>
  <c r="BI158" i="9"/>
  <c r="BJ158" i="9"/>
  <c r="BK158" i="9"/>
  <c r="BL158" i="9"/>
  <c r="BM158" i="9"/>
  <c r="BN158" i="9"/>
  <c r="BO158" i="9"/>
  <c r="BP158" i="9"/>
  <c r="BQ158" i="9"/>
  <c r="BR158" i="9"/>
  <c r="BS158" i="9"/>
  <c r="BT158" i="9"/>
  <c r="BU158" i="9"/>
  <c r="BV158" i="9"/>
  <c r="BW158" i="9"/>
  <c r="BX158" i="9"/>
  <c r="BY158" i="9"/>
  <c r="BZ158" i="9"/>
  <c r="CA158" i="9"/>
  <c r="CB158" i="9"/>
  <c r="CC158" i="9"/>
  <c r="CD158" i="9"/>
  <c r="CE158" i="9"/>
  <c r="CF158" i="9"/>
  <c r="CG158" i="9"/>
  <c r="CH158" i="9"/>
  <c r="CI158" i="9"/>
  <c r="CJ158" i="9"/>
  <c r="CK158" i="9"/>
  <c r="CL158" i="9"/>
  <c r="CM158" i="9"/>
  <c r="CN158" i="9"/>
  <c r="CO158" i="9"/>
  <c r="CP158" i="9"/>
  <c r="CQ158" i="9"/>
  <c r="CR158" i="9"/>
  <c r="CS158" i="9"/>
  <c r="CT158" i="9"/>
  <c r="CU158" i="9"/>
  <c r="CV158" i="9"/>
  <c r="CW158" i="9"/>
  <c r="CX158" i="9"/>
  <c r="CY158" i="9"/>
  <c r="CZ158" i="9"/>
  <c r="DA158" i="9"/>
  <c r="DB158" i="9"/>
  <c r="DC158" i="9"/>
  <c r="DD158" i="9"/>
  <c r="DE158" i="9"/>
  <c r="DF158" i="9"/>
  <c r="DG158" i="9"/>
  <c r="DH158" i="9"/>
  <c r="DI158" i="9"/>
  <c r="DJ158" i="9"/>
  <c r="DK158" i="9"/>
  <c r="DL158" i="9"/>
  <c r="DM158" i="9"/>
  <c r="DN158" i="9"/>
  <c r="DO158" i="9"/>
  <c r="A159" i="9"/>
  <c r="B159" i="9"/>
  <c r="C159" i="9"/>
  <c r="D159" i="9"/>
  <c r="E159" i="9"/>
  <c r="F159" i="9"/>
  <c r="G159" i="9"/>
  <c r="H159" i="9"/>
  <c r="I159" i="9"/>
  <c r="J159" i="9"/>
  <c r="K159" i="9"/>
  <c r="L159" i="9"/>
  <c r="M159" i="9"/>
  <c r="N159" i="9"/>
  <c r="O159" i="9"/>
  <c r="P159" i="9"/>
  <c r="Q159" i="9"/>
  <c r="R159" i="9"/>
  <c r="S159" i="9"/>
  <c r="T159" i="9"/>
  <c r="U159" i="9"/>
  <c r="V159" i="9"/>
  <c r="W159" i="9"/>
  <c r="X159" i="9"/>
  <c r="Y159" i="9"/>
  <c r="Z159" i="9"/>
  <c r="AA159" i="9"/>
  <c r="AB159" i="9"/>
  <c r="AC159" i="9"/>
  <c r="AD159" i="9"/>
  <c r="AE159" i="9"/>
  <c r="AF159" i="9"/>
  <c r="AG159" i="9"/>
  <c r="AH159" i="9"/>
  <c r="AI159" i="9"/>
  <c r="AJ159" i="9"/>
  <c r="AK159" i="9"/>
  <c r="AL159" i="9"/>
  <c r="AM159" i="9"/>
  <c r="AN159" i="9"/>
  <c r="AO159" i="9"/>
  <c r="AP159" i="9"/>
  <c r="AQ159" i="9"/>
  <c r="AR159" i="9"/>
  <c r="AS159" i="9"/>
  <c r="AT159" i="9"/>
  <c r="AU159" i="9"/>
  <c r="AV159" i="9"/>
  <c r="AW159" i="9"/>
  <c r="AX159" i="9"/>
  <c r="AY159" i="9"/>
  <c r="AZ159" i="9"/>
  <c r="BA159" i="9"/>
  <c r="BB159" i="9"/>
  <c r="BC159" i="9"/>
  <c r="BD159" i="9"/>
  <c r="BE159" i="9"/>
  <c r="BF159" i="9"/>
  <c r="BG159" i="9"/>
  <c r="BH159" i="9"/>
  <c r="BI159" i="9"/>
  <c r="BJ159" i="9"/>
  <c r="BK159" i="9"/>
  <c r="BL159" i="9"/>
  <c r="BM159" i="9"/>
  <c r="BN159" i="9"/>
  <c r="BO159" i="9"/>
  <c r="BP159" i="9"/>
  <c r="BQ159" i="9"/>
  <c r="BR159" i="9"/>
  <c r="BS159" i="9"/>
  <c r="BT159" i="9"/>
  <c r="BU159" i="9"/>
  <c r="BV159" i="9"/>
  <c r="BW159" i="9"/>
  <c r="BX159" i="9"/>
  <c r="BY159" i="9"/>
  <c r="BZ159" i="9"/>
  <c r="CA159" i="9"/>
  <c r="CB159" i="9"/>
  <c r="CC159" i="9"/>
  <c r="CD159" i="9"/>
  <c r="CE159" i="9"/>
  <c r="CF159" i="9"/>
  <c r="CG159" i="9"/>
  <c r="CH159" i="9"/>
  <c r="CI159" i="9"/>
  <c r="CJ159" i="9"/>
  <c r="CK159" i="9"/>
  <c r="CL159" i="9"/>
  <c r="CM159" i="9"/>
  <c r="CN159" i="9"/>
  <c r="CO159" i="9"/>
  <c r="CP159" i="9"/>
  <c r="CQ159" i="9"/>
  <c r="CR159" i="9"/>
  <c r="CS159" i="9"/>
  <c r="CT159" i="9"/>
  <c r="CU159" i="9"/>
  <c r="CV159" i="9"/>
  <c r="CW159" i="9"/>
  <c r="CX159" i="9"/>
  <c r="CY159" i="9"/>
  <c r="CZ159" i="9"/>
  <c r="DA159" i="9"/>
  <c r="DB159" i="9"/>
  <c r="DC159" i="9"/>
  <c r="DD159" i="9"/>
  <c r="DE159" i="9"/>
  <c r="DF159" i="9"/>
  <c r="DG159" i="9"/>
  <c r="DH159" i="9"/>
  <c r="DI159" i="9"/>
  <c r="DJ159" i="9"/>
  <c r="DK159" i="9"/>
  <c r="DL159" i="9"/>
  <c r="DM159" i="9"/>
  <c r="DN159" i="9"/>
  <c r="DO159" i="9"/>
  <c r="A160" i="9"/>
  <c r="B160" i="9"/>
  <c r="C160" i="9"/>
  <c r="D160" i="9"/>
  <c r="E160" i="9"/>
  <c r="F160" i="9"/>
  <c r="G160" i="9"/>
  <c r="H160" i="9"/>
  <c r="I160" i="9"/>
  <c r="J160" i="9"/>
  <c r="K160" i="9"/>
  <c r="L160" i="9"/>
  <c r="M160" i="9"/>
  <c r="N160" i="9"/>
  <c r="O160" i="9"/>
  <c r="P160" i="9"/>
  <c r="Q160" i="9"/>
  <c r="R160" i="9"/>
  <c r="S160" i="9"/>
  <c r="T160" i="9"/>
  <c r="U160" i="9"/>
  <c r="V160" i="9"/>
  <c r="W160" i="9"/>
  <c r="X160" i="9"/>
  <c r="Y160" i="9"/>
  <c r="Z160" i="9"/>
  <c r="AA160" i="9"/>
  <c r="AB160" i="9"/>
  <c r="AC160" i="9"/>
  <c r="AD160" i="9"/>
  <c r="AE160" i="9"/>
  <c r="AF160" i="9"/>
  <c r="AG160" i="9"/>
  <c r="AH160" i="9"/>
  <c r="AI160" i="9"/>
  <c r="AJ160" i="9"/>
  <c r="AK160" i="9"/>
  <c r="AL160" i="9"/>
  <c r="AM160" i="9"/>
  <c r="AN160" i="9"/>
  <c r="AO160" i="9"/>
  <c r="AP160" i="9"/>
  <c r="AQ160" i="9"/>
  <c r="AR160" i="9"/>
  <c r="AS160" i="9"/>
  <c r="AT160" i="9"/>
  <c r="AU160" i="9"/>
  <c r="AV160" i="9"/>
  <c r="AW160" i="9"/>
  <c r="AX160" i="9"/>
  <c r="AY160" i="9"/>
  <c r="AZ160" i="9"/>
  <c r="BA160" i="9"/>
  <c r="BB160" i="9"/>
  <c r="BC160" i="9"/>
  <c r="BD160" i="9"/>
  <c r="BE160" i="9"/>
  <c r="BF160" i="9"/>
  <c r="BG160" i="9"/>
  <c r="BH160" i="9"/>
  <c r="BI160" i="9"/>
  <c r="BJ160" i="9"/>
  <c r="BK160" i="9"/>
  <c r="BL160" i="9"/>
  <c r="BM160" i="9"/>
  <c r="BN160" i="9"/>
  <c r="BO160" i="9"/>
  <c r="BP160" i="9"/>
  <c r="BQ160" i="9"/>
  <c r="BR160" i="9"/>
  <c r="BS160" i="9"/>
  <c r="BT160" i="9"/>
  <c r="BU160" i="9"/>
  <c r="BV160" i="9"/>
  <c r="BW160" i="9"/>
  <c r="BX160" i="9"/>
  <c r="BY160" i="9"/>
  <c r="BZ160" i="9"/>
  <c r="CA160" i="9"/>
  <c r="CB160" i="9"/>
  <c r="CC160" i="9"/>
  <c r="CD160" i="9"/>
  <c r="CE160" i="9"/>
  <c r="CF160" i="9"/>
  <c r="CG160" i="9"/>
  <c r="CH160" i="9"/>
  <c r="CI160" i="9"/>
  <c r="CJ160" i="9"/>
  <c r="CK160" i="9"/>
  <c r="CL160" i="9"/>
  <c r="CM160" i="9"/>
  <c r="CN160" i="9"/>
  <c r="CO160" i="9"/>
  <c r="CP160" i="9"/>
  <c r="CQ160" i="9"/>
  <c r="CR160" i="9"/>
  <c r="CS160" i="9"/>
  <c r="CT160" i="9"/>
  <c r="CU160" i="9"/>
  <c r="CV160" i="9"/>
  <c r="CW160" i="9"/>
  <c r="CX160" i="9"/>
  <c r="CY160" i="9"/>
  <c r="CZ160" i="9"/>
  <c r="DA160" i="9"/>
  <c r="DB160" i="9"/>
  <c r="DC160" i="9"/>
  <c r="DD160" i="9"/>
  <c r="DE160" i="9"/>
  <c r="DF160" i="9"/>
  <c r="DG160" i="9"/>
  <c r="DH160" i="9"/>
  <c r="DI160" i="9"/>
  <c r="DJ160" i="9"/>
  <c r="DK160" i="9"/>
  <c r="DL160" i="9"/>
  <c r="DM160" i="9"/>
  <c r="DN160" i="9"/>
  <c r="DO160" i="9"/>
  <c r="A161" i="9"/>
  <c r="B161" i="9"/>
  <c r="C161" i="9"/>
  <c r="D161" i="9"/>
  <c r="E161" i="9"/>
  <c r="F161" i="9"/>
  <c r="G161" i="9"/>
  <c r="H161" i="9"/>
  <c r="I161" i="9"/>
  <c r="J161" i="9"/>
  <c r="K161" i="9"/>
  <c r="L161" i="9"/>
  <c r="M161" i="9"/>
  <c r="N161" i="9"/>
  <c r="O161" i="9"/>
  <c r="P161" i="9"/>
  <c r="Q161" i="9"/>
  <c r="R161" i="9"/>
  <c r="S161" i="9"/>
  <c r="T161" i="9"/>
  <c r="U161" i="9"/>
  <c r="V161" i="9"/>
  <c r="W161" i="9"/>
  <c r="X161" i="9"/>
  <c r="Y161" i="9"/>
  <c r="Z161" i="9"/>
  <c r="AA161" i="9"/>
  <c r="AB161" i="9"/>
  <c r="AC161" i="9"/>
  <c r="AD161" i="9"/>
  <c r="AE161" i="9"/>
  <c r="AF161" i="9"/>
  <c r="AG161" i="9"/>
  <c r="AH161" i="9"/>
  <c r="AI161" i="9"/>
  <c r="AJ161" i="9"/>
  <c r="AK161" i="9"/>
  <c r="AL161" i="9"/>
  <c r="AM161" i="9"/>
  <c r="AN161" i="9"/>
  <c r="AO161" i="9"/>
  <c r="AP161" i="9"/>
  <c r="AQ161" i="9"/>
  <c r="AR161" i="9"/>
  <c r="AS161" i="9"/>
  <c r="AT161" i="9"/>
  <c r="AU161" i="9"/>
  <c r="AV161" i="9"/>
  <c r="AW161" i="9"/>
  <c r="AX161" i="9"/>
  <c r="AY161" i="9"/>
  <c r="AZ161" i="9"/>
  <c r="BA161" i="9"/>
  <c r="BB161" i="9"/>
  <c r="BC161" i="9"/>
  <c r="BD161" i="9"/>
  <c r="BE161" i="9"/>
  <c r="BF161" i="9"/>
  <c r="BG161" i="9"/>
  <c r="BH161" i="9"/>
  <c r="BI161" i="9"/>
  <c r="BJ161" i="9"/>
  <c r="BK161" i="9"/>
  <c r="BL161" i="9"/>
  <c r="BM161" i="9"/>
  <c r="BN161" i="9"/>
  <c r="BO161" i="9"/>
  <c r="BP161" i="9"/>
  <c r="BQ161" i="9"/>
  <c r="BR161" i="9"/>
  <c r="BS161" i="9"/>
  <c r="BT161" i="9"/>
  <c r="BU161" i="9"/>
  <c r="BV161" i="9"/>
  <c r="BW161" i="9"/>
  <c r="BX161" i="9"/>
  <c r="BY161" i="9"/>
  <c r="BZ161" i="9"/>
  <c r="CA161" i="9"/>
  <c r="CB161" i="9"/>
  <c r="CC161" i="9"/>
  <c r="CD161" i="9"/>
  <c r="CE161" i="9"/>
  <c r="CF161" i="9"/>
  <c r="CG161" i="9"/>
  <c r="CH161" i="9"/>
  <c r="CI161" i="9"/>
  <c r="CJ161" i="9"/>
  <c r="CK161" i="9"/>
  <c r="CL161" i="9"/>
  <c r="CM161" i="9"/>
  <c r="CN161" i="9"/>
  <c r="CO161" i="9"/>
  <c r="CP161" i="9"/>
  <c r="CQ161" i="9"/>
  <c r="CR161" i="9"/>
  <c r="CS161" i="9"/>
  <c r="CT161" i="9"/>
  <c r="CU161" i="9"/>
  <c r="CV161" i="9"/>
  <c r="CW161" i="9"/>
  <c r="CX161" i="9"/>
  <c r="CY161" i="9"/>
  <c r="CZ161" i="9"/>
  <c r="DA161" i="9"/>
  <c r="DB161" i="9"/>
  <c r="DC161" i="9"/>
  <c r="DD161" i="9"/>
  <c r="DE161" i="9"/>
  <c r="DF161" i="9"/>
  <c r="DG161" i="9"/>
  <c r="DH161" i="9"/>
  <c r="DI161" i="9"/>
  <c r="DJ161" i="9"/>
  <c r="DK161" i="9"/>
  <c r="DL161" i="9"/>
  <c r="DM161" i="9"/>
  <c r="DN161" i="9"/>
  <c r="DO161" i="9"/>
  <c r="A162" i="9"/>
  <c r="B162" i="9"/>
  <c r="C162" i="9"/>
  <c r="D162" i="9"/>
  <c r="E162" i="9"/>
  <c r="F162" i="9"/>
  <c r="G162" i="9"/>
  <c r="H162" i="9"/>
  <c r="I162" i="9"/>
  <c r="J162" i="9"/>
  <c r="K162" i="9"/>
  <c r="L162" i="9"/>
  <c r="M162" i="9"/>
  <c r="N162" i="9"/>
  <c r="O162" i="9"/>
  <c r="P162" i="9"/>
  <c r="Q162" i="9"/>
  <c r="R162" i="9"/>
  <c r="S162" i="9"/>
  <c r="T162" i="9"/>
  <c r="U162" i="9"/>
  <c r="V162" i="9"/>
  <c r="W162" i="9"/>
  <c r="X162" i="9"/>
  <c r="Y162" i="9"/>
  <c r="Z162" i="9"/>
  <c r="AA162" i="9"/>
  <c r="AB162" i="9"/>
  <c r="AC162" i="9"/>
  <c r="AD162" i="9"/>
  <c r="AE162" i="9"/>
  <c r="AF162" i="9"/>
  <c r="AG162" i="9"/>
  <c r="AH162" i="9"/>
  <c r="AI162" i="9"/>
  <c r="AJ162" i="9"/>
  <c r="AK162" i="9"/>
  <c r="AL162" i="9"/>
  <c r="AM162" i="9"/>
  <c r="AN162" i="9"/>
  <c r="AO162" i="9"/>
  <c r="AP162" i="9"/>
  <c r="AQ162" i="9"/>
  <c r="AR162" i="9"/>
  <c r="AS162" i="9"/>
  <c r="AT162" i="9"/>
  <c r="AU162" i="9"/>
  <c r="AV162" i="9"/>
  <c r="AW162" i="9"/>
  <c r="AX162" i="9"/>
  <c r="AY162" i="9"/>
  <c r="AZ162" i="9"/>
  <c r="BA162" i="9"/>
  <c r="BB162" i="9"/>
  <c r="BC162" i="9"/>
  <c r="BD162" i="9"/>
  <c r="BE162" i="9"/>
  <c r="BF162" i="9"/>
  <c r="BG162" i="9"/>
  <c r="BH162" i="9"/>
  <c r="BI162" i="9"/>
  <c r="BJ162" i="9"/>
  <c r="BK162" i="9"/>
  <c r="BL162" i="9"/>
  <c r="BM162" i="9"/>
  <c r="BN162" i="9"/>
  <c r="BO162" i="9"/>
  <c r="BP162" i="9"/>
  <c r="BQ162" i="9"/>
  <c r="BR162" i="9"/>
  <c r="BS162" i="9"/>
  <c r="BT162" i="9"/>
  <c r="BU162" i="9"/>
  <c r="BV162" i="9"/>
  <c r="BW162" i="9"/>
  <c r="BX162" i="9"/>
  <c r="BY162" i="9"/>
  <c r="BZ162" i="9"/>
  <c r="CA162" i="9"/>
  <c r="CB162" i="9"/>
  <c r="CC162" i="9"/>
  <c r="CD162" i="9"/>
  <c r="CE162" i="9"/>
  <c r="CF162" i="9"/>
  <c r="CG162" i="9"/>
  <c r="CH162" i="9"/>
  <c r="CI162" i="9"/>
  <c r="CJ162" i="9"/>
  <c r="CK162" i="9"/>
  <c r="CL162" i="9"/>
  <c r="CM162" i="9"/>
  <c r="CN162" i="9"/>
  <c r="CO162" i="9"/>
  <c r="CP162" i="9"/>
  <c r="CQ162" i="9"/>
  <c r="CR162" i="9"/>
  <c r="CS162" i="9"/>
  <c r="CT162" i="9"/>
  <c r="CU162" i="9"/>
  <c r="CV162" i="9"/>
  <c r="CW162" i="9"/>
  <c r="CX162" i="9"/>
  <c r="CY162" i="9"/>
  <c r="CZ162" i="9"/>
  <c r="DA162" i="9"/>
  <c r="DB162" i="9"/>
  <c r="DC162" i="9"/>
  <c r="DD162" i="9"/>
  <c r="DE162" i="9"/>
  <c r="DF162" i="9"/>
  <c r="DG162" i="9"/>
  <c r="DH162" i="9"/>
  <c r="DI162" i="9"/>
  <c r="DJ162" i="9"/>
  <c r="DK162" i="9"/>
  <c r="DL162" i="9"/>
  <c r="DM162" i="9"/>
  <c r="DN162" i="9"/>
  <c r="DO162" i="9"/>
  <c r="A163" i="9"/>
  <c r="B163" i="9"/>
  <c r="C163" i="9"/>
  <c r="D163" i="9"/>
  <c r="E163" i="9"/>
  <c r="F163" i="9"/>
  <c r="G163" i="9"/>
  <c r="H163" i="9"/>
  <c r="I163" i="9"/>
  <c r="J163" i="9"/>
  <c r="K163" i="9"/>
  <c r="L163" i="9"/>
  <c r="M163" i="9"/>
  <c r="N163" i="9"/>
  <c r="O163" i="9"/>
  <c r="P163" i="9"/>
  <c r="Q163" i="9"/>
  <c r="R163" i="9"/>
  <c r="S163" i="9"/>
  <c r="T163" i="9"/>
  <c r="U163" i="9"/>
  <c r="V163" i="9"/>
  <c r="W163" i="9"/>
  <c r="X163" i="9"/>
  <c r="Y163" i="9"/>
  <c r="Z163" i="9"/>
  <c r="AA163" i="9"/>
  <c r="AB163" i="9"/>
  <c r="AC163" i="9"/>
  <c r="AD163" i="9"/>
  <c r="AE163" i="9"/>
  <c r="AF163" i="9"/>
  <c r="AG163" i="9"/>
  <c r="AH163" i="9"/>
  <c r="AI163" i="9"/>
  <c r="AJ163" i="9"/>
  <c r="AK163" i="9"/>
  <c r="AL163" i="9"/>
  <c r="AM163" i="9"/>
  <c r="AN163" i="9"/>
  <c r="AO163" i="9"/>
  <c r="AP163" i="9"/>
  <c r="AQ163" i="9"/>
  <c r="AR163" i="9"/>
  <c r="AS163" i="9"/>
  <c r="AT163" i="9"/>
  <c r="AU163" i="9"/>
  <c r="AV163" i="9"/>
  <c r="AW163" i="9"/>
  <c r="AX163" i="9"/>
  <c r="AY163" i="9"/>
  <c r="AZ163" i="9"/>
  <c r="BA163" i="9"/>
  <c r="BB163" i="9"/>
  <c r="BC163" i="9"/>
  <c r="BD163" i="9"/>
  <c r="BE163" i="9"/>
  <c r="BF163" i="9"/>
  <c r="BG163" i="9"/>
  <c r="BH163" i="9"/>
  <c r="BI163" i="9"/>
  <c r="BJ163" i="9"/>
  <c r="BK163" i="9"/>
  <c r="BL163" i="9"/>
  <c r="BM163" i="9"/>
  <c r="BN163" i="9"/>
  <c r="BO163" i="9"/>
  <c r="BP163" i="9"/>
  <c r="BQ163" i="9"/>
  <c r="BR163" i="9"/>
  <c r="BS163" i="9"/>
  <c r="BT163" i="9"/>
  <c r="BU163" i="9"/>
  <c r="BV163" i="9"/>
  <c r="BW163" i="9"/>
  <c r="BX163" i="9"/>
  <c r="BY163" i="9"/>
  <c r="BZ163" i="9"/>
  <c r="CA163" i="9"/>
  <c r="CB163" i="9"/>
  <c r="CC163" i="9"/>
  <c r="CD163" i="9"/>
  <c r="CE163" i="9"/>
  <c r="CF163" i="9"/>
  <c r="CG163" i="9"/>
  <c r="CH163" i="9"/>
  <c r="CI163" i="9"/>
  <c r="CJ163" i="9"/>
  <c r="CK163" i="9"/>
  <c r="CL163" i="9"/>
  <c r="CM163" i="9"/>
  <c r="CN163" i="9"/>
  <c r="CO163" i="9"/>
  <c r="CP163" i="9"/>
  <c r="CQ163" i="9"/>
  <c r="CR163" i="9"/>
  <c r="CS163" i="9"/>
  <c r="CT163" i="9"/>
  <c r="CU163" i="9"/>
  <c r="CV163" i="9"/>
  <c r="CW163" i="9"/>
  <c r="CX163" i="9"/>
  <c r="CY163" i="9"/>
  <c r="CZ163" i="9"/>
  <c r="DA163" i="9"/>
  <c r="DB163" i="9"/>
  <c r="DC163" i="9"/>
  <c r="DD163" i="9"/>
  <c r="DE163" i="9"/>
  <c r="DF163" i="9"/>
  <c r="DG163" i="9"/>
  <c r="DH163" i="9"/>
  <c r="DI163" i="9"/>
  <c r="DJ163" i="9"/>
  <c r="DK163" i="9"/>
  <c r="DL163" i="9"/>
  <c r="DM163" i="9"/>
  <c r="DN163" i="9"/>
  <c r="DO163" i="9"/>
  <c r="A164" i="9"/>
  <c r="B164" i="9"/>
  <c r="C164" i="9"/>
  <c r="D164" i="9"/>
  <c r="E164" i="9"/>
  <c r="F164" i="9"/>
  <c r="G164" i="9"/>
  <c r="H164" i="9"/>
  <c r="I164" i="9"/>
  <c r="J164" i="9"/>
  <c r="K164" i="9"/>
  <c r="L164" i="9"/>
  <c r="M164" i="9"/>
  <c r="N164" i="9"/>
  <c r="O164" i="9"/>
  <c r="P164" i="9"/>
  <c r="Q164" i="9"/>
  <c r="R164" i="9"/>
  <c r="S164" i="9"/>
  <c r="T164" i="9"/>
  <c r="U164" i="9"/>
  <c r="V164" i="9"/>
  <c r="W164" i="9"/>
  <c r="X164" i="9"/>
  <c r="Y164" i="9"/>
  <c r="Z164" i="9"/>
  <c r="AA164" i="9"/>
  <c r="AB164" i="9"/>
  <c r="AC164" i="9"/>
  <c r="AD164" i="9"/>
  <c r="AE164" i="9"/>
  <c r="AF164" i="9"/>
  <c r="AG164" i="9"/>
  <c r="AH164" i="9"/>
  <c r="AI164" i="9"/>
  <c r="AJ164" i="9"/>
  <c r="AK164" i="9"/>
  <c r="AL164" i="9"/>
  <c r="AM164" i="9"/>
  <c r="AN164" i="9"/>
  <c r="AO164" i="9"/>
  <c r="AP164" i="9"/>
  <c r="AQ164" i="9"/>
  <c r="AR164" i="9"/>
  <c r="AS164" i="9"/>
  <c r="AT164" i="9"/>
  <c r="AU164" i="9"/>
  <c r="AV164" i="9"/>
  <c r="AW164" i="9"/>
  <c r="AX164" i="9"/>
  <c r="AY164" i="9"/>
  <c r="AZ164" i="9"/>
  <c r="BA164" i="9"/>
  <c r="BB164" i="9"/>
  <c r="BC164" i="9"/>
  <c r="BD164" i="9"/>
  <c r="BE164" i="9"/>
  <c r="BF164" i="9"/>
  <c r="BG164" i="9"/>
  <c r="BH164" i="9"/>
  <c r="BI164" i="9"/>
  <c r="BJ164" i="9"/>
  <c r="BK164" i="9"/>
  <c r="BL164" i="9"/>
  <c r="BM164" i="9"/>
  <c r="BN164" i="9"/>
  <c r="BO164" i="9"/>
  <c r="BP164" i="9"/>
  <c r="BQ164" i="9"/>
  <c r="BR164" i="9"/>
  <c r="BS164" i="9"/>
  <c r="BT164" i="9"/>
  <c r="BU164" i="9"/>
  <c r="BV164" i="9"/>
  <c r="BW164" i="9"/>
  <c r="BX164" i="9"/>
  <c r="BY164" i="9"/>
  <c r="BZ164" i="9"/>
  <c r="CA164" i="9"/>
  <c r="CB164" i="9"/>
  <c r="CC164" i="9"/>
  <c r="CD164" i="9"/>
  <c r="CE164" i="9"/>
  <c r="CF164" i="9"/>
  <c r="CG164" i="9"/>
  <c r="CH164" i="9"/>
  <c r="CI164" i="9"/>
  <c r="CJ164" i="9"/>
  <c r="CK164" i="9"/>
  <c r="CL164" i="9"/>
  <c r="CM164" i="9"/>
  <c r="CN164" i="9"/>
  <c r="CO164" i="9"/>
  <c r="CP164" i="9"/>
  <c r="CQ164" i="9"/>
  <c r="CR164" i="9"/>
  <c r="CS164" i="9"/>
  <c r="CT164" i="9"/>
  <c r="CU164" i="9"/>
  <c r="CV164" i="9"/>
  <c r="CW164" i="9"/>
  <c r="CX164" i="9"/>
  <c r="CY164" i="9"/>
  <c r="CZ164" i="9"/>
  <c r="DA164" i="9"/>
  <c r="DB164" i="9"/>
  <c r="DC164" i="9"/>
  <c r="DD164" i="9"/>
  <c r="DE164" i="9"/>
  <c r="DF164" i="9"/>
  <c r="DG164" i="9"/>
  <c r="DH164" i="9"/>
  <c r="DI164" i="9"/>
  <c r="DJ164" i="9"/>
  <c r="DK164" i="9"/>
  <c r="DL164" i="9"/>
  <c r="DM164" i="9"/>
  <c r="DN164" i="9"/>
  <c r="DO164" i="9"/>
  <c r="A165" i="9"/>
  <c r="B165" i="9"/>
  <c r="C165" i="9"/>
  <c r="D165" i="9"/>
  <c r="E165" i="9"/>
  <c r="F165" i="9"/>
  <c r="G165" i="9"/>
  <c r="H165" i="9"/>
  <c r="I165" i="9"/>
  <c r="J165" i="9"/>
  <c r="K165" i="9"/>
  <c r="L165" i="9"/>
  <c r="M165" i="9"/>
  <c r="N165" i="9"/>
  <c r="O165" i="9"/>
  <c r="P165" i="9"/>
  <c r="Q165" i="9"/>
  <c r="R165" i="9"/>
  <c r="S165" i="9"/>
  <c r="T165" i="9"/>
  <c r="U165" i="9"/>
  <c r="V165" i="9"/>
  <c r="W165" i="9"/>
  <c r="X165" i="9"/>
  <c r="Y165" i="9"/>
  <c r="Z165" i="9"/>
  <c r="AA165" i="9"/>
  <c r="AB165" i="9"/>
  <c r="AC165" i="9"/>
  <c r="AD165" i="9"/>
  <c r="AE165" i="9"/>
  <c r="AF165" i="9"/>
  <c r="AG165" i="9"/>
  <c r="AH165" i="9"/>
  <c r="AI165" i="9"/>
  <c r="AJ165" i="9"/>
  <c r="AK165" i="9"/>
  <c r="AL165" i="9"/>
  <c r="AM165" i="9"/>
  <c r="AN165" i="9"/>
  <c r="AO165" i="9"/>
  <c r="AP165" i="9"/>
  <c r="AQ165" i="9"/>
  <c r="AR165" i="9"/>
  <c r="AS165" i="9"/>
  <c r="AT165" i="9"/>
  <c r="AU165" i="9"/>
  <c r="AV165" i="9"/>
  <c r="AW165" i="9"/>
  <c r="AX165" i="9"/>
  <c r="AY165" i="9"/>
  <c r="AZ165" i="9"/>
  <c r="BA165" i="9"/>
  <c r="BB165" i="9"/>
  <c r="BC165" i="9"/>
  <c r="BD165" i="9"/>
  <c r="BE165" i="9"/>
  <c r="BF165" i="9"/>
  <c r="BG165" i="9"/>
  <c r="BH165" i="9"/>
  <c r="BI165" i="9"/>
  <c r="BJ165" i="9"/>
  <c r="BK165" i="9"/>
  <c r="BL165" i="9"/>
  <c r="BM165" i="9"/>
  <c r="BN165" i="9"/>
  <c r="BO165" i="9"/>
  <c r="BP165" i="9"/>
  <c r="BQ165" i="9"/>
  <c r="BR165" i="9"/>
  <c r="BS165" i="9"/>
  <c r="BT165" i="9"/>
  <c r="BU165" i="9"/>
  <c r="BV165" i="9"/>
  <c r="BW165" i="9"/>
  <c r="BX165" i="9"/>
  <c r="BY165" i="9"/>
  <c r="BZ165" i="9"/>
  <c r="CA165" i="9"/>
  <c r="CB165" i="9"/>
  <c r="CC165" i="9"/>
  <c r="CD165" i="9"/>
  <c r="CE165" i="9"/>
  <c r="CF165" i="9"/>
  <c r="CG165" i="9"/>
  <c r="CH165" i="9"/>
  <c r="CI165" i="9"/>
  <c r="CJ165" i="9"/>
  <c r="CK165" i="9"/>
  <c r="CL165" i="9"/>
  <c r="CM165" i="9"/>
  <c r="CN165" i="9"/>
  <c r="CO165" i="9"/>
  <c r="CP165" i="9"/>
  <c r="CQ165" i="9"/>
  <c r="CR165" i="9"/>
  <c r="CS165" i="9"/>
  <c r="CT165" i="9"/>
  <c r="CU165" i="9"/>
  <c r="CV165" i="9"/>
  <c r="CW165" i="9"/>
  <c r="CX165" i="9"/>
  <c r="CY165" i="9"/>
  <c r="CZ165" i="9"/>
  <c r="DA165" i="9"/>
  <c r="DB165" i="9"/>
  <c r="DC165" i="9"/>
  <c r="DD165" i="9"/>
  <c r="DE165" i="9"/>
  <c r="DF165" i="9"/>
  <c r="DG165" i="9"/>
  <c r="DH165" i="9"/>
  <c r="DI165" i="9"/>
  <c r="DJ165" i="9"/>
  <c r="DK165" i="9"/>
  <c r="DL165" i="9"/>
  <c r="DM165" i="9"/>
  <c r="DN165" i="9"/>
  <c r="DO165" i="9"/>
  <c r="A166" i="9"/>
  <c r="B166" i="9"/>
  <c r="C166" i="9"/>
  <c r="D166" i="9"/>
  <c r="E166" i="9"/>
  <c r="F166" i="9"/>
  <c r="G166" i="9"/>
  <c r="H166" i="9"/>
  <c r="I166" i="9"/>
  <c r="J166" i="9"/>
  <c r="K166" i="9"/>
  <c r="L166" i="9"/>
  <c r="M166" i="9"/>
  <c r="N166" i="9"/>
  <c r="O166" i="9"/>
  <c r="P166" i="9"/>
  <c r="Q166" i="9"/>
  <c r="R166" i="9"/>
  <c r="S166" i="9"/>
  <c r="T166" i="9"/>
  <c r="U166" i="9"/>
  <c r="V166" i="9"/>
  <c r="W166" i="9"/>
  <c r="X166" i="9"/>
  <c r="Y166" i="9"/>
  <c r="Z166" i="9"/>
  <c r="AA166" i="9"/>
  <c r="AB166" i="9"/>
  <c r="AC166" i="9"/>
  <c r="AD166" i="9"/>
  <c r="AE166" i="9"/>
  <c r="AF166" i="9"/>
  <c r="AG166" i="9"/>
  <c r="AH166" i="9"/>
  <c r="AI166" i="9"/>
  <c r="AJ166" i="9"/>
  <c r="AK166" i="9"/>
  <c r="AL166" i="9"/>
  <c r="AM166" i="9"/>
  <c r="AN166" i="9"/>
  <c r="AO166" i="9"/>
  <c r="AP166" i="9"/>
  <c r="AQ166" i="9"/>
  <c r="AR166" i="9"/>
  <c r="AS166" i="9"/>
  <c r="AT166" i="9"/>
  <c r="AU166" i="9"/>
  <c r="AV166" i="9"/>
  <c r="AW166" i="9"/>
  <c r="AX166" i="9"/>
  <c r="AY166" i="9"/>
  <c r="AZ166" i="9"/>
  <c r="BA166" i="9"/>
  <c r="BB166" i="9"/>
  <c r="BC166" i="9"/>
  <c r="BD166" i="9"/>
  <c r="BE166" i="9"/>
  <c r="BF166" i="9"/>
  <c r="BG166" i="9"/>
  <c r="BH166" i="9"/>
  <c r="BI166" i="9"/>
  <c r="BJ166" i="9"/>
  <c r="BK166" i="9"/>
  <c r="BL166" i="9"/>
  <c r="BM166" i="9"/>
  <c r="BN166" i="9"/>
  <c r="BO166" i="9"/>
  <c r="BP166" i="9"/>
  <c r="BQ166" i="9"/>
  <c r="BR166" i="9"/>
  <c r="BS166" i="9"/>
  <c r="BT166" i="9"/>
  <c r="BU166" i="9"/>
  <c r="BV166" i="9"/>
  <c r="BW166" i="9"/>
  <c r="BX166" i="9"/>
  <c r="BY166" i="9"/>
  <c r="BZ166" i="9"/>
  <c r="CA166" i="9"/>
  <c r="CB166" i="9"/>
  <c r="CC166" i="9"/>
  <c r="CD166" i="9"/>
  <c r="CE166" i="9"/>
  <c r="CF166" i="9"/>
  <c r="CG166" i="9"/>
  <c r="CH166" i="9"/>
  <c r="CI166" i="9"/>
  <c r="CJ166" i="9"/>
  <c r="CK166" i="9"/>
  <c r="CL166" i="9"/>
  <c r="CM166" i="9"/>
  <c r="CN166" i="9"/>
  <c r="CO166" i="9"/>
  <c r="CP166" i="9"/>
  <c r="CQ166" i="9"/>
  <c r="CR166" i="9"/>
  <c r="CS166" i="9"/>
  <c r="CT166" i="9"/>
  <c r="CU166" i="9"/>
  <c r="CV166" i="9"/>
  <c r="CW166" i="9"/>
  <c r="CX166" i="9"/>
  <c r="CY166" i="9"/>
  <c r="CZ166" i="9"/>
  <c r="DA166" i="9"/>
  <c r="DB166" i="9"/>
  <c r="DC166" i="9"/>
  <c r="DD166" i="9"/>
  <c r="DE166" i="9"/>
  <c r="DF166" i="9"/>
  <c r="DG166" i="9"/>
  <c r="DH166" i="9"/>
  <c r="DI166" i="9"/>
  <c r="DJ166" i="9"/>
  <c r="DK166" i="9"/>
  <c r="DL166" i="9"/>
  <c r="DM166" i="9"/>
  <c r="DN166" i="9"/>
  <c r="DO166" i="9"/>
  <c r="A167" i="9"/>
  <c r="B167" i="9"/>
  <c r="C167" i="9"/>
  <c r="D167" i="9"/>
  <c r="E167" i="9"/>
  <c r="F167" i="9"/>
  <c r="G167" i="9"/>
  <c r="H167" i="9"/>
  <c r="I167" i="9"/>
  <c r="J167" i="9"/>
  <c r="K167" i="9"/>
  <c r="L167" i="9"/>
  <c r="M167" i="9"/>
  <c r="N167" i="9"/>
  <c r="O167" i="9"/>
  <c r="P167" i="9"/>
  <c r="Q167" i="9"/>
  <c r="R167" i="9"/>
  <c r="S167" i="9"/>
  <c r="T167" i="9"/>
  <c r="U167" i="9"/>
  <c r="V167" i="9"/>
  <c r="W167" i="9"/>
  <c r="X167" i="9"/>
  <c r="Y167" i="9"/>
  <c r="Z167" i="9"/>
  <c r="AA167" i="9"/>
  <c r="AB167" i="9"/>
  <c r="AC167" i="9"/>
  <c r="AD167" i="9"/>
  <c r="AE167" i="9"/>
  <c r="AF167" i="9"/>
  <c r="AG167" i="9"/>
  <c r="AH167" i="9"/>
  <c r="AI167" i="9"/>
  <c r="AJ167" i="9"/>
  <c r="AK167" i="9"/>
  <c r="AL167" i="9"/>
  <c r="AM167" i="9"/>
  <c r="AN167" i="9"/>
  <c r="AO167" i="9"/>
  <c r="AP167" i="9"/>
  <c r="AQ167" i="9"/>
  <c r="AR167" i="9"/>
  <c r="AS167" i="9"/>
  <c r="AT167" i="9"/>
  <c r="AU167" i="9"/>
  <c r="AV167" i="9"/>
  <c r="AW167" i="9"/>
  <c r="AX167" i="9"/>
  <c r="AY167" i="9"/>
  <c r="AZ167" i="9"/>
  <c r="BA167" i="9"/>
  <c r="BB167" i="9"/>
  <c r="BC167" i="9"/>
  <c r="BD167" i="9"/>
  <c r="BE167" i="9"/>
  <c r="BF167" i="9"/>
  <c r="BG167" i="9"/>
  <c r="BH167" i="9"/>
  <c r="BI167" i="9"/>
  <c r="BJ167" i="9"/>
  <c r="BK167" i="9"/>
  <c r="BL167" i="9"/>
  <c r="BM167" i="9"/>
  <c r="BN167" i="9"/>
  <c r="BO167" i="9"/>
  <c r="BP167" i="9"/>
  <c r="BQ167" i="9"/>
  <c r="BR167" i="9"/>
  <c r="BS167" i="9"/>
  <c r="BT167" i="9"/>
  <c r="BU167" i="9"/>
  <c r="BV167" i="9"/>
  <c r="BW167" i="9"/>
  <c r="BX167" i="9"/>
  <c r="BY167" i="9"/>
  <c r="BZ167" i="9"/>
  <c r="CA167" i="9"/>
  <c r="CB167" i="9"/>
  <c r="CC167" i="9"/>
  <c r="CD167" i="9"/>
  <c r="CE167" i="9"/>
  <c r="CF167" i="9"/>
  <c r="CG167" i="9"/>
  <c r="CH167" i="9"/>
  <c r="CI167" i="9"/>
  <c r="CJ167" i="9"/>
  <c r="CK167" i="9"/>
  <c r="CL167" i="9"/>
  <c r="CM167" i="9"/>
  <c r="CN167" i="9"/>
  <c r="CO167" i="9"/>
  <c r="CP167" i="9"/>
  <c r="CQ167" i="9"/>
  <c r="CR167" i="9"/>
  <c r="CS167" i="9"/>
  <c r="CT167" i="9"/>
  <c r="CU167" i="9"/>
  <c r="CV167" i="9"/>
  <c r="CW167" i="9"/>
  <c r="CX167" i="9"/>
  <c r="CY167" i="9"/>
  <c r="CZ167" i="9"/>
  <c r="DA167" i="9"/>
  <c r="DB167" i="9"/>
  <c r="DC167" i="9"/>
  <c r="DD167" i="9"/>
  <c r="DE167" i="9"/>
  <c r="DF167" i="9"/>
  <c r="DG167" i="9"/>
  <c r="DH167" i="9"/>
  <c r="DI167" i="9"/>
  <c r="DJ167" i="9"/>
  <c r="DK167" i="9"/>
  <c r="DL167" i="9"/>
  <c r="DM167" i="9"/>
  <c r="DN167" i="9"/>
  <c r="DO167" i="9"/>
  <c r="A168" i="9"/>
  <c r="B168" i="9"/>
  <c r="C168" i="9"/>
  <c r="D168" i="9"/>
  <c r="E168" i="9"/>
  <c r="F168" i="9"/>
  <c r="G168" i="9"/>
  <c r="H168" i="9"/>
  <c r="I168" i="9"/>
  <c r="J168" i="9"/>
  <c r="K168" i="9"/>
  <c r="L168" i="9"/>
  <c r="M168" i="9"/>
  <c r="N168" i="9"/>
  <c r="O168" i="9"/>
  <c r="P168" i="9"/>
  <c r="Q168" i="9"/>
  <c r="R168" i="9"/>
  <c r="S168" i="9"/>
  <c r="T168" i="9"/>
  <c r="U168" i="9"/>
  <c r="V168" i="9"/>
  <c r="W168" i="9"/>
  <c r="X168" i="9"/>
  <c r="Y168" i="9"/>
  <c r="Z168" i="9"/>
  <c r="AA168" i="9"/>
  <c r="AB168" i="9"/>
  <c r="AC168" i="9"/>
  <c r="AD168" i="9"/>
  <c r="AE168" i="9"/>
  <c r="AF168" i="9"/>
  <c r="AG168" i="9"/>
  <c r="AH168" i="9"/>
  <c r="AI168" i="9"/>
  <c r="AJ168" i="9"/>
  <c r="AK168" i="9"/>
  <c r="AL168" i="9"/>
  <c r="AM168" i="9"/>
  <c r="AN168" i="9"/>
  <c r="AO168" i="9"/>
  <c r="AP168" i="9"/>
  <c r="AQ168" i="9"/>
  <c r="AR168" i="9"/>
  <c r="AS168" i="9"/>
  <c r="AT168" i="9"/>
  <c r="AU168" i="9"/>
  <c r="AV168" i="9"/>
  <c r="AW168" i="9"/>
  <c r="AX168" i="9"/>
  <c r="AY168" i="9"/>
  <c r="AZ168" i="9"/>
  <c r="BA168" i="9"/>
  <c r="BB168" i="9"/>
  <c r="BC168" i="9"/>
  <c r="BD168" i="9"/>
  <c r="BE168" i="9"/>
  <c r="BF168" i="9"/>
  <c r="BG168" i="9"/>
  <c r="BH168" i="9"/>
  <c r="BI168" i="9"/>
  <c r="BJ168" i="9"/>
  <c r="BK168" i="9"/>
  <c r="BL168" i="9"/>
  <c r="BM168" i="9"/>
  <c r="BN168" i="9"/>
  <c r="BO168" i="9"/>
  <c r="BP168" i="9"/>
  <c r="BQ168" i="9"/>
  <c r="BR168" i="9"/>
  <c r="BS168" i="9"/>
  <c r="BT168" i="9"/>
  <c r="BU168" i="9"/>
  <c r="BV168" i="9"/>
  <c r="BW168" i="9"/>
  <c r="BX168" i="9"/>
  <c r="BY168" i="9"/>
  <c r="BZ168" i="9"/>
  <c r="CA168" i="9"/>
  <c r="CB168" i="9"/>
  <c r="CC168" i="9"/>
  <c r="CD168" i="9"/>
  <c r="CE168" i="9"/>
  <c r="CF168" i="9"/>
  <c r="CG168" i="9"/>
  <c r="CH168" i="9"/>
  <c r="CI168" i="9"/>
  <c r="CJ168" i="9"/>
  <c r="CK168" i="9"/>
  <c r="CL168" i="9"/>
  <c r="CM168" i="9"/>
  <c r="CN168" i="9"/>
  <c r="CO168" i="9"/>
  <c r="CP168" i="9"/>
  <c r="CQ168" i="9"/>
  <c r="CR168" i="9"/>
  <c r="CS168" i="9"/>
  <c r="CT168" i="9"/>
  <c r="CU168" i="9"/>
  <c r="CV168" i="9"/>
  <c r="CW168" i="9"/>
  <c r="CX168" i="9"/>
  <c r="CY168" i="9"/>
  <c r="CZ168" i="9"/>
  <c r="DA168" i="9"/>
  <c r="DB168" i="9"/>
  <c r="DC168" i="9"/>
  <c r="DD168" i="9"/>
  <c r="DE168" i="9"/>
  <c r="DF168" i="9"/>
  <c r="DG168" i="9"/>
  <c r="DH168" i="9"/>
  <c r="DI168" i="9"/>
  <c r="DJ168" i="9"/>
  <c r="DK168" i="9"/>
  <c r="DL168" i="9"/>
  <c r="DM168" i="9"/>
  <c r="DN168" i="9"/>
  <c r="DO168" i="9"/>
  <c r="A169" i="9"/>
  <c r="B169" i="9"/>
  <c r="C169" i="9"/>
  <c r="D169" i="9"/>
  <c r="E169" i="9"/>
  <c r="F169" i="9"/>
  <c r="G169" i="9"/>
  <c r="H169" i="9"/>
  <c r="I169" i="9"/>
  <c r="J169" i="9"/>
  <c r="K169" i="9"/>
  <c r="L169" i="9"/>
  <c r="M169" i="9"/>
  <c r="N169" i="9"/>
  <c r="O169" i="9"/>
  <c r="P169" i="9"/>
  <c r="Q169" i="9"/>
  <c r="R169" i="9"/>
  <c r="S169" i="9"/>
  <c r="T169" i="9"/>
  <c r="U169" i="9"/>
  <c r="V169" i="9"/>
  <c r="W169" i="9"/>
  <c r="X169" i="9"/>
  <c r="Y169" i="9"/>
  <c r="Z169" i="9"/>
  <c r="AA169" i="9"/>
  <c r="AB169" i="9"/>
  <c r="AC169" i="9"/>
  <c r="AD169" i="9"/>
  <c r="AE169" i="9"/>
  <c r="AF169" i="9"/>
  <c r="AG169" i="9"/>
  <c r="AH169" i="9"/>
  <c r="AI169" i="9"/>
  <c r="AJ169" i="9"/>
  <c r="AK169" i="9"/>
  <c r="AL169" i="9"/>
  <c r="AM169" i="9"/>
  <c r="AN169" i="9"/>
  <c r="AO169" i="9"/>
  <c r="AP169" i="9"/>
  <c r="AQ169" i="9"/>
  <c r="AR169" i="9"/>
  <c r="AS169" i="9"/>
  <c r="AT169" i="9"/>
  <c r="AU169" i="9"/>
  <c r="AV169" i="9"/>
  <c r="AW169" i="9"/>
  <c r="AX169" i="9"/>
  <c r="AY169" i="9"/>
  <c r="AZ169" i="9"/>
  <c r="BA169" i="9"/>
  <c r="BB169" i="9"/>
  <c r="BC169" i="9"/>
  <c r="BD169" i="9"/>
  <c r="BE169" i="9"/>
  <c r="BF169" i="9"/>
  <c r="BG169" i="9"/>
  <c r="BH169" i="9"/>
  <c r="BI169" i="9"/>
  <c r="BJ169" i="9"/>
  <c r="BK169" i="9"/>
  <c r="BL169" i="9"/>
  <c r="BM169" i="9"/>
  <c r="BN169" i="9"/>
  <c r="BO169" i="9"/>
  <c r="BP169" i="9"/>
  <c r="BQ169" i="9"/>
  <c r="BR169" i="9"/>
  <c r="BS169" i="9"/>
  <c r="BT169" i="9"/>
  <c r="BU169" i="9"/>
  <c r="BV169" i="9"/>
  <c r="BW169" i="9"/>
  <c r="BX169" i="9"/>
  <c r="BY169" i="9"/>
  <c r="BZ169" i="9"/>
  <c r="CA169" i="9"/>
  <c r="CB169" i="9"/>
  <c r="CC169" i="9"/>
  <c r="CD169" i="9"/>
  <c r="CE169" i="9"/>
  <c r="CF169" i="9"/>
  <c r="CG169" i="9"/>
  <c r="CH169" i="9"/>
  <c r="CI169" i="9"/>
  <c r="CJ169" i="9"/>
  <c r="CK169" i="9"/>
  <c r="CL169" i="9"/>
  <c r="CM169" i="9"/>
  <c r="CN169" i="9"/>
  <c r="CO169" i="9"/>
  <c r="CP169" i="9"/>
  <c r="CQ169" i="9"/>
  <c r="CR169" i="9"/>
  <c r="CS169" i="9"/>
  <c r="CT169" i="9"/>
  <c r="CU169" i="9"/>
  <c r="CV169" i="9"/>
  <c r="CW169" i="9"/>
  <c r="CX169" i="9"/>
  <c r="CY169" i="9"/>
  <c r="CZ169" i="9"/>
  <c r="DA169" i="9"/>
  <c r="DB169" i="9"/>
  <c r="DC169" i="9"/>
  <c r="DD169" i="9"/>
  <c r="DE169" i="9"/>
  <c r="DF169" i="9"/>
  <c r="DG169" i="9"/>
  <c r="DH169" i="9"/>
  <c r="DI169" i="9"/>
  <c r="DJ169" i="9"/>
  <c r="DK169" i="9"/>
  <c r="DL169" i="9"/>
  <c r="DM169" i="9"/>
  <c r="DN169" i="9"/>
  <c r="DO169" i="9"/>
  <c r="A170" i="9"/>
  <c r="B170" i="9"/>
  <c r="C170" i="9"/>
  <c r="D170" i="9"/>
  <c r="E170" i="9"/>
  <c r="F170" i="9"/>
  <c r="G170" i="9"/>
  <c r="H170" i="9"/>
  <c r="I170" i="9"/>
  <c r="J170" i="9"/>
  <c r="K170" i="9"/>
  <c r="L170" i="9"/>
  <c r="M170" i="9"/>
  <c r="N170" i="9"/>
  <c r="O170" i="9"/>
  <c r="P170" i="9"/>
  <c r="Q170" i="9"/>
  <c r="R170" i="9"/>
  <c r="S170" i="9"/>
  <c r="T170" i="9"/>
  <c r="U170" i="9"/>
  <c r="V170" i="9"/>
  <c r="W170" i="9"/>
  <c r="X170" i="9"/>
  <c r="Y170" i="9"/>
  <c r="Z170" i="9"/>
  <c r="AA170" i="9"/>
  <c r="AB170" i="9"/>
  <c r="AC170" i="9"/>
  <c r="AD170" i="9"/>
  <c r="AE170" i="9"/>
  <c r="AF170" i="9"/>
  <c r="AG170" i="9"/>
  <c r="AH170" i="9"/>
  <c r="AI170" i="9"/>
  <c r="AJ170" i="9"/>
  <c r="AK170" i="9"/>
  <c r="AL170" i="9"/>
  <c r="AM170" i="9"/>
  <c r="AN170" i="9"/>
  <c r="AO170" i="9"/>
  <c r="AP170" i="9"/>
  <c r="AQ170" i="9"/>
  <c r="AR170" i="9"/>
  <c r="AS170" i="9"/>
  <c r="AT170" i="9"/>
  <c r="AU170" i="9"/>
  <c r="AV170" i="9"/>
  <c r="AW170" i="9"/>
  <c r="AX170" i="9"/>
  <c r="AY170" i="9"/>
  <c r="AZ170" i="9"/>
  <c r="BA170" i="9"/>
  <c r="BB170" i="9"/>
  <c r="BC170" i="9"/>
  <c r="BD170" i="9"/>
  <c r="BE170" i="9"/>
  <c r="BF170" i="9"/>
  <c r="BG170" i="9"/>
  <c r="BH170" i="9"/>
  <c r="BI170" i="9"/>
  <c r="BJ170" i="9"/>
  <c r="BK170" i="9"/>
  <c r="BL170" i="9"/>
  <c r="BM170" i="9"/>
  <c r="BN170" i="9"/>
  <c r="BO170" i="9"/>
  <c r="BP170" i="9"/>
  <c r="BQ170" i="9"/>
  <c r="BR170" i="9"/>
  <c r="BS170" i="9"/>
  <c r="BT170" i="9"/>
  <c r="BU170" i="9"/>
  <c r="BV170" i="9"/>
  <c r="BW170" i="9"/>
  <c r="BX170" i="9"/>
  <c r="BY170" i="9"/>
  <c r="BZ170" i="9"/>
  <c r="CA170" i="9"/>
  <c r="CB170" i="9"/>
  <c r="CC170" i="9"/>
  <c r="CD170" i="9"/>
  <c r="CE170" i="9"/>
  <c r="CF170" i="9"/>
  <c r="CG170" i="9"/>
  <c r="CH170" i="9"/>
  <c r="CI170" i="9"/>
  <c r="CJ170" i="9"/>
  <c r="CK170" i="9"/>
  <c r="CL170" i="9"/>
  <c r="CM170" i="9"/>
  <c r="CN170" i="9"/>
  <c r="CO170" i="9"/>
  <c r="CP170" i="9"/>
  <c r="CQ170" i="9"/>
  <c r="CR170" i="9"/>
  <c r="CS170" i="9"/>
  <c r="CT170" i="9"/>
  <c r="CU170" i="9"/>
  <c r="CV170" i="9"/>
  <c r="CW170" i="9"/>
  <c r="CX170" i="9"/>
  <c r="CY170" i="9"/>
  <c r="CZ170" i="9"/>
  <c r="DA170" i="9"/>
  <c r="DB170" i="9"/>
  <c r="DC170" i="9"/>
  <c r="DD170" i="9"/>
  <c r="DE170" i="9"/>
  <c r="DF170" i="9"/>
  <c r="DG170" i="9"/>
  <c r="DH170" i="9"/>
  <c r="DI170" i="9"/>
  <c r="DJ170" i="9"/>
  <c r="DK170" i="9"/>
  <c r="DL170" i="9"/>
  <c r="DM170" i="9"/>
  <c r="DN170" i="9"/>
  <c r="DO170" i="9"/>
  <c r="A171" i="9"/>
  <c r="B171" i="9"/>
  <c r="C171" i="9"/>
  <c r="D171" i="9"/>
  <c r="E171" i="9"/>
  <c r="F171" i="9"/>
  <c r="G171" i="9"/>
  <c r="H171" i="9"/>
  <c r="I171" i="9"/>
  <c r="J171" i="9"/>
  <c r="K171" i="9"/>
  <c r="L171" i="9"/>
  <c r="M171" i="9"/>
  <c r="N171" i="9"/>
  <c r="O171" i="9"/>
  <c r="P171" i="9"/>
  <c r="Q171" i="9"/>
  <c r="R171" i="9"/>
  <c r="S171" i="9"/>
  <c r="T171" i="9"/>
  <c r="U171" i="9"/>
  <c r="V171" i="9"/>
  <c r="W171" i="9"/>
  <c r="X171" i="9"/>
  <c r="Y171" i="9"/>
  <c r="Z171" i="9"/>
  <c r="AA171" i="9"/>
  <c r="AB171" i="9"/>
  <c r="AC171" i="9"/>
  <c r="AD171" i="9"/>
  <c r="AE171" i="9"/>
  <c r="AF171" i="9"/>
  <c r="AG171" i="9"/>
  <c r="AH171" i="9"/>
  <c r="AI171" i="9"/>
  <c r="AJ171" i="9"/>
  <c r="AK171" i="9"/>
  <c r="AL171" i="9"/>
  <c r="AM171" i="9"/>
  <c r="AN171" i="9"/>
  <c r="AO171" i="9"/>
  <c r="AP171" i="9"/>
  <c r="AQ171" i="9"/>
  <c r="AR171" i="9"/>
  <c r="AS171" i="9"/>
  <c r="AT171" i="9"/>
  <c r="AU171" i="9"/>
  <c r="AV171" i="9"/>
  <c r="AW171" i="9"/>
  <c r="AX171" i="9"/>
  <c r="AY171" i="9"/>
  <c r="AZ171" i="9"/>
  <c r="BA171" i="9"/>
  <c r="BB171" i="9"/>
  <c r="BC171" i="9"/>
  <c r="BD171" i="9"/>
  <c r="BE171" i="9"/>
  <c r="BF171" i="9"/>
  <c r="BG171" i="9"/>
  <c r="BH171" i="9"/>
  <c r="BI171" i="9"/>
  <c r="BJ171" i="9"/>
  <c r="BK171" i="9"/>
  <c r="BL171" i="9"/>
  <c r="BM171" i="9"/>
  <c r="BN171" i="9"/>
  <c r="BO171" i="9"/>
  <c r="BP171" i="9"/>
  <c r="BQ171" i="9"/>
  <c r="BR171" i="9"/>
  <c r="BS171" i="9"/>
  <c r="BT171" i="9"/>
  <c r="BU171" i="9"/>
  <c r="BV171" i="9"/>
  <c r="BW171" i="9"/>
  <c r="BX171" i="9"/>
  <c r="BY171" i="9"/>
  <c r="BZ171" i="9"/>
  <c r="CA171" i="9"/>
  <c r="CB171" i="9"/>
  <c r="CC171" i="9"/>
  <c r="CD171" i="9"/>
  <c r="CE171" i="9"/>
  <c r="CF171" i="9"/>
  <c r="CG171" i="9"/>
  <c r="CH171" i="9"/>
  <c r="CI171" i="9"/>
  <c r="CJ171" i="9"/>
  <c r="CK171" i="9"/>
  <c r="CL171" i="9"/>
  <c r="CM171" i="9"/>
  <c r="CN171" i="9"/>
  <c r="CO171" i="9"/>
  <c r="CP171" i="9"/>
  <c r="CQ171" i="9"/>
  <c r="CR171" i="9"/>
  <c r="CS171" i="9"/>
  <c r="CT171" i="9"/>
  <c r="CU171" i="9"/>
  <c r="CV171" i="9"/>
  <c r="CW171" i="9"/>
  <c r="CX171" i="9"/>
  <c r="CY171" i="9"/>
  <c r="CZ171" i="9"/>
  <c r="DA171" i="9"/>
  <c r="DB171" i="9"/>
  <c r="DC171" i="9"/>
  <c r="DD171" i="9"/>
  <c r="DE171" i="9"/>
  <c r="DF171" i="9"/>
  <c r="DG171" i="9"/>
  <c r="DH171" i="9"/>
  <c r="DI171" i="9"/>
  <c r="DJ171" i="9"/>
  <c r="DK171" i="9"/>
  <c r="DL171" i="9"/>
  <c r="DM171" i="9"/>
  <c r="DN171" i="9"/>
  <c r="DO171" i="9"/>
  <c r="A172" i="9"/>
  <c r="B172" i="9"/>
  <c r="C172" i="9"/>
  <c r="D172" i="9"/>
  <c r="E172" i="9"/>
  <c r="F172" i="9"/>
  <c r="G172" i="9"/>
  <c r="H172" i="9"/>
  <c r="I172" i="9"/>
  <c r="J172" i="9"/>
  <c r="K172" i="9"/>
  <c r="L172" i="9"/>
  <c r="M172" i="9"/>
  <c r="N172" i="9"/>
  <c r="O172" i="9"/>
  <c r="P172" i="9"/>
  <c r="Q172" i="9"/>
  <c r="R172" i="9"/>
  <c r="S172" i="9"/>
  <c r="T172" i="9"/>
  <c r="U172" i="9"/>
  <c r="V172" i="9"/>
  <c r="W172" i="9"/>
  <c r="X172" i="9"/>
  <c r="Y172" i="9"/>
  <c r="Z172" i="9"/>
  <c r="AA172" i="9"/>
  <c r="AB172" i="9"/>
  <c r="AC172" i="9"/>
  <c r="AD172" i="9"/>
  <c r="AE172" i="9"/>
  <c r="AF172" i="9"/>
  <c r="AG172" i="9"/>
  <c r="AH172" i="9"/>
  <c r="AI172" i="9"/>
  <c r="AJ172" i="9"/>
  <c r="AK172" i="9"/>
  <c r="AL172" i="9"/>
  <c r="AM172" i="9"/>
  <c r="AN172" i="9"/>
  <c r="AO172" i="9"/>
  <c r="AP172" i="9"/>
  <c r="AQ172" i="9"/>
  <c r="AR172" i="9"/>
  <c r="AS172" i="9"/>
  <c r="AT172" i="9"/>
  <c r="AU172" i="9"/>
  <c r="AV172" i="9"/>
  <c r="AW172" i="9"/>
  <c r="AX172" i="9"/>
  <c r="AY172" i="9"/>
  <c r="AZ172" i="9"/>
  <c r="BA172" i="9"/>
  <c r="BB172" i="9"/>
  <c r="BC172" i="9"/>
  <c r="BD172" i="9"/>
  <c r="BE172" i="9"/>
  <c r="BF172" i="9"/>
  <c r="BG172" i="9"/>
  <c r="BH172" i="9"/>
  <c r="BI172" i="9"/>
  <c r="BJ172" i="9"/>
  <c r="BK172" i="9"/>
  <c r="BL172" i="9"/>
  <c r="BM172" i="9"/>
  <c r="BN172" i="9"/>
  <c r="BO172" i="9"/>
  <c r="BP172" i="9"/>
  <c r="BQ172" i="9"/>
  <c r="BR172" i="9"/>
  <c r="BS172" i="9"/>
  <c r="BT172" i="9"/>
  <c r="BU172" i="9"/>
  <c r="BV172" i="9"/>
  <c r="BW172" i="9"/>
  <c r="BX172" i="9"/>
  <c r="BY172" i="9"/>
  <c r="BZ172" i="9"/>
  <c r="CA172" i="9"/>
  <c r="CB172" i="9"/>
  <c r="CC172" i="9"/>
  <c r="CD172" i="9"/>
  <c r="CE172" i="9"/>
  <c r="CF172" i="9"/>
  <c r="CG172" i="9"/>
  <c r="CH172" i="9"/>
  <c r="CI172" i="9"/>
  <c r="CJ172" i="9"/>
  <c r="CK172" i="9"/>
  <c r="CL172" i="9"/>
  <c r="CM172" i="9"/>
  <c r="CN172" i="9"/>
  <c r="CO172" i="9"/>
  <c r="CP172" i="9"/>
  <c r="CQ172" i="9"/>
  <c r="CR172" i="9"/>
  <c r="CS172" i="9"/>
  <c r="CT172" i="9"/>
  <c r="CU172" i="9"/>
  <c r="CV172" i="9"/>
  <c r="CW172" i="9"/>
  <c r="CX172" i="9"/>
  <c r="CY172" i="9"/>
  <c r="CZ172" i="9"/>
  <c r="DA172" i="9"/>
  <c r="DB172" i="9"/>
  <c r="DC172" i="9"/>
  <c r="DD172" i="9"/>
  <c r="DE172" i="9"/>
  <c r="DF172" i="9"/>
  <c r="DG172" i="9"/>
  <c r="DH172" i="9"/>
  <c r="DI172" i="9"/>
  <c r="DJ172" i="9"/>
  <c r="DK172" i="9"/>
  <c r="DL172" i="9"/>
  <c r="DM172" i="9"/>
  <c r="DN172" i="9"/>
  <c r="DO172" i="9"/>
  <c r="A173" i="9"/>
  <c r="B173" i="9"/>
  <c r="C173" i="9"/>
  <c r="D173" i="9"/>
  <c r="E173" i="9"/>
  <c r="F173" i="9"/>
  <c r="G173" i="9"/>
  <c r="H173" i="9"/>
  <c r="I173" i="9"/>
  <c r="J173" i="9"/>
  <c r="K173" i="9"/>
  <c r="L173" i="9"/>
  <c r="M173" i="9"/>
  <c r="N173" i="9"/>
  <c r="O173" i="9"/>
  <c r="P173" i="9"/>
  <c r="Q173" i="9"/>
  <c r="R173" i="9"/>
  <c r="S173" i="9"/>
  <c r="T173" i="9"/>
  <c r="U173" i="9"/>
  <c r="V173" i="9"/>
  <c r="W173" i="9"/>
  <c r="X173" i="9"/>
  <c r="Y173" i="9"/>
  <c r="Z173" i="9"/>
  <c r="AA173" i="9"/>
  <c r="AB173" i="9"/>
  <c r="AC173" i="9"/>
  <c r="AD173" i="9"/>
  <c r="AE173" i="9"/>
  <c r="AF173" i="9"/>
  <c r="AG173" i="9"/>
  <c r="AH173" i="9"/>
  <c r="AI173" i="9"/>
  <c r="AJ173" i="9"/>
  <c r="AK173" i="9"/>
  <c r="AL173" i="9"/>
  <c r="AM173" i="9"/>
  <c r="AN173" i="9"/>
  <c r="AO173" i="9"/>
  <c r="AP173" i="9"/>
  <c r="AQ173" i="9"/>
  <c r="AR173" i="9"/>
  <c r="AS173" i="9"/>
  <c r="AT173" i="9"/>
  <c r="AU173" i="9"/>
  <c r="AV173" i="9"/>
  <c r="AW173" i="9"/>
  <c r="AX173" i="9"/>
  <c r="AY173" i="9"/>
  <c r="AZ173" i="9"/>
  <c r="BA173" i="9"/>
  <c r="BB173" i="9"/>
  <c r="BC173" i="9"/>
  <c r="BD173" i="9"/>
  <c r="BE173" i="9"/>
  <c r="BF173" i="9"/>
  <c r="BG173" i="9"/>
  <c r="BH173" i="9"/>
  <c r="BI173" i="9"/>
  <c r="BJ173" i="9"/>
  <c r="BK173" i="9"/>
  <c r="BL173" i="9"/>
  <c r="BM173" i="9"/>
  <c r="BN173" i="9"/>
  <c r="BO173" i="9"/>
  <c r="BP173" i="9"/>
  <c r="BQ173" i="9"/>
  <c r="BR173" i="9"/>
  <c r="BS173" i="9"/>
  <c r="BT173" i="9"/>
  <c r="BU173" i="9"/>
  <c r="BV173" i="9"/>
  <c r="BW173" i="9"/>
  <c r="BX173" i="9"/>
  <c r="BY173" i="9"/>
  <c r="BZ173" i="9"/>
  <c r="CA173" i="9"/>
  <c r="CB173" i="9"/>
  <c r="CC173" i="9"/>
  <c r="CD173" i="9"/>
  <c r="CE173" i="9"/>
  <c r="CF173" i="9"/>
  <c r="CG173" i="9"/>
  <c r="CH173" i="9"/>
  <c r="CI173" i="9"/>
  <c r="CJ173" i="9"/>
  <c r="CK173" i="9"/>
  <c r="CL173" i="9"/>
  <c r="CM173" i="9"/>
  <c r="CN173" i="9"/>
  <c r="CO173" i="9"/>
  <c r="CP173" i="9"/>
  <c r="CQ173" i="9"/>
  <c r="CR173" i="9"/>
  <c r="CS173" i="9"/>
  <c r="CT173" i="9"/>
  <c r="CU173" i="9"/>
  <c r="CV173" i="9"/>
  <c r="CW173" i="9"/>
  <c r="CX173" i="9"/>
  <c r="CY173" i="9"/>
  <c r="CZ173" i="9"/>
  <c r="DA173" i="9"/>
  <c r="DB173" i="9"/>
  <c r="DC173" i="9"/>
  <c r="DD173" i="9"/>
  <c r="DE173" i="9"/>
  <c r="DF173" i="9"/>
  <c r="DG173" i="9"/>
  <c r="DH173" i="9"/>
  <c r="DI173" i="9"/>
  <c r="DJ173" i="9"/>
  <c r="DK173" i="9"/>
  <c r="DL173" i="9"/>
  <c r="DM173" i="9"/>
  <c r="DN173" i="9"/>
  <c r="DO173" i="9"/>
  <c r="A174" i="9"/>
  <c r="B174" i="9"/>
  <c r="C174" i="9"/>
  <c r="D174" i="9"/>
  <c r="E174" i="9"/>
  <c r="F174" i="9"/>
  <c r="G174" i="9"/>
  <c r="H174" i="9"/>
  <c r="I174" i="9"/>
  <c r="J174" i="9"/>
  <c r="K174" i="9"/>
  <c r="L174" i="9"/>
  <c r="M174" i="9"/>
  <c r="N174" i="9"/>
  <c r="O174" i="9"/>
  <c r="P174" i="9"/>
  <c r="Q174" i="9"/>
  <c r="R174" i="9"/>
  <c r="S174" i="9"/>
  <c r="T174" i="9"/>
  <c r="U174" i="9"/>
  <c r="V174" i="9"/>
  <c r="W174" i="9"/>
  <c r="X174" i="9"/>
  <c r="Y174" i="9"/>
  <c r="Z174" i="9"/>
  <c r="AA174" i="9"/>
  <c r="AB174" i="9"/>
  <c r="AC174" i="9"/>
  <c r="AD174" i="9"/>
  <c r="AE174" i="9"/>
  <c r="AF174" i="9"/>
  <c r="AG174" i="9"/>
  <c r="AH174" i="9"/>
  <c r="AI174" i="9"/>
  <c r="AJ174" i="9"/>
  <c r="AK174" i="9"/>
  <c r="AL174" i="9"/>
  <c r="AM174" i="9"/>
  <c r="AN174" i="9"/>
  <c r="AO174" i="9"/>
  <c r="AP174" i="9"/>
  <c r="AQ174" i="9"/>
  <c r="AR174" i="9"/>
  <c r="AS174" i="9"/>
  <c r="AT174" i="9"/>
  <c r="AU174" i="9"/>
  <c r="AV174" i="9"/>
  <c r="AW174" i="9"/>
  <c r="AX174" i="9"/>
  <c r="AY174" i="9"/>
  <c r="AZ174" i="9"/>
  <c r="BA174" i="9"/>
  <c r="BB174" i="9"/>
  <c r="BC174" i="9"/>
  <c r="BD174" i="9"/>
  <c r="BE174" i="9"/>
  <c r="BF174" i="9"/>
  <c r="BG174" i="9"/>
  <c r="BH174" i="9"/>
  <c r="BI174" i="9"/>
  <c r="BJ174" i="9"/>
  <c r="BK174" i="9"/>
  <c r="BL174" i="9"/>
  <c r="BM174" i="9"/>
  <c r="BN174" i="9"/>
  <c r="BO174" i="9"/>
  <c r="BP174" i="9"/>
  <c r="BQ174" i="9"/>
  <c r="BR174" i="9"/>
  <c r="BS174" i="9"/>
  <c r="BT174" i="9"/>
  <c r="BU174" i="9"/>
  <c r="BV174" i="9"/>
  <c r="BW174" i="9"/>
  <c r="BX174" i="9"/>
  <c r="BY174" i="9"/>
  <c r="BZ174" i="9"/>
  <c r="CA174" i="9"/>
  <c r="CB174" i="9"/>
  <c r="CC174" i="9"/>
  <c r="CD174" i="9"/>
  <c r="CE174" i="9"/>
  <c r="CF174" i="9"/>
  <c r="CG174" i="9"/>
  <c r="CH174" i="9"/>
  <c r="CI174" i="9"/>
  <c r="CJ174" i="9"/>
  <c r="CK174" i="9"/>
  <c r="CL174" i="9"/>
  <c r="CM174" i="9"/>
  <c r="CN174" i="9"/>
  <c r="CO174" i="9"/>
  <c r="CP174" i="9"/>
  <c r="CQ174" i="9"/>
  <c r="CR174" i="9"/>
  <c r="CS174" i="9"/>
  <c r="CT174" i="9"/>
  <c r="CU174" i="9"/>
  <c r="CV174" i="9"/>
  <c r="CW174" i="9"/>
  <c r="CX174" i="9"/>
  <c r="CY174" i="9"/>
  <c r="CZ174" i="9"/>
  <c r="DA174" i="9"/>
  <c r="DB174" i="9"/>
  <c r="DC174" i="9"/>
  <c r="DD174" i="9"/>
  <c r="DE174" i="9"/>
  <c r="DF174" i="9"/>
  <c r="DG174" i="9"/>
  <c r="DH174" i="9"/>
  <c r="DI174" i="9"/>
  <c r="DJ174" i="9"/>
  <c r="DK174" i="9"/>
  <c r="DL174" i="9"/>
  <c r="DM174" i="9"/>
  <c r="DN174" i="9"/>
  <c r="DO174" i="9"/>
  <c r="A175" i="9"/>
  <c r="B175" i="9"/>
  <c r="C175" i="9"/>
  <c r="D175" i="9"/>
  <c r="E175" i="9"/>
  <c r="F175" i="9"/>
  <c r="G175" i="9"/>
  <c r="H175" i="9"/>
  <c r="I175" i="9"/>
  <c r="J175" i="9"/>
  <c r="K175" i="9"/>
  <c r="L175" i="9"/>
  <c r="M175" i="9"/>
  <c r="N175" i="9"/>
  <c r="O175" i="9"/>
  <c r="P175" i="9"/>
  <c r="Q175" i="9"/>
  <c r="R175" i="9"/>
  <c r="S175" i="9"/>
  <c r="T175" i="9"/>
  <c r="U175" i="9"/>
  <c r="V175" i="9"/>
  <c r="W175" i="9"/>
  <c r="X175" i="9"/>
  <c r="Y175" i="9"/>
  <c r="Z175" i="9"/>
  <c r="AA175" i="9"/>
  <c r="AB175" i="9"/>
  <c r="AC175" i="9"/>
  <c r="AD175" i="9"/>
  <c r="AE175" i="9"/>
  <c r="AF175" i="9"/>
  <c r="AG175" i="9"/>
  <c r="AH175" i="9"/>
  <c r="AI175" i="9"/>
  <c r="AJ175" i="9"/>
  <c r="AK175" i="9"/>
  <c r="AL175" i="9"/>
  <c r="AM175" i="9"/>
  <c r="AN175" i="9"/>
  <c r="AO175" i="9"/>
  <c r="AP175" i="9"/>
  <c r="AQ175" i="9"/>
  <c r="AR175" i="9"/>
  <c r="AS175" i="9"/>
  <c r="AT175" i="9"/>
  <c r="AU175" i="9"/>
  <c r="AV175" i="9"/>
  <c r="AW175" i="9"/>
  <c r="AX175" i="9"/>
  <c r="AY175" i="9"/>
  <c r="AZ175" i="9"/>
  <c r="BA175" i="9"/>
  <c r="BB175" i="9"/>
  <c r="BC175" i="9"/>
  <c r="BD175" i="9"/>
  <c r="BE175" i="9"/>
  <c r="BF175" i="9"/>
  <c r="BG175" i="9"/>
  <c r="BH175" i="9"/>
  <c r="BI175" i="9"/>
  <c r="BJ175" i="9"/>
  <c r="BK175" i="9"/>
  <c r="BL175" i="9"/>
  <c r="BM175" i="9"/>
  <c r="BN175" i="9"/>
  <c r="BO175" i="9"/>
  <c r="BP175" i="9"/>
  <c r="BQ175" i="9"/>
  <c r="BR175" i="9"/>
  <c r="BS175" i="9"/>
  <c r="BT175" i="9"/>
  <c r="BU175" i="9"/>
  <c r="BV175" i="9"/>
  <c r="BW175" i="9"/>
  <c r="BX175" i="9"/>
  <c r="BY175" i="9"/>
  <c r="BZ175" i="9"/>
  <c r="CA175" i="9"/>
  <c r="CB175" i="9"/>
  <c r="CC175" i="9"/>
  <c r="CD175" i="9"/>
  <c r="CE175" i="9"/>
  <c r="CF175" i="9"/>
  <c r="CG175" i="9"/>
  <c r="CH175" i="9"/>
  <c r="CI175" i="9"/>
  <c r="CJ175" i="9"/>
  <c r="CK175" i="9"/>
  <c r="CL175" i="9"/>
  <c r="CM175" i="9"/>
  <c r="CN175" i="9"/>
  <c r="CO175" i="9"/>
  <c r="CP175" i="9"/>
  <c r="CQ175" i="9"/>
  <c r="CR175" i="9"/>
  <c r="CS175" i="9"/>
  <c r="CT175" i="9"/>
  <c r="CU175" i="9"/>
  <c r="CV175" i="9"/>
  <c r="CW175" i="9"/>
  <c r="CX175" i="9"/>
  <c r="CY175" i="9"/>
  <c r="CZ175" i="9"/>
  <c r="DA175" i="9"/>
  <c r="DB175" i="9"/>
  <c r="DC175" i="9"/>
  <c r="DD175" i="9"/>
  <c r="DE175" i="9"/>
  <c r="DF175" i="9"/>
  <c r="DG175" i="9"/>
  <c r="DH175" i="9"/>
  <c r="DI175" i="9"/>
  <c r="DJ175" i="9"/>
  <c r="DK175" i="9"/>
  <c r="DL175" i="9"/>
  <c r="DM175" i="9"/>
  <c r="DN175" i="9"/>
  <c r="DO175" i="9"/>
  <c r="A176" i="9"/>
  <c r="B176" i="9"/>
  <c r="C176" i="9"/>
  <c r="D176" i="9"/>
  <c r="E176" i="9"/>
  <c r="F176" i="9"/>
  <c r="G176" i="9"/>
  <c r="H176" i="9"/>
  <c r="I176" i="9"/>
  <c r="J176" i="9"/>
  <c r="K176" i="9"/>
  <c r="L176" i="9"/>
  <c r="M176" i="9"/>
  <c r="N176" i="9"/>
  <c r="O176" i="9"/>
  <c r="P176" i="9"/>
  <c r="Q176" i="9"/>
  <c r="R176" i="9"/>
  <c r="S176" i="9"/>
  <c r="T176" i="9"/>
  <c r="U176" i="9"/>
  <c r="V176" i="9"/>
  <c r="W176" i="9"/>
  <c r="X176" i="9"/>
  <c r="Y176" i="9"/>
  <c r="Z176" i="9"/>
  <c r="AA176" i="9"/>
  <c r="AB176" i="9"/>
  <c r="AC176" i="9"/>
  <c r="AD176" i="9"/>
  <c r="AE176" i="9"/>
  <c r="AF176" i="9"/>
  <c r="AG176" i="9"/>
  <c r="AH176" i="9"/>
  <c r="AI176" i="9"/>
  <c r="AJ176" i="9"/>
  <c r="AK176" i="9"/>
  <c r="AL176" i="9"/>
  <c r="AM176" i="9"/>
  <c r="AN176" i="9"/>
  <c r="AO176" i="9"/>
  <c r="AP176" i="9"/>
  <c r="AQ176" i="9"/>
  <c r="AR176" i="9"/>
  <c r="AS176" i="9"/>
  <c r="AT176" i="9"/>
  <c r="AU176" i="9"/>
  <c r="AV176" i="9"/>
  <c r="AW176" i="9"/>
  <c r="AX176" i="9"/>
  <c r="AY176" i="9"/>
  <c r="AZ176" i="9"/>
  <c r="BA176" i="9"/>
  <c r="BB176" i="9"/>
  <c r="BC176" i="9"/>
  <c r="BD176" i="9"/>
  <c r="BE176" i="9"/>
  <c r="BF176" i="9"/>
  <c r="BG176" i="9"/>
  <c r="BH176" i="9"/>
  <c r="BI176" i="9"/>
  <c r="BJ176" i="9"/>
  <c r="BK176" i="9"/>
  <c r="BL176" i="9"/>
  <c r="BM176" i="9"/>
  <c r="BN176" i="9"/>
  <c r="BO176" i="9"/>
  <c r="BP176" i="9"/>
  <c r="BQ176" i="9"/>
  <c r="BR176" i="9"/>
  <c r="BS176" i="9"/>
  <c r="BT176" i="9"/>
  <c r="BU176" i="9"/>
  <c r="BV176" i="9"/>
  <c r="BW176" i="9"/>
  <c r="BX176" i="9"/>
  <c r="BY176" i="9"/>
  <c r="BZ176" i="9"/>
  <c r="CA176" i="9"/>
  <c r="CB176" i="9"/>
  <c r="CC176" i="9"/>
  <c r="CD176" i="9"/>
  <c r="CE176" i="9"/>
  <c r="CF176" i="9"/>
  <c r="CG176" i="9"/>
  <c r="CH176" i="9"/>
  <c r="CI176" i="9"/>
  <c r="CJ176" i="9"/>
  <c r="CK176" i="9"/>
  <c r="CL176" i="9"/>
  <c r="CM176" i="9"/>
  <c r="CN176" i="9"/>
  <c r="CO176" i="9"/>
  <c r="CP176" i="9"/>
  <c r="CQ176" i="9"/>
  <c r="CR176" i="9"/>
  <c r="CS176" i="9"/>
  <c r="CT176" i="9"/>
  <c r="CU176" i="9"/>
  <c r="CV176" i="9"/>
  <c r="CW176" i="9"/>
  <c r="CX176" i="9"/>
  <c r="CY176" i="9"/>
  <c r="CZ176" i="9"/>
  <c r="DA176" i="9"/>
  <c r="DB176" i="9"/>
  <c r="DC176" i="9"/>
  <c r="DD176" i="9"/>
  <c r="DE176" i="9"/>
  <c r="DF176" i="9"/>
  <c r="DG176" i="9"/>
  <c r="DH176" i="9"/>
  <c r="DI176" i="9"/>
  <c r="DJ176" i="9"/>
  <c r="DK176" i="9"/>
  <c r="DL176" i="9"/>
  <c r="DM176" i="9"/>
  <c r="DN176" i="9"/>
  <c r="DO176" i="9"/>
  <c r="A177" i="9"/>
  <c r="B177" i="9"/>
  <c r="C177" i="9"/>
  <c r="D177" i="9"/>
  <c r="E177" i="9"/>
  <c r="F177" i="9"/>
  <c r="G177" i="9"/>
  <c r="H177" i="9"/>
  <c r="I177" i="9"/>
  <c r="J177" i="9"/>
  <c r="K177" i="9"/>
  <c r="L177" i="9"/>
  <c r="M177" i="9"/>
  <c r="N177" i="9"/>
  <c r="O177" i="9"/>
  <c r="P177" i="9"/>
  <c r="Q177" i="9"/>
  <c r="R177" i="9"/>
  <c r="S177" i="9"/>
  <c r="T177" i="9"/>
  <c r="U177" i="9"/>
  <c r="V177" i="9"/>
  <c r="W177" i="9"/>
  <c r="X177" i="9"/>
  <c r="Y177" i="9"/>
  <c r="Z177" i="9"/>
  <c r="AA177" i="9"/>
  <c r="AB177" i="9"/>
  <c r="AC177" i="9"/>
  <c r="AD177" i="9"/>
  <c r="AE177" i="9"/>
  <c r="AF177" i="9"/>
  <c r="AG177" i="9"/>
  <c r="AH177" i="9"/>
  <c r="AI177" i="9"/>
  <c r="AJ177" i="9"/>
  <c r="AK177" i="9"/>
  <c r="AL177" i="9"/>
  <c r="AM177" i="9"/>
  <c r="AN177" i="9"/>
  <c r="AO177" i="9"/>
  <c r="AP177" i="9"/>
  <c r="AQ177" i="9"/>
  <c r="AR177" i="9"/>
  <c r="AS177" i="9"/>
  <c r="AT177" i="9"/>
  <c r="AU177" i="9"/>
  <c r="AV177" i="9"/>
  <c r="AW177" i="9"/>
  <c r="AX177" i="9"/>
  <c r="AY177" i="9"/>
  <c r="AZ177" i="9"/>
  <c r="BA177" i="9"/>
  <c r="BB177" i="9"/>
  <c r="BC177" i="9"/>
  <c r="BD177" i="9"/>
  <c r="BE177" i="9"/>
  <c r="BF177" i="9"/>
  <c r="BG177" i="9"/>
  <c r="BH177" i="9"/>
  <c r="BI177" i="9"/>
  <c r="BJ177" i="9"/>
  <c r="BK177" i="9"/>
  <c r="BL177" i="9"/>
  <c r="BM177" i="9"/>
  <c r="BN177" i="9"/>
  <c r="BO177" i="9"/>
  <c r="BP177" i="9"/>
  <c r="BQ177" i="9"/>
  <c r="BR177" i="9"/>
  <c r="BS177" i="9"/>
  <c r="BT177" i="9"/>
  <c r="BU177" i="9"/>
  <c r="BV177" i="9"/>
  <c r="BW177" i="9"/>
  <c r="BX177" i="9"/>
  <c r="BY177" i="9"/>
  <c r="BZ177" i="9"/>
  <c r="CA177" i="9"/>
  <c r="CB177" i="9"/>
  <c r="CC177" i="9"/>
  <c r="CD177" i="9"/>
  <c r="CE177" i="9"/>
  <c r="CF177" i="9"/>
  <c r="CG177" i="9"/>
  <c r="CH177" i="9"/>
  <c r="CI177" i="9"/>
  <c r="CJ177" i="9"/>
  <c r="CK177" i="9"/>
  <c r="CL177" i="9"/>
  <c r="CM177" i="9"/>
  <c r="CN177" i="9"/>
  <c r="CO177" i="9"/>
  <c r="CP177" i="9"/>
  <c r="CQ177" i="9"/>
  <c r="CR177" i="9"/>
  <c r="CS177" i="9"/>
  <c r="CT177" i="9"/>
  <c r="CU177" i="9"/>
  <c r="CV177" i="9"/>
  <c r="CW177" i="9"/>
  <c r="CX177" i="9"/>
  <c r="CY177" i="9"/>
  <c r="CZ177" i="9"/>
  <c r="DA177" i="9"/>
  <c r="DB177" i="9"/>
  <c r="DC177" i="9"/>
  <c r="DD177" i="9"/>
  <c r="DE177" i="9"/>
  <c r="DF177" i="9"/>
  <c r="DG177" i="9"/>
  <c r="DH177" i="9"/>
  <c r="DI177" i="9"/>
  <c r="DJ177" i="9"/>
  <c r="DK177" i="9"/>
  <c r="DL177" i="9"/>
  <c r="DM177" i="9"/>
  <c r="DN177" i="9"/>
  <c r="DO177" i="9"/>
  <c r="A178" i="9"/>
  <c r="B178" i="9"/>
  <c r="C178" i="9"/>
  <c r="D178" i="9"/>
  <c r="E178" i="9"/>
  <c r="F178" i="9"/>
  <c r="G178" i="9"/>
  <c r="H178" i="9"/>
  <c r="I178" i="9"/>
  <c r="J178" i="9"/>
  <c r="K178" i="9"/>
  <c r="L178" i="9"/>
  <c r="M178" i="9"/>
  <c r="N178" i="9"/>
  <c r="O178" i="9"/>
  <c r="P178" i="9"/>
  <c r="Q178" i="9"/>
  <c r="R178" i="9"/>
  <c r="S178" i="9"/>
  <c r="T178" i="9"/>
  <c r="U178" i="9"/>
  <c r="V178" i="9"/>
  <c r="W178" i="9"/>
  <c r="X178" i="9"/>
  <c r="Y178" i="9"/>
  <c r="Z178" i="9"/>
  <c r="AA178" i="9"/>
  <c r="AB178" i="9"/>
  <c r="AC178" i="9"/>
  <c r="AD178" i="9"/>
  <c r="AE178" i="9"/>
  <c r="AF178" i="9"/>
  <c r="AG178" i="9"/>
  <c r="AH178" i="9"/>
  <c r="AI178" i="9"/>
  <c r="AJ178" i="9"/>
  <c r="AK178" i="9"/>
  <c r="AL178" i="9"/>
  <c r="AM178" i="9"/>
  <c r="AN178" i="9"/>
  <c r="AO178" i="9"/>
  <c r="AP178" i="9"/>
  <c r="AQ178" i="9"/>
  <c r="AR178" i="9"/>
  <c r="AS178" i="9"/>
  <c r="AT178" i="9"/>
  <c r="AU178" i="9"/>
  <c r="AV178" i="9"/>
  <c r="AW178" i="9"/>
  <c r="AX178" i="9"/>
  <c r="AY178" i="9"/>
  <c r="AZ178" i="9"/>
  <c r="BA178" i="9"/>
  <c r="BB178" i="9"/>
  <c r="BC178" i="9"/>
  <c r="BD178" i="9"/>
  <c r="BE178" i="9"/>
  <c r="BF178" i="9"/>
  <c r="BG178" i="9"/>
  <c r="BH178" i="9"/>
  <c r="BI178" i="9"/>
  <c r="BJ178" i="9"/>
  <c r="BK178" i="9"/>
  <c r="BL178" i="9"/>
  <c r="BM178" i="9"/>
  <c r="BN178" i="9"/>
  <c r="BO178" i="9"/>
  <c r="BP178" i="9"/>
  <c r="BQ178" i="9"/>
  <c r="BR178" i="9"/>
  <c r="BS178" i="9"/>
  <c r="BT178" i="9"/>
  <c r="BU178" i="9"/>
  <c r="BV178" i="9"/>
  <c r="BW178" i="9"/>
  <c r="BX178" i="9"/>
  <c r="BY178" i="9"/>
  <c r="BZ178" i="9"/>
  <c r="CA178" i="9"/>
  <c r="CB178" i="9"/>
  <c r="CC178" i="9"/>
  <c r="CD178" i="9"/>
  <c r="CE178" i="9"/>
  <c r="CF178" i="9"/>
  <c r="CG178" i="9"/>
  <c r="CH178" i="9"/>
  <c r="CI178" i="9"/>
  <c r="CJ178" i="9"/>
  <c r="CK178" i="9"/>
  <c r="CL178" i="9"/>
  <c r="CM178" i="9"/>
  <c r="CN178" i="9"/>
  <c r="CO178" i="9"/>
  <c r="CP178" i="9"/>
  <c r="CQ178" i="9"/>
  <c r="CR178" i="9"/>
  <c r="CS178" i="9"/>
  <c r="CT178" i="9"/>
  <c r="CU178" i="9"/>
  <c r="CV178" i="9"/>
  <c r="CW178" i="9"/>
  <c r="CX178" i="9"/>
  <c r="CY178" i="9"/>
  <c r="CZ178" i="9"/>
  <c r="DA178" i="9"/>
  <c r="DB178" i="9"/>
  <c r="DC178" i="9"/>
  <c r="DD178" i="9"/>
  <c r="DE178" i="9"/>
  <c r="DF178" i="9"/>
  <c r="DG178" i="9"/>
  <c r="DH178" i="9"/>
  <c r="DI178" i="9"/>
  <c r="DJ178" i="9"/>
  <c r="DK178" i="9"/>
  <c r="DL178" i="9"/>
  <c r="DM178" i="9"/>
  <c r="DN178" i="9"/>
  <c r="DO178" i="9"/>
  <c r="A179" i="9"/>
  <c r="B179" i="9"/>
  <c r="C179" i="9"/>
  <c r="D179" i="9"/>
  <c r="E179" i="9"/>
  <c r="F179" i="9"/>
  <c r="G179" i="9"/>
  <c r="H179" i="9"/>
  <c r="I179" i="9"/>
  <c r="J179" i="9"/>
  <c r="K179" i="9"/>
  <c r="L179" i="9"/>
  <c r="M179" i="9"/>
  <c r="N179" i="9"/>
  <c r="O179" i="9"/>
  <c r="P179" i="9"/>
  <c r="Q179" i="9"/>
  <c r="R179" i="9"/>
  <c r="S179" i="9"/>
  <c r="T179" i="9"/>
  <c r="U179" i="9"/>
  <c r="V179" i="9"/>
  <c r="W179" i="9"/>
  <c r="X179" i="9"/>
  <c r="Y179" i="9"/>
  <c r="Z179" i="9"/>
  <c r="AA179" i="9"/>
  <c r="AB179" i="9"/>
  <c r="AC179" i="9"/>
  <c r="AD179" i="9"/>
  <c r="AE179" i="9"/>
  <c r="AF179" i="9"/>
  <c r="AG179" i="9"/>
  <c r="AH179" i="9"/>
  <c r="AI179" i="9"/>
  <c r="AJ179" i="9"/>
  <c r="AK179" i="9"/>
  <c r="AL179" i="9"/>
  <c r="AM179" i="9"/>
  <c r="AN179" i="9"/>
  <c r="AO179" i="9"/>
  <c r="AP179" i="9"/>
  <c r="AQ179" i="9"/>
  <c r="AR179" i="9"/>
  <c r="AS179" i="9"/>
  <c r="AT179" i="9"/>
  <c r="AU179" i="9"/>
  <c r="AV179" i="9"/>
  <c r="AW179" i="9"/>
  <c r="AX179" i="9"/>
  <c r="AY179" i="9"/>
  <c r="AZ179" i="9"/>
  <c r="BA179" i="9"/>
  <c r="BB179" i="9"/>
  <c r="BC179" i="9"/>
  <c r="BD179" i="9"/>
  <c r="BE179" i="9"/>
  <c r="BF179" i="9"/>
  <c r="BG179" i="9"/>
  <c r="BH179" i="9"/>
  <c r="BI179" i="9"/>
  <c r="BJ179" i="9"/>
  <c r="BK179" i="9"/>
  <c r="BL179" i="9"/>
  <c r="BM179" i="9"/>
  <c r="BN179" i="9"/>
  <c r="BO179" i="9"/>
  <c r="BP179" i="9"/>
  <c r="BQ179" i="9"/>
  <c r="BR179" i="9"/>
  <c r="BS179" i="9"/>
  <c r="BT179" i="9"/>
  <c r="BU179" i="9"/>
  <c r="BV179" i="9"/>
  <c r="BW179" i="9"/>
  <c r="BX179" i="9"/>
  <c r="BY179" i="9"/>
  <c r="BZ179" i="9"/>
  <c r="CA179" i="9"/>
  <c r="CB179" i="9"/>
  <c r="CC179" i="9"/>
  <c r="CD179" i="9"/>
  <c r="CE179" i="9"/>
  <c r="CF179" i="9"/>
  <c r="CG179" i="9"/>
  <c r="CH179" i="9"/>
  <c r="CI179" i="9"/>
  <c r="CJ179" i="9"/>
  <c r="CK179" i="9"/>
  <c r="CL179" i="9"/>
  <c r="CM179" i="9"/>
  <c r="CN179" i="9"/>
  <c r="CO179" i="9"/>
  <c r="CP179" i="9"/>
  <c r="CQ179" i="9"/>
  <c r="CR179" i="9"/>
  <c r="CS179" i="9"/>
  <c r="CT179" i="9"/>
  <c r="CU179" i="9"/>
  <c r="CV179" i="9"/>
  <c r="CW179" i="9"/>
  <c r="CX179" i="9"/>
  <c r="CY179" i="9"/>
  <c r="CZ179" i="9"/>
  <c r="DA179" i="9"/>
  <c r="DB179" i="9"/>
  <c r="DC179" i="9"/>
  <c r="DD179" i="9"/>
  <c r="DE179" i="9"/>
  <c r="DF179" i="9"/>
  <c r="DG179" i="9"/>
  <c r="DH179" i="9"/>
  <c r="DI179" i="9"/>
  <c r="DJ179" i="9"/>
  <c r="DK179" i="9"/>
  <c r="DL179" i="9"/>
  <c r="DM179" i="9"/>
  <c r="DN179" i="9"/>
  <c r="DO179" i="9"/>
  <c r="A180" i="9"/>
  <c r="B180" i="9"/>
  <c r="C180" i="9"/>
  <c r="D180" i="9"/>
  <c r="E180" i="9"/>
  <c r="F180" i="9"/>
  <c r="G180" i="9"/>
  <c r="H180" i="9"/>
  <c r="I180" i="9"/>
  <c r="J180" i="9"/>
  <c r="K180" i="9"/>
  <c r="L180" i="9"/>
  <c r="M180" i="9"/>
  <c r="N180" i="9"/>
  <c r="O180" i="9"/>
  <c r="P180" i="9"/>
  <c r="Q180" i="9"/>
  <c r="R180" i="9"/>
  <c r="S180" i="9"/>
  <c r="T180" i="9"/>
  <c r="U180" i="9"/>
  <c r="V180" i="9"/>
  <c r="W180" i="9"/>
  <c r="X180" i="9"/>
  <c r="Y180" i="9"/>
  <c r="Z180" i="9"/>
  <c r="AA180" i="9"/>
  <c r="AB180" i="9"/>
  <c r="AC180" i="9"/>
  <c r="AD180" i="9"/>
  <c r="AE180" i="9"/>
  <c r="AF180" i="9"/>
  <c r="AG180" i="9"/>
  <c r="AH180" i="9"/>
  <c r="AI180" i="9"/>
  <c r="AJ180" i="9"/>
  <c r="AK180" i="9"/>
  <c r="AL180" i="9"/>
  <c r="AM180" i="9"/>
  <c r="AN180" i="9"/>
  <c r="AO180" i="9"/>
  <c r="AP180" i="9"/>
  <c r="AQ180" i="9"/>
  <c r="AR180" i="9"/>
  <c r="AS180" i="9"/>
  <c r="AT180" i="9"/>
  <c r="AU180" i="9"/>
  <c r="AV180" i="9"/>
  <c r="AW180" i="9"/>
  <c r="AX180" i="9"/>
  <c r="AY180" i="9"/>
  <c r="AZ180" i="9"/>
  <c r="BA180" i="9"/>
  <c r="BB180" i="9"/>
  <c r="BC180" i="9"/>
  <c r="BD180" i="9"/>
  <c r="BE180" i="9"/>
  <c r="BF180" i="9"/>
  <c r="BG180" i="9"/>
  <c r="BH180" i="9"/>
  <c r="BI180" i="9"/>
  <c r="BJ180" i="9"/>
  <c r="BK180" i="9"/>
  <c r="BL180" i="9"/>
  <c r="BM180" i="9"/>
  <c r="BN180" i="9"/>
  <c r="BO180" i="9"/>
  <c r="BP180" i="9"/>
  <c r="BQ180" i="9"/>
  <c r="BR180" i="9"/>
  <c r="BS180" i="9"/>
  <c r="BT180" i="9"/>
  <c r="BU180" i="9"/>
  <c r="BV180" i="9"/>
  <c r="BW180" i="9"/>
  <c r="BX180" i="9"/>
  <c r="BY180" i="9"/>
  <c r="BZ180" i="9"/>
  <c r="CA180" i="9"/>
  <c r="CB180" i="9"/>
  <c r="CC180" i="9"/>
  <c r="CD180" i="9"/>
  <c r="CE180" i="9"/>
  <c r="CF180" i="9"/>
  <c r="CG180" i="9"/>
  <c r="CH180" i="9"/>
  <c r="CI180" i="9"/>
  <c r="CJ180" i="9"/>
  <c r="CK180" i="9"/>
  <c r="CL180" i="9"/>
  <c r="CM180" i="9"/>
  <c r="CN180" i="9"/>
  <c r="CO180" i="9"/>
  <c r="CP180" i="9"/>
  <c r="CQ180" i="9"/>
  <c r="CR180" i="9"/>
  <c r="CS180" i="9"/>
  <c r="CT180" i="9"/>
  <c r="CU180" i="9"/>
  <c r="CV180" i="9"/>
  <c r="CW180" i="9"/>
  <c r="CX180" i="9"/>
  <c r="CY180" i="9"/>
  <c r="CZ180" i="9"/>
  <c r="DA180" i="9"/>
  <c r="DB180" i="9"/>
  <c r="DC180" i="9"/>
  <c r="DD180" i="9"/>
  <c r="DE180" i="9"/>
  <c r="DF180" i="9"/>
  <c r="DG180" i="9"/>
  <c r="DH180" i="9"/>
  <c r="DI180" i="9"/>
  <c r="DJ180" i="9"/>
  <c r="DK180" i="9"/>
  <c r="DL180" i="9"/>
  <c r="DM180" i="9"/>
  <c r="DN180" i="9"/>
  <c r="DO180" i="9"/>
  <c r="A181" i="9"/>
  <c r="B181" i="9"/>
  <c r="C181" i="9"/>
  <c r="D181" i="9"/>
  <c r="E181" i="9"/>
  <c r="F181" i="9"/>
  <c r="G181" i="9"/>
  <c r="H181" i="9"/>
  <c r="I181" i="9"/>
  <c r="J181" i="9"/>
  <c r="K181" i="9"/>
  <c r="L181" i="9"/>
  <c r="M181" i="9"/>
  <c r="N181" i="9"/>
  <c r="O181" i="9"/>
  <c r="P181" i="9"/>
  <c r="Q181" i="9"/>
  <c r="R181" i="9"/>
  <c r="S181" i="9"/>
  <c r="T181" i="9"/>
  <c r="U181" i="9"/>
  <c r="V181" i="9"/>
  <c r="W181" i="9"/>
  <c r="X181" i="9"/>
  <c r="Y181" i="9"/>
  <c r="Z181" i="9"/>
  <c r="AA181" i="9"/>
  <c r="AB181" i="9"/>
  <c r="AC181" i="9"/>
  <c r="AD181" i="9"/>
  <c r="AE181" i="9"/>
  <c r="AF181" i="9"/>
  <c r="AG181" i="9"/>
  <c r="AH181" i="9"/>
  <c r="AI181" i="9"/>
  <c r="AJ181" i="9"/>
  <c r="AK181" i="9"/>
  <c r="AL181" i="9"/>
  <c r="AM181" i="9"/>
  <c r="AN181" i="9"/>
  <c r="AO181" i="9"/>
  <c r="AP181" i="9"/>
  <c r="AQ181" i="9"/>
  <c r="AR181" i="9"/>
  <c r="AS181" i="9"/>
  <c r="AT181" i="9"/>
  <c r="AU181" i="9"/>
  <c r="AV181" i="9"/>
  <c r="AW181" i="9"/>
  <c r="AX181" i="9"/>
  <c r="AY181" i="9"/>
  <c r="AZ181" i="9"/>
  <c r="BA181" i="9"/>
  <c r="BB181" i="9"/>
  <c r="BC181" i="9"/>
  <c r="BD181" i="9"/>
  <c r="BE181" i="9"/>
  <c r="BF181" i="9"/>
  <c r="BG181" i="9"/>
  <c r="BH181" i="9"/>
  <c r="BI181" i="9"/>
  <c r="BJ181" i="9"/>
  <c r="BK181" i="9"/>
  <c r="BL181" i="9"/>
  <c r="BM181" i="9"/>
  <c r="BN181" i="9"/>
  <c r="BO181" i="9"/>
  <c r="BP181" i="9"/>
  <c r="BQ181" i="9"/>
  <c r="BR181" i="9"/>
  <c r="BS181" i="9"/>
  <c r="BT181" i="9"/>
  <c r="BU181" i="9"/>
  <c r="BV181" i="9"/>
  <c r="BW181" i="9"/>
  <c r="BX181" i="9"/>
  <c r="BY181" i="9"/>
  <c r="BZ181" i="9"/>
  <c r="CA181" i="9"/>
  <c r="CB181" i="9"/>
  <c r="CC181" i="9"/>
  <c r="CD181" i="9"/>
  <c r="CE181" i="9"/>
  <c r="CF181" i="9"/>
  <c r="CG181" i="9"/>
  <c r="CH181" i="9"/>
  <c r="CI181" i="9"/>
  <c r="CJ181" i="9"/>
  <c r="CK181" i="9"/>
  <c r="CL181" i="9"/>
  <c r="CM181" i="9"/>
  <c r="CN181" i="9"/>
  <c r="CO181" i="9"/>
  <c r="CP181" i="9"/>
  <c r="CQ181" i="9"/>
  <c r="CR181" i="9"/>
  <c r="CS181" i="9"/>
  <c r="CT181" i="9"/>
  <c r="CU181" i="9"/>
  <c r="CV181" i="9"/>
  <c r="CW181" i="9"/>
  <c r="CX181" i="9"/>
  <c r="CY181" i="9"/>
  <c r="CZ181" i="9"/>
  <c r="DA181" i="9"/>
  <c r="DB181" i="9"/>
  <c r="DC181" i="9"/>
  <c r="DD181" i="9"/>
  <c r="DE181" i="9"/>
  <c r="DF181" i="9"/>
  <c r="DG181" i="9"/>
  <c r="DH181" i="9"/>
  <c r="DI181" i="9"/>
  <c r="DJ181" i="9"/>
  <c r="DK181" i="9"/>
  <c r="DL181" i="9"/>
  <c r="DM181" i="9"/>
  <c r="DN181" i="9"/>
  <c r="DO181" i="9"/>
  <c r="A182" i="9"/>
  <c r="B182" i="9"/>
  <c r="C182" i="9"/>
  <c r="D182" i="9"/>
  <c r="E182" i="9"/>
  <c r="F182" i="9"/>
  <c r="G182" i="9"/>
  <c r="H182" i="9"/>
  <c r="I182" i="9"/>
  <c r="J182" i="9"/>
  <c r="K182" i="9"/>
  <c r="L182" i="9"/>
  <c r="M182" i="9"/>
  <c r="N182" i="9"/>
  <c r="O182" i="9"/>
  <c r="P182" i="9"/>
  <c r="Q182" i="9"/>
  <c r="R182" i="9"/>
  <c r="S182" i="9"/>
  <c r="T182" i="9"/>
  <c r="U182" i="9"/>
  <c r="V182" i="9"/>
  <c r="W182" i="9"/>
  <c r="X182" i="9"/>
  <c r="Y182" i="9"/>
  <c r="Z182" i="9"/>
  <c r="AA182" i="9"/>
  <c r="AB182" i="9"/>
  <c r="AC182" i="9"/>
  <c r="AD182" i="9"/>
  <c r="AE182" i="9"/>
  <c r="AF182" i="9"/>
  <c r="AG182" i="9"/>
  <c r="AH182" i="9"/>
  <c r="AI182" i="9"/>
  <c r="AJ182" i="9"/>
  <c r="AK182" i="9"/>
  <c r="AL182" i="9"/>
  <c r="AM182" i="9"/>
  <c r="AN182" i="9"/>
  <c r="AO182" i="9"/>
  <c r="AP182" i="9"/>
  <c r="AQ182" i="9"/>
  <c r="AR182" i="9"/>
  <c r="AS182" i="9"/>
  <c r="AT182" i="9"/>
  <c r="AU182" i="9"/>
  <c r="AV182" i="9"/>
  <c r="AW182" i="9"/>
  <c r="AX182" i="9"/>
  <c r="AY182" i="9"/>
  <c r="AZ182" i="9"/>
  <c r="BA182" i="9"/>
  <c r="BB182" i="9"/>
  <c r="BC182" i="9"/>
  <c r="BD182" i="9"/>
  <c r="BE182" i="9"/>
  <c r="BF182" i="9"/>
  <c r="BG182" i="9"/>
  <c r="BH182" i="9"/>
  <c r="BI182" i="9"/>
  <c r="BJ182" i="9"/>
  <c r="BK182" i="9"/>
  <c r="BL182" i="9"/>
  <c r="BM182" i="9"/>
  <c r="BN182" i="9"/>
  <c r="BO182" i="9"/>
  <c r="BP182" i="9"/>
  <c r="BQ182" i="9"/>
  <c r="BR182" i="9"/>
  <c r="BS182" i="9"/>
  <c r="BT182" i="9"/>
  <c r="BU182" i="9"/>
  <c r="BV182" i="9"/>
  <c r="BW182" i="9"/>
  <c r="BX182" i="9"/>
  <c r="BY182" i="9"/>
  <c r="BZ182" i="9"/>
  <c r="CA182" i="9"/>
  <c r="CB182" i="9"/>
  <c r="CC182" i="9"/>
  <c r="CD182" i="9"/>
  <c r="CE182" i="9"/>
  <c r="CF182" i="9"/>
  <c r="CG182" i="9"/>
  <c r="CH182" i="9"/>
  <c r="CI182" i="9"/>
  <c r="CJ182" i="9"/>
  <c r="CK182" i="9"/>
  <c r="CL182" i="9"/>
  <c r="CM182" i="9"/>
  <c r="CN182" i="9"/>
  <c r="CO182" i="9"/>
  <c r="CP182" i="9"/>
  <c r="CQ182" i="9"/>
  <c r="CR182" i="9"/>
  <c r="CS182" i="9"/>
  <c r="CT182" i="9"/>
  <c r="CU182" i="9"/>
  <c r="CV182" i="9"/>
  <c r="CW182" i="9"/>
  <c r="CX182" i="9"/>
  <c r="CY182" i="9"/>
  <c r="CZ182" i="9"/>
  <c r="DA182" i="9"/>
  <c r="DB182" i="9"/>
  <c r="DC182" i="9"/>
  <c r="DD182" i="9"/>
  <c r="DE182" i="9"/>
  <c r="DF182" i="9"/>
  <c r="DG182" i="9"/>
  <c r="DH182" i="9"/>
  <c r="DI182" i="9"/>
  <c r="DJ182" i="9"/>
  <c r="DK182" i="9"/>
  <c r="DL182" i="9"/>
  <c r="DM182" i="9"/>
  <c r="DN182" i="9"/>
  <c r="DO182" i="9"/>
  <c r="A183" i="9"/>
  <c r="B183" i="9"/>
  <c r="C183" i="9"/>
  <c r="D183" i="9"/>
  <c r="E183" i="9"/>
  <c r="F183" i="9"/>
  <c r="G183" i="9"/>
  <c r="H183" i="9"/>
  <c r="I183" i="9"/>
  <c r="J183" i="9"/>
  <c r="K183" i="9"/>
  <c r="L183" i="9"/>
  <c r="M183" i="9"/>
  <c r="N183" i="9"/>
  <c r="O183" i="9"/>
  <c r="P183" i="9"/>
  <c r="Q183" i="9"/>
  <c r="R183" i="9"/>
  <c r="S183" i="9"/>
  <c r="T183" i="9"/>
  <c r="U183" i="9"/>
  <c r="V183" i="9"/>
  <c r="W183" i="9"/>
  <c r="X183" i="9"/>
  <c r="Y183" i="9"/>
  <c r="Z183" i="9"/>
  <c r="AA183" i="9"/>
  <c r="AB183" i="9"/>
  <c r="AC183" i="9"/>
  <c r="AD183" i="9"/>
  <c r="AE183" i="9"/>
  <c r="AF183" i="9"/>
  <c r="AG183" i="9"/>
  <c r="AH183" i="9"/>
  <c r="AI183" i="9"/>
  <c r="AJ183" i="9"/>
  <c r="AK183" i="9"/>
  <c r="AL183" i="9"/>
  <c r="AM183" i="9"/>
  <c r="AN183" i="9"/>
  <c r="AO183" i="9"/>
  <c r="AP183" i="9"/>
  <c r="AQ183" i="9"/>
  <c r="AR183" i="9"/>
  <c r="AS183" i="9"/>
  <c r="AT183" i="9"/>
  <c r="AU183" i="9"/>
  <c r="AV183" i="9"/>
  <c r="AW183" i="9"/>
  <c r="AX183" i="9"/>
  <c r="AY183" i="9"/>
  <c r="AZ183" i="9"/>
  <c r="BA183" i="9"/>
  <c r="BB183" i="9"/>
  <c r="BC183" i="9"/>
  <c r="BD183" i="9"/>
  <c r="BE183" i="9"/>
  <c r="BF183" i="9"/>
  <c r="BG183" i="9"/>
  <c r="BH183" i="9"/>
  <c r="BI183" i="9"/>
  <c r="BJ183" i="9"/>
  <c r="BK183" i="9"/>
  <c r="BL183" i="9"/>
  <c r="BM183" i="9"/>
  <c r="BN183" i="9"/>
  <c r="BO183" i="9"/>
  <c r="BP183" i="9"/>
  <c r="BQ183" i="9"/>
  <c r="BR183" i="9"/>
  <c r="BS183" i="9"/>
  <c r="BT183" i="9"/>
  <c r="BU183" i="9"/>
  <c r="BV183" i="9"/>
  <c r="BW183" i="9"/>
  <c r="BX183" i="9"/>
  <c r="BY183" i="9"/>
  <c r="BZ183" i="9"/>
  <c r="CA183" i="9"/>
  <c r="CB183" i="9"/>
  <c r="CC183" i="9"/>
  <c r="CD183" i="9"/>
  <c r="CE183" i="9"/>
  <c r="CF183" i="9"/>
  <c r="CG183" i="9"/>
  <c r="CH183" i="9"/>
  <c r="CI183" i="9"/>
  <c r="CJ183" i="9"/>
  <c r="CK183" i="9"/>
  <c r="CL183" i="9"/>
  <c r="CM183" i="9"/>
  <c r="CN183" i="9"/>
  <c r="CO183" i="9"/>
  <c r="CP183" i="9"/>
  <c r="CQ183" i="9"/>
  <c r="CR183" i="9"/>
  <c r="CS183" i="9"/>
  <c r="CT183" i="9"/>
  <c r="CU183" i="9"/>
  <c r="CV183" i="9"/>
  <c r="CW183" i="9"/>
  <c r="CX183" i="9"/>
  <c r="CY183" i="9"/>
  <c r="CZ183" i="9"/>
  <c r="DA183" i="9"/>
  <c r="DB183" i="9"/>
  <c r="DC183" i="9"/>
  <c r="DD183" i="9"/>
  <c r="DE183" i="9"/>
  <c r="DF183" i="9"/>
  <c r="DG183" i="9"/>
  <c r="DH183" i="9"/>
  <c r="DI183" i="9"/>
  <c r="DJ183" i="9"/>
  <c r="DK183" i="9"/>
  <c r="DL183" i="9"/>
  <c r="DM183" i="9"/>
  <c r="DN183" i="9"/>
  <c r="DO183" i="9"/>
  <c r="A184" i="9"/>
  <c r="B184" i="9"/>
  <c r="C184" i="9"/>
  <c r="D184" i="9"/>
  <c r="E184" i="9"/>
  <c r="F184" i="9"/>
  <c r="G184" i="9"/>
  <c r="H184" i="9"/>
  <c r="I184" i="9"/>
  <c r="J184" i="9"/>
  <c r="K184" i="9"/>
  <c r="L184" i="9"/>
  <c r="M184" i="9"/>
  <c r="N184" i="9"/>
  <c r="O184" i="9"/>
  <c r="P184" i="9"/>
  <c r="Q184" i="9"/>
  <c r="R184" i="9"/>
  <c r="S184" i="9"/>
  <c r="T184" i="9"/>
  <c r="U184" i="9"/>
  <c r="V184" i="9"/>
  <c r="W184" i="9"/>
  <c r="X184" i="9"/>
  <c r="Y184" i="9"/>
  <c r="Z184" i="9"/>
  <c r="AA184" i="9"/>
  <c r="AB184" i="9"/>
  <c r="AC184" i="9"/>
  <c r="AD184" i="9"/>
  <c r="AE184" i="9"/>
  <c r="AF184" i="9"/>
  <c r="AG184" i="9"/>
  <c r="AH184" i="9"/>
  <c r="AI184" i="9"/>
  <c r="AJ184" i="9"/>
  <c r="AK184" i="9"/>
  <c r="AL184" i="9"/>
  <c r="AM184" i="9"/>
  <c r="AN184" i="9"/>
  <c r="AO184" i="9"/>
  <c r="AP184" i="9"/>
  <c r="AQ184" i="9"/>
  <c r="AR184" i="9"/>
  <c r="AS184" i="9"/>
  <c r="AT184" i="9"/>
  <c r="AU184" i="9"/>
  <c r="AV184" i="9"/>
  <c r="AW184" i="9"/>
  <c r="AX184" i="9"/>
  <c r="AY184" i="9"/>
  <c r="AZ184" i="9"/>
  <c r="BA184" i="9"/>
  <c r="BB184" i="9"/>
  <c r="BC184" i="9"/>
  <c r="BD184" i="9"/>
  <c r="BE184" i="9"/>
  <c r="BF184" i="9"/>
  <c r="BG184" i="9"/>
  <c r="BH184" i="9"/>
  <c r="BI184" i="9"/>
  <c r="BJ184" i="9"/>
  <c r="BK184" i="9"/>
  <c r="BL184" i="9"/>
  <c r="BM184" i="9"/>
  <c r="BN184" i="9"/>
  <c r="BO184" i="9"/>
  <c r="BP184" i="9"/>
  <c r="BQ184" i="9"/>
  <c r="BR184" i="9"/>
  <c r="BS184" i="9"/>
  <c r="BT184" i="9"/>
  <c r="BU184" i="9"/>
  <c r="BV184" i="9"/>
  <c r="BW184" i="9"/>
  <c r="BX184" i="9"/>
  <c r="BY184" i="9"/>
  <c r="BZ184" i="9"/>
  <c r="CA184" i="9"/>
  <c r="CB184" i="9"/>
  <c r="CC184" i="9"/>
  <c r="CD184" i="9"/>
  <c r="CE184" i="9"/>
  <c r="CF184" i="9"/>
  <c r="CG184" i="9"/>
  <c r="CH184" i="9"/>
  <c r="CI184" i="9"/>
  <c r="CJ184" i="9"/>
  <c r="CK184" i="9"/>
  <c r="CL184" i="9"/>
  <c r="CM184" i="9"/>
  <c r="CN184" i="9"/>
  <c r="CO184" i="9"/>
  <c r="CP184" i="9"/>
  <c r="CQ184" i="9"/>
  <c r="CR184" i="9"/>
  <c r="CS184" i="9"/>
  <c r="CT184" i="9"/>
  <c r="CU184" i="9"/>
  <c r="CV184" i="9"/>
  <c r="CW184" i="9"/>
  <c r="CX184" i="9"/>
  <c r="CY184" i="9"/>
  <c r="CZ184" i="9"/>
  <c r="DA184" i="9"/>
  <c r="DB184" i="9"/>
  <c r="DC184" i="9"/>
  <c r="DD184" i="9"/>
  <c r="DE184" i="9"/>
  <c r="DF184" i="9"/>
  <c r="DG184" i="9"/>
  <c r="DH184" i="9"/>
  <c r="DI184" i="9"/>
  <c r="DJ184" i="9"/>
  <c r="DK184" i="9"/>
  <c r="DL184" i="9"/>
  <c r="DM184" i="9"/>
  <c r="DN184" i="9"/>
  <c r="DO184" i="9"/>
  <c r="A185" i="9"/>
  <c r="B185" i="9"/>
  <c r="C185" i="9"/>
  <c r="D185" i="9"/>
  <c r="E185" i="9"/>
  <c r="F185" i="9"/>
  <c r="G185" i="9"/>
  <c r="H185" i="9"/>
  <c r="I185" i="9"/>
  <c r="J185" i="9"/>
  <c r="K185" i="9"/>
  <c r="L185" i="9"/>
  <c r="M185" i="9"/>
  <c r="N185" i="9"/>
  <c r="O185" i="9"/>
  <c r="P185" i="9"/>
  <c r="Q185" i="9"/>
  <c r="R185" i="9"/>
  <c r="S185" i="9"/>
  <c r="T185" i="9"/>
  <c r="U185" i="9"/>
  <c r="V185" i="9"/>
  <c r="W185" i="9"/>
  <c r="X185" i="9"/>
  <c r="Y185" i="9"/>
  <c r="Z185" i="9"/>
  <c r="AA185" i="9"/>
  <c r="AB185" i="9"/>
  <c r="AC185" i="9"/>
  <c r="AD185" i="9"/>
  <c r="AE185" i="9"/>
  <c r="AF185" i="9"/>
  <c r="AG185" i="9"/>
  <c r="AH185" i="9"/>
  <c r="AI185" i="9"/>
  <c r="AJ185" i="9"/>
  <c r="AK185" i="9"/>
  <c r="AL185" i="9"/>
  <c r="AM185" i="9"/>
  <c r="AN185" i="9"/>
  <c r="AO185" i="9"/>
  <c r="AP185" i="9"/>
  <c r="AQ185" i="9"/>
  <c r="AR185" i="9"/>
  <c r="AS185" i="9"/>
  <c r="AT185" i="9"/>
  <c r="AU185" i="9"/>
  <c r="AV185" i="9"/>
  <c r="AW185" i="9"/>
  <c r="AX185" i="9"/>
  <c r="AY185" i="9"/>
  <c r="AZ185" i="9"/>
  <c r="BA185" i="9"/>
  <c r="BB185" i="9"/>
  <c r="BC185" i="9"/>
  <c r="BD185" i="9"/>
  <c r="BE185" i="9"/>
  <c r="BF185" i="9"/>
  <c r="BG185" i="9"/>
  <c r="BH185" i="9"/>
  <c r="BI185" i="9"/>
  <c r="BJ185" i="9"/>
  <c r="BK185" i="9"/>
  <c r="BL185" i="9"/>
  <c r="BM185" i="9"/>
  <c r="BN185" i="9"/>
  <c r="BO185" i="9"/>
  <c r="BP185" i="9"/>
  <c r="BQ185" i="9"/>
  <c r="BR185" i="9"/>
  <c r="BS185" i="9"/>
  <c r="BT185" i="9"/>
  <c r="BU185" i="9"/>
  <c r="BV185" i="9"/>
  <c r="BW185" i="9"/>
  <c r="BX185" i="9"/>
  <c r="BY185" i="9"/>
  <c r="BZ185" i="9"/>
  <c r="CA185" i="9"/>
  <c r="CB185" i="9"/>
  <c r="CC185" i="9"/>
  <c r="CD185" i="9"/>
  <c r="CE185" i="9"/>
  <c r="CF185" i="9"/>
  <c r="CG185" i="9"/>
  <c r="CH185" i="9"/>
  <c r="CI185" i="9"/>
  <c r="CJ185" i="9"/>
  <c r="CK185" i="9"/>
  <c r="CL185" i="9"/>
  <c r="CM185" i="9"/>
  <c r="CN185" i="9"/>
  <c r="CO185" i="9"/>
  <c r="CP185" i="9"/>
  <c r="CQ185" i="9"/>
  <c r="CR185" i="9"/>
  <c r="CS185" i="9"/>
  <c r="CT185" i="9"/>
  <c r="CU185" i="9"/>
  <c r="CV185" i="9"/>
  <c r="CW185" i="9"/>
  <c r="CX185" i="9"/>
  <c r="CY185" i="9"/>
  <c r="CZ185" i="9"/>
  <c r="DA185" i="9"/>
  <c r="DB185" i="9"/>
  <c r="DC185" i="9"/>
  <c r="DD185" i="9"/>
  <c r="DE185" i="9"/>
  <c r="DF185" i="9"/>
  <c r="DG185" i="9"/>
  <c r="DH185" i="9"/>
  <c r="DI185" i="9"/>
  <c r="DJ185" i="9"/>
  <c r="DK185" i="9"/>
  <c r="DL185" i="9"/>
  <c r="DM185" i="9"/>
  <c r="DN185" i="9"/>
  <c r="DO185" i="9"/>
  <c r="A186" i="9"/>
  <c r="B186" i="9"/>
  <c r="C186" i="9"/>
  <c r="D186" i="9"/>
  <c r="E186" i="9"/>
  <c r="F186" i="9"/>
  <c r="G186" i="9"/>
  <c r="H186" i="9"/>
  <c r="I186" i="9"/>
  <c r="J186" i="9"/>
  <c r="K186" i="9"/>
  <c r="L186" i="9"/>
  <c r="M186" i="9"/>
  <c r="N186" i="9"/>
  <c r="O186" i="9"/>
  <c r="P186" i="9"/>
  <c r="Q186" i="9"/>
  <c r="R186" i="9"/>
  <c r="S186" i="9"/>
  <c r="T186" i="9"/>
  <c r="U186" i="9"/>
  <c r="V186" i="9"/>
  <c r="W186" i="9"/>
  <c r="X186" i="9"/>
  <c r="Y186" i="9"/>
  <c r="Z186" i="9"/>
  <c r="AA186" i="9"/>
  <c r="AB186" i="9"/>
  <c r="AC186" i="9"/>
  <c r="AD186" i="9"/>
  <c r="AE186" i="9"/>
  <c r="AF186" i="9"/>
  <c r="AG186" i="9"/>
  <c r="AH186" i="9"/>
  <c r="AI186" i="9"/>
  <c r="AJ186" i="9"/>
  <c r="AK186" i="9"/>
  <c r="AL186" i="9"/>
  <c r="AM186" i="9"/>
  <c r="AN186" i="9"/>
  <c r="AO186" i="9"/>
  <c r="AP186" i="9"/>
  <c r="AQ186" i="9"/>
  <c r="AR186" i="9"/>
  <c r="AS186" i="9"/>
  <c r="AT186" i="9"/>
  <c r="AU186" i="9"/>
  <c r="AV186" i="9"/>
  <c r="AW186" i="9"/>
  <c r="AX186" i="9"/>
  <c r="AY186" i="9"/>
  <c r="AZ186" i="9"/>
  <c r="BA186" i="9"/>
  <c r="BB186" i="9"/>
  <c r="BC186" i="9"/>
  <c r="BD186" i="9"/>
  <c r="BE186" i="9"/>
  <c r="BF186" i="9"/>
  <c r="BG186" i="9"/>
  <c r="BH186" i="9"/>
  <c r="BI186" i="9"/>
  <c r="BJ186" i="9"/>
  <c r="BK186" i="9"/>
  <c r="BL186" i="9"/>
  <c r="BM186" i="9"/>
  <c r="BN186" i="9"/>
  <c r="BO186" i="9"/>
  <c r="BP186" i="9"/>
  <c r="BQ186" i="9"/>
  <c r="BR186" i="9"/>
  <c r="BS186" i="9"/>
  <c r="BT186" i="9"/>
  <c r="BU186" i="9"/>
  <c r="BV186" i="9"/>
  <c r="BW186" i="9"/>
  <c r="BX186" i="9"/>
  <c r="BY186" i="9"/>
  <c r="BZ186" i="9"/>
  <c r="CA186" i="9"/>
  <c r="CB186" i="9"/>
  <c r="CC186" i="9"/>
  <c r="CD186" i="9"/>
  <c r="CE186" i="9"/>
  <c r="CF186" i="9"/>
  <c r="CG186" i="9"/>
  <c r="CH186" i="9"/>
  <c r="CI186" i="9"/>
  <c r="CJ186" i="9"/>
  <c r="CK186" i="9"/>
  <c r="CL186" i="9"/>
  <c r="CM186" i="9"/>
  <c r="CN186" i="9"/>
  <c r="CO186" i="9"/>
  <c r="CP186" i="9"/>
  <c r="CQ186" i="9"/>
  <c r="CR186" i="9"/>
  <c r="CS186" i="9"/>
  <c r="CT186" i="9"/>
  <c r="CU186" i="9"/>
  <c r="CV186" i="9"/>
  <c r="CW186" i="9"/>
  <c r="CX186" i="9"/>
  <c r="CY186" i="9"/>
  <c r="CZ186" i="9"/>
  <c r="DA186" i="9"/>
  <c r="DB186" i="9"/>
  <c r="DC186" i="9"/>
  <c r="DD186" i="9"/>
  <c r="DE186" i="9"/>
  <c r="DF186" i="9"/>
  <c r="DG186" i="9"/>
  <c r="DH186" i="9"/>
  <c r="DI186" i="9"/>
  <c r="DJ186" i="9"/>
  <c r="DK186" i="9"/>
  <c r="DL186" i="9"/>
  <c r="DM186" i="9"/>
  <c r="DN186" i="9"/>
  <c r="DO186" i="9"/>
  <c r="A187" i="9"/>
  <c r="B187" i="9"/>
  <c r="C187" i="9"/>
  <c r="D187" i="9"/>
  <c r="E187" i="9"/>
  <c r="F187" i="9"/>
  <c r="G187" i="9"/>
  <c r="H187" i="9"/>
  <c r="I187" i="9"/>
  <c r="J187" i="9"/>
  <c r="K187" i="9"/>
  <c r="L187" i="9"/>
  <c r="M187" i="9"/>
  <c r="N187" i="9"/>
  <c r="O187" i="9"/>
  <c r="P187" i="9"/>
  <c r="Q187" i="9"/>
  <c r="R187" i="9"/>
  <c r="S187" i="9"/>
  <c r="T187" i="9"/>
  <c r="U187" i="9"/>
  <c r="V187" i="9"/>
  <c r="W187" i="9"/>
  <c r="X187" i="9"/>
  <c r="Y187" i="9"/>
  <c r="Z187" i="9"/>
  <c r="AA187" i="9"/>
  <c r="AB187" i="9"/>
  <c r="AC187" i="9"/>
  <c r="AD187" i="9"/>
  <c r="AE187" i="9"/>
  <c r="AF187" i="9"/>
  <c r="AG187" i="9"/>
  <c r="AH187" i="9"/>
  <c r="AI187" i="9"/>
  <c r="AJ187" i="9"/>
  <c r="AK187" i="9"/>
  <c r="AL187" i="9"/>
  <c r="AM187" i="9"/>
  <c r="AN187" i="9"/>
  <c r="AO187" i="9"/>
  <c r="AP187" i="9"/>
  <c r="AQ187" i="9"/>
  <c r="AR187" i="9"/>
  <c r="AS187" i="9"/>
  <c r="AT187" i="9"/>
  <c r="AU187" i="9"/>
  <c r="AV187" i="9"/>
  <c r="AW187" i="9"/>
  <c r="AX187" i="9"/>
  <c r="AY187" i="9"/>
  <c r="AZ187" i="9"/>
  <c r="BA187" i="9"/>
  <c r="BB187" i="9"/>
  <c r="BC187" i="9"/>
  <c r="BD187" i="9"/>
  <c r="BE187" i="9"/>
  <c r="BF187" i="9"/>
  <c r="BG187" i="9"/>
  <c r="BH187" i="9"/>
  <c r="BI187" i="9"/>
  <c r="BJ187" i="9"/>
  <c r="BK187" i="9"/>
  <c r="BL187" i="9"/>
  <c r="BM187" i="9"/>
  <c r="BN187" i="9"/>
  <c r="BO187" i="9"/>
  <c r="BP187" i="9"/>
  <c r="BQ187" i="9"/>
  <c r="BR187" i="9"/>
  <c r="BS187" i="9"/>
  <c r="BT187" i="9"/>
  <c r="BU187" i="9"/>
  <c r="BV187" i="9"/>
  <c r="BW187" i="9"/>
  <c r="BX187" i="9"/>
  <c r="BY187" i="9"/>
  <c r="BZ187" i="9"/>
  <c r="CA187" i="9"/>
  <c r="CB187" i="9"/>
  <c r="CC187" i="9"/>
  <c r="CD187" i="9"/>
  <c r="CE187" i="9"/>
  <c r="CF187" i="9"/>
  <c r="CG187" i="9"/>
  <c r="CH187" i="9"/>
  <c r="CI187" i="9"/>
  <c r="CJ187" i="9"/>
  <c r="CK187" i="9"/>
  <c r="CL187" i="9"/>
  <c r="CM187" i="9"/>
  <c r="CN187" i="9"/>
  <c r="CO187" i="9"/>
  <c r="CP187" i="9"/>
  <c r="CQ187" i="9"/>
  <c r="CR187" i="9"/>
  <c r="CS187" i="9"/>
  <c r="CT187" i="9"/>
  <c r="CU187" i="9"/>
  <c r="CV187" i="9"/>
  <c r="CW187" i="9"/>
  <c r="CX187" i="9"/>
  <c r="CY187" i="9"/>
  <c r="CZ187" i="9"/>
  <c r="DA187" i="9"/>
  <c r="DB187" i="9"/>
  <c r="DC187" i="9"/>
  <c r="DD187" i="9"/>
  <c r="DE187" i="9"/>
  <c r="DF187" i="9"/>
  <c r="DG187" i="9"/>
  <c r="DH187" i="9"/>
  <c r="DI187" i="9"/>
  <c r="DJ187" i="9"/>
  <c r="DK187" i="9"/>
  <c r="DL187" i="9"/>
  <c r="DM187" i="9"/>
  <c r="DN187" i="9"/>
  <c r="DO187" i="9"/>
  <c r="A188" i="9"/>
  <c r="B188" i="9"/>
  <c r="C188" i="9"/>
  <c r="D188" i="9"/>
  <c r="E188" i="9"/>
  <c r="F188" i="9"/>
  <c r="G188" i="9"/>
  <c r="H188" i="9"/>
  <c r="I188" i="9"/>
  <c r="J188" i="9"/>
  <c r="K188" i="9"/>
  <c r="L188" i="9"/>
  <c r="M188" i="9"/>
  <c r="N188" i="9"/>
  <c r="O188" i="9"/>
  <c r="P188" i="9"/>
  <c r="Q188" i="9"/>
  <c r="R188" i="9"/>
  <c r="S188" i="9"/>
  <c r="T188" i="9"/>
  <c r="U188" i="9"/>
  <c r="V188" i="9"/>
  <c r="W188" i="9"/>
  <c r="X188" i="9"/>
  <c r="Y188" i="9"/>
  <c r="Z188" i="9"/>
  <c r="AA188" i="9"/>
  <c r="AB188" i="9"/>
  <c r="AC188" i="9"/>
  <c r="AD188" i="9"/>
  <c r="AE188" i="9"/>
  <c r="AF188" i="9"/>
  <c r="AG188" i="9"/>
  <c r="AH188" i="9"/>
  <c r="AI188" i="9"/>
  <c r="AJ188" i="9"/>
  <c r="AK188" i="9"/>
  <c r="AL188" i="9"/>
  <c r="AM188" i="9"/>
  <c r="AN188" i="9"/>
  <c r="AO188" i="9"/>
  <c r="AP188" i="9"/>
  <c r="AQ188" i="9"/>
  <c r="AR188" i="9"/>
  <c r="AS188" i="9"/>
  <c r="AT188" i="9"/>
  <c r="AU188" i="9"/>
  <c r="AV188" i="9"/>
  <c r="AW188" i="9"/>
  <c r="AX188" i="9"/>
  <c r="AY188" i="9"/>
  <c r="AZ188" i="9"/>
  <c r="BA188" i="9"/>
  <c r="BB188" i="9"/>
  <c r="BC188" i="9"/>
  <c r="BD188" i="9"/>
  <c r="BE188" i="9"/>
  <c r="BF188" i="9"/>
  <c r="BG188" i="9"/>
  <c r="BH188" i="9"/>
  <c r="BI188" i="9"/>
  <c r="BJ188" i="9"/>
  <c r="BK188" i="9"/>
  <c r="BL188" i="9"/>
  <c r="BM188" i="9"/>
  <c r="BN188" i="9"/>
  <c r="BO188" i="9"/>
  <c r="BP188" i="9"/>
  <c r="BQ188" i="9"/>
  <c r="BR188" i="9"/>
  <c r="BS188" i="9"/>
  <c r="BT188" i="9"/>
  <c r="BU188" i="9"/>
  <c r="BV188" i="9"/>
  <c r="BW188" i="9"/>
  <c r="BX188" i="9"/>
  <c r="BY188" i="9"/>
  <c r="BZ188" i="9"/>
  <c r="CA188" i="9"/>
  <c r="CB188" i="9"/>
  <c r="CC188" i="9"/>
  <c r="CD188" i="9"/>
  <c r="CE188" i="9"/>
  <c r="CF188" i="9"/>
  <c r="CG188" i="9"/>
  <c r="CH188" i="9"/>
  <c r="CI188" i="9"/>
  <c r="CJ188" i="9"/>
  <c r="CK188" i="9"/>
  <c r="CL188" i="9"/>
  <c r="CM188" i="9"/>
  <c r="CN188" i="9"/>
  <c r="CO188" i="9"/>
  <c r="CP188" i="9"/>
  <c r="CQ188" i="9"/>
  <c r="CR188" i="9"/>
  <c r="CS188" i="9"/>
  <c r="CT188" i="9"/>
  <c r="CU188" i="9"/>
  <c r="CV188" i="9"/>
  <c r="CW188" i="9"/>
  <c r="CX188" i="9"/>
  <c r="CY188" i="9"/>
  <c r="CZ188" i="9"/>
  <c r="DA188" i="9"/>
  <c r="DB188" i="9"/>
  <c r="DC188" i="9"/>
  <c r="DD188" i="9"/>
  <c r="DE188" i="9"/>
  <c r="DF188" i="9"/>
  <c r="DG188" i="9"/>
  <c r="DH188" i="9"/>
  <c r="DI188" i="9"/>
  <c r="DJ188" i="9"/>
  <c r="DK188" i="9"/>
  <c r="DL188" i="9"/>
  <c r="DM188" i="9"/>
  <c r="DN188" i="9"/>
  <c r="DO188" i="9"/>
  <c r="A189" i="9"/>
  <c r="B189" i="9"/>
  <c r="C189" i="9"/>
  <c r="D189" i="9"/>
  <c r="E189" i="9"/>
  <c r="F189" i="9"/>
  <c r="G189" i="9"/>
  <c r="H189" i="9"/>
  <c r="I189" i="9"/>
  <c r="J189" i="9"/>
  <c r="K189" i="9"/>
  <c r="L189" i="9"/>
  <c r="M189" i="9"/>
  <c r="N189" i="9"/>
  <c r="O189" i="9"/>
  <c r="P189" i="9"/>
  <c r="Q189" i="9"/>
  <c r="R189" i="9"/>
  <c r="S189" i="9"/>
  <c r="T189" i="9"/>
  <c r="U189" i="9"/>
  <c r="V189" i="9"/>
  <c r="W189" i="9"/>
  <c r="X189" i="9"/>
  <c r="Y189" i="9"/>
  <c r="Z189" i="9"/>
  <c r="AA189" i="9"/>
  <c r="AB189" i="9"/>
  <c r="AC189" i="9"/>
  <c r="AD189" i="9"/>
  <c r="AE189" i="9"/>
  <c r="AF189" i="9"/>
  <c r="AG189" i="9"/>
  <c r="AH189" i="9"/>
  <c r="AI189" i="9"/>
  <c r="AJ189" i="9"/>
  <c r="AK189" i="9"/>
  <c r="AL189" i="9"/>
  <c r="AM189" i="9"/>
  <c r="AN189" i="9"/>
  <c r="AO189" i="9"/>
  <c r="AP189" i="9"/>
  <c r="AQ189" i="9"/>
  <c r="AR189" i="9"/>
  <c r="AS189" i="9"/>
  <c r="AT189" i="9"/>
  <c r="AU189" i="9"/>
  <c r="AV189" i="9"/>
  <c r="AW189" i="9"/>
  <c r="AX189" i="9"/>
  <c r="AY189" i="9"/>
  <c r="AZ189" i="9"/>
  <c r="BA189" i="9"/>
  <c r="BB189" i="9"/>
  <c r="BC189" i="9"/>
  <c r="BD189" i="9"/>
  <c r="BE189" i="9"/>
  <c r="BF189" i="9"/>
  <c r="BG189" i="9"/>
  <c r="BH189" i="9"/>
  <c r="BI189" i="9"/>
  <c r="BJ189" i="9"/>
  <c r="BK189" i="9"/>
  <c r="BL189" i="9"/>
  <c r="BM189" i="9"/>
  <c r="BN189" i="9"/>
  <c r="BO189" i="9"/>
  <c r="BP189" i="9"/>
  <c r="BQ189" i="9"/>
  <c r="BR189" i="9"/>
  <c r="BS189" i="9"/>
  <c r="BT189" i="9"/>
  <c r="BU189" i="9"/>
  <c r="BV189" i="9"/>
  <c r="BW189" i="9"/>
  <c r="BX189" i="9"/>
  <c r="BY189" i="9"/>
  <c r="BZ189" i="9"/>
  <c r="CA189" i="9"/>
  <c r="CB189" i="9"/>
  <c r="CC189" i="9"/>
  <c r="CD189" i="9"/>
  <c r="CE189" i="9"/>
  <c r="CF189" i="9"/>
  <c r="CG189" i="9"/>
  <c r="CH189" i="9"/>
  <c r="CI189" i="9"/>
  <c r="CJ189" i="9"/>
  <c r="CK189" i="9"/>
  <c r="CL189" i="9"/>
  <c r="CM189" i="9"/>
  <c r="CN189" i="9"/>
  <c r="CO189" i="9"/>
  <c r="CP189" i="9"/>
  <c r="CQ189" i="9"/>
  <c r="CR189" i="9"/>
  <c r="CS189" i="9"/>
  <c r="CT189" i="9"/>
  <c r="CU189" i="9"/>
  <c r="CV189" i="9"/>
  <c r="CW189" i="9"/>
  <c r="CX189" i="9"/>
  <c r="CY189" i="9"/>
  <c r="CZ189" i="9"/>
  <c r="DA189" i="9"/>
  <c r="DB189" i="9"/>
  <c r="DC189" i="9"/>
  <c r="DD189" i="9"/>
  <c r="DE189" i="9"/>
  <c r="DF189" i="9"/>
  <c r="DG189" i="9"/>
  <c r="DH189" i="9"/>
  <c r="DI189" i="9"/>
  <c r="DJ189" i="9"/>
  <c r="DK189" i="9"/>
  <c r="DL189" i="9"/>
  <c r="DM189" i="9"/>
  <c r="DN189" i="9"/>
  <c r="DO189" i="9"/>
  <c r="A190" i="9"/>
  <c r="B190" i="9"/>
  <c r="C190" i="9"/>
  <c r="D190" i="9"/>
  <c r="E190" i="9"/>
  <c r="F190" i="9"/>
  <c r="G190" i="9"/>
  <c r="H190" i="9"/>
  <c r="I190" i="9"/>
  <c r="J190" i="9"/>
  <c r="K190" i="9"/>
  <c r="L190" i="9"/>
  <c r="M190" i="9"/>
  <c r="N190" i="9"/>
  <c r="O190" i="9"/>
  <c r="P190" i="9"/>
  <c r="Q190" i="9"/>
  <c r="R190" i="9"/>
  <c r="S190" i="9"/>
  <c r="T190" i="9"/>
  <c r="U190" i="9"/>
  <c r="V190" i="9"/>
  <c r="W190" i="9"/>
  <c r="X190" i="9"/>
  <c r="Y190" i="9"/>
  <c r="Z190" i="9"/>
  <c r="AA190" i="9"/>
  <c r="AB190" i="9"/>
  <c r="AC190" i="9"/>
  <c r="AD190" i="9"/>
  <c r="AE190" i="9"/>
  <c r="AF190" i="9"/>
  <c r="AG190" i="9"/>
  <c r="AH190" i="9"/>
  <c r="AI190" i="9"/>
  <c r="AJ190" i="9"/>
  <c r="AK190" i="9"/>
  <c r="AL190" i="9"/>
  <c r="AM190" i="9"/>
  <c r="AN190" i="9"/>
  <c r="AO190" i="9"/>
  <c r="AP190" i="9"/>
  <c r="AQ190" i="9"/>
  <c r="AR190" i="9"/>
  <c r="AS190" i="9"/>
  <c r="AT190" i="9"/>
  <c r="AU190" i="9"/>
  <c r="AV190" i="9"/>
  <c r="AW190" i="9"/>
  <c r="AX190" i="9"/>
  <c r="AY190" i="9"/>
  <c r="AZ190" i="9"/>
  <c r="BA190" i="9"/>
  <c r="BB190" i="9"/>
  <c r="BC190" i="9"/>
  <c r="BD190" i="9"/>
  <c r="BE190" i="9"/>
  <c r="BF190" i="9"/>
  <c r="BG190" i="9"/>
  <c r="BH190" i="9"/>
  <c r="BI190" i="9"/>
  <c r="BJ190" i="9"/>
  <c r="BK190" i="9"/>
  <c r="BL190" i="9"/>
  <c r="BM190" i="9"/>
  <c r="BN190" i="9"/>
  <c r="BO190" i="9"/>
  <c r="BP190" i="9"/>
  <c r="BQ190" i="9"/>
  <c r="BR190" i="9"/>
  <c r="BS190" i="9"/>
  <c r="BT190" i="9"/>
  <c r="BU190" i="9"/>
  <c r="BV190" i="9"/>
  <c r="BW190" i="9"/>
  <c r="BX190" i="9"/>
  <c r="BY190" i="9"/>
  <c r="BZ190" i="9"/>
  <c r="CA190" i="9"/>
  <c r="CB190" i="9"/>
  <c r="CC190" i="9"/>
  <c r="CD190" i="9"/>
  <c r="CE190" i="9"/>
  <c r="CF190" i="9"/>
  <c r="CG190" i="9"/>
  <c r="CH190" i="9"/>
  <c r="CI190" i="9"/>
  <c r="CJ190" i="9"/>
  <c r="CK190" i="9"/>
  <c r="CL190" i="9"/>
  <c r="CM190" i="9"/>
  <c r="CN190" i="9"/>
  <c r="CO190" i="9"/>
  <c r="CP190" i="9"/>
  <c r="CQ190" i="9"/>
  <c r="CR190" i="9"/>
  <c r="CS190" i="9"/>
  <c r="CT190" i="9"/>
  <c r="CU190" i="9"/>
  <c r="CV190" i="9"/>
  <c r="CW190" i="9"/>
  <c r="CX190" i="9"/>
  <c r="CY190" i="9"/>
  <c r="CZ190" i="9"/>
  <c r="DA190" i="9"/>
  <c r="DB190" i="9"/>
  <c r="DC190" i="9"/>
  <c r="DD190" i="9"/>
  <c r="DE190" i="9"/>
  <c r="DF190" i="9"/>
  <c r="DG190" i="9"/>
  <c r="DH190" i="9"/>
  <c r="DI190" i="9"/>
  <c r="DJ190" i="9"/>
  <c r="DK190" i="9"/>
  <c r="DL190" i="9"/>
  <c r="DM190" i="9"/>
  <c r="DN190" i="9"/>
  <c r="DO190" i="9"/>
  <c r="A191" i="9"/>
  <c r="B191" i="9"/>
  <c r="C191" i="9"/>
  <c r="D191" i="9"/>
  <c r="E191" i="9"/>
  <c r="F191" i="9"/>
  <c r="G191" i="9"/>
  <c r="H191" i="9"/>
  <c r="I191" i="9"/>
  <c r="J191" i="9"/>
  <c r="K191" i="9"/>
  <c r="L191" i="9"/>
  <c r="M191" i="9"/>
  <c r="N191" i="9"/>
  <c r="O191" i="9"/>
  <c r="P191" i="9"/>
  <c r="Q191" i="9"/>
  <c r="R191" i="9"/>
  <c r="S191" i="9"/>
  <c r="T191" i="9"/>
  <c r="U191" i="9"/>
  <c r="V191" i="9"/>
  <c r="W191" i="9"/>
  <c r="X191" i="9"/>
  <c r="Y191" i="9"/>
  <c r="Z191" i="9"/>
  <c r="AA191" i="9"/>
  <c r="AB191" i="9"/>
  <c r="AC191" i="9"/>
  <c r="AD191" i="9"/>
  <c r="AE191" i="9"/>
  <c r="AF191" i="9"/>
  <c r="AG191" i="9"/>
  <c r="AH191" i="9"/>
  <c r="AI191" i="9"/>
  <c r="AJ191" i="9"/>
  <c r="AK191" i="9"/>
  <c r="AL191" i="9"/>
  <c r="AM191" i="9"/>
  <c r="AN191" i="9"/>
  <c r="AO191" i="9"/>
  <c r="AP191" i="9"/>
  <c r="AQ191" i="9"/>
  <c r="AR191" i="9"/>
  <c r="AS191" i="9"/>
  <c r="AT191" i="9"/>
  <c r="AU191" i="9"/>
  <c r="AV191" i="9"/>
  <c r="AW191" i="9"/>
  <c r="AX191" i="9"/>
  <c r="AY191" i="9"/>
  <c r="AZ191" i="9"/>
  <c r="BA191" i="9"/>
  <c r="BB191" i="9"/>
  <c r="BC191" i="9"/>
  <c r="BD191" i="9"/>
  <c r="BE191" i="9"/>
  <c r="BF191" i="9"/>
  <c r="BG191" i="9"/>
  <c r="BH191" i="9"/>
  <c r="BI191" i="9"/>
  <c r="BJ191" i="9"/>
  <c r="BK191" i="9"/>
  <c r="BL191" i="9"/>
  <c r="BM191" i="9"/>
  <c r="BN191" i="9"/>
  <c r="BO191" i="9"/>
  <c r="BP191" i="9"/>
  <c r="BQ191" i="9"/>
  <c r="BR191" i="9"/>
  <c r="BS191" i="9"/>
  <c r="BT191" i="9"/>
  <c r="BU191" i="9"/>
  <c r="BV191" i="9"/>
  <c r="BW191" i="9"/>
  <c r="BX191" i="9"/>
  <c r="BY191" i="9"/>
  <c r="BZ191" i="9"/>
  <c r="CA191" i="9"/>
  <c r="CB191" i="9"/>
  <c r="CC191" i="9"/>
  <c r="CD191" i="9"/>
  <c r="CE191" i="9"/>
  <c r="CF191" i="9"/>
  <c r="CG191" i="9"/>
  <c r="CH191" i="9"/>
  <c r="CI191" i="9"/>
  <c r="CJ191" i="9"/>
  <c r="CK191" i="9"/>
  <c r="CL191" i="9"/>
  <c r="CM191" i="9"/>
  <c r="CN191" i="9"/>
  <c r="CO191" i="9"/>
  <c r="CP191" i="9"/>
  <c r="CQ191" i="9"/>
  <c r="CR191" i="9"/>
  <c r="CS191" i="9"/>
  <c r="CT191" i="9"/>
  <c r="CU191" i="9"/>
  <c r="CV191" i="9"/>
  <c r="CW191" i="9"/>
  <c r="CX191" i="9"/>
  <c r="CY191" i="9"/>
  <c r="CZ191" i="9"/>
  <c r="DA191" i="9"/>
  <c r="DB191" i="9"/>
  <c r="DC191" i="9"/>
  <c r="DD191" i="9"/>
  <c r="DE191" i="9"/>
  <c r="DF191" i="9"/>
  <c r="DG191" i="9"/>
  <c r="DH191" i="9"/>
  <c r="DI191" i="9"/>
  <c r="DJ191" i="9"/>
  <c r="DK191" i="9"/>
  <c r="DL191" i="9"/>
  <c r="DM191" i="9"/>
  <c r="DN191" i="9"/>
  <c r="DO191" i="9"/>
  <c r="A192" i="9"/>
  <c r="B192" i="9"/>
  <c r="C192" i="9"/>
  <c r="D192" i="9"/>
  <c r="E192" i="9"/>
  <c r="F192" i="9"/>
  <c r="G192" i="9"/>
  <c r="H192" i="9"/>
  <c r="I192" i="9"/>
  <c r="J192" i="9"/>
  <c r="K192" i="9"/>
  <c r="L192" i="9"/>
  <c r="M192" i="9"/>
  <c r="N192" i="9"/>
  <c r="O192" i="9"/>
  <c r="P192" i="9"/>
  <c r="Q192" i="9"/>
  <c r="R192" i="9"/>
  <c r="S192" i="9"/>
  <c r="T192" i="9"/>
  <c r="U192" i="9"/>
  <c r="V192" i="9"/>
  <c r="W192" i="9"/>
  <c r="X192" i="9"/>
  <c r="Y192" i="9"/>
  <c r="Z192" i="9"/>
  <c r="AA192" i="9"/>
  <c r="AB192" i="9"/>
  <c r="AC192" i="9"/>
  <c r="AD192" i="9"/>
  <c r="AE192" i="9"/>
  <c r="AF192" i="9"/>
  <c r="AG192" i="9"/>
  <c r="AH192" i="9"/>
  <c r="AI192" i="9"/>
  <c r="AJ192" i="9"/>
  <c r="AK192" i="9"/>
  <c r="AL192" i="9"/>
  <c r="AM192" i="9"/>
  <c r="AN192" i="9"/>
  <c r="AO192" i="9"/>
  <c r="AP192" i="9"/>
  <c r="AQ192" i="9"/>
  <c r="AR192" i="9"/>
  <c r="AS192" i="9"/>
  <c r="AT192" i="9"/>
  <c r="AU192" i="9"/>
  <c r="AV192" i="9"/>
  <c r="AW192" i="9"/>
  <c r="AX192" i="9"/>
  <c r="AY192" i="9"/>
  <c r="AZ192" i="9"/>
  <c r="BA192" i="9"/>
  <c r="BB192" i="9"/>
  <c r="BC192" i="9"/>
  <c r="BD192" i="9"/>
  <c r="BE192" i="9"/>
  <c r="BF192" i="9"/>
  <c r="BG192" i="9"/>
  <c r="BH192" i="9"/>
  <c r="BI192" i="9"/>
  <c r="BJ192" i="9"/>
  <c r="BK192" i="9"/>
  <c r="BL192" i="9"/>
  <c r="BM192" i="9"/>
  <c r="BN192" i="9"/>
  <c r="BO192" i="9"/>
  <c r="BP192" i="9"/>
  <c r="BQ192" i="9"/>
  <c r="BR192" i="9"/>
  <c r="BS192" i="9"/>
  <c r="BT192" i="9"/>
  <c r="BU192" i="9"/>
  <c r="BV192" i="9"/>
  <c r="BW192" i="9"/>
  <c r="BX192" i="9"/>
  <c r="BY192" i="9"/>
  <c r="BZ192" i="9"/>
  <c r="CA192" i="9"/>
  <c r="CB192" i="9"/>
  <c r="CC192" i="9"/>
  <c r="CD192" i="9"/>
  <c r="CE192" i="9"/>
  <c r="CF192" i="9"/>
  <c r="CG192" i="9"/>
  <c r="CH192" i="9"/>
  <c r="CI192" i="9"/>
  <c r="CJ192" i="9"/>
  <c r="CK192" i="9"/>
  <c r="CL192" i="9"/>
  <c r="CM192" i="9"/>
  <c r="CN192" i="9"/>
  <c r="CO192" i="9"/>
  <c r="CP192" i="9"/>
  <c r="CQ192" i="9"/>
  <c r="CR192" i="9"/>
  <c r="CS192" i="9"/>
  <c r="CT192" i="9"/>
  <c r="CU192" i="9"/>
  <c r="CV192" i="9"/>
  <c r="CW192" i="9"/>
  <c r="CX192" i="9"/>
  <c r="CY192" i="9"/>
  <c r="CZ192" i="9"/>
  <c r="DA192" i="9"/>
  <c r="DB192" i="9"/>
  <c r="DC192" i="9"/>
  <c r="DD192" i="9"/>
  <c r="DE192" i="9"/>
  <c r="DF192" i="9"/>
  <c r="DG192" i="9"/>
  <c r="DH192" i="9"/>
  <c r="DI192" i="9"/>
  <c r="DJ192" i="9"/>
  <c r="DK192" i="9"/>
  <c r="DL192" i="9"/>
  <c r="DM192" i="9"/>
  <c r="DN192" i="9"/>
  <c r="DO192" i="9"/>
  <c r="A193" i="9"/>
  <c r="B193" i="9"/>
  <c r="C193" i="9"/>
  <c r="D193" i="9"/>
  <c r="E193" i="9"/>
  <c r="F193" i="9"/>
  <c r="G193" i="9"/>
  <c r="H193" i="9"/>
  <c r="I193" i="9"/>
  <c r="J193" i="9"/>
  <c r="K193" i="9"/>
  <c r="L193" i="9"/>
  <c r="M193" i="9"/>
  <c r="N193" i="9"/>
  <c r="O193" i="9"/>
  <c r="P193" i="9"/>
  <c r="Q193" i="9"/>
  <c r="R193" i="9"/>
  <c r="S193" i="9"/>
  <c r="T193" i="9"/>
  <c r="U193" i="9"/>
  <c r="V193" i="9"/>
  <c r="W193" i="9"/>
  <c r="X193" i="9"/>
  <c r="Y193" i="9"/>
  <c r="Z193" i="9"/>
  <c r="AA193" i="9"/>
  <c r="AB193" i="9"/>
  <c r="AC193" i="9"/>
  <c r="AD193" i="9"/>
  <c r="AE193" i="9"/>
  <c r="AF193" i="9"/>
  <c r="AG193" i="9"/>
  <c r="AH193" i="9"/>
  <c r="AI193" i="9"/>
  <c r="AJ193" i="9"/>
  <c r="AK193" i="9"/>
  <c r="AL193" i="9"/>
  <c r="AM193" i="9"/>
  <c r="AN193" i="9"/>
  <c r="AO193" i="9"/>
  <c r="AP193" i="9"/>
  <c r="AQ193" i="9"/>
  <c r="AR193" i="9"/>
  <c r="AS193" i="9"/>
  <c r="AT193" i="9"/>
  <c r="AU193" i="9"/>
  <c r="AV193" i="9"/>
  <c r="AW193" i="9"/>
  <c r="AX193" i="9"/>
  <c r="AY193" i="9"/>
  <c r="AZ193" i="9"/>
  <c r="BA193" i="9"/>
  <c r="BB193" i="9"/>
  <c r="BC193" i="9"/>
  <c r="BD193" i="9"/>
  <c r="BE193" i="9"/>
  <c r="BF193" i="9"/>
  <c r="BG193" i="9"/>
  <c r="BH193" i="9"/>
  <c r="BI193" i="9"/>
  <c r="BJ193" i="9"/>
  <c r="BK193" i="9"/>
  <c r="BL193" i="9"/>
  <c r="BM193" i="9"/>
  <c r="BN193" i="9"/>
  <c r="BO193" i="9"/>
  <c r="BP193" i="9"/>
  <c r="BQ193" i="9"/>
  <c r="BR193" i="9"/>
  <c r="BS193" i="9"/>
  <c r="BT193" i="9"/>
  <c r="BU193" i="9"/>
  <c r="BV193" i="9"/>
  <c r="BW193" i="9"/>
  <c r="BX193" i="9"/>
  <c r="BY193" i="9"/>
  <c r="BZ193" i="9"/>
  <c r="CA193" i="9"/>
  <c r="CB193" i="9"/>
  <c r="CC193" i="9"/>
  <c r="CD193" i="9"/>
  <c r="CE193" i="9"/>
  <c r="CF193" i="9"/>
  <c r="CG193" i="9"/>
  <c r="CH193" i="9"/>
  <c r="CI193" i="9"/>
  <c r="CJ193" i="9"/>
  <c r="CK193" i="9"/>
  <c r="CL193" i="9"/>
  <c r="CM193" i="9"/>
  <c r="CN193" i="9"/>
  <c r="CO193" i="9"/>
  <c r="CP193" i="9"/>
  <c r="CQ193" i="9"/>
  <c r="CR193" i="9"/>
  <c r="CS193" i="9"/>
  <c r="CT193" i="9"/>
  <c r="CU193" i="9"/>
  <c r="CV193" i="9"/>
  <c r="CW193" i="9"/>
  <c r="CX193" i="9"/>
  <c r="CY193" i="9"/>
  <c r="CZ193" i="9"/>
  <c r="DA193" i="9"/>
  <c r="DB193" i="9"/>
  <c r="DC193" i="9"/>
  <c r="DD193" i="9"/>
  <c r="DE193" i="9"/>
  <c r="DF193" i="9"/>
  <c r="DG193" i="9"/>
  <c r="DH193" i="9"/>
  <c r="DI193" i="9"/>
  <c r="DJ193" i="9"/>
  <c r="DK193" i="9"/>
  <c r="DL193" i="9"/>
  <c r="DM193" i="9"/>
  <c r="DN193" i="9"/>
  <c r="DO193" i="9"/>
  <c r="A194" i="9"/>
  <c r="B194" i="9"/>
  <c r="C194" i="9"/>
  <c r="D194" i="9"/>
  <c r="E194" i="9"/>
  <c r="F194" i="9"/>
  <c r="G194" i="9"/>
  <c r="H194" i="9"/>
  <c r="I194" i="9"/>
  <c r="J194" i="9"/>
  <c r="K194" i="9"/>
  <c r="L194" i="9"/>
  <c r="M194" i="9"/>
  <c r="N194" i="9"/>
  <c r="O194" i="9"/>
  <c r="P194" i="9"/>
  <c r="Q194" i="9"/>
  <c r="R194" i="9"/>
  <c r="S194" i="9"/>
  <c r="T194" i="9"/>
  <c r="U194" i="9"/>
  <c r="V194" i="9"/>
  <c r="W194" i="9"/>
  <c r="X194" i="9"/>
  <c r="Y194" i="9"/>
  <c r="Z194" i="9"/>
  <c r="AA194" i="9"/>
  <c r="AB194" i="9"/>
  <c r="AC194" i="9"/>
  <c r="AD194" i="9"/>
  <c r="AE194" i="9"/>
  <c r="AF194" i="9"/>
  <c r="AG194" i="9"/>
  <c r="AH194" i="9"/>
  <c r="AI194" i="9"/>
  <c r="AJ194" i="9"/>
  <c r="AK194" i="9"/>
  <c r="AL194" i="9"/>
  <c r="AM194" i="9"/>
  <c r="AN194" i="9"/>
  <c r="AO194" i="9"/>
  <c r="AP194" i="9"/>
  <c r="AQ194" i="9"/>
  <c r="AR194" i="9"/>
  <c r="AS194" i="9"/>
  <c r="AT194" i="9"/>
  <c r="AU194" i="9"/>
  <c r="AV194" i="9"/>
  <c r="AW194" i="9"/>
  <c r="AX194" i="9"/>
  <c r="AY194" i="9"/>
  <c r="AZ194" i="9"/>
  <c r="BA194" i="9"/>
  <c r="BB194" i="9"/>
  <c r="BC194" i="9"/>
  <c r="BD194" i="9"/>
  <c r="BE194" i="9"/>
  <c r="BF194" i="9"/>
  <c r="BG194" i="9"/>
  <c r="BH194" i="9"/>
  <c r="BI194" i="9"/>
  <c r="BJ194" i="9"/>
  <c r="BK194" i="9"/>
  <c r="BL194" i="9"/>
  <c r="BM194" i="9"/>
  <c r="BN194" i="9"/>
  <c r="BO194" i="9"/>
  <c r="BP194" i="9"/>
  <c r="BQ194" i="9"/>
  <c r="BR194" i="9"/>
  <c r="BS194" i="9"/>
  <c r="BT194" i="9"/>
  <c r="BU194" i="9"/>
  <c r="BV194" i="9"/>
  <c r="BW194" i="9"/>
  <c r="BX194" i="9"/>
  <c r="BY194" i="9"/>
  <c r="BZ194" i="9"/>
  <c r="CA194" i="9"/>
  <c r="CB194" i="9"/>
  <c r="CC194" i="9"/>
  <c r="CD194" i="9"/>
  <c r="CE194" i="9"/>
  <c r="CF194" i="9"/>
  <c r="CG194" i="9"/>
  <c r="CH194" i="9"/>
  <c r="CI194" i="9"/>
  <c r="CJ194" i="9"/>
  <c r="CK194" i="9"/>
  <c r="CL194" i="9"/>
  <c r="CM194" i="9"/>
  <c r="CN194" i="9"/>
  <c r="CO194" i="9"/>
  <c r="CP194" i="9"/>
  <c r="CQ194" i="9"/>
  <c r="CR194" i="9"/>
  <c r="CS194" i="9"/>
  <c r="CT194" i="9"/>
  <c r="CU194" i="9"/>
  <c r="CV194" i="9"/>
  <c r="CW194" i="9"/>
  <c r="CX194" i="9"/>
  <c r="CY194" i="9"/>
  <c r="CZ194" i="9"/>
  <c r="DA194" i="9"/>
  <c r="DB194" i="9"/>
  <c r="DC194" i="9"/>
  <c r="DD194" i="9"/>
  <c r="DE194" i="9"/>
  <c r="DF194" i="9"/>
  <c r="DG194" i="9"/>
  <c r="DH194" i="9"/>
  <c r="DI194" i="9"/>
  <c r="DJ194" i="9"/>
  <c r="DK194" i="9"/>
  <c r="DL194" i="9"/>
  <c r="DM194" i="9"/>
  <c r="DN194" i="9"/>
  <c r="DO194" i="9"/>
  <c r="A195" i="9"/>
  <c r="B195" i="9"/>
  <c r="C195" i="9"/>
  <c r="D195" i="9"/>
  <c r="E195" i="9"/>
  <c r="F195" i="9"/>
  <c r="G195" i="9"/>
  <c r="H195" i="9"/>
  <c r="I195" i="9"/>
  <c r="J195" i="9"/>
  <c r="K195" i="9"/>
  <c r="L195" i="9"/>
  <c r="M195" i="9"/>
  <c r="N195" i="9"/>
  <c r="O195" i="9"/>
  <c r="P195" i="9"/>
  <c r="Q195" i="9"/>
  <c r="R195" i="9"/>
  <c r="S195" i="9"/>
  <c r="T195" i="9"/>
  <c r="U195" i="9"/>
  <c r="V195" i="9"/>
  <c r="W195" i="9"/>
  <c r="X195" i="9"/>
  <c r="Y195" i="9"/>
  <c r="Z195" i="9"/>
  <c r="AA195" i="9"/>
  <c r="AB195" i="9"/>
  <c r="AC195" i="9"/>
  <c r="AD195" i="9"/>
  <c r="AE195" i="9"/>
  <c r="AF195" i="9"/>
  <c r="AG195" i="9"/>
  <c r="AH195" i="9"/>
  <c r="AI195" i="9"/>
  <c r="AJ195" i="9"/>
  <c r="AK195" i="9"/>
  <c r="AL195" i="9"/>
  <c r="AM195" i="9"/>
  <c r="AN195" i="9"/>
  <c r="AO195" i="9"/>
  <c r="AP195" i="9"/>
  <c r="AQ195" i="9"/>
  <c r="AR195" i="9"/>
  <c r="AS195" i="9"/>
  <c r="AT195" i="9"/>
  <c r="AU195" i="9"/>
  <c r="AV195" i="9"/>
  <c r="AW195" i="9"/>
  <c r="AX195" i="9"/>
  <c r="AY195" i="9"/>
  <c r="AZ195" i="9"/>
  <c r="BA195" i="9"/>
  <c r="BB195" i="9"/>
  <c r="BC195" i="9"/>
  <c r="BD195" i="9"/>
  <c r="BE195" i="9"/>
  <c r="BF195" i="9"/>
  <c r="BG195" i="9"/>
  <c r="BH195" i="9"/>
  <c r="BI195" i="9"/>
  <c r="BJ195" i="9"/>
  <c r="BK195" i="9"/>
  <c r="BL195" i="9"/>
  <c r="BM195" i="9"/>
  <c r="BN195" i="9"/>
  <c r="BO195" i="9"/>
  <c r="BP195" i="9"/>
  <c r="BQ195" i="9"/>
  <c r="BR195" i="9"/>
  <c r="BS195" i="9"/>
  <c r="BT195" i="9"/>
  <c r="BU195" i="9"/>
  <c r="BV195" i="9"/>
  <c r="BW195" i="9"/>
  <c r="BX195" i="9"/>
  <c r="BY195" i="9"/>
  <c r="BZ195" i="9"/>
  <c r="CA195" i="9"/>
  <c r="CB195" i="9"/>
  <c r="CC195" i="9"/>
  <c r="CD195" i="9"/>
  <c r="CE195" i="9"/>
  <c r="CF195" i="9"/>
  <c r="CG195" i="9"/>
  <c r="CH195" i="9"/>
  <c r="CI195" i="9"/>
  <c r="CJ195" i="9"/>
  <c r="CK195" i="9"/>
  <c r="CL195" i="9"/>
  <c r="CM195" i="9"/>
  <c r="CN195" i="9"/>
  <c r="CO195" i="9"/>
  <c r="CP195" i="9"/>
  <c r="CQ195" i="9"/>
  <c r="CR195" i="9"/>
  <c r="CS195" i="9"/>
  <c r="CT195" i="9"/>
  <c r="CU195" i="9"/>
  <c r="CV195" i="9"/>
  <c r="CW195" i="9"/>
  <c r="CX195" i="9"/>
  <c r="CY195" i="9"/>
  <c r="CZ195" i="9"/>
  <c r="DA195" i="9"/>
  <c r="DB195" i="9"/>
  <c r="DC195" i="9"/>
  <c r="DD195" i="9"/>
  <c r="DE195" i="9"/>
  <c r="DF195" i="9"/>
  <c r="DG195" i="9"/>
  <c r="DH195" i="9"/>
  <c r="DI195" i="9"/>
  <c r="DJ195" i="9"/>
  <c r="DK195" i="9"/>
  <c r="DL195" i="9"/>
  <c r="DM195" i="9"/>
  <c r="DN195" i="9"/>
  <c r="DO195" i="9"/>
  <c r="A196" i="9"/>
  <c r="B196" i="9"/>
  <c r="C196" i="9"/>
  <c r="D196" i="9"/>
  <c r="E196" i="9"/>
  <c r="F196" i="9"/>
  <c r="G196" i="9"/>
  <c r="H196" i="9"/>
  <c r="I196" i="9"/>
  <c r="J196" i="9"/>
  <c r="K196" i="9"/>
  <c r="L196" i="9"/>
  <c r="M196" i="9"/>
  <c r="N196" i="9"/>
  <c r="O196" i="9"/>
  <c r="P196" i="9"/>
  <c r="Q196" i="9"/>
  <c r="R196" i="9"/>
  <c r="S196" i="9"/>
  <c r="T196" i="9"/>
  <c r="U196" i="9"/>
  <c r="V196" i="9"/>
  <c r="W196" i="9"/>
  <c r="X196" i="9"/>
  <c r="Y196" i="9"/>
  <c r="Z196" i="9"/>
  <c r="AA196" i="9"/>
  <c r="AB196" i="9"/>
  <c r="AC196" i="9"/>
  <c r="AD196" i="9"/>
  <c r="AE196" i="9"/>
  <c r="AF196" i="9"/>
  <c r="AG196" i="9"/>
  <c r="AH196" i="9"/>
  <c r="AI196" i="9"/>
  <c r="AJ196" i="9"/>
  <c r="AK196" i="9"/>
  <c r="AL196" i="9"/>
  <c r="AM196" i="9"/>
  <c r="AN196" i="9"/>
  <c r="AO196" i="9"/>
  <c r="AP196" i="9"/>
  <c r="AQ196" i="9"/>
  <c r="AR196" i="9"/>
  <c r="AS196" i="9"/>
  <c r="AT196" i="9"/>
  <c r="AU196" i="9"/>
  <c r="AV196" i="9"/>
  <c r="AW196" i="9"/>
  <c r="AX196" i="9"/>
  <c r="AY196" i="9"/>
  <c r="AZ196" i="9"/>
  <c r="BA196" i="9"/>
  <c r="BB196" i="9"/>
  <c r="BC196" i="9"/>
  <c r="BD196" i="9"/>
  <c r="BE196" i="9"/>
  <c r="BF196" i="9"/>
  <c r="BG196" i="9"/>
  <c r="BH196" i="9"/>
  <c r="BI196" i="9"/>
  <c r="BJ196" i="9"/>
  <c r="BK196" i="9"/>
  <c r="BL196" i="9"/>
  <c r="BM196" i="9"/>
  <c r="BN196" i="9"/>
  <c r="BO196" i="9"/>
  <c r="BP196" i="9"/>
  <c r="BQ196" i="9"/>
  <c r="BR196" i="9"/>
  <c r="BS196" i="9"/>
  <c r="BT196" i="9"/>
  <c r="BU196" i="9"/>
  <c r="BV196" i="9"/>
  <c r="BW196" i="9"/>
  <c r="BX196" i="9"/>
  <c r="BY196" i="9"/>
  <c r="BZ196" i="9"/>
  <c r="CA196" i="9"/>
  <c r="CB196" i="9"/>
  <c r="CC196" i="9"/>
  <c r="CD196" i="9"/>
  <c r="CE196" i="9"/>
  <c r="CF196" i="9"/>
  <c r="CG196" i="9"/>
  <c r="CH196" i="9"/>
  <c r="CI196" i="9"/>
  <c r="CJ196" i="9"/>
  <c r="CK196" i="9"/>
  <c r="CL196" i="9"/>
  <c r="CM196" i="9"/>
  <c r="CN196" i="9"/>
  <c r="CO196" i="9"/>
  <c r="CP196" i="9"/>
  <c r="CQ196" i="9"/>
  <c r="CR196" i="9"/>
  <c r="CS196" i="9"/>
  <c r="CT196" i="9"/>
  <c r="CU196" i="9"/>
  <c r="CV196" i="9"/>
  <c r="CW196" i="9"/>
  <c r="CX196" i="9"/>
  <c r="CY196" i="9"/>
  <c r="CZ196" i="9"/>
  <c r="DA196" i="9"/>
  <c r="DB196" i="9"/>
  <c r="DC196" i="9"/>
  <c r="DD196" i="9"/>
  <c r="DE196" i="9"/>
  <c r="DF196" i="9"/>
  <c r="DG196" i="9"/>
  <c r="DH196" i="9"/>
  <c r="DI196" i="9"/>
  <c r="DJ196" i="9"/>
  <c r="DK196" i="9"/>
  <c r="DL196" i="9"/>
  <c r="DM196" i="9"/>
  <c r="DN196" i="9"/>
  <c r="DO196" i="9"/>
  <c r="A197" i="9"/>
  <c r="B197" i="9"/>
  <c r="C197" i="9"/>
  <c r="D197" i="9"/>
  <c r="E197" i="9"/>
  <c r="F197" i="9"/>
  <c r="G197" i="9"/>
  <c r="H197" i="9"/>
  <c r="I197" i="9"/>
  <c r="J197" i="9"/>
  <c r="K197" i="9"/>
  <c r="L197" i="9"/>
  <c r="M197" i="9"/>
  <c r="N197" i="9"/>
  <c r="O197" i="9"/>
  <c r="P197" i="9"/>
  <c r="Q197" i="9"/>
  <c r="R197" i="9"/>
  <c r="S197" i="9"/>
  <c r="T197" i="9"/>
  <c r="U197" i="9"/>
  <c r="V197" i="9"/>
  <c r="W197" i="9"/>
  <c r="X197" i="9"/>
  <c r="Y197" i="9"/>
  <c r="Z197" i="9"/>
  <c r="AA197" i="9"/>
  <c r="AB197" i="9"/>
  <c r="AC197" i="9"/>
  <c r="AD197" i="9"/>
  <c r="AE197" i="9"/>
  <c r="AF197" i="9"/>
  <c r="AG197" i="9"/>
  <c r="AH197" i="9"/>
  <c r="AI197" i="9"/>
  <c r="AJ197" i="9"/>
  <c r="AK197" i="9"/>
  <c r="AL197" i="9"/>
  <c r="AM197" i="9"/>
  <c r="AN197" i="9"/>
  <c r="AO197" i="9"/>
  <c r="AP197" i="9"/>
  <c r="AQ197" i="9"/>
  <c r="AR197" i="9"/>
  <c r="AS197" i="9"/>
  <c r="AT197" i="9"/>
  <c r="AU197" i="9"/>
  <c r="AV197" i="9"/>
  <c r="AW197" i="9"/>
  <c r="AX197" i="9"/>
  <c r="AY197" i="9"/>
  <c r="AZ197" i="9"/>
  <c r="BA197" i="9"/>
  <c r="BB197" i="9"/>
  <c r="BC197" i="9"/>
  <c r="BD197" i="9"/>
  <c r="BE197" i="9"/>
  <c r="BF197" i="9"/>
  <c r="BG197" i="9"/>
  <c r="BH197" i="9"/>
  <c r="BI197" i="9"/>
  <c r="BJ197" i="9"/>
  <c r="BK197" i="9"/>
  <c r="BL197" i="9"/>
  <c r="BM197" i="9"/>
  <c r="BN197" i="9"/>
  <c r="BO197" i="9"/>
  <c r="BP197" i="9"/>
  <c r="BQ197" i="9"/>
  <c r="BR197" i="9"/>
  <c r="BS197" i="9"/>
  <c r="BT197" i="9"/>
  <c r="BU197" i="9"/>
  <c r="BV197" i="9"/>
  <c r="BW197" i="9"/>
  <c r="BX197" i="9"/>
  <c r="BY197" i="9"/>
  <c r="BZ197" i="9"/>
  <c r="CA197" i="9"/>
  <c r="CB197" i="9"/>
  <c r="CC197" i="9"/>
  <c r="CD197" i="9"/>
  <c r="CE197" i="9"/>
  <c r="CF197" i="9"/>
  <c r="CG197" i="9"/>
  <c r="CH197" i="9"/>
  <c r="CI197" i="9"/>
  <c r="CJ197" i="9"/>
  <c r="CK197" i="9"/>
  <c r="CL197" i="9"/>
  <c r="CM197" i="9"/>
  <c r="CN197" i="9"/>
  <c r="CO197" i="9"/>
  <c r="CP197" i="9"/>
  <c r="CQ197" i="9"/>
  <c r="CR197" i="9"/>
  <c r="CS197" i="9"/>
  <c r="CT197" i="9"/>
  <c r="CU197" i="9"/>
  <c r="CV197" i="9"/>
  <c r="CW197" i="9"/>
  <c r="CX197" i="9"/>
  <c r="CY197" i="9"/>
  <c r="CZ197" i="9"/>
  <c r="DA197" i="9"/>
  <c r="DB197" i="9"/>
  <c r="DC197" i="9"/>
  <c r="DD197" i="9"/>
  <c r="DE197" i="9"/>
  <c r="DF197" i="9"/>
  <c r="DG197" i="9"/>
  <c r="DH197" i="9"/>
  <c r="DI197" i="9"/>
  <c r="DJ197" i="9"/>
  <c r="DK197" i="9"/>
  <c r="DL197" i="9"/>
  <c r="DM197" i="9"/>
  <c r="DN197" i="9"/>
  <c r="DO197" i="9"/>
  <c r="A198" i="9"/>
  <c r="B198" i="9"/>
  <c r="C198" i="9"/>
  <c r="D198" i="9"/>
  <c r="E198" i="9"/>
  <c r="F198" i="9"/>
  <c r="G198" i="9"/>
  <c r="H198" i="9"/>
  <c r="I198" i="9"/>
  <c r="J198" i="9"/>
  <c r="K198" i="9"/>
  <c r="L198" i="9"/>
  <c r="M198" i="9"/>
  <c r="N198" i="9"/>
  <c r="O198" i="9"/>
  <c r="P198" i="9"/>
  <c r="Q198" i="9"/>
  <c r="R198" i="9"/>
  <c r="S198" i="9"/>
  <c r="T198" i="9"/>
  <c r="U198" i="9"/>
  <c r="V198" i="9"/>
  <c r="W198" i="9"/>
  <c r="X198" i="9"/>
  <c r="Y198" i="9"/>
  <c r="Z198" i="9"/>
  <c r="AA198" i="9"/>
  <c r="AB198" i="9"/>
  <c r="AC198" i="9"/>
  <c r="AD198" i="9"/>
  <c r="AE198" i="9"/>
  <c r="AF198" i="9"/>
  <c r="AG198" i="9"/>
  <c r="AH198" i="9"/>
  <c r="AI198" i="9"/>
  <c r="AJ198" i="9"/>
  <c r="AK198" i="9"/>
  <c r="AL198" i="9"/>
  <c r="AM198" i="9"/>
  <c r="AN198" i="9"/>
  <c r="AO198" i="9"/>
  <c r="AP198" i="9"/>
  <c r="AQ198" i="9"/>
  <c r="AR198" i="9"/>
  <c r="AS198" i="9"/>
  <c r="AT198" i="9"/>
  <c r="AU198" i="9"/>
  <c r="AV198" i="9"/>
  <c r="AW198" i="9"/>
  <c r="AX198" i="9"/>
  <c r="AY198" i="9"/>
  <c r="AZ198" i="9"/>
  <c r="BA198" i="9"/>
  <c r="BB198" i="9"/>
  <c r="BC198" i="9"/>
  <c r="BD198" i="9"/>
  <c r="BE198" i="9"/>
  <c r="BF198" i="9"/>
  <c r="BG198" i="9"/>
  <c r="BH198" i="9"/>
  <c r="BI198" i="9"/>
  <c r="BJ198" i="9"/>
  <c r="BK198" i="9"/>
  <c r="BL198" i="9"/>
  <c r="BM198" i="9"/>
  <c r="BN198" i="9"/>
  <c r="BO198" i="9"/>
  <c r="BP198" i="9"/>
  <c r="BQ198" i="9"/>
  <c r="BR198" i="9"/>
  <c r="BS198" i="9"/>
  <c r="BT198" i="9"/>
  <c r="BU198" i="9"/>
  <c r="BV198" i="9"/>
  <c r="BW198" i="9"/>
  <c r="BX198" i="9"/>
  <c r="BY198" i="9"/>
  <c r="BZ198" i="9"/>
  <c r="CA198" i="9"/>
  <c r="CB198" i="9"/>
  <c r="CC198" i="9"/>
  <c r="CD198" i="9"/>
  <c r="CE198" i="9"/>
  <c r="CF198" i="9"/>
  <c r="CG198" i="9"/>
  <c r="CH198" i="9"/>
  <c r="CI198" i="9"/>
  <c r="CJ198" i="9"/>
  <c r="CK198" i="9"/>
  <c r="CL198" i="9"/>
  <c r="CM198" i="9"/>
  <c r="CN198" i="9"/>
  <c r="CO198" i="9"/>
  <c r="CP198" i="9"/>
  <c r="CQ198" i="9"/>
  <c r="CR198" i="9"/>
  <c r="CS198" i="9"/>
  <c r="CT198" i="9"/>
  <c r="CU198" i="9"/>
  <c r="CV198" i="9"/>
  <c r="CW198" i="9"/>
  <c r="CX198" i="9"/>
  <c r="CY198" i="9"/>
  <c r="CZ198" i="9"/>
  <c r="DA198" i="9"/>
  <c r="DB198" i="9"/>
  <c r="DC198" i="9"/>
  <c r="DD198" i="9"/>
  <c r="DE198" i="9"/>
  <c r="DF198" i="9"/>
  <c r="DG198" i="9"/>
  <c r="DH198" i="9"/>
  <c r="DI198" i="9"/>
  <c r="DJ198" i="9"/>
  <c r="DK198" i="9"/>
  <c r="DL198" i="9"/>
  <c r="DM198" i="9"/>
  <c r="DN198" i="9"/>
  <c r="DO198" i="9"/>
  <c r="A199" i="9"/>
  <c r="B199" i="9"/>
  <c r="C199" i="9"/>
  <c r="D199" i="9"/>
  <c r="E199" i="9"/>
  <c r="F199" i="9"/>
  <c r="G199" i="9"/>
  <c r="H199" i="9"/>
  <c r="I199" i="9"/>
  <c r="J199" i="9"/>
  <c r="K199" i="9"/>
  <c r="L199" i="9"/>
  <c r="M199" i="9"/>
  <c r="N199" i="9"/>
  <c r="O199" i="9"/>
  <c r="P199" i="9"/>
  <c r="Q199" i="9"/>
  <c r="R199" i="9"/>
  <c r="S199" i="9"/>
  <c r="T199" i="9"/>
  <c r="U199" i="9"/>
  <c r="V199" i="9"/>
  <c r="W199" i="9"/>
  <c r="X199" i="9"/>
  <c r="Y199" i="9"/>
  <c r="Z199" i="9"/>
  <c r="AA199" i="9"/>
  <c r="AB199" i="9"/>
  <c r="AC199" i="9"/>
  <c r="AD199" i="9"/>
  <c r="AE199" i="9"/>
  <c r="AF199" i="9"/>
  <c r="AG199" i="9"/>
  <c r="AH199" i="9"/>
  <c r="AI199" i="9"/>
  <c r="AJ199" i="9"/>
  <c r="AK199" i="9"/>
  <c r="AL199" i="9"/>
  <c r="AM199" i="9"/>
  <c r="AN199" i="9"/>
  <c r="AO199" i="9"/>
  <c r="AP199" i="9"/>
  <c r="AQ199" i="9"/>
  <c r="AR199" i="9"/>
  <c r="AS199" i="9"/>
  <c r="AT199" i="9"/>
  <c r="AU199" i="9"/>
  <c r="AV199" i="9"/>
  <c r="AW199" i="9"/>
  <c r="AX199" i="9"/>
  <c r="AY199" i="9"/>
  <c r="AZ199" i="9"/>
  <c r="BA199" i="9"/>
  <c r="BB199" i="9"/>
  <c r="BC199" i="9"/>
  <c r="BD199" i="9"/>
  <c r="BE199" i="9"/>
  <c r="BF199" i="9"/>
  <c r="BG199" i="9"/>
  <c r="BH199" i="9"/>
  <c r="BI199" i="9"/>
  <c r="BJ199" i="9"/>
  <c r="BK199" i="9"/>
  <c r="BL199" i="9"/>
  <c r="BM199" i="9"/>
  <c r="BN199" i="9"/>
  <c r="BO199" i="9"/>
  <c r="BP199" i="9"/>
  <c r="BQ199" i="9"/>
  <c r="BR199" i="9"/>
  <c r="BS199" i="9"/>
  <c r="BT199" i="9"/>
  <c r="BU199" i="9"/>
  <c r="BV199" i="9"/>
  <c r="BW199" i="9"/>
  <c r="BX199" i="9"/>
  <c r="BY199" i="9"/>
  <c r="BZ199" i="9"/>
  <c r="CA199" i="9"/>
  <c r="CB199" i="9"/>
  <c r="CC199" i="9"/>
  <c r="CD199" i="9"/>
  <c r="CE199" i="9"/>
  <c r="CF199" i="9"/>
  <c r="CG199" i="9"/>
  <c r="CH199" i="9"/>
  <c r="CI199" i="9"/>
  <c r="CJ199" i="9"/>
  <c r="CK199" i="9"/>
  <c r="CL199" i="9"/>
  <c r="CM199" i="9"/>
  <c r="CN199" i="9"/>
  <c r="CO199" i="9"/>
  <c r="CP199" i="9"/>
  <c r="CQ199" i="9"/>
  <c r="CR199" i="9"/>
  <c r="CS199" i="9"/>
  <c r="CT199" i="9"/>
  <c r="CU199" i="9"/>
  <c r="CV199" i="9"/>
  <c r="CW199" i="9"/>
  <c r="CX199" i="9"/>
  <c r="CY199" i="9"/>
  <c r="CZ199" i="9"/>
  <c r="DA199" i="9"/>
  <c r="DB199" i="9"/>
  <c r="DC199" i="9"/>
  <c r="DD199" i="9"/>
  <c r="DE199" i="9"/>
  <c r="DF199" i="9"/>
  <c r="DG199" i="9"/>
  <c r="DH199" i="9"/>
  <c r="DI199" i="9"/>
  <c r="DJ199" i="9"/>
  <c r="DK199" i="9"/>
  <c r="DL199" i="9"/>
  <c r="DM199" i="9"/>
  <c r="DN199" i="9"/>
  <c r="DO199" i="9"/>
  <c r="A200" i="9"/>
  <c r="B200" i="9"/>
  <c r="C200" i="9"/>
  <c r="D200" i="9"/>
  <c r="E200" i="9"/>
  <c r="F200" i="9"/>
  <c r="G200" i="9"/>
  <c r="H200" i="9"/>
  <c r="I200" i="9"/>
  <c r="J200" i="9"/>
  <c r="K200" i="9"/>
  <c r="L200" i="9"/>
  <c r="M200" i="9"/>
  <c r="N200" i="9"/>
  <c r="O200" i="9"/>
  <c r="P200" i="9"/>
  <c r="Q200" i="9"/>
  <c r="R200" i="9"/>
  <c r="S200" i="9"/>
  <c r="T200" i="9"/>
  <c r="U200" i="9"/>
  <c r="V200" i="9"/>
  <c r="W200" i="9"/>
  <c r="X200" i="9"/>
  <c r="Y200" i="9"/>
  <c r="Z200" i="9"/>
  <c r="AA200" i="9"/>
  <c r="AB200" i="9"/>
  <c r="AC200" i="9"/>
  <c r="AD200" i="9"/>
  <c r="AE200" i="9"/>
  <c r="AF200" i="9"/>
  <c r="AG200" i="9"/>
  <c r="AH200" i="9"/>
  <c r="AI200" i="9"/>
  <c r="AJ200" i="9"/>
  <c r="AK200" i="9"/>
  <c r="AL200" i="9"/>
  <c r="AM200" i="9"/>
  <c r="AN200" i="9"/>
  <c r="AO200" i="9"/>
  <c r="AP200" i="9"/>
  <c r="AQ200" i="9"/>
  <c r="AR200" i="9"/>
  <c r="AS200" i="9"/>
  <c r="AT200" i="9"/>
  <c r="AU200" i="9"/>
  <c r="AV200" i="9"/>
  <c r="AW200" i="9"/>
  <c r="AX200" i="9"/>
  <c r="AY200" i="9"/>
  <c r="AZ200" i="9"/>
  <c r="BA200" i="9"/>
  <c r="BB200" i="9"/>
  <c r="BC200" i="9"/>
  <c r="BD200" i="9"/>
  <c r="BE200" i="9"/>
  <c r="BF200" i="9"/>
  <c r="BG200" i="9"/>
  <c r="BH200" i="9"/>
  <c r="BI200" i="9"/>
  <c r="BJ200" i="9"/>
  <c r="BK200" i="9"/>
  <c r="BL200" i="9"/>
  <c r="BM200" i="9"/>
  <c r="BN200" i="9"/>
  <c r="BO200" i="9"/>
  <c r="BP200" i="9"/>
  <c r="BQ200" i="9"/>
  <c r="BR200" i="9"/>
  <c r="BS200" i="9"/>
  <c r="BT200" i="9"/>
  <c r="BU200" i="9"/>
  <c r="BV200" i="9"/>
  <c r="BW200" i="9"/>
  <c r="BX200" i="9"/>
  <c r="BY200" i="9"/>
  <c r="BZ200" i="9"/>
  <c r="CA200" i="9"/>
  <c r="CB200" i="9"/>
  <c r="CC200" i="9"/>
  <c r="CD200" i="9"/>
  <c r="CE200" i="9"/>
  <c r="CF200" i="9"/>
  <c r="CG200" i="9"/>
  <c r="CH200" i="9"/>
  <c r="CI200" i="9"/>
  <c r="CJ200" i="9"/>
  <c r="CK200" i="9"/>
  <c r="CL200" i="9"/>
  <c r="CM200" i="9"/>
  <c r="CN200" i="9"/>
  <c r="CO200" i="9"/>
  <c r="CP200" i="9"/>
  <c r="CQ200" i="9"/>
  <c r="CR200" i="9"/>
  <c r="CS200" i="9"/>
  <c r="CT200" i="9"/>
  <c r="CU200" i="9"/>
  <c r="CV200" i="9"/>
  <c r="CW200" i="9"/>
  <c r="CX200" i="9"/>
  <c r="CY200" i="9"/>
  <c r="CZ200" i="9"/>
  <c r="DA200" i="9"/>
  <c r="DB200" i="9"/>
  <c r="DC200" i="9"/>
  <c r="DD200" i="9"/>
  <c r="DE200" i="9"/>
  <c r="DF200" i="9"/>
  <c r="DG200" i="9"/>
  <c r="DH200" i="9"/>
  <c r="DI200" i="9"/>
  <c r="DJ200" i="9"/>
  <c r="DK200" i="9"/>
  <c r="DL200" i="9"/>
  <c r="DM200" i="9"/>
  <c r="DN200" i="9"/>
  <c r="DO200" i="9"/>
  <c r="A201" i="9"/>
  <c r="B201" i="9"/>
  <c r="C201" i="9"/>
  <c r="D201" i="9"/>
  <c r="E201" i="9"/>
  <c r="F201" i="9"/>
  <c r="G201" i="9"/>
  <c r="H201" i="9"/>
  <c r="I201" i="9"/>
  <c r="J201" i="9"/>
  <c r="K201" i="9"/>
  <c r="L201" i="9"/>
  <c r="M201" i="9"/>
  <c r="N201" i="9"/>
  <c r="O201" i="9"/>
  <c r="P201" i="9"/>
  <c r="Q201" i="9"/>
  <c r="R201" i="9"/>
  <c r="S201" i="9"/>
  <c r="T201" i="9"/>
  <c r="U201" i="9"/>
  <c r="V201" i="9"/>
  <c r="W201" i="9"/>
  <c r="X201" i="9"/>
  <c r="Y201" i="9"/>
  <c r="Z201" i="9"/>
  <c r="AA201" i="9"/>
  <c r="AB201" i="9"/>
  <c r="AC201" i="9"/>
  <c r="AD201" i="9"/>
  <c r="AE201" i="9"/>
  <c r="AF201" i="9"/>
  <c r="AG201" i="9"/>
  <c r="AH201" i="9"/>
  <c r="AI201" i="9"/>
  <c r="AJ201" i="9"/>
  <c r="AK201" i="9"/>
  <c r="AL201" i="9"/>
  <c r="AM201" i="9"/>
  <c r="AN201" i="9"/>
  <c r="AO201" i="9"/>
  <c r="AP201" i="9"/>
  <c r="AQ201" i="9"/>
  <c r="AR201" i="9"/>
  <c r="AS201" i="9"/>
  <c r="AT201" i="9"/>
  <c r="AU201" i="9"/>
  <c r="AV201" i="9"/>
  <c r="AW201" i="9"/>
  <c r="AX201" i="9"/>
  <c r="AY201" i="9"/>
  <c r="AZ201" i="9"/>
  <c r="BA201" i="9"/>
  <c r="BB201" i="9"/>
  <c r="BC201" i="9"/>
  <c r="BD201" i="9"/>
  <c r="BE201" i="9"/>
  <c r="BF201" i="9"/>
  <c r="BG201" i="9"/>
  <c r="BH201" i="9"/>
  <c r="BI201" i="9"/>
  <c r="BJ201" i="9"/>
  <c r="BK201" i="9"/>
  <c r="BL201" i="9"/>
  <c r="BM201" i="9"/>
  <c r="BN201" i="9"/>
  <c r="BO201" i="9"/>
  <c r="BP201" i="9"/>
  <c r="BQ201" i="9"/>
  <c r="BR201" i="9"/>
  <c r="BS201" i="9"/>
  <c r="BT201" i="9"/>
  <c r="BU201" i="9"/>
  <c r="BV201" i="9"/>
  <c r="BW201" i="9"/>
  <c r="BX201" i="9"/>
  <c r="BY201" i="9"/>
  <c r="BZ201" i="9"/>
  <c r="CA201" i="9"/>
  <c r="CB201" i="9"/>
  <c r="CC201" i="9"/>
  <c r="CD201" i="9"/>
  <c r="CE201" i="9"/>
  <c r="CF201" i="9"/>
  <c r="CG201" i="9"/>
  <c r="CH201" i="9"/>
  <c r="CI201" i="9"/>
  <c r="CJ201" i="9"/>
  <c r="CK201" i="9"/>
  <c r="CL201" i="9"/>
  <c r="CM201" i="9"/>
  <c r="CN201" i="9"/>
  <c r="CO201" i="9"/>
  <c r="CP201" i="9"/>
  <c r="CQ201" i="9"/>
  <c r="CR201" i="9"/>
  <c r="CS201" i="9"/>
  <c r="CT201" i="9"/>
  <c r="CU201" i="9"/>
  <c r="CV201" i="9"/>
  <c r="CW201" i="9"/>
  <c r="CX201" i="9"/>
  <c r="CY201" i="9"/>
  <c r="CZ201" i="9"/>
  <c r="DA201" i="9"/>
  <c r="DB201" i="9"/>
  <c r="DC201" i="9"/>
  <c r="DD201" i="9"/>
  <c r="DE201" i="9"/>
  <c r="DF201" i="9"/>
  <c r="DG201" i="9"/>
  <c r="DH201" i="9"/>
  <c r="DI201" i="9"/>
  <c r="DJ201" i="9"/>
  <c r="DK201" i="9"/>
  <c r="DL201" i="9"/>
  <c r="DM201" i="9"/>
  <c r="DN201" i="9"/>
  <c r="DO201" i="9"/>
  <c r="A202" i="9"/>
  <c r="B202" i="9"/>
  <c r="C202" i="9"/>
  <c r="D202" i="9"/>
  <c r="E202" i="9"/>
  <c r="F202" i="9"/>
  <c r="G202" i="9"/>
  <c r="H202" i="9"/>
  <c r="I202" i="9"/>
  <c r="J202" i="9"/>
  <c r="K202" i="9"/>
  <c r="L202" i="9"/>
  <c r="M202" i="9"/>
  <c r="N202" i="9"/>
  <c r="O202" i="9"/>
  <c r="P202" i="9"/>
  <c r="Q202" i="9"/>
  <c r="R202" i="9"/>
  <c r="S202" i="9"/>
  <c r="T202" i="9"/>
  <c r="U202" i="9"/>
  <c r="V202" i="9"/>
  <c r="W202" i="9"/>
  <c r="X202" i="9"/>
  <c r="Y202" i="9"/>
  <c r="Z202" i="9"/>
  <c r="AA202" i="9"/>
  <c r="AB202" i="9"/>
  <c r="AC202" i="9"/>
  <c r="AD202" i="9"/>
  <c r="AE202" i="9"/>
  <c r="AF202" i="9"/>
  <c r="AG202" i="9"/>
  <c r="AH202" i="9"/>
  <c r="AI202" i="9"/>
  <c r="AJ202" i="9"/>
  <c r="AK202" i="9"/>
  <c r="AL202" i="9"/>
  <c r="AM202" i="9"/>
  <c r="AN202" i="9"/>
  <c r="AO202" i="9"/>
  <c r="AP202" i="9"/>
  <c r="AQ202" i="9"/>
  <c r="AR202" i="9"/>
  <c r="AS202" i="9"/>
  <c r="AT202" i="9"/>
  <c r="AU202" i="9"/>
  <c r="AV202" i="9"/>
  <c r="AW202" i="9"/>
  <c r="AX202" i="9"/>
  <c r="AY202" i="9"/>
  <c r="AZ202" i="9"/>
  <c r="BA202" i="9"/>
  <c r="BB202" i="9"/>
  <c r="BC202" i="9"/>
  <c r="BD202" i="9"/>
  <c r="BE202" i="9"/>
  <c r="BF202" i="9"/>
  <c r="BG202" i="9"/>
  <c r="BH202" i="9"/>
  <c r="BI202" i="9"/>
  <c r="BJ202" i="9"/>
  <c r="BK202" i="9"/>
  <c r="BL202" i="9"/>
  <c r="BM202" i="9"/>
  <c r="BN202" i="9"/>
  <c r="BO202" i="9"/>
  <c r="BP202" i="9"/>
  <c r="BQ202" i="9"/>
  <c r="BR202" i="9"/>
  <c r="BS202" i="9"/>
  <c r="BT202" i="9"/>
  <c r="BU202" i="9"/>
  <c r="BV202" i="9"/>
  <c r="BW202" i="9"/>
  <c r="BX202" i="9"/>
  <c r="BY202" i="9"/>
  <c r="BZ202" i="9"/>
  <c r="CA202" i="9"/>
  <c r="CB202" i="9"/>
  <c r="CC202" i="9"/>
  <c r="CD202" i="9"/>
  <c r="CE202" i="9"/>
  <c r="CF202" i="9"/>
  <c r="CG202" i="9"/>
  <c r="CH202" i="9"/>
  <c r="CI202" i="9"/>
  <c r="CJ202" i="9"/>
  <c r="CK202" i="9"/>
  <c r="CL202" i="9"/>
  <c r="CM202" i="9"/>
  <c r="CN202" i="9"/>
  <c r="CO202" i="9"/>
  <c r="CP202" i="9"/>
  <c r="CQ202" i="9"/>
  <c r="CR202" i="9"/>
  <c r="CS202" i="9"/>
  <c r="CT202" i="9"/>
  <c r="CU202" i="9"/>
  <c r="CV202" i="9"/>
  <c r="CW202" i="9"/>
  <c r="CX202" i="9"/>
  <c r="CY202" i="9"/>
  <c r="CZ202" i="9"/>
  <c r="DA202" i="9"/>
  <c r="DB202" i="9"/>
  <c r="DC202" i="9"/>
  <c r="DD202" i="9"/>
  <c r="DE202" i="9"/>
  <c r="DF202" i="9"/>
  <c r="DG202" i="9"/>
  <c r="DH202" i="9"/>
  <c r="DI202" i="9"/>
  <c r="DJ202" i="9"/>
  <c r="DK202" i="9"/>
  <c r="DL202" i="9"/>
  <c r="DM202" i="9"/>
  <c r="DN202" i="9"/>
  <c r="DO202" i="9"/>
  <c r="A203" i="9"/>
  <c r="B203" i="9"/>
  <c r="C203" i="9"/>
  <c r="D203" i="9"/>
  <c r="E203" i="9"/>
  <c r="F203" i="9"/>
  <c r="G203" i="9"/>
  <c r="H203" i="9"/>
  <c r="I203" i="9"/>
  <c r="J203" i="9"/>
  <c r="K203" i="9"/>
  <c r="L203" i="9"/>
  <c r="M203" i="9"/>
  <c r="N203" i="9"/>
  <c r="O203" i="9"/>
  <c r="P203" i="9"/>
  <c r="Q203" i="9"/>
  <c r="R203" i="9"/>
  <c r="S203" i="9"/>
  <c r="T203" i="9"/>
  <c r="U203" i="9"/>
  <c r="V203" i="9"/>
  <c r="W203" i="9"/>
  <c r="X203" i="9"/>
  <c r="Y203" i="9"/>
  <c r="Z203" i="9"/>
  <c r="AA203" i="9"/>
  <c r="AB203" i="9"/>
  <c r="AC203" i="9"/>
  <c r="AD203" i="9"/>
  <c r="AE203" i="9"/>
  <c r="AF203" i="9"/>
  <c r="AG203" i="9"/>
  <c r="AH203" i="9"/>
  <c r="AI203" i="9"/>
  <c r="AJ203" i="9"/>
  <c r="AK203" i="9"/>
  <c r="AL203" i="9"/>
  <c r="AM203" i="9"/>
  <c r="AN203" i="9"/>
  <c r="AO203" i="9"/>
  <c r="AP203" i="9"/>
  <c r="AQ203" i="9"/>
  <c r="AR203" i="9"/>
  <c r="AS203" i="9"/>
  <c r="AT203" i="9"/>
  <c r="AU203" i="9"/>
  <c r="AV203" i="9"/>
  <c r="AW203" i="9"/>
  <c r="AX203" i="9"/>
  <c r="AY203" i="9"/>
  <c r="AZ203" i="9"/>
  <c r="BA203" i="9"/>
  <c r="BB203" i="9"/>
  <c r="BC203" i="9"/>
  <c r="BD203" i="9"/>
  <c r="BE203" i="9"/>
  <c r="BF203" i="9"/>
  <c r="BG203" i="9"/>
  <c r="BH203" i="9"/>
  <c r="BI203" i="9"/>
  <c r="BJ203" i="9"/>
  <c r="BK203" i="9"/>
  <c r="BL203" i="9"/>
  <c r="BM203" i="9"/>
  <c r="BN203" i="9"/>
  <c r="BO203" i="9"/>
  <c r="BP203" i="9"/>
  <c r="BQ203" i="9"/>
  <c r="BR203" i="9"/>
  <c r="BS203" i="9"/>
  <c r="BT203" i="9"/>
  <c r="BU203" i="9"/>
  <c r="BV203" i="9"/>
  <c r="BW203" i="9"/>
  <c r="BX203" i="9"/>
  <c r="BY203" i="9"/>
  <c r="BZ203" i="9"/>
  <c r="CA203" i="9"/>
  <c r="CB203" i="9"/>
  <c r="CC203" i="9"/>
  <c r="CD203" i="9"/>
  <c r="CE203" i="9"/>
  <c r="CF203" i="9"/>
  <c r="CG203" i="9"/>
  <c r="CH203" i="9"/>
  <c r="CI203" i="9"/>
  <c r="CJ203" i="9"/>
  <c r="CK203" i="9"/>
  <c r="CL203" i="9"/>
  <c r="CM203" i="9"/>
  <c r="CN203" i="9"/>
  <c r="CO203" i="9"/>
  <c r="CP203" i="9"/>
  <c r="CQ203" i="9"/>
  <c r="CR203" i="9"/>
  <c r="CS203" i="9"/>
  <c r="CT203" i="9"/>
  <c r="CU203" i="9"/>
  <c r="CV203" i="9"/>
  <c r="CW203" i="9"/>
  <c r="CX203" i="9"/>
  <c r="CY203" i="9"/>
  <c r="CZ203" i="9"/>
  <c r="DA203" i="9"/>
  <c r="DB203" i="9"/>
  <c r="DC203" i="9"/>
  <c r="DD203" i="9"/>
  <c r="DE203" i="9"/>
  <c r="DF203" i="9"/>
  <c r="DG203" i="9"/>
  <c r="DH203" i="9"/>
  <c r="DI203" i="9"/>
  <c r="DJ203" i="9"/>
  <c r="DK203" i="9"/>
  <c r="DL203" i="9"/>
  <c r="DM203" i="9"/>
  <c r="DN203" i="9"/>
  <c r="DO203" i="9"/>
  <c r="A204" i="9"/>
  <c r="B204" i="9"/>
  <c r="C204" i="9"/>
  <c r="D204" i="9"/>
  <c r="E204" i="9"/>
  <c r="F204" i="9"/>
  <c r="G204" i="9"/>
  <c r="H204" i="9"/>
  <c r="I204" i="9"/>
  <c r="J204" i="9"/>
  <c r="K204" i="9"/>
  <c r="L204" i="9"/>
  <c r="M204" i="9"/>
  <c r="N204" i="9"/>
  <c r="O204" i="9"/>
  <c r="P204" i="9"/>
  <c r="Q204" i="9"/>
  <c r="R204" i="9"/>
  <c r="S204" i="9"/>
  <c r="T204" i="9"/>
  <c r="U204" i="9"/>
  <c r="V204" i="9"/>
  <c r="W204" i="9"/>
  <c r="X204" i="9"/>
  <c r="Y204" i="9"/>
  <c r="Z204" i="9"/>
  <c r="AA204" i="9"/>
  <c r="AB204" i="9"/>
  <c r="AC204" i="9"/>
  <c r="AD204" i="9"/>
  <c r="AE204" i="9"/>
  <c r="AF204" i="9"/>
  <c r="AG204" i="9"/>
  <c r="AH204" i="9"/>
  <c r="AI204" i="9"/>
  <c r="AJ204" i="9"/>
  <c r="AK204" i="9"/>
  <c r="AL204" i="9"/>
  <c r="AM204" i="9"/>
  <c r="AN204" i="9"/>
  <c r="AO204" i="9"/>
  <c r="AP204" i="9"/>
  <c r="AQ204" i="9"/>
  <c r="AR204" i="9"/>
  <c r="AS204" i="9"/>
  <c r="AT204" i="9"/>
  <c r="AU204" i="9"/>
  <c r="AV204" i="9"/>
  <c r="AW204" i="9"/>
  <c r="AX204" i="9"/>
  <c r="AY204" i="9"/>
  <c r="AZ204" i="9"/>
  <c r="BA204" i="9"/>
  <c r="BB204" i="9"/>
  <c r="BC204" i="9"/>
  <c r="BD204" i="9"/>
  <c r="BE204" i="9"/>
  <c r="BF204" i="9"/>
  <c r="BG204" i="9"/>
  <c r="BH204" i="9"/>
  <c r="BI204" i="9"/>
  <c r="BJ204" i="9"/>
  <c r="BK204" i="9"/>
  <c r="BL204" i="9"/>
  <c r="BM204" i="9"/>
  <c r="BN204" i="9"/>
  <c r="BO204" i="9"/>
  <c r="BP204" i="9"/>
  <c r="BQ204" i="9"/>
  <c r="BR204" i="9"/>
  <c r="BS204" i="9"/>
  <c r="BT204" i="9"/>
  <c r="BU204" i="9"/>
  <c r="BV204" i="9"/>
  <c r="BW204" i="9"/>
  <c r="BX204" i="9"/>
  <c r="BY204" i="9"/>
  <c r="BZ204" i="9"/>
  <c r="CA204" i="9"/>
  <c r="CB204" i="9"/>
  <c r="CC204" i="9"/>
  <c r="CD204" i="9"/>
  <c r="CE204" i="9"/>
  <c r="CF204" i="9"/>
  <c r="CG204" i="9"/>
  <c r="CH204" i="9"/>
  <c r="CI204" i="9"/>
  <c r="CJ204" i="9"/>
  <c r="CK204" i="9"/>
  <c r="CL204" i="9"/>
  <c r="CM204" i="9"/>
  <c r="CN204" i="9"/>
  <c r="CO204" i="9"/>
  <c r="CP204" i="9"/>
  <c r="CQ204" i="9"/>
  <c r="CR204" i="9"/>
  <c r="CS204" i="9"/>
  <c r="CT204" i="9"/>
  <c r="CU204" i="9"/>
  <c r="CV204" i="9"/>
  <c r="CW204" i="9"/>
  <c r="CX204" i="9"/>
  <c r="CY204" i="9"/>
  <c r="CZ204" i="9"/>
  <c r="DA204" i="9"/>
  <c r="DB204" i="9"/>
  <c r="DC204" i="9"/>
  <c r="DD204" i="9"/>
  <c r="DE204" i="9"/>
  <c r="DF204" i="9"/>
  <c r="DG204" i="9"/>
  <c r="DH204" i="9"/>
  <c r="DI204" i="9"/>
  <c r="DJ204" i="9"/>
  <c r="DK204" i="9"/>
  <c r="DL204" i="9"/>
  <c r="DM204" i="9"/>
  <c r="DN204" i="9"/>
  <c r="DO204" i="9"/>
  <c r="A205" i="9"/>
  <c r="B205" i="9"/>
  <c r="C205" i="9"/>
  <c r="D205" i="9"/>
  <c r="E205" i="9"/>
  <c r="F205" i="9"/>
  <c r="G205" i="9"/>
  <c r="H205" i="9"/>
  <c r="I205" i="9"/>
  <c r="J205" i="9"/>
  <c r="K205" i="9"/>
  <c r="L205" i="9"/>
  <c r="M205" i="9"/>
  <c r="N205" i="9"/>
  <c r="O205" i="9"/>
  <c r="P205" i="9"/>
  <c r="Q205" i="9"/>
  <c r="R205" i="9"/>
  <c r="S205" i="9"/>
  <c r="T205" i="9"/>
  <c r="U205" i="9"/>
  <c r="V205" i="9"/>
  <c r="W205" i="9"/>
  <c r="X205" i="9"/>
  <c r="Y205" i="9"/>
  <c r="Z205" i="9"/>
  <c r="AA205" i="9"/>
  <c r="AB205" i="9"/>
  <c r="AC205" i="9"/>
  <c r="AD205" i="9"/>
  <c r="AE205" i="9"/>
  <c r="AF205" i="9"/>
  <c r="AG205" i="9"/>
  <c r="AH205" i="9"/>
  <c r="AI205" i="9"/>
  <c r="AJ205" i="9"/>
  <c r="AK205" i="9"/>
  <c r="AL205" i="9"/>
  <c r="AM205" i="9"/>
  <c r="AN205" i="9"/>
  <c r="AO205" i="9"/>
  <c r="AP205" i="9"/>
  <c r="AQ205" i="9"/>
  <c r="AR205" i="9"/>
  <c r="AS205" i="9"/>
  <c r="AT205" i="9"/>
  <c r="AU205" i="9"/>
  <c r="AV205" i="9"/>
  <c r="AW205" i="9"/>
  <c r="AX205" i="9"/>
  <c r="AY205" i="9"/>
  <c r="AZ205" i="9"/>
  <c r="BA205" i="9"/>
  <c r="BB205" i="9"/>
  <c r="BC205" i="9"/>
  <c r="BD205" i="9"/>
  <c r="BE205" i="9"/>
  <c r="BF205" i="9"/>
  <c r="BG205" i="9"/>
  <c r="BH205" i="9"/>
  <c r="BI205" i="9"/>
  <c r="BJ205" i="9"/>
  <c r="BK205" i="9"/>
  <c r="BL205" i="9"/>
  <c r="BM205" i="9"/>
  <c r="BN205" i="9"/>
  <c r="BO205" i="9"/>
  <c r="BP205" i="9"/>
  <c r="BQ205" i="9"/>
  <c r="BR205" i="9"/>
  <c r="BS205" i="9"/>
  <c r="BT205" i="9"/>
  <c r="BU205" i="9"/>
  <c r="BV205" i="9"/>
  <c r="BW205" i="9"/>
  <c r="BX205" i="9"/>
  <c r="BY205" i="9"/>
  <c r="BZ205" i="9"/>
  <c r="CA205" i="9"/>
  <c r="CB205" i="9"/>
  <c r="CC205" i="9"/>
  <c r="CD205" i="9"/>
  <c r="CE205" i="9"/>
  <c r="CF205" i="9"/>
  <c r="CG205" i="9"/>
  <c r="CH205" i="9"/>
  <c r="CI205" i="9"/>
  <c r="CJ205" i="9"/>
  <c r="CK205" i="9"/>
  <c r="CL205" i="9"/>
  <c r="CM205" i="9"/>
  <c r="CN205" i="9"/>
  <c r="CO205" i="9"/>
  <c r="CP205" i="9"/>
  <c r="CQ205" i="9"/>
  <c r="CR205" i="9"/>
  <c r="CS205" i="9"/>
  <c r="CT205" i="9"/>
  <c r="CU205" i="9"/>
  <c r="CV205" i="9"/>
  <c r="CW205" i="9"/>
  <c r="CX205" i="9"/>
  <c r="CY205" i="9"/>
  <c r="CZ205" i="9"/>
  <c r="DA205" i="9"/>
  <c r="DB205" i="9"/>
  <c r="DC205" i="9"/>
  <c r="DD205" i="9"/>
  <c r="DE205" i="9"/>
  <c r="DF205" i="9"/>
  <c r="DG205" i="9"/>
  <c r="DH205" i="9"/>
  <c r="DI205" i="9"/>
  <c r="DJ205" i="9"/>
  <c r="DK205" i="9"/>
  <c r="DL205" i="9"/>
  <c r="DM205" i="9"/>
  <c r="DN205" i="9"/>
  <c r="DO205" i="9"/>
  <c r="A206" i="9"/>
  <c r="B206" i="9"/>
  <c r="C206" i="9"/>
  <c r="D206" i="9"/>
  <c r="E206" i="9"/>
  <c r="F206" i="9"/>
  <c r="G206" i="9"/>
  <c r="H206" i="9"/>
  <c r="I206" i="9"/>
  <c r="J206" i="9"/>
  <c r="K206" i="9"/>
  <c r="L206" i="9"/>
  <c r="M206" i="9"/>
  <c r="N206" i="9"/>
  <c r="O206" i="9"/>
  <c r="P206" i="9"/>
  <c r="Q206" i="9"/>
  <c r="R206" i="9"/>
  <c r="S206" i="9"/>
  <c r="T206" i="9"/>
  <c r="U206" i="9"/>
  <c r="V206" i="9"/>
  <c r="W206" i="9"/>
  <c r="X206" i="9"/>
  <c r="Y206" i="9"/>
  <c r="Z206" i="9"/>
  <c r="AA206" i="9"/>
  <c r="AB206" i="9"/>
  <c r="AC206" i="9"/>
  <c r="AD206" i="9"/>
  <c r="AE206" i="9"/>
  <c r="AF206" i="9"/>
  <c r="AG206" i="9"/>
  <c r="AH206" i="9"/>
  <c r="AI206" i="9"/>
  <c r="AJ206" i="9"/>
  <c r="AK206" i="9"/>
  <c r="AL206" i="9"/>
  <c r="AM206" i="9"/>
  <c r="AN206" i="9"/>
  <c r="AO206" i="9"/>
  <c r="AP206" i="9"/>
  <c r="AQ206" i="9"/>
  <c r="AR206" i="9"/>
  <c r="AS206" i="9"/>
  <c r="AT206" i="9"/>
  <c r="AU206" i="9"/>
  <c r="AV206" i="9"/>
  <c r="AW206" i="9"/>
  <c r="AX206" i="9"/>
  <c r="AY206" i="9"/>
  <c r="AZ206" i="9"/>
  <c r="BA206" i="9"/>
  <c r="BB206" i="9"/>
  <c r="BC206" i="9"/>
  <c r="BD206" i="9"/>
  <c r="BE206" i="9"/>
  <c r="BF206" i="9"/>
  <c r="BG206" i="9"/>
  <c r="BH206" i="9"/>
  <c r="BI206" i="9"/>
  <c r="BJ206" i="9"/>
  <c r="BK206" i="9"/>
  <c r="BL206" i="9"/>
  <c r="BM206" i="9"/>
  <c r="BN206" i="9"/>
  <c r="BO206" i="9"/>
  <c r="BP206" i="9"/>
  <c r="BQ206" i="9"/>
  <c r="BR206" i="9"/>
  <c r="BS206" i="9"/>
  <c r="BT206" i="9"/>
  <c r="BU206" i="9"/>
  <c r="BV206" i="9"/>
  <c r="BW206" i="9"/>
  <c r="BX206" i="9"/>
  <c r="BY206" i="9"/>
  <c r="BZ206" i="9"/>
  <c r="CA206" i="9"/>
  <c r="CB206" i="9"/>
  <c r="CC206" i="9"/>
  <c r="CD206" i="9"/>
  <c r="CE206" i="9"/>
  <c r="CF206" i="9"/>
  <c r="CG206" i="9"/>
  <c r="CH206" i="9"/>
  <c r="CI206" i="9"/>
  <c r="CJ206" i="9"/>
  <c r="CK206" i="9"/>
  <c r="CL206" i="9"/>
  <c r="CM206" i="9"/>
  <c r="CN206" i="9"/>
  <c r="CO206" i="9"/>
  <c r="CP206" i="9"/>
  <c r="CQ206" i="9"/>
  <c r="CR206" i="9"/>
  <c r="CS206" i="9"/>
  <c r="CT206" i="9"/>
  <c r="CU206" i="9"/>
  <c r="CV206" i="9"/>
  <c r="CW206" i="9"/>
  <c r="CX206" i="9"/>
  <c r="CY206" i="9"/>
  <c r="CZ206" i="9"/>
  <c r="DA206" i="9"/>
  <c r="DB206" i="9"/>
  <c r="DC206" i="9"/>
  <c r="DD206" i="9"/>
  <c r="DE206" i="9"/>
  <c r="DF206" i="9"/>
  <c r="DG206" i="9"/>
  <c r="DH206" i="9"/>
  <c r="DI206" i="9"/>
  <c r="DJ206" i="9"/>
  <c r="DK206" i="9"/>
  <c r="DL206" i="9"/>
  <c r="DM206" i="9"/>
  <c r="DN206" i="9"/>
  <c r="DO206" i="9"/>
  <c r="A207" i="9"/>
  <c r="B207" i="9"/>
  <c r="C207" i="9"/>
  <c r="D207" i="9"/>
  <c r="E207" i="9"/>
  <c r="F207" i="9"/>
  <c r="G207" i="9"/>
  <c r="H207" i="9"/>
  <c r="I207" i="9"/>
  <c r="J207" i="9"/>
  <c r="K207" i="9"/>
  <c r="L207" i="9"/>
  <c r="M207" i="9"/>
  <c r="N207" i="9"/>
  <c r="O207" i="9"/>
  <c r="P207" i="9"/>
  <c r="Q207" i="9"/>
  <c r="R207" i="9"/>
  <c r="S207" i="9"/>
  <c r="T207" i="9"/>
  <c r="U207" i="9"/>
  <c r="V207" i="9"/>
  <c r="W207" i="9"/>
  <c r="X207" i="9"/>
  <c r="Y207" i="9"/>
  <c r="Z207" i="9"/>
  <c r="AA207" i="9"/>
  <c r="AB207" i="9"/>
  <c r="AC207" i="9"/>
  <c r="AD207" i="9"/>
  <c r="AE207" i="9"/>
  <c r="AF207" i="9"/>
  <c r="AG207" i="9"/>
  <c r="AH207" i="9"/>
  <c r="AI207" i="9"/>
  <c r="AJ207" i="9"/>
  <c r="AK207" i="9"/>
  <c r="AL207" i="9"/>
  <c r="AM207" i="9"/>
  <c r="AN207" i="9"/>
  <c r="AO207" i="9"/>
  <c r="AP207" i="9"/>
  <c r="AQ207" i="9"/>
  <c r="AR207" i="9"/>
  <c r="AS207" i="9"/>
  <c r="AT207" i="9"/>
  <c r="AU207" i="9"/>
  <c r="AV207" i="9"/>
  <c r="AW207" i="9"/>
  <c r="AX207" i="9"/>
  <c r="AY207" i="9"/>
  <c r="AZ207" i="9"/>
  <c r="BA207" i="9"/>
  <c r="BB207" i="9"/>
  <c r="BC207" i="9"/>
  <c r="BD207" i="9"/>
  <c r="BE207" i="9"/>
  <c r="BF207" i="9"/>
  <c r="BG207" i="9"/>
  <c r="BH207" i="9"/>
  <c r="BI207" i="9"/>
  <c r="BJ207" i="9"/>
  <c r="BK207" i="9"/>
  <c r="BL207" i="9"/>
  <c r="BM207" i="9"/>
  <c r="BN207" i="9"/>
  <c r="BO207" i="9"/>
  <c r="BP207" i="9"/>
  <c r="BQ207" i="9"/>
  <c r="BR207" i="9"/>
  <c r="BS207" i="9"/>
  <c r="BT207" i="9"/>
  <c r="BU207" i="9"/>
  <c r="BV207" i="9"/>
  <c r="BW207" i="9"/>
  <c r="BX207" i="9"/>
  <c r="BY207" i="9"/>
  <c r="BZ207" i="9"/>
  <c r="CA207" i="9"/>
  <c r="CB207" i="9"/>
  <c r="CC207" i="9"/>
  <c r="CD207" i="9"/>
  <c r="CE207" i="9"/>
  <c r="CF207" i="9"/>
  <c r="CG207" i="9"/>
  <c r="CH207" i="9"/>
  <c r="CI207" i="9"/>
  <c r="CJ207" i="9"/>
  <c r="CK207" i="9"/>
  <c r="CL207" i="9"/>
  <c r="CM207" i="9"/>
  <c r="CN207" i="9"/>
  <c r="CO207" i="9"/>
  <c r="CP207" i="9"/>
  <c r="CQ207" i="9"/>
  <c r="CR207" i="9"/>
  <c r="CS207" i="9"/>
  <c r="CT207" i="9"/>
  <c r="CU207" i="9"/>
  <c r="CV207" i="9"/>
  <c r="CW207" i="9"/>
  <c r="CX207" i="9"/>
  <c r="CY207" i="9"/>
  <c r="CZ207" i="9"/>
  <c r="DA207" i="9"/>
  <c r="DB207" i="9"/>
  <c r="DC207" i="9"/>
  <c r="DD207" i="9"/>
  <c r="DE207" i="9"/>
  <c r="DF207" i="9"/>
  <c r="DG207" i="9"/>
  <c r="DH207" i="9"/>
  <c r="DI207" i="9"/>
  <c r="DJ207" i="9"/>
  <c r="DK207" i="9"/>
  <c r="DL207" i="9"/>
  <c r="DM207" i="9"/>
  <c r="DN207" i="9"/>
  <c r="DO207" i="9"/>
  <c r="A208" i="9"/>
  <c r="B208" i="9"/>
  <c r="C208" i="9"/>
  <c r="D208" i="9"/>
  <c r="E208" i="9"/>
  <c r="F208" i="9"/>
  <c r="G208" i="9"/>
  <c r="H208" i="9"/>
  <c r="I208" i="9"/>
  <c r="J208" i="9"/>
  <c r="K208" i="9"/>
  <c r="L208" i="9"/>
  <c r="M208" i="9"/>
  <c r="N208" i="9"/>
  <c r="O208" i="9"/>
  <c r="P208" i="9"/>
  <c r="Q208" i="9"/>
  <c r="R208" i="9"/>
  <c r="S208" i="9"/>
  <c r="T208" i="9"/>
  <c r="U208" i="9"/>
  <c r="V208" i="9"/>
  <c r="W208" i="9"/>
  <c r="X208" i="9"/>
  <c r="Y208" i="9"/>
  <c r="Z208" i="9"/>
  <c r="AA208" i="9"/>
  <c r="AB208" i="9"/>
  <c r="AC208" i="9"/>
  <c r="AD208" i="9"/>
  <c r="AE208" i="9"/>
  <c r="AF208" i="9"/>
  <c r="AG208" i="9"/>
  <c r="AH208" i="9"/>
  <c r="AI208" i="9"/>
  <c r="AJ208" i="9"/>
  <c r="AK208" i="9"/>
  <c r="AL208" i="9"/>
  <c r="AM208" i="9"/>
  <c r="AN208" i="9"/>
  <c r="AO208" i="9"/>
  <c r="AP208" i="9"/>
  <c r="AQ208" i="9"/>
  <c r="AR208" i="9"/>
  <c r="AS208" i="9"/>
  <c r="AT208" i="9"/>
  <c r="AU208" i="9"/>
  <c r="AV208" i="9"/>
  <c r="AW208" i="9"/>
  <c r="AX208" i="9"/>
  <c r="AY208" i="9"/>
  <c r="AZ208" i="9"/>
  <c r="BA208" i="9"/>
  <c r="BB208" i="9"/>
  <c r="BC208" i="9"/>
  <c r="BD208" i="9"/>
  <c r="BE208" i="9"/>
  <c r="BF208" i="9"/>
  <c r="BG208" i="9"/>
  <c r="BH208" i="9"/>
  <c r="BI208" i="9"/>
  <c r="BJ208" i="9"/>
  <c r="BK208" i="9"/>
  <c r="BL208" i="9"/>
  <c r="BM208" i="9"/>
  <c r="BN208" i="9"/>
  <c r="BO208" i="9"/>
  <c r="BP208" i="9"/>
  <c r="BQ208" i="9"/>
  <c r="BR208" i="9"/>
  <c r="BS208" i="9"/>
  <c r="BT208" i="9"/>
  <c r="BU208" i="9"/>
  <c r="BV208" i="9"/>
  <c r="BW208" i="9"/>
  <c r="BX208" i="9"/>
  <c r="BY208" i="9"/>
  <c r="BZ208" i="9"/>
  <c r="CA208" i="9"/>
  <c r="CB208" i="9"/>
  <c r="CC208" i="9"/>
  <c r="CD208" i="9"/>
  <c r="CE208" i="9"/>
  <c r="CF208" i="9"/>
  <c r="CG208" i="9"/>
  <c r="CH208" i="9"/>
  <c r="CI208" i="9"/>
  <c r="CJ208" i="9"/>
  <c r="CK208" i="9"/>
  <c r="CL208" i="9"/>
  <c r="CM208" i="9"/>
  <c r="CN208" i="9"/>
  <c r="CO208" i="9"/>
  <c r="CP208" i="9"/>
  <c r="CQ208" i="9"/>
  <c r="CR208" i="9"/>
  <c r="CS208" i="9"/>
  <c r="CT208" i="9"/>
  <c r="CU208" i="9"/>
  <c r="CV208" i="9"/>
  <c r="CW208" i="9"/>
  <c r="CX208" i="9"/>
  <c r="CY208" i="9"/>
  <c r="CZ208" i="9"/>
  <c r="DA208" i="9"/>
  <c r="DB208" i="9"/>
  <c r="DC208" i="9"/>
  <c r="DD208" i="9"/>
  <c r="DE208" i="9"/>
  <c r="DF208" i="9"/>
  <c r="DG208" i="9"/>
  <c r="DH208" i="9"/>
  <c r="DI208" i="9"/>
  <c r="DJ208" i="9"/>
  <c r="DK208" i="9"/>
  <c r="DL208" i="9"/>
  <c r="DM208" i="9"/>
  <c r="DN208" i="9"/>
  <c r="DO208" i="9"/>
  <c r="A209" i="9"/>
  <c r="B209" i="9"/>
  <c r="C209" i="9"/>
  <c r="D209" i="9"/>
  <c r="E209" i="9"/>
  <c r="F209" i="9"/>
  <c r="G209" i="9"/>
  <c r="H209" i="9"/>
  <c r="I209" i="9"/>
  <c r="J209" i="9"/>
  <c r="K209" i="9"/>
  <c r="L209" i="9"/>
  <c r="M209" i="9"/>
  <c r="N209" i="9"/>
  <c r="O209" i="9"/>
  <c r="P209" i="9"/>
  <c r="Q209" i="9"/>
  <c r="R209" i="9"/>
  <c r="S209" i="9"/>
  <c r="T209" i="9"/>
  <c r="U209" i="9"/>
  <c r="V209" i="9"/>
  <c r="W209" i="9"/>
  <c r="X209" i="9"/>
  <c r="Y209" i="9"/>
  <c r="Z209" i="9"/>
  <c r="AA209" i="9"/>
  <c r="AB209" i="9"/>
  <c r="AC209" i="9"/>
  <c r="AD209" i="9"/>
  <c r="AE209" i="9"/>
  <c r="AF209" i="9"/>
  <c r="AG209" i="9"/>
  <c r="AH209" i="9"/>
  <c r="AI209" i="9"/>
  <c r="AJ209" i="9"/>
  <c r="AK209" i="9"/>
  <c r="AL209" i="9"/>
  <c r="AM209" i="9"/>
  <c r="AN209" i="9"/>
  <c r="AO209" i="9"/>
  <c r="AP209" i="9"/>
  <c r="AQ209" i="9"/>
  <c r="AR209" i="9"/>
  <c r="AS209" i="9"/>
  <c r="AT209" i="9"/>
  <c r="AU209" i="9"/>
  <c r="AV209" i="9"/>
  <c r="AW209" i="9"/>
  <c r="AX209" i="9"/>
  <c r="AY209" i="9"/>
  <c r="AZ209" i="9"/>
  <c r="BA209" i="9"/>
  <c r="BB209" i="9"/>
  <c r="BC209" i="9"/>
  <c r="BD209" i="9"/>
  <c r="BE209" i="9"/>
  <c r="BF209" i="9"/>
  <c r="BG209" i="9"/>
  <c r="BH209" i="9"/>
  <c r="BI209" i="9"/>
  <c r="BJ209" i="9"/>
  <c r="BK209" i="9"/>
  <c r="BL209" i="9"/>
  <c r="BM209" i="9"/>
  <c r="BN209" i="9"/>
  <c r="BO209" i="9"/>
  <c r="BP209" i="9"/>
  <c r="BQ209" i="9"/>
  <c r="BR209" i="9"/>
  <c r="BS209" i="9"/>
  <c r="BT209" i="9"/>
  <c r="BU209" i="9"/>
  <c r="BV209" i="9"/>
  <c r="BW209" i="9"/>
  <c r="BX209" i="9"/>
  <c r="BY209" i="9"/>
  <c r="BZ209" i="9"/>
  <c r="CA209" i="9"/>
  <c r="CB209" i="9"/>
  <c r="CC209" i="9"/>
  <c r="CD209" i="9"/>
  <c r="CE209" i="9"/>
  <c r="CF209" i="9"/>
  <c r="CG209" i="9"/>
  <c r="CH209" i="9"/>
  <c r="CI209" i="9"/>
  <c r="CJ209" i="9"/>
  <c r="CK209" i="9"/>
  <c r="CL209" i="9"/>
  <c r="CM209" i="9"/>
  <c r="CN209" i="9"/>
  <c r="CO209" i="9"/>
  <c r="CP209" i="9"/>
  <c r="CQ209" i="9"/>
  <c r="CR209" i="9"/>
  <c r="CS209" i="9"/>
  <c r="CT209" i="9"/>
  <c r="CU209" i="9"/>
  <c r="CV209" i="9"/>
  <c r="CW209" i="9"/>
  <c r="CX209" i="9"/>
  <c r="CY209" i="9"/>
  <c r="CZ209" i="9"/>
  <c r="DA209" i="9"/>
  <c r="DB209" i="9"/>
  <c r="DC209" i="9"/>
  <c r="DD209" i="9"/>
  <c r="DE209" i="9"/>
  <c r="DF209" i="9"/>
  <c r="DG209" i="9"/>
  <c r="DH209" i="9"/>
  <c r="DI209" i="9"/>
  <c r="DJ209" i="9"/>
  <c r="DK209" i="9"/>
  <c r="DL209" i="9"/>
  <c r="DM209" i="9"/>
  <c r="DN209" i="9"/>
  <c r="DO209" i="9"/>
  <c r="A210" i="9"/>
  <c r="B210" i="9"/>
  <c r="C210" i="9"/>
  <c r="D210" i="9"/>
  <c r="E210" i="9"/>
  <c r="F210" i="9"/>
  <c r="G210" i="9"/>
  <c r="H210" i="9"/>
  <c r="I210" i="9"/>
  <c r="J210" i="9"/>
  <c r="K210" i="9"/>
  <c r="L210" i="9"/>
  <c r="M210" i="9"/>
  <c r="N210" i="9"/>
  <c r="O210" i="9"/>
  <c r="P210" i="9"/>
  <c r="Q210" i="9"/>
  <c r="R210" i="9"/>
  <c r="S210" i="9"/>
  <c r="T210" i="9"/>
  <c r="U210" i="9"/>
  <c r="V210" i="9"/>
  <c r="W210" i="9"/>
  <c r="X210" i="9"/>
  <c r="Y210" i="9"/>
  <c r="Z210" i="9"/>
  <c r="AA210" i="9"/>
  <c r="AB210" i="9"/>
  <c r="AC210" i="9"/>
  <c r="AD210" i="9"/>
  <c r="AE210" i="9"/>
  <c r="AF210" i="9"/>
  <c r="AG210" i="9"/>
  <c r="AH210" i="9"/>
  <c r="AI210" i="9"/>
  <c r="AJ210" i="9"/>
  <c r="AK210" i="9"/>
  <c r="AL210" i="9"/>
  <c r="AM210" i="9"/>
  <c r="AN210" i="9"/>
  <c r="AO210" i="9"/>
  <c r="AP210" i="9"/>
  <c r="AQ210" i="9"/>
  <c r="AR210" i="9"/>
  <c r="AS210" i="9"/>
  <c r="AT210" i="9"/>
  <c r="AU210" i="9"/>
  <c r="AV210" i="9"/>
  <c r="AW210" i="9"/>
  <c r="AX210" i="9"/>
  <c r="AY210" i="9"/>
  <c r="AZ210" i="9"/>
  <c r="BA210" i="9"/>
  <c r="BB210" i="9"/>
  <c r="BC210" i="9"/>
  <c r="BD210" i="9"/>
  <c r="BE210" i="9"/>
  <c r="BF210" i="9"/>
  <c r="BG210" i="9"/>
  <c r="BH210" i="9"/>
  <c r="BI210" i="9"/>
  <c r="BJ210" i="9"/>
  <c r="BK210" i="9"/>
  <c r="BL210" i="9"/>
  <c r="BM210" i="9"/>
  <c r="BN210" i="9"/>
  <c r="BO210" i="9"/>
  <c r="BP210" i="9"/>
  <c r="BQ210" i="9"/>
  <c r="BR210" i="9"/>
  <c r="BS210" i="9"/>
  <c r="BT210" i="9"/>
  <c r="BU210" i="9"/>
  <c r="BV210" i="9"/>
  <c r="BW210" i="9"/>
  <c r="BX210" i="9"/>
  <c r="BY210" i="9"/>
  <c r="BZ210" i="9"/>
  <c r="CA210" i="9"/>
  <c r="CB210" i="9"/>
  <c r="CC210" i="9"/>
  <c r="CD210" i="9"/>
  <c r="CE210" i="9"/>
  <c r="CF210" i="9"/>
  <c r="CG210" i="9"/>
  <c r="CH210" i="9"/>
  <c r="CI210" i="9"/>
  <c r="CJ210" i="9"/>
  <c r="CK210" i="9"/>
  <c r="CL210" i="9"/>
  <c r="CM210" i="9"/>
  <c r="CN210" i="9"/>
  <c r="CO210" i="9"/>
  <c r="CP210" i="9"/>
  <c r="CQ210" i="9"/>
  <c r="CR210" i="9"/>
  <c r="CS210" i="9"/>
  <c r="CT210" i="9"/>
  <c r="CU210" i="9"/>
  <c r="CV210" i="9"/>
  <c r="CW210" i="9"/>
  <c r="CX210" i="9"/>
  <c r="CY210" i="9"/>
  <c r="CZ210" i="9"/>
  <c r="DA210" i="9"/>
  <c r="DB210" i="9"/>
  <c r="DC210" i="9"/>
  <c r="DD210" i="9"/>
  <c r="DE210" i="9"/>
  <c r="DF210" i="9"/>
  <c r="DG210" i="9"/>
  <c r="DH210" i="9"/>
  <c r="DI210" i="9"/>
  <c r="DJ210" i="9"/>
  <c r="DK210" i="9"/>
  <c r="DL210" i="9"/>
  <c r="DM210" i="9"/>
  <c r="DN210" i="9"/>
  <c r="DO210" i="9"/>
  <c r="A211" i="9"/>
  <c r="B211" i="9"/>
  <c r="C211" i="9"/>
  <c r="D211" i="9"/>
  <c r="E211" i="9"/>
  <c r="F211" i="9"/>
  <c r="G211" i="9"/>
  <c r="H211" i="9"/>
  <c r="I211" i="9"/>
  <c r="J211" i="9"/>
  <c r="K211" i="9"/>
  <c r="L211" i="9"/>
  <c r="M211" i="9"/>
  <c r="N211" i="9"/>
  <c r="O211" i="9"/>
  <c r="P211" i="9"/>
  <c r="Q211" i="9"/>
  <c r="R211" i="9"/>
  <c r="S211" i="9"/>
  <c r="T211" i="9"/>
  <c r="U211" i="9"/>
  <c r="V211" i="9"/>
  <c r="W211" i="9"/>
  <c r="X211" i="9"/>
  <c r="Y211" i="9"/>
  <c r="Z211" i="9"/>
  <c r="AA211" i="9"/>
  <c r="AB211" i="9"/>
  <c r="AC211" i="9"/>
  <c r="AD211" i="9"/>
  <c r="AE211" i="9"/>
  <c r="AF211" i="9"/>
  <c r="AG211" i="9"/>
  <c r="AH211" i="9"/>
  <c r="AI211" i="9"/>
  <c r="AJ211" i="9"/>
  <c r="AK211" i="9"/>
  <c r="AL211" i="9"/>
  <c r="AM211" i="9"/>
  <c r="AN211" i="9"/>
  <c r="AO211" i="9"/>
  <c r="AP211" i="9"/>
  <c r="AQ211" i="9"/>
  <c r="AR211" i="9"/>
  <c r="AS211" i="9"/>
  <c r="AT211" i="9"/>
  <c r="AU211" i="9"/>
  <c r="AV211" i="9"/>
  <c r="AW211" i="9"/>
  <c r="AX211" i="9"/>
  <c r="AY211" i="9"/>
  <c r="AZ211" i="9"/>
  <c r="BA211" i="9"/>
  <c r="BB211" i="9"/>
  <c r="BC211" i="9"/>
  <c r="BD211" i="9"/>
  <c r="BE211" i="9"/>
  <c r="BF211" i="9"/>
  <c r="BG211" i="9"/>
  <c r="BH211" i="9"/>
  <c r="BI211" i="9"/>
  <c r="BJ211" i="9"/>
  <c r="BK211" i="9"/>
  <c r="BL211" i="9"/>
  <c r="BM211" i="9"/>
  <c r="BN211" i="9"/>
  <c r="BO211" i="9"/>
  <c r="BP211" i="9"/>
  <c r="BQ211" i="9"/>
  <c r="BR211" i="9"/>
  <c r="BS211" i="9"/>
  <c r="BT211" i="9"/>
  <c r="BU211" i="9"/>
  <c r="BV211" i="9"/>
  <c r="BW211" i="9"/>
  <c r="BX211" i="9"/>
  <c r="BY211" i="9"/>
  <c r="BZ211" i="9"/>
  <c r="CA211" i="9"/>
  <c r="CB211" i="9"/>
  <c r="CC211" i="9"/>
  <c r="CD211" i="9"/>
  <c r="CE211" i="9"/>
  <c r="CF211" i="9"/>
  <c r="CG211" i="9"/>
  <c r="CH211" i="9"/>
  <c r="CI211" i="9"/>
  <c r="CJ211" i="9"/>
  <c r="CK211" i="9"/>
  <c r="CL211" i="9"/>
  <c r="CM211" i="9"/>
  <c r="CN211" i="9"/>
  <c r="CO211" i="9"/>
  <c r="CP211" i="9"/>
  <c r="CQ211" i="9"/>
  <c r="CR211" i="9"/>
  <c r="CS211" i="9"/>
  <c r="CT211" i="9"/>
  <c r="CU211" i="9"/>
  <c r="CV211" i="9"/>
  <c r="CW211" i="9"/>
  <c r="CX211" i="9"/>
  <c r="CY211" i="9"/>
  <c r="CZ211" i="9"/>
  <c r="DA211" i="9"/>
  <c r="DB211" i="9"/>
  <c r="DC211" i="9"/>
  <c r="DD211" i="9"/>
  <c r="DE211" i="9"/>
  <c r="DF211" i="9"/>
  <c r="DG211" i="9"/>
  <c r="DH211" i="9"/>
  <c r="DI211" i="9"/>
  <c r="DJ211" i="9"/>
  <c r="DK211" i="9"/>
  <c r="DL211" i="9"/>
  <c r="DM211" i="9"/>
  <c r="DN211" i="9"/>
  <c r="DO211" i="9"/>
  <c r="A212" i="9"/>
  <c r="B212" i="9"/>
  <c r="C212" i="9"/>
  <c r="D212" i="9"/>
  <c r="E212" i="9"/>
  <c r="F212" i="9"/>
  <c r="G212" i="9"/>
  <c r="H212" i="9"/>
  <c r="I212" i="9"/>
  <c r="J212" i="9"/>
  <c r="K212" i="9"/>
  <c r="L212" i="9"/>
  <c r="M212" i="9"/>
  <c r="N212" i="9"/>
  <c r="O212" i="9"/>
  <c r="P212" i="9"/>
  <c r="Q212" i="9"/>
  <c r="R212" i="9"/>
  <c r="S212" i="9"/>
  <c r="T212" i="9"/>
  <c r="U212" i="9"/>
  <c r="V212" i="9"/>
  <c r="W212" i="9"/>
  <c r="X212" i="9"/>
  <c r="Y212" i="9"/>
  <c r="Z212" i="9"/>
  <c r="AA212" i="9"/>
  <c r="AB212" i="9"/>
  <c r="AC212" i="9"/>
  <c r="AD212" i="9"/>
  <c r="AE212" i="9"/>
  <c r="AF212" i="9"/>
  <c r="AG212" i="9"/>
  <c r="AH212" i="9"/>
  <c r="AI212" i="9"/>
  <c r="AJ212" i="9"/>
  <c r="AK212" i="9"/>
  <c r="AL212" i="9"/>
  <c r="AM212" i="9"/>
  <c r="AN212" i="9"/>
  <c r="AO212" i="9"/>
  <c r="AP212" i="9"/>
  <c r="AQ212" i="9"/>
  <c r="AR212" i="9"/>
  <c r="AS212" i="9"/>
  <c r="AT212" i="9"/>
  <c r="AU212" i="9"/>
  <c r="AV212" i="9"/>
  <c r="AW212" i="9"/>
  <c r="AX212" i="9"/>
  <c r="AY212" i="9"/>
  <c r="AZ212" i="9"/>
  <c r="BA212" i="9"/>
  <c r="BB212" i="9"/>
  <c r="BC212" i="9"/>
  <c r="BD212" i="9"/>
  <c r="BE212" i="9"/>
  <c r="BF212" i="9"/>
  <c r="BG212" i="9"/>
  <c r="BH212" i="9"/>
  <c r="BI212" i="9"/>
  <c r="BJ212" i="9"/>
  <c r="BK212" i="9"/>
  <c r="BL212" i="9"/>
  <c r="BM212" i="9"/>
  <c r="BN212" i="9"/>
  <c r="BO212" i="9"/>
  <c r="BP212" i="9"/>
  <c r="BQ212" i="9"/>
  <c r="BR212" i="9"/>
  <c r="BS212" i="9"/>
  <c r="BT212" i="9"/>
  <c r="BU212" i="9"/>
  <c r="BV212" i="9"/>
  <c r="BW212" i="9"/>
  <c r="BX212" i="9"/>
  <c r="BY212" i="9"/>
  <c r="BZ212" i="9"/>
  <c r="CA212" i="9"/>
  <c r="CB212" i="9"/>
  <c r="CC212" i="9"/>
  <c r="CD212" i="9"/>
  <c r="CE212" i="9"/>
  <c r="CF212" i="9"/>
  <c r="CG212" i="9"/>
  <c r="CH212" i="9"/>
  <c r="CI212" i="9"/>
  <c r="CJ212" i="9"/>
  <c r="CK212" i="9"/>
  <c r="CL212" i="9"/>
  <c r="CM212" i="9"/>
  <c r="CN212" i="9"/>
  <c r="CO212" i="9"/>
  <c r="CP212" i="9"/>
  <c r="CQ212" i="9"/>
  <c r="CR212" i="9"/>
  <c r="CS212" i="9"/>
  <c r="CT212" i="9"/>
  <c r="CU212" i="9"/>
  <c r="CV212" i="9"/>
  <c r="CW212" i="9"/>
  <c r="CX212" i="9"/>
  <c r="CY212" i="9"/>
  <c r="CZ212" i="9"/>
  <c r="DA212" i="9"/>
  <c r="DB212" i="9"/>
  <c r="DC212" i="9"/>
  <c r="DD212" i="9"/>
  <c r="DE212" i="9"/>
  <c r="DF212" i="9"/>
  <c r="DG212" i="9"/>
  <c r="DH212" i="9"/>
  <c r="DI212" i="9"/>
  <c r="DJ212" i="9"/>
  <c r="DK212" i="9"/>
  <c r="DL212" i="9"/>
  <c r="DM212" i="9"/>
  <c r="DN212" i="9"/>
  <c r="DO212" i="9"/>
  <c r="A213" i="9"/>
  <c r="B213" i="9"/>
  <c r="C213" i="9"/>
  <c r="D213" i="9"/>
  <c r="E213" i="9"/>
  <c r="F213" i="9"/>
  <c r="G213" i="9"/>
  <c r="H213" i="9"/>
  <c r="I213" i="9"/>
  <c r="J213" i="9"/>
  <c r="K213" i="9"/>
  <c r="L213" i="9"/>
  <c r="M213" i="9"/>
  <c r="N213" i="9"/>
  <c r="O213" i="9"/>
  <c r="P213" i="9"/>
  <c r="Q213" i="9"/>
  <c r="R213" i="9"/>
  <c r="S213" i="9"/>
  <c r="T213" i="9"/>
  <c r="U213" i="9"/>
  <c r="V213" i="9"/>
  <c r="W213" i="9"/>
  <c r="X213" i="9"/>
  <c r="Y213" i="9"/>
  <c r="Z213" i="9"/>
  <c r="AA213" i="9"/>
  <c r="AB213" i="9"/>
  <c r="AC213" i="9"/>
  <c r="AD213" i="9"/>
  <c r="AE213" i="9"/>
  <c r="AF213" i="9"/>
  <c r="AG213" i="9"/>
  <c r="AH213" i="9"/>
  <c r="AI213" i="9"/>
  <c r="AJ213" i="9"/>
  <c r="AK213" i="9"/>
  <c r="AL213" i="9"/>
  <c r="AM213" i="9"/>
  <c r="AN213" i="9"/>
  <c r="AO213" i="9"/>
  <c r="AP213" i="9"/>
  <c r="AQ213" i="9"/>
  <c r="AR213" i="9"/>
  <c r="AS213" i="9"/>
  <c r="AT213" i="9"/>
  <c r="AU213" i="9"/>
  <c r="AV213" i="9"/>
  <c r="AW213" i="9"/>
  <c r="AX213" i="9"/>
  <c r="AY213" i="9"/>
  <c r="AZ213" i="9"/>
  <c r="BA213" i="9"/>
  <c r="BB213" i="9"/>
  <c r="BC213" i="9"/>
  <c r="BD213" i="9"/>
  <c r="BE213" i="9"/>
  <c r="BF213" i="9"/>
  <c r="BG213" i="9"/>
  <c r="BH213" i="9"/>
  <c r="BI213" i="9"/>
  <c r="BJ213" i="9"/>
  <c r="BK213" i="9"/>
  <c r="BL213" i="9"/>
  <c r="BM213" i="9"/>
  <c r="BN213" i="9"/>
  <c r="BO213" i="9"/>
  <c r="BP213" i="9"/>
  <c r="BQ213" i="9"/>
  <c r="BR213" i="9"/>
  <c r="BS213" i="9"/>
  <c r="BT213" i="9"/>
  <c r="BU213" i="9"/>
  <c r="BV213" i="9"/>
  <c r="BW213" i="9"/>
  <c r="BX213" i="9"/>
  <c r="BY213" i="9"/>
  <c r="BZ213" i="9"/>
  <c r="CA213" i="9"/>
  <c r="CB213" i="9"/>
  <c r="CC213" i="9"/>
  <c r="CD213" i="9"/>
  <c r="CE213" i="9"/>
  <c r="CF213" i="9"/>
  <c r="CG213" i="9"/>
  <c r="CH213" i="9"/>
  <c r="CI213" i="9"/>
  <c r="CJ213" i="9"/>
  <c r="CK213" i="9"/>
  <c r="CL213" i="9"/>
  <c r="CM213" i="9"/>
  <c r="CN213" i="9"/>
  <c r="CO213" i="9"/>
  <c r="CP213" i="9"/>
  <c r="CQ213" i="9"/>
  <c r="CR213" i="9"/>
  <c r="CS213" i="9"/>
  <c r="CT213" i="9"/>
  <c r="CU213" i="9"/>
  <c r="CV213" i="9"/>
  <c r="CW213" i="9"/>
  <c r="CX213" i="9"/>
  <c r="CY213" i="9"/>
  <c r="CZ213" i="9"/>
  <c r="DA213" i="9"/>
  <c r="DB213" i="9"/>
  <c r="DC213" i="9"/>
  <c r="DD213" i="9"/>
  <c r="DE213" i="9"/>
  <c r="DF213" i="9"/>
  <c r="DG213" i="9"/>
  <c r="DH213" i="9"/>
  <c r="DI213" i="9"/>
  <c r="DJ213" i="9"/>
  <c r="DK213" i="9"/>
  <c r="DL213" i="9"/>
  <c r="DM213" i="9"/>
  <c r="DN213" i="9"/>
  <c r="DO213" i="9"/>
  <c r="A214" i="9"/>
  <c r="B214" i="9"/>
  <c r="C214" i="9"/>
  <c r="D214" i="9"/>
  <c r="E214" i="9"/>
  <c r="F214" i="9"/>
  <c r="G214" i="9"/>
  <c r="H214" i="9"/>
  <c r="I214" i="9"/>
  <c r="J214" i="9"/>
  <c r="K214" i="9"/>
  <c r="L214" i="9"/>
  <c r="M214" i="9"/>
  <c r="N214" i="9"/>
  <c r="O214" i="9"/>
  <c r="P214" i="9"/>
  <c r="Q214" i="9"/>
  <c r="R214" i="9"/>
  <c r="S214" i="9"/>
  <c r="T214" i="9"/>
  <c r="U214" i="9"/>
  <c r="V214" i="9"/>
  <c r="W214" i="9"/>
  <c r="X214" i="9"/>
  <c r="Y214" i="9"/>
  <c r="Z214" i="9"/>
  <c r="AA214" i="9"/>
  <c r="AB214" i="9"/>
  <c r="AC214" i="9"/>
  <c r="AD214" i="9"/>
  <c r="AE214" i="9"/>
  <c r="AF214" i="9"/>
  <c r="AG214" i="9"/>
  <c r="AH214" i="9"/>
  <c r="AI214" i="9"/>
  <c r="AJ214" i="9"/>
  <c r="AK214" i="9"/>
  <c r="AL214" i="9"/>
  <c r="AM214" i="9"/>
  <c r="AN214" i="9"/>
  <c r="AO214" i="9"/>
  <c r="AP214" i="9"/>
  <c r="AQ214" i="9"/>
  <c r="AR214" i="9"/>
  <c r="AS214" i="9"/>
  <c r="AT214" i="9"/>
  <c r="AU214" i="9"/>
  <c r="AV214" i="9"/>
  <c r="AW214" i="9"/>
  <c r="AX214" i="9"/>
  <c r="AY214" i="9"/>
  <c r="AZ214" i="9"/>
  <c r="BA214" i="9"/>
  <c r="BB214" i="9"/>
  <c r="BC214" i="9"/>
  <c r="BD214" i="9"/>
  <c r="BE214" i="9"/>
  <c r="BF214" i="9"/>
  <c r="BG214" i="9"/>
  <c r="BH214" i="9"/>
  <c r="BI214" i="9"/>
  <c r="BJ214" i="9"/>
  <c r="BK214" i="9"/>
  <c r="BL214" i="9"/>
  <c r="BM214" i="9"/>
  <c r="BN214" i="9"/>
  <c r="BO214" i="9"/>
  <c r="BP214" i="9"/>
  <c r="BQ214" i="9"/>
  <c r="BR214" i="9"/>
  <c r="BS214" i="9"/>
  <c r="BT214" i="9"/>
  <c r="BU214" i="9"/>
  <c r="BV214" i="9"/>
  <c r="BW214" i="9"/>
  <c r="BX214" i="9"/>
  <c r="BY214" i="9"/>
  <c r="BZ214" i="9"/>
  <c r="CA214" i="9"/>
  <c r="CB214" i="9"/>
  <c r="CC214" i="9"/>
  <c r="CD214" i="9"/>
  <c r="CE214" i="9"/>
  <c r="CF214" i="9"/>
  <c r="CG214" i="9"/>
  <c r="CH214" i="9"/>
  <c r="CI214" i="9"/>
  <c r="CJ214" i="9"/>
  <c r="CK214" i="9"/>
  <c r="CL214" i="9"/>
  <c r="CM214" i="9"/>
  <c r="CN214" i="9"/>
  <c r="CO214" i="9"/>
  <c r="CP214" i="9"/>
  <c r="CQ214" i="9"/>
  <c r="CR214" i="9"/>
  <c r="CS214" i="9"/>
  <c r="CT214" i="9"/>
  <c r="CU214" i="9"/>
  <c r="CV214" i="9"/>
  <c r="CW214" i="9"/>
  <c r="CX214" i="9"/>
  <c r="CY214" i="9"/>
  <c r="CZ214" i="9"/>
  <c r="DA214" i="9"/>
  <c r="DB214" i="9"/>
  <c r="DC214" i="9"/>
  <c r="DD214" i="9"/>
  <c r="DE214" i="9"/>
  <c r="DF214" i="9"/>
  <c r="DG214" i="9"/>
  <c r="DH214" i="9"/>
  <c r="DI214" i="9"/>
  <c r="DJ214" i="9"/>
  <c r="DK214" i="9"/>
  <c r="DL214" i="9"/>
  <c r="DM214" i="9"/>
  <c r="DN214" i="9"/>
  <c r="DO214" i="9"/>
  <c r="A215" i="9"/>
  <c r="B215" i="9"/>
  <c r="C215" i="9"/>
  <c r="D215" i="9"/>
  <c r="E215" i="9"/>
  <c r="F215" i="9"/>
  <c r="G215" i="9"/>
  <c r="H215" i="9"/>
  <c r="I215" i="9"/>
  <c r="J215" i="9"/>
  <c r="K215" i="9"/>
  <c r="L215" i="9"/>
  <c r="M215" i="9"/>
  <c r="N215" i="9"/>
  <c r="O215" i="9"/>
  <c r="P215" i="9"/>
  <c r="Q215" i="9"/>
  <c r="R215" i="9"/>
  <c r="S215" i="9"/>
  <c r="T215" i="9"/>
  <c r="U215" i="9"/>
  <c r="V215" i="9"/>
  <c r="W215" i="9"/>
  <c r="X215" i="9"/>
  <c r="Y215" i="9"/>
  <c r="Z215" i="9"/>
  <c r="AA215" i="9"/>
  <c r="AB215" i="9"/>
  <c r="AC215" i="9"/>
  <c r="AD215" i="9"/>
  <c r="AE215" i="9"/>
  <c r="AF215" i="9"/>
  <c r="AG215" i="9"/>
  <c r="AH215" i="9"/>
  <c r="AI215" i="9"/>
  <c r="AJ215" i="9"/>
  <c r="AK215" i="9"/>
  <c r="AL215" i="9"/>
  <c r="AM215" i="9"/>
  <c r="AN215" i="9"/>
  <c r="AO215" i="9"/>
  <c r="AP215" i="9"/>
  <c r="AQ215" i="9"/>
  <c r="AR215" i="9"/>
  <c r="AS215" i="9"/>
  <c r="AT215" i="9"/>
  <c r="AU215" i="9"/>
  <c r="AV215" i="9"/>
  <c r="AW215" i="9"/>
  <c r="AX215" i="9"/>
  <c r="AY215" i="9"/>
  <c r="AZ215" i="9"/>
  <c r="BA215" i="9"/>
  <c r="BB215" i="9"/>
  <c r="BC215" i="9"/>
  <c r="BD215" i="9"/>
  <c r="BE215" i="9"/>
  <c r="BF215" i="9"/>
  <c r="BG215" i="9"/>
  <c r="BH215" i="9"/>
  <c r="BI215" i="9"/>
  <c r="BJ215" i="9"/>
  <c r="BK215" i="9"/>
  <c r="BL215" i="9"/>
  <c r="BM215" i="9"/>
  <c r="BN215" i="9"/>
  <c r="BO215" i="9"/>
  <c r="BP215" i="9"/>
  <c r="BQ215" i="9"/>
  <c r="BR215" i="9"/>
  <c r="BS215" i="9"/>
  <c r="BT215" i="9"/>
  <c r="BU215" i="9"/>
  <c r="BV215" i="9"/>
  <c r="BW215" i="9"/>
  <c r="BX215" i="9"/>
  <c r="BY215" i="9"/>
  <c r="BZ215" i="9"/>
  <c r="CA215" i="9"/>
  <c r="CB215" i="9"/>
  <c r="CC215" i="9"/>
  <c r="CD215" i="9"/>
  <c r="CE215" i="9"/>
  <c r="CF215" i="9"/>
  <c r="CG215" i="9"/>
  <c r="CH215" i="9"/>
  <c r="CI215" i="9"/>
  <c r="CJ215" i="9"/>
  <c r="CK215" i="9"/>
  <c r="CL215" i="9"/>
  <c r="CM215" i="9"/>
  <c r="CN215" i="9"/>
  <c r="CO215" i="9"/>
  <c r="CP215" i="9"/>
  <c r="CQ215" i="9"/>
  <c r="CR215" i="9"/>
  <c r="CS215" i="9"/>
  <c r="CT215" i="9"/>
  <c r="CU215" i="9"/>
  <c r="CV215" i="9"/>
  <c r="CW215" i="9"/>
  <c r="CX215" i="9"/>
  <c r="CY215" i="9"/>
  <c r="CZ215" i="9"/>
  <c r="DA215" i="9"/>
  <c r="DB215" i="9"/>
  <c r="DC215" i="9"/>
  <c r="DD215" i="9"/>
  <c r="DE215" i="9"/>
  <c r="DF215" i="9"/>
  <c r="DG215" i="9"/>
  <c r="DH215" i="9"/>
  <c r="DI215" i="9"/>
  <c r="DJ215" i="9"/>
  <c r="DK215" i="9"/>
  <c r="DL215" i="9"/>
  <c r="DM215" i="9"/>
  <c r="DN215" i="9"/>
  <c r="DO215" i="9"/>
  <c r="A216" i="9"/>
  <c r="B216" i="9"/>
  <c r="C216" i="9"/>
  <c r="D216" i="9"/>
  <c r="E216" i="9"/>
  <c r="F216" i="9"/>
  <c r="G216" i="9"/>
  <c r="H216" i="9"/>
  <c r="I216" i="9"/>
  <c r="J216" i="9"/>
  <c r="K216" i="9"/>
  <c r="L216" i="9"/>
  <c r="M216" i="9"/>
  <c r="N216" i="9"/>
  <c r="O216" i="9"/>
  <c r="P216" i="9"/>
  <c r="Q216" i="9"/>
  <c r="R216" i="9"/>
  <c r="S216" i="9"/>
  <c r="T216" i="9"/>
  <c r="U216" i="9"/>
  <c r="V216" i="9"/>
  <c r="W216" i="9"/>
  <c r="X216" i="9"/>
  <c r="Y216" i="9"/>
  <c r="Z216" i="9"/>
  <c r="AA216" i="9"/>
  <c r="AB216" i="9"/>
  <c r="AC216" i="9"/>
  <c r="AD216" i="9"/>
  <c r="AE216" i="9"/>
  <c r="AF216" i="9"/>
  <c r="AG216" i="9"/>
  <c r="AH216" i="9"/>
  <c r="AI216" i="9"/>
  <c r="AJ216" i="9"/>
  <c r="AK216" i="9"/>
  <c r="AL216" i="9"/>
  <c r="AM216" i="9"/>
  <c r="AN216" i="9"/>
  <c r="AO216" i="9"/>
  <c r="AP216" i="9"/>
  <c r="AQ216" i="9"/>
  <c r="AR216" i="9"/>
  <c r="AS216" i="9"/>
  <c r="AT216" i="9"/>
  <c r="AU216" i="9"/>
  <c r="AV216" i="9"/>
  <c r="AW216" i="9"/>
  <c r="AX216" i="9"/>
  <c r="AY216" i="9"/>
  <c r="AZ216" i="9"/>
  <c r="BA216" i="9"/>
  <c r="BB216" i="9"/>
  <c r="BC216" i="9"/>
  <c r="BD216" i="9"/>
  <c r="BE216" i="9"/>
  <c r="BF216" i="9"/>
  <c r="BG216" i="9"/>
  <c r="BH216" i="9"/>
  <c r="BI216" i="9"/>
  <c r="BJ216" i="9"/>
  <c r="BK216" i="9"/>
  <c r="BL216" i="9"/>
  <c r="BM216" i="9"/>
  <c r="BN216" i="9"/>
  <c r="BO216" i="9"/>
  <c r="BP216" i="9"/>
  <c r="BQ216" i="9"/>
  <c r="BR216" i="9"/>
  <c r="BS216" i="9"/>
  <c r="BT216" i="9"/>
  <c r="BU216" i="9"/>
  <c r="BV216" i="9"/>
  <c r="BW216" i="9"/>
  <c r="BX216" i="9"/>
  <c r="BY216" i="9"/>
  <c r="BZ216" i="9"/>
  <c r="CA216" i="9"/>
  <c r="CB216" i="9"/>
  <c r="CC216" i="9"/>
  <c r="CD216" i="9"/>
  <c r="CE216" i="9"/>
  <c r="CF216" i="9"/>
  <c r="CG216" i="9"/>
  <c r="CH216" i="9"/>
  <c r="CI216" i="9"/>
  <c r="CJ216" i="9"/>
  <c r="CK216" i="9"/>
  <c r="CL216" i="9"/>
  <c r="CM216" i="9"/>
  <c r="CN216" i="9"/>
  <c r="CO216" i="9"/>
  <c r="CP216" i="9"/>
  <c r="CQ216" i="9"/>
  <c r="CR216" i="9"/>
  <c r="CS216" i="9"/>
  <c r="CT216" i="9"/>
  <c r="CU216" i="9"/>
  <c r="CV216" i="9"/>
  <c r="CW216" i="9"/>
  <c r="CX216" i="9"/>
  <c r="CY216" i="9"/>
  <c r="CZ216" i="9"/>
  <c r="DA216" i="9"/>
  <c r="DB216" i="9"/>
  <c r="DC216" i="9"/>
  <c r="DD216" i="9"/>
  <c r="DE216" i="9"/>
  <c r="DF216" i="9"/>
  <c r="DG216" i="9"/>
  <c r="DH216" i="9"/>
  <c r="DI216" i="9"/>
  <c r="DJ216" i="9"/>
  <c r="DK216" i="9"/>
  <c r="DL216" i="9"/>
  <c r="DM216" i="9"/>
  <c r="DN216" i="9"/>
  <c r="DO216" i="9"/>
  <c r="A217" i="9"/>
  <c r="B217" i="9"/>
  <c r="C217" i="9"/>
  <c r="D217" i="9"/>
  <c r="E217" i="9"/>
  <c r="F217" i="9"/>
  <c r="G217" i="9"/>
  <c r="H217" i="9"/>
  <c r="I217" i="9"/>
  <c r="J217" i="9"/>
  <c r="K217" i="9"/>
  <c r="L217" i="9"/>
  <c r="M217" i="9"/>
  <c r="N217" i="9"/>
  <c r="O217" i="9"/>
  <c r="P217" i="9"/>
  <c r="Q217" i="9"/>
  <c r="R217" i="9"/>
  <c r="S217" i="9"/>
  <c r="T217" i="9"/>
  <c r="U217" i="9"/>
  <c r="V217" i="9"/>
  <c r="W217" i="9"/>
  <c r="X217" i="9"/>
  <c r="Y217" i="9"/>
  <c r="Z217" i="9"/>
  <c r="AA217" i="9"/>
  <c r="AB217" i="9"/>
  <c r="AC217" i="9"/>
  <c r="AD217" i="9"/>
  <c r="AE217" i="9"/>
  <c r="AF217" i="9"/>
  <c r="AG217" i="9"/>
  <c r="AH217" i="9"/>
  <c r="AI217" i="9"/>
  <c r="AJ217" i="9"/>
  <c r="AK217" i="9"/>
  <c r="AL217" i="9"/>
  <c r="AM217" i="9"/>
  <c r="AN217" i="9"/>
  <c r="AO217" i="9"/>
  <c r="AP217" i="9"/>
  <c r="AQ217" i="9"/>
  <c r="AR217" i="9"/>
  <c r="AS217" i="9"/>
  <c r="AT217" i="9"/>
  <c r="AU217" i="9"/>
  <c r="AV217" i="9"/>
  <c r="AW217" i="9"/>
  <c r="AX217" i="9"/>
  <c r="AY217" i="9"/>
  <c r="AZ217" i="9"/>
  <c r="BA217" i="9"/>
  <c r="BB217" i="9"/>
  <c r="BC217" i="9"/>
  <c r="BD217" i="9"/>
  <c r="BE217" i="9"/>
  <c r="BF217" i="9"/>
  <c r="BG217" i="9"/>
  <c r="BH217" i="9"/>
  <c r="BI217" i="9"/>
  <c r="BJ217" i="9"/>
  <c r="BK217" i="9"/>
  <c r="BL217" i="9"/>
  <c r="BM217" i="9"/>
  <c r="BN217" i="9"/>
  <c r="BO217" i="9"/>
  <c r="BP217" i="9"/>
  <c r="BQ217" i="9"/>
  <c r="BR217" i="9"/>
  <c r="BS217" i="9"/>
  <c r="BT217" i="9"/>
  <c r="BU217" i="9"/>
  <c r="BV217" i="9"/>
  <c r="BW217" i="9"/>
  <c r="BX217" i="9"/>
  <c r="BY217" i="9"/>
  <c r="BZ217" i="9"/>
  <c r="CA217" i="9"/>
  <c r="CB217" i="9"/>
  <c r="CC217" i="9"/>
  <c r="CD217" i="9"/>
  <c r="CE217" i="9"/>
  <c r="CF217" i="9"/>
  <c r="CG217" i="9"/>
  <c r="CH217" i="9"/>
  <c r="CI217" i="9"/>
  <c r="CJ217" i="9"/>
  <c r="CK217" i="9"/>
  <c r="CL217" i="9"/>
  <c r="CM217" i="9"/>
  <c r="CN217" i="9"/>
  <c r="CO217" i="9"/>
  <c r="CP217" i="9"/>
  <c r="CQ217" i="9"/>
  <c r="CR217" i="9"/>
  <c r="CS217" i="9"/>
  <c r="CT217" i="9"/>
  <c r="CU217" i="9"/>
  <c r="CV217" i="9"/>
  <c r="CW217" i="9"/>
  <c r="CX217" i="9"/>
  <c r="CY217" i="9"/>
  <c r="CZ217" i="9"/>
  <c r="DA217" i="9"/>
  <c r="DB217" i="9"/>
  <c r="DC217" i="9"/>
  <c r="DD217" i="9"/>
  <c r="DE217" i="9"/>
  <c r="DF217" i="9"/>
  <c r="DG217" i="9"/>
  <c r="DH217" i="9"/>
  <c r="DI217" i="9"/>
  <c r="DJ217" i="9"/>
  <c r="DK217" i="9"/>
  <c r="DL217" i="9"/>
  <c r="DM217" i="9"/>
  <c r="DN217" i="9"/>
  <c r="DO217" i="9"/>
  <c r="A218" i="9"/>
  <c r="B218" i="9"/>
  <c r="C218" i="9"/>
  <c r="D218" i="9"/>
  <c r="E218" i="9"/>
  <c r="F218" i="9"/>
  <c r="G218" i="9"/>
  <c r="H218" i="9"/>
  <c r="I218" i="9"/>
  <c r="J218" i="9"/>
  <c r="K218" i="9"/>
  <c r="L218" i="9"/>
  <c r="M218" i="9"/>
  <c r="N218" i="9"/>
  <c r="O218" i="9"/>
  <c r="P218" i="9"/>
  <c r="Q218" i="9"/>
  <c r="R218" i="9"/>
  <c r="S218" i="9"/>
  <c r="T218" i="9"/>
  <c r="U218" i="9"/>
  <c r="V218" i="9"/>
  <c r="W218" i="9"/>
  <c r="X218" i="9"/>
  <c r="Y218" i="9"/>
  <c r="Z218" i="9"/>
  <c r="AA218" i="9"/>
  <c r="AB218" i="9"/>
  <c r="AC218" i="9"/>
  <c r="AD218" i="9"/>
  <c r="AE218" i="9"/>
  <c r="AF218" i="9"/>
  <c r="AG218" i="9"/>
  <c r="AH218" i="9"/>
  <c r="AI218" i="9"/>
  <c r="AJ218" i="9"/>
  <c r="AK218" i="9"/>
  <c r="AL218" i="9"/>
  <c r="AM218" i="9"/>
  <c r="AN218" i="9"/>
  <c r="AO218" i="9"/>
  <c r="AP218" i="9"/>
  <c r="AQ218" i="9"/>
  <c r="AR218" i="9"/>
  <c r="AS218" i="9"/>
  <c r="AT218" i="9"/>
  <c r="AU218" i="9"/>
  <c r="AV218" i="9"/>
  <c r="AW218" i="9"/>
  <c r="AX218" i="9"/>
  <c r="AY218" i="9"/>
  <c r="AZ218" i="9"/>
  <c r="BA218" i="9"/>
  <c r="BB218" i="9"/>
  <c r="BC218" i="9"/>
  <c r="BD218" i="9"/>
  <c r="BE218" i="9"/>
  <c r="BF218" i="9"/>
  <c r="BG218" i="9"/>
  <c r="BH218" i="9"/>
  <c r="BI218" i="9"/>
  <c r="BJ218" i="9"/>
  <c r="BK218" i="9"/>
  <c r="BL218" i="9"/>
  <c r="BM218" i="9"/>
  <c r="BN218" i="9"/>
  <c r="BO218" i="9"/>
  <c r="BP218" i="9"/>
  <c r="BQ218" i="9"/>
  <c r="BR218" i="9"/>
  <c r="BS218" i="9"/>
  <c r="BT218" i="9"/>
  <c r="BU218" i="9"/>
  <c r="BV218" i="9"/>
  <c r="BW218" i="9"/>
  <c r="BX218" i="9"/>
  <c r="BY218" i="9"/>
  <c r="BZ218" i="9"/>
  <c r="CA218" i="9"/>
  <c r="CB218" i="9"/>
  <c r="CC218" i="9"/>
  <c r="CD218" i="9"/>
  <c r="CE218" i="9"/>
  <c r="CF218" i="9"/>
  <c r="CG218" i="9"/>
  <c r="CH218" i="9"/>
  <c r="CI218" i="9"/>
  <c r="CJ218" i="9"/>
  <c r="CK218" i="9"/>
  <c r="CL218" i="9"/>
  <c r="CM218" i="9"/>
  <c r="CN218" i="9"/>
  <c r="CO218" i="9"/>
  <c r="CP218" i="9"/>
  <c r="CQ218" i="9"/>
  <c r="CR218" i="9"/>
  <c r="CS218" i="9"/>
  <c r="CT218" i="9"/>
  <c r="CU218" i="9"/>
  <c r="CV218" i="9"/>
  <c r="CW218" i="9"/>
  <c r="CX218" i="9"/>
  <c r="CY218" i="9"/>
  <c r="CZ218" i="9"/>
  <c r="DA218" i="9"/>
  <c r="DB218" i="9"/>
  <c r="DC218" i="9"/>
  <c r="DD218" i="9"/>
  <c r="DE218" i="9"/>
  <c r="DF218" i="9"/>
  <c r="DG218" i="9"/>
  <c r="DH218" i="9"/>
  <c r="DI218" i="9"/>
  <c r="DJ218" i="9"/>
  <c r="DK218" i="9"/>
  <c r="DL218" i="9"/>
  <c r="DM218" i="9"/>
  <c r="DN218" i="9"/>
  <c r="DO218" i="9"/>
  <c r="A219" i="9"/>
  <c r="B219" i="9"/>
  <c r="C219" i="9"/>
  <c r="D219" i="9"/>
  <c r="E219" i="9"/>
  <c r="F219" i="9"/>
  <c r="G219" i="9"/>
  <c r="H219" i="9"/>
  <c r="I219" i="9"/>
  <c r="J219" i="9"/>
  <c r="K219" i="9"/>
  <c r="L219" i="9"/>
  <c r="M219" i="9"/>
  <c r="N219" i="9"/>
  <c r="O219" i="9"/>
  <c r="P219" i="9"/>
  <c r="Q219" i="9"/>
  <c r="R219" i="9"/>
  <c r="S219" i="9"/>
  <c r="T219" i="9"/>
  <c r="U219" i="9"/>
  <c r="V219" i="9"/>
  <c r="W219" i="9"/>
  <c r="X219" i="9"/>
  <c r="Y219" i="9"/>
  <c r="Z219" i="9"/>
  <c r="AA219" i="9"/>
  <c r="AB219" i="9"/>
  <c r="AC219" i="9"/>
  <c r="AD219" i="9"/>
  <c r="AE219" i="9"/>
  <c r="AF219" i="9"/>
  <c r="AG219" i="9"/>
  <c r="AH219" i="9"/>
  <c r="AI219" i="9"/>
  <c r="AJ219" i="9"/>
  <c r="AK219" i="9"/>
  <c r="AL219" i="9"/>
  <c r="AM219" i="9"/>
  <c r="AN219" i="9"/>
  <c r="AO219" i="9"/>
  <c r="AP219" i="9"/>
  <c r="AQ219" i="9"/>
  <c r="AR219" i="9"/>
  <c r="AS219" i="9"/>
  <c r="AT219" i="9"/>
  <c r="AU219" i="9"/>
  <c r="AV219" i="9"/>
  <c r="AW219" i="9"/>
  <c r="AX219" i="9"/>
  <c r="AY219" i="9"/>
  <c r="AZ219" i="9"/>
  <c r="BA219" i="9"/>
  <c r="BB219" i="9"/>
  <c r="BC219" i="9"/>
  <c r="BD219" i="9"/>
  <c r="BE219" i="9"/>
  <c r="BF219" i="9"/>
  <c r="BG219" i="9"/>
  <c r="BH219" i="9"/>
  <c r="BI219" i="9"/>
  <c r="BJ219" i="9"/>
  <c r="BK219" i="9"/>
  <c r="BL219" i="9"/>
  <c r="BM219" i="9"/>
  <c r="BN219" i="9"/>
  <c r="BO219" i="9"/>
  <c r="BP219" i="9"/>
  <c r="BQ219" i="9"/>
  <c r="BR219" i="9"/>
  <c r="BS219" i="9"/>
  <c r="BT219" i="9"/>
  <c r="BU219" i="9"/>
  <c r="BV219" i="9"/>
  <c r="BW219" i="9"/>
  <c r="BX219" i="9"/>
  <c r="BY219" i="9"/>
  <c r="BZ219" i="9"/>
  <c r="CA219" i="9"/>
  <c r="CB219" i="9"/>
  <c r="CC219" i="9"/>
  <c r="CD219" i="9"/>
  <c r="CE219" i="9"/>
  <c r="CF219" i="9"/>
  <c r="CG219" i="9"/>
  <c r="CH219" i="9"/>
  <c r="CI219" i="9"/>
  <c r="CJ219" i="9"/>
  <c r="CK219" i="9"/>
  <c r="CL219" i="9"/>
  <c r="CM219" i="9"/>
  <c r="CN219" i="9"/>
  <c r="CO219" i="9"/>
  <c r="CP219" i="9"/>
  <c r="CQ219" i="9"/>
  <c r="CR219" i="9"/>
  <c r="CS219" i="9"/>
  <c r="CT219" i="9"/>
  <c r="CU219" i="9"/>
  <c r="CV219" i="9"/>
  <c r="CW219" i="9"/>
  <c r="CX219" i="9"/>
  <c r="CY219" i="9"/>
  <c r="CZ219" i="9"/>
  <c r="DA219" i="9"/>
  <c r="DB219" i="9"/>
  <c r="DC219" i="9"/>
  <c r="DD219" i="9"/>
  <c r="DE219" i="9"/>
  <c r="DF219" i="9"/>
  <c r="DG219" i="9"/>
  <c r="DH219" i="9"/>
  <c r="DI219" i="9"/>
  <c r="DJ219" i="9"/>
  <c r="DK219" i="9"/>
  <c r="DL219" i="9"/>
  <c r="DM219" i="9"/>
  <c r="DN219" i="9"/>
  <c r="DO219" i="9"/>
  <c r="A220" i="9"/>
  <c r="B220" i="9"/>
  <c r="C220" i="9"/>
  <c r="D220" i="9"/>
  <c r="E220" i="9"/>
  <c r="F220" i="9"/>
  <c r="G220" i="9"/>
  <c r="H220" i="9"/>
  <c r="I220" i="9"/>
  <c r="J220" i="9"/>
  <c r="K220" i="9"/>
  <c r="L220" i="9"/>
  <c r="M220" i="9"/>
  <c r="N220" i="9"/>
  <c r="O220" i="9"/>
  <c r="P220" i="9"/>
  <c r="Q220" i="9"/>
  <c r="R220" i="9"/>
  <c r="S220" i="9"/>
  <c r="T220" i="9"/>
  <c r="U220" i="9"/>
  <c r="V220" i="9"/>
  <c r="W220" i="9"/>
  <c r="X220" i="9"/>
  <c r="Y220" i="9"/>
  <c r="Z220" i="9"/>
  <c r="AA220" i="9"/>
  <c r="AB220" i="9"/>
  <c r="AC220" i="9"/>
  <c r="AD220" i="9"/>
  <c r="AE220" i="9"/>
  <c r="AF220" i="9"/>
  <c r="AG220" i="9"/>
  <c r="AH220" i="9"/>
  <c r="AI220" i="9"/>
  <c r="AJ220" i="9"/>
  <c r="AK220" i="9"/>
  <c r="AL220" i="9"/>
  <c r="AM220" i="9"/>
  <c r="AN220" i="9"/>
  <c r="AO220" i="9"/>
  <c r="AP220" i="9"/>
  <c r="AQ220" i="9"/>
  <c r="AR220" i="9"/>
  <c r="AS220" i="9"/>
  <c r="AT220" i="9"/>
  <c r="AU220" i="9"/>
  <c r="AV220" i="9"/>
  <c r="AW220" i="9"/>
  <c r="AX220" i="9"/>
  <c r="AY220" i="9"/>
  <c r="AZ220" i="9"/>
  <c r="BA220" i="9"/>
  <c r="BB220" i="9"/>
  <c r="BC220" i="9"/>
  <c r="BD220" i="9"/>
  <c r="BE220" i="9"/>
  <c r="BF220" i="9"/>
  <c r="BG220" i="9"/>
  <c r="BH220" i="9"/>
  <c r="BI220" i="9"/>
  <c r="BJ220" i="9"/>
  <c r="BK220" i="9"/>
  <c r="BL220" i="9"/>
  <c r="BM220" i="9"/>
  <c r="BN220" i="9"/>
  <c r="BO220" i="9"/>
  <c r="BP220" i="9"/>
  <c r="BQ220" i="9"/>
  <c r="BR220" i="9"/>
  <c r="BS220" i="9"/>
  <c r="BT220" i="9"/>
  <c r="BU220" i="9"/>
  <c r="BV220" i="9"/>
  <c r="BW220" i="9"/>
  <c r="BX220" i="9"/>
  <c r="BY220" i="9"/>
  <c r="BZ220" i="9"/>
  <c r="CA220" i="9"/>
  <c r="CB220" i="9"/>
  <c r="CC220" i="9"/>
  <c r="CD220" i="9"/>
  <c r="CE220" i="9"/>
  <c r="CF220" i="9"/>
  <c r="CG220" i="9"/>
  <c r="CH220" i="9"/>
  <c r="CI220" i="9"/>
  <c r="CJ220" i="9"/>
  <c r="CK220" i="9"/>
  <c r="CL220" i="9"/>
  <c r="CM220" i="9"/>
  <c r="CN220" i="9"/>
  <c r="CO220" i="9"/>
  <c r="CP220" i="9"/>
  <c r="CQ220" i="9"/>
  <c r="CR220" i="9"/>
  <c r="CS220" i="9"/>
  <c r="CT220" i="9"/>
  <c r="CU220" i="9"/>
  <c r="CV220" i="9"/>
  <c r="CW220" i="9"/>
  <c r="CX220" i="9"/>
  <c r="CY220" i="9"/>
  <c r="CZ220" i="9"/>
  <c r="DA220" i="9"/>
  <c r="DB220" i="9"/>
  <c r="DC220" i="9"/>
  <c r="DD220" i="9"/>
  <c r="DE220" i="9"/>
  <c r="DF220" i="9"/>
  <c r="DG220" i="9"/>
  <c r="DH220" i="9"/>
  <c r="DI220" i="9"/>
  <c r="DJ220" i="9"/>
  <c r="DK220" i="9"/>
  <c r="DL220" i="9"/>
  <c r="DM220" i="9"/>
  <c r="DN220" i="9"/>
  <c r="DO220" i="9"/>
  <c r="A221" i="9"/>
  <c r="B221" i="9"/>
  <c r="C221" i="9"/>
  <c r="D221" i="9"/>
  <c r="E221" i="9"/>
  <c r="F221" i="9"/>
  <c r="G221" i="9"/>
  <c r="H221" i="9"/>
  <c r="I221" i="9"/>
  <c r="J221" i="9"/>
  <c r="K221" i="9"/>
  <c r="L221" i="9"/>
  <c r="M221" i="9"/>
  <c r="N221" i="9"/>
  <c r="O221" i="9"/>
  <c r="P221" i="9"/>
  <c r="Q221" i="9"/>
  <c r="R221" i="9"/>
  <c r="S221" i="9"/>
  <c r="T221" i="9"/>
  <c r="U221" i="9"/>
  <c r="V221" i="9"/>
  <c r="W221" i="9"/>
  <c r="X221" i="9"/>
  <c r="Y221" i="9"/>
  <c r="Z221" i="9"/>
  <c r="AA221" i="9"/>
  <c r="AB221" i="9"/>
  <c r="AC221" i="9"/>
  <c r="AD221" i="9"/>
  <c r="AE221" i="9"/>
  <c r="AF221" i="9"/>
  <c r="AG221" i="9"/>
  <c r="AH221" i="9"/>
  <c r="AI221" i="9"/>
  <c r="AJ221" i="9"/>
  <c r="AK221" i="9"/>
  <c r="AL221" i="9"/>
  <c r="AM221" i="9"/>
  <c r="AN221" i="9"/>
  <c r="AO221" i="9"/>
  <c r="AP221" i="9"/>
  <c r="AQ221" i="9"/>
  <c r="AR221" i="9"/>
  <c r="AS221" i="9"/>
  <c r="AT221" i="9"/>
  <c r="AU221" i="9"/>
  <c r="AV221" i="9"/>
  <c r="AW221" i="9"/>
  <c r="AX221" i="9"/>
  <c r="AY221" i="9"/>
  <c r="AZ221" i="9"/>
  <c r="BA221" i="9"/>
  <c r="BB221" i="9"/>
  <c r="BC221" i="9"/>
  <c r="BD221" i="9"/>
  <c r="BE221" i="9"/>
  <c r="BF221" i="9"/>
  <c r="BG221" i="9"/>
  <c r="BH221" i="9"/>
  <c r="BI221" i="9"/>
  <c r="BJ221" i="9"/>
  <c r="BK221" i="9"/>
  <c r="BL221" i="9"/>
  <c r="BM221" i="9"/>
  <c r="BN221" i="9"/>
  <c r="BO221" i="9"/>
  <c r="BP221" i="9"/>
  <c r="BQ221" i="9"/>
  <c r="BR221" i="9"/>
  <c r="BS221" i="9"/>
  <c r="BT221" i="9"/>
  <c r="BU221" i="9"/>
  <c r="BV221" i="9"/>
  <c r="BW221" i="9"/>
  <c r="BX221" i="9"/>
  <c r="BY221" i="9"/>
  <c r="BZ221" i="9"/>
  <c r="CA221" i="9"/>
  <c r="CB221" i="9"/>
  <c r="CC221" i="9"/>
  <c r="CD221" i="9"/>
  <c r="CE221" i="9"/>
  <c r="CF221" i="9"/>
  <c r="CG221" i="9"/>
  <c r="CH221" i="9"/>
  <c r="CI221" i="9"/>
  <c r="CJ221" i="9"/>
  <c r="CK221" i="9"/>
  <c r="CL221" i="9"/>
  <c r="CM221" i="9"/>
  <c r="CN221" i="9"/>
  <c r="CO221" i="9"/>
  <c r="CP221" i="9"/>
  <c r="CQ221" i="9"/>
  <c r="CR221" i="9"/>
  <c r="CS221" i="9"/>
  <c r="CT221" i="9"/>
  <c r="CU221" i="9"/>
  <c r="CV221" i="9"/>
  <c r="CW221" i="9"/>
  <c r="CX221" i="9"/>
  <c r="CY221" i="9"/>
  <c r="CZ221" i="9"/>
  <c r="DA221" i="9"/>
  <c r="DB221" i="9"/>
  <c r="DC221" i="9"/>
  <c r="DD221" i="9"/>
  <c r="DE221" i="9"/>
  <c r="DF221" i="9"/>
  <c r="DG221" i="9"/>
  <c r="DH221" i="9"/>
  <c r="DI221" i="9"/>
  <c r="DJ221" i="9"/>
  <c r="DK221" i="9"/>
  <c r="DL221" i="9"/>
  <c r="DM221" i="9"/>
  <c r="DN221" i="9"/>
  <c r="DO221" i="9"/>
  <c r="A222" i="9"/>
  <c r="B222" i="9"/>
  <c r="C222" i="9"/>
  <c r="D222" i="9"/>
  <c r="E222" i="9"/>
  <c r="F222" i="9"/>
  <c r="G222" i="9"/>
  <c r="H222" i="9"/>
  <c r="I222" i="9"/>
  <c r="J222" i="9"/>
  <c r="K222" i="9"/>
  <c r="L222" i="9"/>
  <c r="M222" i="9"/>
  <c r="N222" i="9"/>
  <c r="O222" i="9"/>
  <c r="P222" i="9"/>
  <c r="Q222" i="9"/>
  <c r="R222" i="9"/>
  <c r="S222" i="9"/>
  <c r="T222" i="9"/>
  <c r="U222" i="9"/>
  <c r="V222" i="9"/>
  <c r="W222" i="9"/>
  <c r="X222" i="9"/>
  <c r="Y222" i="9"/>
  <c r="Z222" i="9"/>
  <c r="AA222" i="9"/>
  <c r="AB222" i="9"/>
  <c r="AC222" i="9"/>
  <c r="AD222" i="9"/>
  <c r="AE222" i="9"/>
  <c r="AF222" i="9"/>
  <c r="AG222" i="9"/>
  <c r="AH222" i="9"/>
  <c r="AI222" i="9"/>
  <c r="AJ222" i="9"/>
  <c r="AK222" i="9"/>
  <c r="AL222" i="9"/>
  <c r="AM222" i="9"/>
  <c r="AN222" i="9"/>
  <c r="AO222" i="9"/>
  <c r="AP222" i="9"/>
  <c r="AQ222" i="9"/>
  <c r="AR222" i="9"/>
  <c r="AS222" i="9"/>
  <c r="AT222" i="9"/>
  <c r="AU222" i="9"/>
  <c r="AV222" i="9"/>
  <c r="AW222" i="9"/>
  <c r="AX222" i="9"/>
  <c r="AY222" i="9"/>
  <c r="AZ222" i="9"/>
  <c r="BA222" i="9"/>
  <c r="BB222" i="9"/>
  <c r="BC222" i="9"/>
  <c r="BD222" i="9"/>
  <c r="BE222" i="9"/>
  <c r="BF222" i="9"/>
  <c r="BG222" i="9"/>
  <c r="BH222" i="9"/>
  <c r="BI222" i="9"/>
  <c r="BJ222" i="9"/>
  <c r="BK222" i="9"/>
  <c r="BL222" i="9"/>
  <c r="BM222" i="9"/>
  <c r="BN222" i="9"/>
  <c r="BO222" i="9"/>
  <c r="BP222" i="9"/>
  <c r="BQ222" i="9"/>
  <c r="BR222" i="9"/>
  <c r="BS222" i="9"/>
  <c r="BT222" i="9"/>
  <c r="BU222" i="9"/>
  <c r="BV222" i="9"/>
  <c r="BW222" i="9"/>
  <c r="BX222" i="9"/>
  <c r="BY222" i="9"/>
  <c r="BZ222" i="9"/>
  <c r="CA222" i="9"/>
  <c r="CB222" i="9"/>
  <c r="CC222" i="9"/>
  <c r="CD222" i="9"/>
  <c r="CE222" i="9"/>
  <c r="CF222" i="9"/>
  <c r="CG222" i="9"/>
  <c r="CH222" i="9"/>
  <c r="CI222" i="9"/>
  <c r="CJ222" i="9"/>
  <c r="CK222" i="9"/>
  <c r="CL222" i="9"/>
  <c r="CM222" i="9"/>
  <c r="CN222" i="9"/>
  <c r="CO222" i="9"/>
  <c r="CP222" i="9"/>
  <c r="CQ222" i="9"/>
  <c r="CR222" i="9"/>
  <c r="CS222" i="9"/>
  <c r="CT222" i="9"/>
  <c r="CU222" i="9"/>
  <c r="CV222" i="9"/>
  <c r="CW222" i="9"/>
  <c r="CX222" i="9"/>
  <c r="CY222" i="9"/>
  <c r="CZ222" i="9"/>
  <c r="DA222" i="9"/>
  <c r="DB222" i="9"/>
  <c r="DC222" i="9"/>
  <c r="DD222" i="9"/>
  <c r="DE222" i="9"/>
  <c r="DF222" i="9"/>
  <c r="DG222" i="9"/>
  <c r="DH222" i="9"/>
  <c r="DI222" i="9"/>
  <c r="DJ222" i="9"/>
  <c r="DK222" i="9"/>
  <c r="DL222" i="9"/>
  <c r="DM222" i="9"/>
  <c r="DN222" i="9"/>
  <c r="DO222" i="9"/>
  <c r="A223" i="9"/>
  <c r="B223" i="9"/>
  <c r="C223" i="9"/>
  <c r="D223" i="9"/>
  <c r="E223" i="9"/>
  <c r="F223" i="9"/>
  <c r="G223" i="9"/>
  <c r="H223" i="9"/>
  <c r="I223" i="9"/>
  <c r="J223" i="9"/>
  <c r="K223" i="9"/>
  <c r="L223" i="9"/>
  <c r="M223" i="9"/>
  <c r="N223" i="9"/>
  <c r="O223" i="9"/>
  <c r="P223" i="9"/>
  <c r="Q223" i="9"/>
  <c r="R223" i="9"/>
  <c r="S223" i="9"/>
  <c r="T223" i="9"/>
  <c r="U223" i="9"/>
  <c r="V223" i="9"/>
  <c r="W223" i="9"/>
  <c r="X223" i="9"/>
  <c r="Y223" i="9"/>
  <c r="Z223" i="9"/>
  <c r="AA223" i="9"/>
  <c r="AB223" i="9"/>
  <c r="AC223" i="9"/>
  <c r="AD223" i="9"/>
  <c r="AE223" i="9"/>
  <c r="AF223" i="9"/>
  <c r="AG223" i="9"/>
  <c r="AH223" i="9"/>
  <c r="AI223" i="9"/>
  <c r="AJ223" i="9"/>
  <c r="AK223" i="9"/>
  <c r="AL223" i="9"/>
  <c r="AM223" i="9"/>
  <c r="AN223" i="9"/>
  <c r="AO223" i="9"/>
  <c r="AP223" i="9"/>
  <c r="AQ223" i="9"/>
  <c r="AR223" i="9"/>
  <c r="AS223" i="9"/>
  <c r="AT223" i="9"/>
  <c r="AU223" i="9"/>
  <c r="AV223" i="9"/>
  <c r="AW223" i="9"/>
  <c r="AX223" i="9"/>
  <c r="AY223" i="9"/>
  <c r="AZ223" i="9"/>
  <c r="BA223" i="9"/>
  <c r="BB223" i="9"/>
  <c r="BC223" i="9"/>
  <c r="BD223" i="9"/>
  <c r="BE223" i="9"/>
  <c r="BF223" i="9"/>
  <c r="BG223" i="9"/>
  <c r="BH223" i="9"/>
  <c r="BI223" i="9"/>
  <c r="BJ223" i="9"/>
  <c r="BK223" i="9"/>
  <c r="BL223" i="9"/>
  <c r="BM223" i="9"/>
  <c r="BN223" i="9"/>
  <c r="BO223" i="9"/>
  <c r="BP223" i="9"/>
  <c r="BQ223" i="9"/>
  <c r="BR223" i="9"/>
  <c r="BS223" i="9"/>
  <c r="BT223" i="9"/>
  <c r="BU223" i="9"/>
  <c r="BV223" i="9"/>
  <c r="BW223" i="9"/>
  <c r="BX223" i="9"/>
  <c r="BY223" i="9"/>
  <c r="BZ223" i="9"/>
  <c r="CA223" i="9"/>
  <c r="CB223" i="9"/>
  <c r="CC223" i="9"/>
  <c r="CD223" i="9"/>
  <c r="CE223" i="9"/>
  <c r="CF223" i="9"/>
  <c r="CG223" i="9"/>
  <c r="CH223" i="9"/>
  <c r="CI223" i="9"/>
  <c r="CJ223" i="9"/>
  <c r="CK223" i="9"/>
  <c r="CL223" i="9"/>
  <c r="CM223" i="9"/>
  <c r="CN223" i="9"/>
  <c r="CO223" i="9"/>
  <c r="CP223" i="9"/>
  <c r="CQ223" i="9"/>
  <c r="CR223" i="9"/>
  <c r="CS223" i="9"/>
  <c r="CT223" i="9"/>
  <c r="CU223" i="9"/>
  <c r="CV223" i="9"/>
  <c r="CW223" i="9"/>
  <c r="CX223" i="9"/>
  <c r="CY223" i="9"/>
  <c r="CZ223" i="9"/>
  <c r="DA223" i="9"/>
  <c r="DB223" i="9"/>
  <c r="DC223" i="9"/>
  <c r="DD223" i="9"/>
  <c r="DE223" i="9"/>
  <c r="DF223" i="9"/>
  <c r="DG223" i="9"/>
  <c r="DH223" i="9"/>
  <c r="DI223" i="9"/>
  <c r="DJ223" i="9"/>
  <c r="DK223" i="9"/>
  <c r="DL223" i="9"/>
  <c r="DM223" i="9"/>
  <c r="DN223" i="9"/>
  <c r="DO223" i="9"/>
  <c r="A224" i="9"/>
  <c r="B224" i="9"/>
  <c r="C224" i="9"/>
  <c r="D224" i="9"/>
  <c r="E224" i="9"/>
  <c r="F224" i="9"/>
  <c r="G224" i="9"/>
  <c r="H224" i="9"/>
  <c r="I224" i="9"/>
  <c r="J224" i="9"/>
  <c r="K224" i="9"/>
  <c r="L224" i="9"/>
  <c r="M224" i="9"/>
  <c r="N224" i="9"/>
  <c r="O224" i="9"/>
  <c r="P224" i="9"/>
  <c r="Q224" i="9"/>
  <c r="R224" i="9"/>
  <c r="S224" i="9"/>
  <c r="T224" i="9"/>
  <c r="U224" i="9"/>
  <c r="V224" i="9"/>
  <c r="W224" i="9"/>
  <c r="X224" i="9"/>
  <c r="Y224" i="9"/>
  <c r="Z224" i="9"/>
  <c r="AA224" i="9"/>
  <c r="AB224" i="9"/>
  <c r="AC224" i="9"/>
  <c r="AD224" i="9"/>
  <c r="AE224" i="9"/>
  <c r="AF224" i="9"/>
  <c r="AG224" i="9"/>
  <c r="AH224" i="9"/>
  <c r="AI224" i="9"/>
  <c r="AJ224" i="9"/>
  <c r="AK224" i="9"/>
  <c r="AL224" i="9"/>
  <c r="AM224" i="9"/>
  <c r="AN224" i="9"/>
  <c r="AO224" i="9"/>
  <c r="AP224" i="9"/>
  <c r="AQ224" i="9"/>
  <c r="AR224" i="9"/>
  <c r="AS224" i="9"/>
  <c r="AT224" i="9"/>
  <c r="AU224" i="9"/>
  <c r="AV224" i="9"/>
  <c r="AW224" i="9"/>
  <c r="AX224" i="9"/>
  <c r="AY224" i="9"/>
  <c r="AZ224" i="9"/>
  <c r="BA224" i="9"/>
  <c r="BB224" i="9"/>
  <c r="BC224" i="9"/>
  <c r="BD224" i="9"/>
  <c r="BE224" i="9"/>
  <c r="BF224" i="9"/>
  <c r="BG224" i="9"/>
  <c r="BH224" i="9"/>
  <c r="BI224" i="9"/>
  <c r="BJ224" i="9"/>
  <c r="BK224" i="9"/>
  <c r="BL224" i="9"/>
  <c r="BM224" i="9"/>
  <c r="BN224" i="9"/>
  <c r="BO224" i="9"/>
  <c r="BP224" i="9"/>
  <c r="BQ224" i="9"/>
  <c r="BR224" i="9"/>
  <c r="BS224" i="9"/>
  <c r="BT224" i="9"/>
  <c r="BU224" i="9"/>
  <c r="BV224" i="9"/>
  <c r="BW224" i="9"/>
  <c r="BX224" i="9"/>
  <c r="BY224" i="9"/>
  <c r="BZ224" i="9"/>
  <c r="CA224" i="9"/>
  <c r="CB224" i="9"/>
  <c r="CC224" i="9"/>
  <c r="CD224" i="9"/>
  <c r="CE224" i="9"/>
  <c r="CF224" i="9"/>
  <c r="CG224" i="9"/>
  <c r="CH224" i="9"/>
  <c r="CI224" i="9"/>
  <c r="CJ224" i="9"/>
  <c r="CK224" i="9"/>
  <c r="CL224" i="9"/>
  <c r="CM224" i="9"/>
  <c r="CN224" i="9"/>
  <c r="CO224" i="9"/>
  <c r="CP224" i="9"/>
  <c r="CQ224" i="9"/>
  <c r="CR224" i="9"/>
  <c r="CS224" i="9"/>
  <c r="CT224" i="9"/>
  <c r="CU224" i="9"/>
  <c r="CV224" i="9"/>
  <c r="CW224" i="9"/>
  <c r="CX224" i="9"/>
  <c r="CY224" i="9"/>
  <c r="CZ224" i="9"/>
  <c r="DA224" i="9"/>
  <c r="DB224" i="9"/>
  <c r="DC224" i="9"/>
  <c r="DD224" i="9"/>
  <c r="DE224" i="9"/>
  <c r="DF224" i="9"/>
  <c r="DG224" i="9"/>
  <c r="DH224" i="9"/>
  <c r="DI224" i="9"/>
  <c r="DJ224" i="9"/>
  <c r="DK224" i="9"/>
  <c r="DL224" i="9"/>
  <c r="DM224" i="9"/>
  <c r="DN224" i="9"/>
  <c r="DO224" i="9"/>
  <c r="A225" i="9"/>
  <c r="B225" i="9"/>
  <c r="C225" i="9"/>
  <c r="D225" i="9"/>
  <c r="E225" i="9"/>
  <c r="F225" i="9"/>
  <c r="G225" i="9"/>
  <c r="H225" i="9"/>
  <c r="I225" i="9"/>
  <c r="J225" i="9"/>
  <c r="K225" i="9"/>
  <c r="L225" i="9"/>
  <c r="M225" i="9"/>
  <c r="N225" i="9"/>
  <c r="O225" i="9"/>
  <c r="P225" i="9"/>
  <c r="Q225" i="9"/>
  <c r="R225" i="9"/>
  <c r="S225" i="9"/>
  <c r="T225" i="9"/>
  <c r="U225" i="9"/>
  <c r="V225" i="9"/>
  <c r="W225" i="9"/>
  <c r="X225" i="9"/>
  <c r="Y225" i="9"/>
  <c r="Z225" i="9"/>
  <c r="AA225" i="9"/>
  <c r="AB225" i="9"/>
  <c r="AC225" i="9"/>
  <c r="AD225" i="9"/>
  <c r="AE225" i="9"/>
  <c r="AF225" i="9"/>
  <c r="AG225" i="9"/>
  <c r="AH225" i="9"/>
  <c r="AI225" i="9"/>
  <c r="AJ225" i="9"/>
  <c r="AK225" i="9"/>
  <c r="AL225" i="9"/>
  <c r="AM225" i="9"/>
  <c r="AN225" i="9"/>
  <c r="AO225" i="9"/>
  <c r="AP225" i="9"/>
  <c r="AQ225" i="9"/>
  <c r="AR225" i="9"/>
  <c r="AS225" i="9"/>
  <c r="AT225" i="9"/>
  <c r="AU225" i="9"/>
  <c r="AV225" i="9"/>
  <c r="AW225" i="9"/>
  <c r="AX225" i="9"/>
  <c r="AY225" i="9"/>
  <c r="AZ225" i="9"/>
  <c r="BA225" i="9"/>
  <c r="BB225" i="9"/>
  <c r="BC225" i="9"/>
  <c r="BD225" i="9"/>
  <c r="BE225" i="9"/>
  <c r="BF225" i="9"/>
  <c r="BG225" i="9"/>
  <c r="BH225" i="9"/>
  <c r="BI225" i="9"/>
  <c r="BJ225" i="9"/>
  <c r="BK225" i="9"/>
  <c r="BL225" i="9"/>
  <c r="BM225" i="9"/>
  <c r="BN225" i="9"/>
  <c r="BO225" i="9"/>
  <c r="BP225" i="9"/>
  <c r="BQ225" i="9"/>
  <c r="BR225" i="9"/>
  <c r="BS225" i="9"/>
  <c r="BT225" i="9"/>
  <c r="BU225" i="9"/>
  <c r="BV225" i="9"/>
  <c r="BW225" i="9"/>
  <c r="BX225" i="9"/>
  <c r="BY225" i="9"/>
  <c r="BZ225" i="9"/>
  <c r="CA225" i="9"/>
  <c r="CB225" i="9"/>
  <c r="CC225" i="9"/>
  <c r="CD225" i="9"/>
  <c r="CE225" i="9"/>
  <c r="CF225" i="9"/>
  <c r="CG225" i="9"/>
  <c r="CH225" i="9"/>
  <c r="CI225" i="9"/>
  <c r="CJ225" i="9"/>
  <c r="CK225" i="9"/>
  <c r="CL225" i="9"/>
  <c r="CM225" i="9"/>
  <c r="CN225" i="9"/>
  <c r="CO225" i="9"/>
  <c r="CP225" i="9"/>
  <c r="CQ225" i="9"/>
  <c r="CR225" i="9"/>
  <c r="CS225" i="9"/>
  <c r="CT225" i="9"/>
  <c r="CU225" i="9"/>
  <c r="CV225" i="9"/>
  <c r="CW225" i="9"/>
  <c r="CX225" i="9"/>
  <c r="CY225" i="9"/>
  <c r="CZ225" i="9"/>
  <c r="DA225" i="9"/>
  <c r="DB225" i="9"/>
  <c r="DC225" i="9"/>
  <c r="DD225" i="9"/>
  <c r="DE225" i="9"/>
  <c r="DF225" i="9"/>
  <c r="DG225" i="9"/>
  <c r="DH225" i="9"/>
  <c r="DI225" i="9"/>
  <c r="DJ225" i="9"/>
  <c r="DK225" i="9"/>
  <c r="DL225" i="9"/>
  <c r="DM225" i="9"/>
  <c r="DN225" i="9"/>
  <c r="DO225" i="9"/>
  <c r="A226" i="9"/>
  <c r="B226" i="9"/>
  <c r="C226" i="9"/>
  <c r="D226" i="9"/>
  <c r="E226" i="9"/>
  <c r="F226" i="9"/>
  <c r="G226" i="9"/>
  <c r="H226" i="9"/>
  <c r="I226" i="9"/>
  <c r="J226" i="9"/>
  <c r="K226" i="9"/>
  <c r="L226" i="9"/>
  <c r="M226" i="9"/>
  <c r="N226" i="9"/>
  <c r="O226" i="9"/>
  <c r="P226" i="9"/>
  <c r="Q226" i="9"/>
  <c r="R226" i="9"/>
  <c r="S226" i="9"/>
  <c r="T226" i="9"/>
  <c r="U226" i="9"/>
  <c r="V226" i="9"/>
  <c r="W226" i="9"/>
  <c r="X226" i="9"/>
  <c r="Y226" i="9"/>
  <c r="Z226" i="9"/>
  <c r="AA226" i="9"/>
  <c r="AB226" i="9"/>
  <c r="AC226" i="9"/>
  <c r="AD226" i="9"/>
  <c r="AE226" i="9"/>
  <c r="AF226" i="9"/>
  <c r="AG226" i="9"/>
  <c r="AH226" i="9"/>
  <c r="AI226" i="9"/>
  <c r="AJ226" i="9"/>
  <c r="AK226" i="9"/>
  <c r="AL226" i="9"/>
  <c r="AM226" i="9"/>
  <c r="AN226" i="9"/>
  <c r="AO226" i="9"/>
  <c r="AP226" i="9"/>
  <c r="AQ226" i="9"/>
  <c r="AR226" i="9"/>
  <c r="AS226" i="9"/>
  <c r="AT226" i="9"/>
  <c r="AU226" i="9"/>
  <c r="AV226" i="9"/>
  <c r="AW226" i="9"/>
  <c r="AX226" i="9"/>
  <c r="AY226" i="9"/>
  <c r="AZ226" i="9"/>
  <c r="BA226" i="9"/>
  <c r="BB226" i="9"/>
  <c r="BC226" i="9"/>
  <c r="BD226" i="9"/>
  <c r="BE226" i="9"/>
  <c r="BF226" i="9"/>
  <c r="BG226" i="9"/>
  <c r="BH226" i="9"/>
  <c r="BI226" i="9"/>
  <c r="BJ226" i="9"/>
  <c r="BK226" i="9"/>
  <c r="BL226" i="9"/>
  <c r="BM226" i="9"/>
  <c r="BN226" i="9"/>
  <c r="BO226" i="9"/>
  <c r="BP226" i="9"/>
  <c r="BQ226" i="9"/>
  <c r="BR226" i="9"/>
  <c r="BS226" i="9"/>
  <c r="BT226" i="9"/>
  <c r="BU226" i="9"/>
  <c r="BV226" i="9"/>
  <c r="BW226" i="9"/>
  <c r="BX226" i="9"/>
  <c r="BY226" i="9"/>
  <c r="BZ226" i="9"/>
  <c r="CA226" i="9"/>
  <c r="CB226" i="9"/>
  <c r="CC226" i="9"/>
  <c r="CD226" i="9"/>
  <c r="CE226" i="9"/>
  <c r="CF226" i="9"/>
  <c r="CG226" i="9"/>
  <c r="CH226" i="9"/>
  <c r="CI226" i="9"/>
  <c r="CJ226" i="9"/>
  <c r="CK226" i="9"/>
  <c r="CL226" i="9"/>
  <c r="CM226" i="9"/>
  <c r="CN226" i="9"/>
  <c r="CO226" i="9"/>
  <c r="CP226" i="9"/>
  <c r="CQ226" i="9"/>
  <c r="CR226" i="9"/>
  <c r="CS226" i="9"/>
  <c r="CT226" i="9"/>
  <c r="CU226" i="9"/>
  <c r="CV226" i="9"/>
  <c r="CW226" i="9"/>
  <c r="CX226" i="9"/>
  <c r="CY226" i="9"/>
  <c r="CZ226" i="9"/>
  <c r="DA226" i="9"/>
  <c r="DB226" i="9"/>
  <c r="DC226" i="9"/>
  <c r="DD226" i="9"/>
  <c r="DE226" i="9"/>
  <c r="DF226" i="9"/>
  <c r="DG226" i="9"/>
  <c r="DH226" i="9"/>
  <c r="DI226" i="9"/>
  <c r="DJ226" i="9"/>
  <c r="DK226" i="9"/>
  <c r="DL226" i="9"/>
  <c r="DM226" i="9"/>
  <c r="DN226" i="9"/>
  <c r="DO226" i="9"/>
  <c r="A227" i="9"/>
  <c r="B227" i="9"/>
  <c r="C227" i="9"/>
  <c r="D227" i="9"/>
  <c r="E227" i="9"/>
  <c r="F227" i="9"/>
  <c r="G227" i="9"/>
  <c r="H227" i="9"/>
  <c r="I227" i="9"/>
  <c r="J227" i="9"/>
  <c r="K227" i="9"/>
  <c r="L227" i="9"/>
  <c r="M227" i="9"/>
  <c r="N227" i="9"/>
  <c r="O227" i="9"/>
  <c r="P227" i="9"/>
  <c r="Q227" i="9"/>
  <c r="R227" i="9"/>
  <c r="S227" i="9"/>
  <c r="T227" i="9"/>
  <c r="U227" i="9"/>
  <c r="V227" i="9"/>
  <c r="W227" i="9"/>
  <c r="X227" i="9"/>
  <c r="Y227" i="9"/>
  <c r="Z227" i="9"/>
  <c r="AA227" i="9"/>
  <c r="AB227" i="9"/>
  <c r="AC227" i="9"/>
  <c r="AD227" i="9"/>
  <c r="AE227" i="9"/>
  <c r="AF227" i="9"/>
  <c r="AG227" i="9"/>
  <c r="AH227" i="9"/>
  <c r="AI227" i="9"/>
  <c r="AJ227" i="9"/>
  <c r="AK227" i="9"/>
  <c r="AL227" i="9"/>
  <c r="AM227" i="9"/>
  <c r="AN227" i="9"/>
  <c r="AO227" i="9"/>
  <c r="AP227" i="9"/>
  <c r="AQ227" i="9"/>
  <c r="AR227" i="9"/>
  <c r="AS227" i="9"/>
  <c r="AT227" i="9"/>
  <c r="AU227" i="9"/>
  <c r="AV227" i="9"/>
  <c r="AW227" i="9"/>
  <c r="AX227" i="9"/>
  <c r="AY227" i="9"/>
  <c r="AZ227" i="9"/>
  <c r="BA227" i="9"/>
  <c r="BB227" i="9"/>
  <c r="BC227" i="9"/>
  <c r="BD227" i="9"/>
  <c r="BE227" i="9"/>
  <c r="BF227" i="9"/>
  <c r="BG227" i="9"/>
  <c r="BH227" i="9"/>
  <c r="BI227" i="9"/>
  <c r="BJ227" i="9"/>
  <c r="BK227" i="9"/>
  <c r="BL227" i="9"/>
  <c r="BM227" i="9"/>
  <c r="BN227" i="9"/>
  <c r="BO227" i="9"/>
  <c r="BP227" i="9"/>
  <c r="BQ227" i="9"/>
  <c r="BR227" i="9"/>
  <c r="BS227" i="9"/>
  <c r="BT227" i="9"/>
  <c r="BU227" i="9"/>
  <c r="BV227" i="9"/>
  <c r="BW227" i="9"/>
  <c r="BX227" i="9"/>
  <c r="BY227" i="9"/>
  <c r="BZ227" i="9"/>
  <c r="CA227" i="9"/>
  <c r="CB227" i="9"/>
  <c r="CC227" i="9"/>
  <c r="CD227" i="9"/>
  <c r="CE227" i="9"/>
  <c r="CF227" i="9"/>
  <c r="CG227" i="9"/>
  <c r="CH227" i="9"/>
  <c r="CI227" i="9"/>
  <c r="CJ227" i="9"/>
  <c r="CK227" i="9"/>
  <c r="CL227" i="9"/>
  <c r="CM227" i="9"/>
  <c r="CN227" i="9"/>
  <c r="CO227" i="9"/>
  <c r="CP227" i="9"/>
  <c r="CQ227" i="9"/>
  <c r="CR227" i="9"/>
  <c r="CS227" i="9"/>
  <c r="CT227" i="9"/>
  <c r="CU227" i="9"/>
  <c r="CV227" i="9"/>
  <c r="CW227" i="9"/>
  <c r="CX227" i="9"/>
  <c r="CY227" i="9"/>
  <c r="CZ227" i="9"/>
  <c r="DA227" i="9"/>
  <c r="DB227" i="9"/>
  <c r="DC227" i="9"/>
  <c r="DD227" i="9"/>
  <c r="DE227" i="9"/>
  <c r="DF227" i="9"/>
  <c r="DG227" i="9"/>
  <c r="DH227" i="9"/>
  <c r="DI227" i="9"/>
  <c r="DJ227" i="9"/>
  <c r="DK227" i="9"/>
  <c r="DL227" i="9"/>
  <c r="DM227" i="9"/>
  <c r="DN227" i="9"/>
  <c r="DO227" i="9"/>
  <c r="A228" i="9"/>
  <c r="B228" i="9"/>
  <c r="C228" i="9"/>
  <c r="D228" i="9"/>
  <c r="E228" i="9"/>
  <c r="F228" i="9"/>
  <c r="G228" i="9"/>
  <c r="H228" i="9"/>
  <c r="I228" i="9"/>
  <c r="J228" i="9"/>
  <c r="K228" i="9"/>
  <c r="L228" i="9"/>
  <c r="M228" i="9"/>
  <c r="N228" i="9"/>
  <c r="O228" i="9"/>
  <c r="P228" i="9"/>
  <c r="Q228" i="9"/>
  <c r="R228" i="9"/>
  <c r="S228" i="9"/>
  <c r="T228" i="9"/>
  <c r="U228" i="9"/>
  <c r="V228" i="9"/>
  <c r="W228" i="9"/>
  <c r="X228" i="9"/>
  <c r="Y228" i="9"/>
  <c r="Z228" i="9"/>
  <c r="AA228" i="9"/>
  <c r="AB228" i="9"/>
  <c r="AC228" i="9"/>
  <c r="AD228" i="9"/>
  <c r="AE228" i="9"/>
  <c r="AF228" i="9"/>
  <c r="AG228" i="9"/>
  <c r="AH228" i="9"/>
  <c r="AI228" i="9"/>
  <c r="AJ228" i="9"/>
  <c r="AK228" i="9"/>
  <c r="AL228" i="9"/>
  <c r="AM228" i="9"/>
  <c r="AN228" i="9"/>
  <c r="AO228" i="9"/>
  <c r="AP228" i="9"/>
  <c r="AQ228" i="9"/>
  <c r="AR228" i="9"/>
  <c r="AS228" i="9"/>
  <c r="AT228" i="9"/>
  <c r="AU228" i="9"/>
  <c r="AV228" i="9"/>
  <c r="AW228" i="9"/>
  <c r="AX228" i="9"/>
  <c r="AY228" i="9"/>
  <c r="AZ228" i="9"/>
  <c r="BA228" i="9"/>
  <c r="BB228" i="9"/>
  <c r="BC228" i="9"/>
  <c r="BD228" i="9"/>
  <c r="BE228" i="9"/>
  <c r="BF228" i="9"/>
  <c r="BG228" i="9"/>
  <c r="BH228" i="9"/>
  <c r="BI228" i="9"/>
  <c r="BJ228" i="9"/>
  <c r="BK228" i="9"/>
  <c r="BL228" i="9"/>
  <c r="BM228" i="9"/>
  <c r="BN228" i="9"/>
  <c r="BO228" i="9"/>
  <c r="BP228" i="9"/>
  <c r="BQ228" i="9"/>
  <c r="BR228" i="9"/>
  <c r="BS228" i="9"/>
  <c r="BT228" i="9"/>
  <c r="BU228" i="9"/>
  <c r="BV228" i="9"/>
  <c r="BW228" i="9"/>
  <c r="BX228" i="9"/>
  <c r="BY228" i="9"/>
  <c r="BZ228" i="9"/>
  <c r="CA228" i="9"/>
  <c r="CB228" i="9"/>
  <c r="CC228" i="9"/>
  <c r="CD228" i="9"/>
  <c r="CE228" i="9"/>
  <c r="CF228" i="9"/>
  <c r="CG228" i="9"/>
  <c r="CH228" i="9"/>
  <c r="CI228" i="9"/>
  <c r="CJ228" i="9"/>
  <c r="CK228" i="9"/>
  <c r="CL228" i="9"/>
  <c r="CM228" i="9"/>
  <c r="CN228" i="9"/>
  <c r="CO228" i="9"/>
  <c r="CP228" i="9"/>
  <c r="CQ228" i="9"/>
  <c r="CR228" i="9"/>
  <c r="CS228" i="9"/>
  <c r="CT228" i="9"/>
  <c r="CU228" i="9"/>
  <c r="CV228" i="9"/>
  <c r="CW228" i="9"/>
  <c r="CX228" i="9"/>
  <c r="CY228" i="9"/>
  <c r="CZ228" i="9"/>
  <c r="DA228" i="9"/>
  <c r="DB228" i="9"/>
  <c r="DC228" i="9"/>
  <c r="DD228" i="9"/>
  <c r="DE228" i="9"/>
  <c r="DF228" i="9"/>
  <c r="DG228" i="9"/>
  <c r="DH228" i="9"/>
  <c r="DI228" i="9"/>
  <c r="DJ228" i="9"/>
  <c r="DK228" i="9"/>
  <c r="DL228" i="9"/>
  <c r="DM228" i="9"/>
  <c r="DN228" i="9"/>
  <c r="DO228" i="9"/>
  <c r="A229" i="9"/>
  <c r="B229" i="9"/>
  <c r="C229" i="9"/>
  <c r="D229" i="9"/>
  <c r="E229" i="9"/>
  <c r="F229" i="9"/>
  <c r="G229" i="9"/>
  <c r="H229" i="9"/>
  <c r="I229" i="9"/>
  <c r="J229" i="9"/>
  <c r="K229" i="9"/>
  <c r="L229" i="9"/>
  <c r="M229" i="9"/>
  <c r="N229" i="9"/>
  <c r="O229" i="9"/>
  <c r="P229" i="9"/>
  <c r="Q229" i="9"/>
  <c r="R229" i="9"/>
  <c r="S229" i="9"/>
  <c r="T229" i="9"/>
  <c r="U229" i="9"/>
  <c r="V229" i="9"/>
  <c r="W229" i="9"/>
  <c r="X229" i="9"/>
  <c r="Y229" i="9"/>
  <c r="Z229" i="9"/>
  <c r="AA229" i="9"/>
  <c r="AB229" i="9"/>
  <c r="AC229" i="9"/>
  <c r="AD229" i="9"/>
  <c r="AE229" i="9"/>
  <c r="AF229" i="9"/>
  <c r="AG229" i="9"/>
  <c r="AH229" i="9"/>
  <c r="AI229" i="9"/>
  <c r="AJ229" i="9"/>
  <c r="AK229" i="9"/>
  <c r="AL229" i="9"/>
  <c r="AM229" i="9"/>
  <c r="AN229" i="9"/>
  <c r="AO229" i="9"/>
  <c r="AP229" i="9"/>
  <c r="AQ229" i="9"/>
  <c r="AR229" i="9"/>
  <c r="AS229" i="9"/>
  <c r="AT229" i="9"/>
  <c r="AU229" i="9"/>
  <c r="AV229" i="9"/>
  <c r="AW229" i="9"/>
  <c r="AX229" i="9"/>
  <c r="AY229" i="9"/>
  <c r="AZ229" i="9"/>
  <c r="BA229" i="9"/>
  <c r="BB229" i="9"/>
  <c r="BC229" i="9"/>
  <c r="BD229" i="9"/>
  <c r="BE229" i="9"/>
  <c r="BF229" i="9"/>
  <c r="BG229" i="9"/>
  <c r="BH229" i="9"/>
  <c r="BI229" i="9"/>
  <c r="BJ229" i="9"/>
  <c r="BK229" i="9"/>
  <c r="BL229" i="9"/>
  <c r="BM229" i="9"/>
  <c r="BN229" i="9"/>
  <c r="BO229" i="9"/>
  <c r="BP229" i="9"/>
  <c r="BQ229" i="9"/>
  <c r="BR229" i="9"/>
  <c r="BS229" i="9"/>
  <c r="BT229" i="9"/>
  <c r="BU229" i="9"/>
  <c r="BV229" i="9"/>
  <c r="BW229" i="9"/>
  <c r="BX229" i="9"/>
  <c r="BY229" i="9"/>
  <c r="BZ229" i="9"/>
  <c r="CA229" i="9"/>
  <c r="CB229" i="9"/>
  <c r="CC229" i="9"/>
  <c r="CD229" i="9"/>
  <c r="CE229" i="9"/>
  <c r="CF229" i="9"/>
  <c r="CG229" i="9"/>
  <c r="CH229" i="9"/>
  <c r="CI229" i="9"/>
  <c r="CJ229" i="9"/>
  <c r="CK229" i="9"/>
  <c r="CL229" i="9"/>
  <c r="CM229" i="9"/>
  <c r="CN229" i="9"/>
  <c r="CO229" i="9"/>
  <c r="CP229" i="9"/>
  <c r="CQ229" i="9"/>
  <c r="CR229" i="9"/>
  <c r="CS229" i="9"/>
  <c r="CT229" i="9"/>
  <c r="CU229" i="9"/>
  <c r="CV229" i="9"/>
  <c r="CW229" i="9"/>
  <c r="CX229" i="9"/>
  <c r="CY229" i="9"/>
  <c r="CZ229" i="9"/>
  <c r="DA229" i="9"/>
  <c r="DB229" i="9"/>
  <c r="DC229" i="9"/>
  <c r="DD229" i="9"/>
  <c r="DE229" i="9"/>
  <c r="DF229" i="9"/>
  <c r="DG229" i="9"/>
  <c r="DH229" i="9"/>
  <c r="DI229" i="9"/>
  <c r="DJ229" i="9"/>
  <c r="DK229" i="9"/>
  <c r="DL229" i="9"/>
  <c r="DM229" i="9"/>
  <c r="DN229" i="9"/>
  <c r="DO229" i="9"/>
  <c r="A230" i="9"/>
  <c r="B230" i="9"/>
  <c r="C230" i="9"/>
  <c r="D230" i="9"/>
  <c r="E230" i="9"/>
  <c r="F230" i="9"/>
  <c r="G230" i="9"/>
  <c r="H230" i="9"/>
  <c r="I230" i="9"/>
  <c r="J230" i="9"/>
  <c r="K230" i="9"/>
  <c r="L230" i="9"/>
  <c r="M230" i="9"/>
  <c r="N230" i="9"/>
  <c r="O230" i="9"/>
  <c r="P230" i="9"/>
  <c r="Q230" i="9"/>
  <c r="R230" i="9"/>
  <c r="S230" i="9"/>
  <c r="T230" i="9"/>
  <c r="U230" i="9"/>
  <c r="V230" i="9"/>
  <c r="W230" i="9"/>
  <c r="X230" i="9"/>
  <c r="Y230" i="9"/>
  <c r="Z230" i="9"/>
  <c r="AA230" i="9"/>
  <c r="AB230" i="9"/>
  <c r="AC230" i="9"/>
  <c r="AD230" i="9"/>
  <c r="AE230" i="9"/>
  <c r="AF230" i="9"/>
  <c r="AG230" i="9"/>
  <c r="AH230" i="9"/>
  <c r="AI230" i="9"/>
  <c r="AJ230" i="9"/>
  <c r="AK230" i="9"/>
  <c r="AL230" i="9"/>
  <c r="AM230" i="9"/>
  <c r="AN230" i="9"/>
  <c r="AO230" i="9"/>
  <c r="AP230" i="9"/>
  <c r="AQ230" i="9"/>
  <c r="AR230" i="9"/>
  <c r="AS230" i="9"/>
  <c r="AT230" i="9"/>
  <c r="AU230" i="9"/>
  <c r="AV230" i="9"/>
  <c r="AW230" i="9"/>
  <c r="AX230" i="9"/>
  <c r="AY230" i="9"/>
  <c r="AZ230" i="9"/>
  <c r="BA230" i="9"/>
  <c r="BB230" i="9"/>
  <c r="BC230" i="9"/>
  <c r="BD230" i="9"/>
  <c r="BE230" i="9"/>
  <c r="BF230" i="9"/>
  <c r="BG230" i="9"/>
  <c r="BH230" i="9"/>
  <c r="BI230" i="9"/>
  <c r="BJ230" i="9"/>
  <c r="BK230" i="9"/>
  <c r="BL230" i="9"/>
  <c r="BM230" i="9"/>
  <c r="BN230" i="9"/>
  <c r="BO230" i="9"/>
  <c r="BP230" i="9"/>
  <c r="BQ230" i="9"/>
  <c r="BR230" i="9"/>
  <c r="BS230" i="9"/>
  <c r="BT230" i="9"/>
  <c r="BU230" i="9"/>
  <c r="BV230" i="9"/>
  <c r="BW230" i="9"/>
  <c r="BX230" i="9"/>
  <c r="BY230" i="9"/>
  <c r="BZ230" i="9"/>
  <c r="CA230" i="9"/>
  <c r="CB230" i="9"/>
  <c r="CC230" i="9"/>
  <c r="CD230" i="9"/>
  <c r="CE230" i="9"/>
  <c r="CF230" i="9"/>
  <c r="CG230" i="9"/>
  <c r="CH230" i="9"/>
  <c r="CI230" i="9"/>
  <c r="CJ230" i="9"/>
  <c r="CK230" i="9"/>
  <c r="CL230" i="9"/>
  <c r="CM230" i="9"/>
  <c r="CN230" i="9"/>
  <c r="CO230" i="9"/>
  <c r="CP230" i="9"/>
  <c r="CQ230" i="9"/>
  <c r="CR230" i="9"/>
  <c r="CS230" i="9"/>
  <c r="CT230" i="9"/>
  <c r="CU230" i="9"/>
  <c r="CV230" i="9"/>
  <c r="CW230" i="9"/>
  <c r="CX230" i="9"/>
  <c r="CY230" i="9"/>
  <c r="CZ230" i="9"/>
  <c r="DA230" i="9"/>
  <c r="DB230" i="9"/>
  <c r="DC230" i="9"/>
  <c r="DD230" i="9"/>
  <c r="DE230" i="9"/>
  <c r="DF230" i="9"/>
  <c r="DG230" i="9"/>
  <c r="DH230" i="9"/>
  <c r="DI230" i="9"/>
  <c r="DJ230" i="9"/>
  <c r="DK230" i="9"/>
  <c r="DL230" i="9"/>
  <c r="DM230" i="9"/>
  <c r="DN230" i="9"/>
  <c r="DO230" i="9"/>
  <c r="A231" i="9"/>
  <c r="B231" i="9"/>
  <c r="C231" i="9"/>
  <c r="D231" i="9"/>
  <c r="E231" i="9"/>
  <c r="F231" i="9"/>
  <c r="G231" i="9"/>
  <c r="H231" i="9"/>
  <c r="I231" i="9"/>
  <c r="J231" i="9"/>
  <c r="K231" i="9"/>
  <c r="L231" i="9"/>
  <c r="M231" i="9"/>
  <c r="N231" i="9"/>
  <c r="O231" i="9"/>
  <c r="P231" i="9"/>
  <c r="Q231" i="9"/>
  <c r="R231" i="9"/>
  <c r="S231" i="9"/>
  <c r="T231" i="9"/>
  <c r="U231" i="9"/>
  <c r="V231" i="9"/>
  <c r="W231" i="9"/>
  <c r="X231" i="9"/>
  <c r="Y231" i="9"/>
  <c r="Z231" i="9"/>
  <c r="AA231" i="9"/>
  <c r="AB231" i="9"/>
  <c r="AC231" i="9"/>
  <c r="AD231" i="9"/>
  <c r="AE231" i="9"/>
  <c r="AF231" i="9"/>
  <c r="AG231" i="9"/>
  <c r="AH231" i="9"/>
  <c r="AI231" i="9"/>
  <c r="AJ231" i="9"/>
  <c r="AK231" i="9"/>
  <c r="AL231" i="9"/>
  <c r="AM231" i="9"/>
  <c r="AN231" i="9"/>
  <c r="AO231" i="9"/>
  <c r="AP231" i="9"/>
  <c r="AQ231" i="9"/>
  <c r="AR231" i="9"/>
  <c r="AS231" i="9"/>
  <c r="AT231" i="9"/>
  <c r="AU231" i="9"/>
  <c r="AV231" i="9"/>
  <c r="AW231" i="9"/>
  <c r="AX231" i="9"/>
  <c r="AY231" i="9"/>
  <c r="AZ231" i="9"/>
  <c r="BA231" i="9"/>
  <c r="BB231" i="9"/>
  <c r="BC231" i="9"/>
  <c r="BD231" i="9"/>
  <c r="BE231" i="9"/>
  <c r="BF231" i="9"/>
  <c r="BG231" i="9"/>
  <c r="BH231" i="9"/>
  <c r="BI231" i="9"/>
  <c r="BJ231" i="9"/>
  <c r="BK231" i="9"/>
  <c r="BL231" i="9"/>
  <c r="BM231" i="9"/>
  <c r="BN231" i="9"/>
  <c r="BO231" i="9"/>
  <c r="BP231" i="9"/>
  <c r="BQ231" i="9"/>
  <c r="BR231" i="9"/>
  <c r="BS231" i="9"/>
  <c r="BT231" i="9"/>
  <c r="BU231" i="9"/>
  <c r="BV231" i="9"/>
  <c r="BW231" i="9"/>
  <c r="BX231" i="9"/>
  <c r="BY231" i="9"/>
  <c r="BZ231" i="9"/>
  <c r="CA231" i="9"/>
  <c r="CB231" i="9"/>
  <c r="CC231" i="9"/>
  <c r="CD231" i="9"/>
  <c r="CE231" i="9"/>
  <c r="CF231" i="9"/>
  <c r="CG231" i="9"/>
  <c r="CH231" i="9"/>
  <c r="CI231" i="9"/>
  <c r="CJ231" i="9"/>
  <c r="CK231" i="9"/>
  <c r="CL231" i="9"/>
  <c r="CM231" i="9"/>
  <c r="CN231" i="9"/>
  <c r="CO231" i="9"/>
  <c r="CP231" i="9"/>
  <c r="CQ231" i="9"/>
  <c r="CR231" i="9"/>
  <c r="CS231" i="9"/>
  <c r="CT231" i="9"/>
  <c r="CU231" i="9"/>
  <c r="CV231" i="9"/>
  <c r="CW231" i="9"/>
  <c r="CX231" i="9"/>
  <c r="CY231" i="9"/>
  <c r="CZ231" i="9"/>
  <c r="DA231" i="9"/>
  <c r="DB231" i="9"/>
  <c r="DC231" i="9"/>
  <c r="DD231" i="9"/>
  <c r="DE231" i="9"/>
  <c r="DF231" i="9"/>
  <c r="DG231" i="9"/>
  <c r="DH231" i="9"/>
  <c r="DI231" i="9"/>
  <c r="DJ231" i="9"/>
  <c r="DK231" i="9"/>
  <c r="DL231" i="9"/>
  <c r="DM231" i="9"/>
  <c r="DN231" i="9"/>
  <c r="DO231" i="9"/>
  <c r="A232" i="9"/>
  <c r="B232" i="9"/>
  <c r="C232" i="9"/>
  <c r="D232" i="9"/>
  <c r="E232" i="9"/>
  <c r="F232" i="9"/>
  <c r="G232" i="9"/>
  <c r="H232" i="9"/>
  <c r="I232" i="9"/>
  <c r="J232" i="9"/>
  <c r="K232" i="9"/>
  <c r="L232" i="9"/>
  <c r="M232" i="9"/>
  <c r="N232" i="9"/>
  <c r="O232" i="9"/>
  <c r="P232" i="9"/>
  <c r="Q232" i="9"/>
  <c r="R232" i="9"/>
  <c r="S232" i="9"/>
  <c r="T232" i="9"/>
  <c r="U232" i="9"/>
  <c r="V232" i="9"/>
  <c r="W232" i="9"/>
  <c r="X232" i="9"/>
  <c r="Y232" i="9"/>
  <c r="Z232" i="9"/>
  <c r="AA232" i="9"/>
  <c r="AB232" i="9"/>
  <c r="AC232" i="9"/>
  <c r="AD232" i="9"/>
  <c r="AE232" i="9"/>
  <c r="AF232" i="9"/>
  <c r="AG232" i="9"/>
  <c r="AH232" i="9"/>
  <c r="AI232" i="9"/>
  <c r="AJ232" i="9"/>
  <c r="AK232" i="9"/>
  <c r="AL232" i="9"/>
  <c r="AM232" i="9"/>
  <c r="AN232" i="9"/>
  <c r="AO232" i="9"/>
  <c r="AP232" i="9"/>
  <c r="AQ232" i="9"/>
  <c r="AR232" i="9"/>
  <c r="AS232" i="9"/>
  <c r="AT232" i="9"/>
  <c r="AU232" i="9"/>
  <c r="AV232" i="9"/>
  <c r="AW232" i="9"/>
  <c r="AX232" i="9"/>
  <c r="AY232" i="9"/>
  <c r="AZ232" i="9"/>
  <c r="BA232" i="9"/>
  <c r="BB232" i="9"/>
  <c r="BC232" i="9"/>
  <c r="BD232" i="9"/>
  <c r="BE232" i="9"/>
  <c r="BF232" i="9"/>
  <c r="BG232" i="9"/>
  <c r="BH232" i="9"/>
  <c r="BI232" i="9"/>
  <c r="BJ232" i="9"/>
  <c r="BK232" i="9"/>
  <c r="BL232" i="9"/>
  <c r="BM232" i="9"/>
  <c r="BN232" i="9"/>
  <c r="BO232" i="9"/>
  <c r="BP232" i="9"/>
  <c r="BQ232" i="9"/>
  <c r="BR232" i="9"/>
  <c r="BS232" i="9"/>
  <c r="BT232" i="9"/>
  <c r="BU232" i="9"/>
  <c r="BV232" i="9"/>
  <c r="BW232" i="9"/>
  <c r="BX232" i="9"/>
  <c r="BY232" i="9"/>
  <c r="BZ232" i="9"/>
  <c r="CA232" i="9"/>
  <c r="CB232" i="9"/>
  <c r="CC232" i="9"/>
  <c r="CD232" i="9"/>
  <c r="CE232" i="9"/>
  <c r="CF232" i="9"/>
  <c r="CG232" i="9"/>
  <c r="CH232" i="9"/>
  <c r="CI232" i="9"/>
  <c r="CJ232" i="9"/>
  <c r="CK232" i="9"/>
  <c r="CL232" i="9"/>
  <c r="CM232" i="9"/>
  <c r="CN232" i="9"/>
  <c r="CO232" i="9"/>
  <c r="CP232" i="9"/>
  <c r="CQ232" i="9"/>
  <c r="CR232" i="9"/>
  <c r="CS232" i="9"/>
  <c r="CT232" i="9"/>
  <c r="CU232" i="9"/>
  <c r="CV232" i="9"/>
  <c r="CW232" i="9"/>
  <c r="CX232" i="9"/>
  <c r="CY232" i="9"/>
  <c r="CZ232" i="9"/>
  <c r="DA232" i="9"/>
  <c r="DB232" i="9"/>
  <c r="DC232" i="9"/>
  <c r="DD232" i="9"/>
  <c r="DE232" i="9"/>
  <c r="DF232" i="9"/>
  <c r="DG232" i="9"/>
  <c r="DH232" i="9"/>
  <c r="DI232" i="9"/>
  <c r="DJ232" i="9"/>
  <c r="DK232" i="9"/>
  <c r="DL232" i="9"/>
  <c r="DM232" i="9"/>
  <c r="DN232" i="9"/>
  <c r="DO232" i="9"/>
  <c r="A233" i="9"/>
  <c r="B233" i="9"/>
  <c r="C233" i="9"/>
  <c r="D233" i="9"/>
  <c r="E233" i="9"/>
  <c r="F233" i="9"/>
  <c r="G233" i="9"/>
  <c r="H233" i="9"/>
  <c r="I233" i="9"/>
  <c r="J233" i="9"/>
  <c r="K233" i="9"/>
  <c r="L233" i="9"/>
  <c r="M233" i="9"/>
  <c r="N233" i="9"/>
  <c r="O233" i="9"/>
  <c r="P233" i="9"/>
  <c r="Q233" i="9"/>
  <c r="R233" i="9"/>
  <c r="S233" i="9"/>
  <c r="T233" i="9"/>
  <c r="U233" i="9"/>
  <c r="V233" i="9"/>
  <c r="W233" i="9"/>
  <c r="X233" i="9"/>
  <c r="Y233" i="9"/>
  <c r="Z233" i="9"/>
  <c r="AA233" i="9"/>
  <c r="AB233" i="9"/>
  <c r="AC233" i="9"/>
  <c r="AD233" i="9"/>
  <c r="AE233" i="9"/>
  <c r="AF233" i="9"/>
  <c r="AG233" i="9"/>
  <c r="AH233" i="9"/>
  <c r="AI233" i="9"/>
  <c r="AJ233" i="9"/>
  <c r="AK233" i="9"/>
  <c r="AL233" i="9"/>
  <c r="AM233" i="9"/>
  <c r="AN233" i="9"/>
  <c r="AO233" i="9"/>
  <c r="AP233" i="9"/>
  <c r="AQ233" i="9"/>
  <c r="AR233" i="9"/>
  <c r="AS233" i="9"/>
  <c r="AT233" i="9"/>
  <c r="AU233" i="9"/>
  <c r="AV233" i="9"/>
  <c r="AW233" i="9"/>
  <c r="AX233" i="9"/>
  <c r="AY233" i="9"/>
  <c r="AZ233" i="9"/>
  <c r="BA233" i="9"/>
  <c r="BB233" i="9"/>
  <c r="BC233" i="9"/>
  <c r="BD233" i="9"/>
  <c r="BE233" i="9"/>
  <c r="BF233" i="9"/>
  <c r="BG233" i="9"/>
  <c r="BH233" i="9"/>
  <c r="BI233" i="9"/>
  <c r="BJ233" i="9"/>
  <c r="BK233" i="9"/>
  <c r="BL233" i="9"/>
  <c r="BM233" i="9"/>
  <c r="BN233" i="9"/>
  <c r="BO233" i="9"/>
  <c r="BP233" i="9"/>
  <c r="BQ233" i="9"/>
  <c r="BR233" i="9"/>
  <c r="BS233" i="9"/>
  <c r="BT233" i="9"/>
  <c r="BU233" i="9"/>
  <c r="BV233" i="9"/>
  <c r="BW233" i="9"/>
  <c r="BX233" i="9"/>
  <c r="BY233" i="9"/>
  <c r="BZ233" i="9"/>
  <c r="CA233" i="9"/>
  <c r="CB233" i="9"/>
  <c r="CC233" i="9"/>
  <c r="CD233" i="9"/>
  <c r="CE233" i="9"/>
  <c r="CF233" i="9"/>
  <c r="CG233" i="9"/>
  <c r="CH233" i="9"/>
  <c r="CI233" i="9"/>
  <c r="CJ233" i="9"/>
  <c r="CK233" i="9"/>
  <c r="CL233" i="9"/>
  <c r="CM233" i="9"/>
  <c r="CN233" i="9"/>
  <c r="CO233" i="9"/>
  <c r="CP233" i="9"/>
  <c r="CQ233" i="9"/>
  <c r="CR233" i="9"/>
  <c r="CS233" i="9"/>
  <c r="CT233" i="9"/>
  <c r="CU233" i="9"/>
  <c r="CV233" i="9"/>
  <c r="CW233" i="9"/>
  <c r="CX233" i="9"/>
  <c r="CY233" i="9"/>
  <c r="CZ233" i="9"/>
  <c r="DA233" i="9"/>
  <c r="DB233" i="9"/>
  <c r="DC233" i="9"/>
  <c r="DD233" i="9"/>
  <c r="DE233" i="9"/>
  <c r="DF233" i="9"/>
  <c r="DG233" i="9"/>
  <c r="DH233" i="9"/>
  <c r="DI233" i="9"/>
  <c r="DJ233" i="9"/>
  <c r="DK233" i="9"/>
  <c r="DL233" i="9"/>
  <c r="DM233" i="9"/>
  <c r="DN233" i="9"/>
  <c r="DO233" i="9"/>
  <c r="A234" i="9"/>
  <c r="B234" i="9"/>
  <c r="C234" i="9"/>
  <c r="D234" i="9"/>
  <c r="E234" i="9"/>
  <c r="F234" i="9"/>
  <c r="G234" i="9"/>
  <c r="H234" i="9"/>
  <c r="I234" i="9"/>
  <c r="J234" i="9"/>
  <c r="K234" i="9"/>
  <c r="L234" i="9"/>
  <c r="M234" i="9"/>
  <c r="N234" i="9"/>
  <c r="O234" i="9"/>
  <c r="P234" i="9"/>
  <c r="Q234" i="9"/>
  <c r="R234" i="9"/>
  <c r="S234" i="9"/>
  <c r="T234" i="9"/>
  <c r="U234" i="9"/>
  <c r="V234" i="9"/>
  <c r="W234" i="9"/>
  <c r="X234" i="9"/>
  <c r="Y234" i="9"/>
  <c r="Z234" i="9"/>
  <c r="AA234" i="9"/>
  <c r="AB234" i="9"/>
  <c r="AC234" i="9"/>
  <c r="AD234" i="9"/>
  <c r="AE234" i="9"/>
  <c r="AF234" i="9"/>
  <c r="AG234" i="9"/>
  <c r="AH234" i="9"/>
  <c r="AI234" i="9"/>
  <c r="AJ234" i="9"/>
  <c r="AK234" i="9"/>
  <c r="AL234" i="9"/>
  <c r="AM234" i="9"/>
  <c r="AN234" i="9"/>
  <c r="AO234" i="9"/>
  <c r="AP234" i="9"/>
  <c r="AQ234" i="9"/>
  <c r="AR234" i="9"/>
  <c r="AS234" i="9"/>
  <c r="AT234" i="9"/>
  <c r="AU234" i="9"/>
  <c r="AV234" i="9"/>
  <c r="AW234" i="9"/>
  <c r="AX234" i="9"/>
  <c r="AY234" i="9"/>
  <c r="AZ234" i="9"/>
  <c r="BA234" i="9"/>
  <c r="BB234" i="9"/>
  <c r="BC234" i="9"/>
  <c r="BD234" i="9"/>
  <c r="BE234" i="9"/>
  <c r="BF234" i="9"/>
  <c r="BG234" i="9"/>
  <c r="BH234" i="9"/>
  <c r="BI234" i="9"/>
  <c r="BJ234" i="9"/>
  <c r="BK234" i="9"/>
  <c r="BL234" i="9"/>
  <c r="BM234" i="9"/>
  <c r="BN234" i="9"/>
  <c r="BO234" i="9"/>
  <c r="BP234" i="9"/>
  <c r="BQ234" i="9"/>
  <c r="BR234" i="9"/>
  <c r="BS234" i="9"/>
  <c r="BT234" i="9"/>
  <c r="BU234" i="9"/>
  <c r="BV234" i="9"/>
  <c r="BW234" i="9"/>
  <c r="BX234" i="9"/>
  <c r="BY234" i="9"/>
  <c r="BZ234" i="9"/>
  <c r="CA234" i="9"/>
  <c r="CB234" i="9"/>
  <c r="CC234" i="9"/>
  <c r="CD234" i="9"/>
  <c r="CE234" i="9"/>
  <c r="CF234" i="9"/>
  <c r="CG234" i="9"/>
  <c r="CH234" i="9"/>
  <c r="CI234" i="9"/>
  <c r="CJ234" i="9"/>
  <c r="CK234" i="9"/>
  <c r="CL234" i="9"/>
  <c r="CM234" i="9"/>
  <c r="CN234" i="9"/>
  <c r="CO234" i="9"/>
  <c r="CP234" i="9"/>
  <c r="CQ234" i="9"/>
  <c r="CR234" i="9"/>
  <c r="CS234" i="9"/>
  <c r="CT234" i="9"/>
  <c r="CU234" i="9"/>
  <c r="CV234" i="9"/>
  <c r="CW234" i="9"/>
  <c r="CX234" i="9"/>
  <c r="CY234" i="9"/>
  <c r="CZ234" i="9"/>
  <c r="DA234" i="9"/>
  <c r="DB234" i="9"/>
  <c r="DC234" i="9"/>
  <c r="DD234" i="9"/>
  <c r="DE234" i="9"/>
  <c r="DF234" i="9"/>
  <c r="DG234" i="9"/>
  <c r="DH234" i="9"/>
  <c r="DI234" i="9"/>
  <c r="DJ234" i="9"/>
  <c r="DK234" i="9"/>
  <c r="DL234" i="9"/>
  <c r="DM234" i="9"/>
  <c r="DN234" i="9"/>
  <c r="DO234" i="9"/>
  <c r="A235" i="9"/>
  <c r="B235" i="9"/>
  <c r="C235" i="9"/>
  <c r="D235" i="9"/>
  <c r="E235" i="9"/>
  <c r="F235" i="9"/>
  <c r="G235" i="9"/>
  <c r="H235" i="9"/>
  <c r="I235" i="9"/>
  <c r="J235" i="9"/>
  <c r="K235" i="9"/>
  <c r="L235" i="9"/>
  <c r="M235" i="9"/>
  <c r="N235" i="9"/>
  <c r="O235" i="9"/>
  <c r="P235" i="9"/>
  <c r="Q235" i="9"/>
  <c r="R235" i="9"/>
  <c r="S235" i="9"/>
  <c r="T235" i="9"/>
  <c r="U235" i="9"/>
  <c r="V235" i="9"/>
  <c r="W235" i="9"/>
  <c r="X235" i="9"/>
  <c r="Y235" i="9"/>
  <c r="Z235" i="9"/>
  <c r="AA235" i="9"/>
  <c r="AB235" i="9"/>
  <c r="AC235" i="9"/>
  <c r="AD235" i="9"/>
  <c r="AE235" i="9"/>
  <c r="AF235" i="9"/>
  <c r="AG235" i="9"/>
  <c r="AH235" i="9"/>
  <c r="AI235" i="9"/>
  <c r="AJ235" i="9"/>
  <c r="AK235" i="9"/>
  <c r="AL235" i="9"/>
  <c r="AM235" i="9"/>
  <c r="AN235" i="9"/>
  <c r="AO235" i="9"/>
  <c r="AP235" i="9"/>
  <c r="AQ235" i="9"/>
  <c r="AR235" i="9"/>
  <c r="AS235" i="9"/>
  <c r="AT235" i="9"/>
  <c r="AU235" i="9"/>
  <c r="AV235" i="9"/>
  <c r="AW235" i="9"/>
  <c r="AX235" i="9"/>
  <c r="AY235" i="9"/>
  <c r="AZ235" i="9"/>
  <c r="BA235" i="9"/>
  <c r="BB235" i="9"/>
  <c r="BC235" i="9"/>
  <c r="BD235" i="9"/>
  <c r="BE235" i="9"/>
  <c r="BF235" i="9"/>
  <c r="BG235" i="9"/>
  <c r="BH235" i="9"/>
  <c r="BI235" i="9"/>
  <c r="BJ235" i="9"/>
  <c r="BK235" i="9"/>
  <c r="BL235" i="9"/>
  <c r="BM235" i="9"/>
  <c r="BN235" i="9"/>
  <c r="BO235" i="9"/>
  <c r="BP235" i="9"/>
  <c r="BQ235" i="9"/>
  <c r="BR235" i="9"/>
  <c r="BS235" i="9"/>
  <c r="BT235" i="9"/>
  <c r="BU235" i="9"/>
  <c r="BV235" i="9"/>
  <c r="BW235" i="9"/>
  <c r="BX235" i="9"/>
  <c r="BY235" i="9"/>
  <c r="BZ235" i="9"/>
  <c r="CA235" i="9"/>
  <c r="CB235" i="9"/>
  <c r="CC235" i="9"/>
  <c r="CD235" i="9"/>
  <c r="CE235" i="9"/>
  <c r="CF235" i="9"/>
  <c r="CG235" i="9"/>
  <c r="CH235" i="9"/>
  <c r="CI235" i="9"/>
  <c r="CJ235" i="9"/>
  <c r="CK235" i="9"/>
  <c r="CL235" i="9"/>
  <c r="CM235" i="9"/>
  <c r="CN235" i="9"/>
  <c r="CO235" i="9"/>
  <c r="CP235" i="9"/>
  <c r="CQ235" i="9"/>
  <c r="CR235" i="9"/>
  <c r="CS235" i="9"/>
  <c r="CT235" i="9"/>
  <c r="CU235" i="9"/>
  <c r="CV235" i="9"/>
  <c r="CW235" i="9"/>
  <c r="CX235" i="9"/>
  <c r="CY235" i="9"/>
  <c r="CZ235" i="9"/>
  <c r="DA235" i="9"/>
  <c r="DB235" i="9"/>
  <c r="DC235" i="9"/>
  <c r="DD235" i="9"/>
  <c r="DE235" i="9"/>
  <c r="DF235" i="9"/>
  <c r="DG235" i="9"/>
  <c r="DH235" i="9"/>
  <c r="DI235" i="9"/>
  <c r="DJ235" i="9"/>
  <c r="DK235" i="9"/>
  <c r="DL235" i="9"/>
  <c r="DM235" i="9"/>
  <c r="DN235" i="9"/>
  <c r="DO235" i="9"/>
  <c r="A236" i="9"/>
  <c r="B236" i="9"/>
  <c r="C236" i="9"/>
  <c r="D236" i="9"/>
  <c r="E236" i="9"/>
  <c r="F236" i="9"/>
  <c r="G236" i="9"/>
  <c r="H236" i="9"/>
  <c r="I236" i="9"/>
  <c r="J236" i="9"/>
  <c r="K236" i="9"/>
  <c r="L236" i="9"/>
  <c r="M236" i="9"/>
  <c r="N236" i="9"/>
  <c r="O236" i="9"/>
  <c r="P236" i="9"/>
  <c r="Q236" i="9"/>
  <c r="R236" i="9"/>
  <c r="S236" i="9"/>
  <c r="T236" i="9"/>
  <c r="U236" i="9"/>
  <c r="V236" i="9"/>
  <c r="W236" i="9"/>
  <c r="X236" i="9"/>
  <c r="Y236" i="9"/>
  <c r="Z236" i="9"/>
  <c r="AA236" i="9"/>
  <c r="AB236" i="9"/>
  <c r="AC236" i="9"/>
  <c r="AD236" i="9"/>
  <c r="AE236" i="9"/>
  <c r="AF236" i="9"/>
  <c r="AG236" i="9"/>
  <c r="AH236" i="9"/>
  <c r="AI236" i="9"/>
  <c r="AJ236" i="9"/>
  <c r="AK236" i="9"/>
  <c r="AL236" i="9"/>
  <c r="AM236" i="9"/>
  <c r="AN236" i="9"/>
  <c r="AO236" i="9"/>
  <c r="AP236" i="9"/>
  <c r="AQ236" i="9"/>
  <c r="AR236" i="9"/>
  <c r="AS236" i="9"/>
  <c r="AT236" i="9"/>
  <c r="AU236" i="9"/>
  <c r="AV236" i="9"/>
  <c r="AW236" i="9"/>
  <c r="AX236" i="9"/>
  <c r="AY236" i="9"/>
  <c r="AZ236" i="9"/>
  <c r="BA236" i="9"/>
  <c r="BB236" i="9"/>
  <c r="BC236" i="9"/>
  <c r="BD236" i="9"/>
  <c r="BE236" i="9"/>
  <c r="BF236" i="9"/>
  <c r="BG236" i="9"/>
  <c r="BH236" i="9"/>
  <c r="BI236" i="9"/>
  <c r="BJ236" i="9"/>
  <c r="BK236" i="9"/>
  <c r="BL236" i="9"/>
  <c r="BM236" i="9"/>
  <c r="BN236" i="9"/>
  <c r="BO236" i="9"/>
  <c r="BP236" i="9"/>
  <c r="BQ236" i="9"/>
  <c r="BR236" i="9"/>
  <c r="BS236" i="9"/>
  <c r="BT236" i="9"/>
  <c r="BU236" i="9"/>
  <c r="BV236" i="9"/>
  <c r="BW236" i="9"/>
  <c r="BX236" i="9"/>
  <c r="BY236" i="9"/>
  <c r="BZ236" i="9"/>
  <c r="CA236" i="9"/>
  <c r="CB236" i="9"/>
  <c r="CC236" i="9"/>
  <c r="CD236" i="9"/>
  <c r="CE236" i="9"/>
  <c r="CF236" i="9"/>
  <c r="CG236" i="9"/>
  <c r="CH236" i="9"/>
  <c r="CI236" i="9"/>
  <c r="CJ236" i="9"/>
  <c r="CK236" i="9"/>
  <c r="CL236" i="9"/>
  <c r="CM236" i="9"/>
  <c r="CN236" i="9"/>
  <c r="CO236" i="9"/>
  <c r="CP236" i="9"/>
  <c r="CQ236" i="9"/>
  <c r="CR236" i="9"/>
  <c r="CS236" i="9"/>
  <c r="CT236" i="9"/>
  <c r="CU236" i="9"/>
  <c r="CV236" i="9"/>
  <c r="CW236" i="9"/>
  <c r="CX236" i="9"/>
  <c r="CY236" i="9"/>
  <c r="CZ236" i="9"/>
  <c r="DA236" i="9"/>
  <c r="DB236" i="9"/>
  <c r="DC236" i="9"/>
  <c r="DD236" i="9"/>
  <c r="DE236" i="9"/>
  <c r="DF236" i="9"/>
  <c r="DG236" i="9"/>
  <c r="DH236" i="9"/>
  <c r="DI236" i="9"/>
  <c r="DJ236" i="9"/>
  <c r="DK236" i="9"/>
  <c r="DL236" i="9"/>
  <c r="DM236" i="9"/>
  <c r="DN236" i="9"/>
  <c r="DO236" i="9"/>
  <c r="A237" i="9"/>
  <c r="B237" i="9"/>
  <c r="C237" i="9"/>
  <c r="D237" i="9"/>
  <c r="E237" i="9"/>
  <c r="F237" i="9"/>
  <c r="G237" i="9"/>
  <c r="H237" i="9"/>
  <c r="I237" i="9"/>
  <c r="J237" i="9"/>
  <c r="K237" i="9"/>
  <c r="L237" i="9"/>
  <c r="M237" i="9"/>
  <c r="N237" i="9"/>
  <c r="O237" i="9"/>
  <c r="P237" i="9"/>
  <c r="Q237" i="9"/>
  <c r="R237" i="9"/>
  <c r="S237" i="9"/>
  <c r="T237" i="9"/>
  <c r="U237" i="9"/>
  <c r="V237" i="9"/>
  <c r="W237" i="9"/>
  <c r="X237" i="9"/>
  <c r="Y237" i="9"/>
  <c r="Z237" i="9"/>
  <c r="AA237" i="9"/>
  <c r="AB237" i="9"/>
  <c r="AC237" i="9"/>
  <c r="AD237" i="9"/>
  <c r="AE237" i="9"/>
  <c r="AF237" i="9"/>
  <c r="AG237" i="9"/>
  <c r="AH237" i="9"/>
  <c r="AI237" i="9"/>
  <c r="AJ237" i="9"/>
  <c r="AK237" i="9"/>
  <c r="AL237" i="9"/>
  <c r="AM237" i="9"/>
  <c r="AN237" i="9"/>
  <c r="AO237" i="9"/>
  <c r="AP237" i="9"/>
  <c r="AQ237" i="9"/>
  <c r="AR237" i="9"/>
  <c r="AS237" i="9"/>
  <c r="AT237" i="9"/>
  <c r="AU237" i="9"/>
  <c r="AV237" i="9"/>
  <c r="AW237" i="9"/>
  <c r="AX237" i="9"/>
  <c r="AY237" i="9"/>
  <c r="AZ237" i="9"/>
  <c r="BA237" i="9"/>
  <c r="BB237" i="9"/>
  <c r="BC237" i="9"/>
  <c r="BD237" i="9"/>
  <c r="BE237" i="9"/>
  <c r="BF237" i="9"/>
  <c r="BG237" i="9"/>
  <c r="BH237" i="9"/>
  <c r="BI237" i="9"/>
  <c r="BJ237" i="9"/>
  <c r="BK237" i="9"/>
  <c r="BL237" i="9"/>
  <c r="BM237" i="9"/>
  <c r="BN237" i="9"/>
  <c r="BO237" i="9"/>
  <c r="BP237" i="9"/>
  <c r="BQ237" i="9"/>
  <c r="BR237" i="9"/>
  <c r="BS237" i="9"/>
  <c r="BT237" i="9"/>
  <c r="BU237" i="9"/>
  <c r="BV237" i="9"/>
  <c r="BW237" i="9"/>
  <c r="BX237" i="9"/>
  <c r="BY237" i="9"/>
  <c r="BZ237" i="9"/>
  <c r="CA237" i="9"/>
  <c r="CB237" i="9"/>
  <c r="CC237" i="9"/>
  <c r="CD237" i="9"/>
  <c r="CE237" i="9"/>
  <c r="CF237" i="9"/>
  <c r="CG237" i="9"/>
  <c r="CH237" i="9"/>
  <c r="CI237" i="9"/>
  <c r="CJ237" i="9"/>
  <c r="CK237" i="9"/>
  <c r="CL237" i="9"/>
  <c r="CM237" i="9"/>
  <c r="CN237" i="9"/>
  <c r="CO237" i="9"/>
  <c r="CP237" i="9"/>
  <c r="CQ237" i="9"/>
  <c r="CR237" i="9"/>
  <c r="CS237" i="9"/>
  <c r="CT237" i="9"/>
  <c r="CU237" i="9"/>
  <c r="CV237" i="9"/>
  <c r="CW237" i="9"/>
  <c r="CX237" i="9"/>
  <c r="CY237" i="9"/>
  <c r="CZ237" i="9"/>
  <c r="DA237" i="9"/>
  <c r="DB237" i="9"/>
  <c r="DC237" i="9"/>
  <c r="DD237" i="9"/>
  <c r="DE237" i="9"/>
  <c r="DF237" i="9"/>
  <c r="DG237" i="9"/>
  <c r="DH237" i="9"/>
  <c r="DI237" i="9"/>
  <c r="DJ237" i="9"/>
  <c r="DK237" i="9"/>
  <c r="DL237" i="9"/>
  <c r="DM237" i="9"/>
  <c r="DN237" i="9"/>
  <c r="DO237" i="9"/>
  <c r="A238" i="9"/>
  <c r="B238" i="9"/>
  <c r="C238" i="9"/>
  <c r="D238" i="9"/>
  <c r="E238" i="9"/>
  <c r="F238" i="9"/>
  <c r="G238" i="9"/>
  <c r="H238" i="9"/>
  <c r="I238" i="9"/>
  <c r="J238" i="9"/>
  <c r="K238" i="9"/>
  <c r="L238" i="9"/>
  <c r="M238" i="9"/>
  <c r="N238" i="9"/>
  <c r="O238" i="9"/>
  <c r="P238" i="9"/>
  <c r="Q238" i="9"/>
  <c r="R238" i="9"/>
  <c r="S238" i="9"/>
  <c r="T238" i="9"/>
  <c r="U238" i="9"/>
  <c r="V238" i="9"/>
  <c r="W238" i="9"/>
  <c r="X238" i="9"/>
  <c r="Y238" i="9"/>
  <c r="Z238" i="9"/>
  <c r="AA238" i="9"/>
  <c r="AB238" i="9"/>
  <c r="AC238" i="9"/>
  <c r="AD238" i="9"/>
  <c r="AE238" i="9"/>
  <c r="AF238" i="9"/>
  <c r="AG238" i="9"/>
  <c r="AH238" i="9"/>
  <c r="AI238" i="9"/>
  <c r="AJ238" i="9"/>
  <c r="AK238" i="9"/>
  <c r="AL238" i="9"/>
  <c r="AM238" i="9"/>
  <c r="AN238" i="9"/>
  <c r="AO238" i="9"/>
  <c r="AP238" i="9"/>
  <c r="AQ238" i="9"/>
  <c r="AR238" i="9"/>
  <c r="AS238" i="9"/>
  <c r="AT238" i="9"/>
  <c r="AU238" i="9"/>
  <c r="AV238" i="9"/>
  <c r="AW238" i="9"/>
  <c r="AX238" i="9"/>
  <c r="AY238" i="9"/>
  <c r="AZ238" i="9"/>
  <c r="BA238" i="9"/>
  <c r="BB238" i="9"/>
  <c r="BC238" i="9"/>
  <c r="BD238" i="9"/>
  <c r="BE238" i="9"/>
  <c r="BF238" i="9"/>
  <c r="BG238" i="9"/>
  <c r="BH238" i="9"/>
  <c r="BI238" i="9"/>
  <c r="BJ238" i="9"/>
  <c r="BK238" i="9"/>
  <c r="BL238" i="9"/>
  <c r="BM238" i="9"/>
  <c r="BN238" i="9"/>
  <c r="BO238" i="9"/>
  <c r="BP238" i="9"/>
  <c r="BQ238" i="9"/>
  <c r="BR238" i="9"/>
  <c r="BS238" i="9"/>
  <c r="BT238" i="9"/>
  <c r="BU238" i="9"/>
  <c r="BV238" i="9"/>
  <c r="BW238" i="9"/>
  <c r="BX238" i="9"/>
  <c r="BY238" i="9"/>
  <c r="BZ238" i="9"/>
  <c r="CA238" i="9"/>
  <c r="CB238" i="9"/>
  <c r="CC238" i="9"/>
  <c r="CD238" i="9"/>
  <c r="CE238" i="9"/>
  <c r="CF238" i="9"/>
  <c r="CG238" i="9"/>
  <c r="CH238" i="9"/>
  <c r="CI238" i="9"/>
  <c r="CJ238" i="9"/>
  <c r="CK238" i="9"/>
  <c r="CL238" i="9"/>
  <c r="CM238" i="9"/>
  <c r="CN238" i="9"/>
  <c r="CO238" i="9"/>
  <c r="CP238" i="9"/>
  <c r="CQ238" i="9"/>
  <c r="CR238" i="9"/>
  <c r="CS238" i="9"/>
  <c r="CT238" i="9"/>
  <c r="CU238" i="9"/>
  <c r="CV238" i="9"/>
  <c r="CW238" i="9"/>
  <c r="CX238" i="9"/>
  <c r="CY238" i="9"/>
  <c r="CZ238" i="9"/>
  <c r="DA238" i="9"/>
  <c r="DB238" i="9"/>
  <c r="DC238" i="9"/>
  <c r="DD238" i="9"/>
  <c r="DE238" i="9"/>
  <c r="DF238" i="9"/>
  <c r="DG238" i="9"/>
  <c r="DH238" i="9"/>
  <c r="DI238" i="9"/>
  <c r="DJ238" i="9"/>
  <c r="DK238" i="9"/>
  <c r="DL238" i="9"/>
  <c r="DM238" i="9"/>
  <c r="DN238" i="9"/>
  <c r="DO238" i="9"/>
  <c r="A239" i="9"/>
  <c r="B239" i="9"/>
  <c r="C239" i="9"/>
  <c r="D239" i="9"/>
  <c r="E239" i="9"/>
  <c r="F239" i="9"/>
  <c r="G239" i="9"/>
  <c r="H239" i="9"/>
  <c r="I239" i="9"/>
  <c r="J239" i="9"/>
  <c r="K239" i="9"/>
  <c r="L239" i="9"/>
  <c r="M239" i="9"/>
  <c r="N239" i="9"/>
  <c r="O239" i="9"/>
  <c r="P239" i="9"/>
  <c r="Q239" i="9"/>
  <c r="R239" i="9"/>
  <c r="S239" i="9"/>
  <c r="T239" i="9"/>
  <c r="U239" i="9"/>
  <c r="V239" i="9"/>
  <c r="W239" i="9"/>
  <c r="X239" i="9"/>
  <c r="Y239" i="9"/>
  <c r="Z239" i="9"/>
  <c r="AA239" i="9"/>
  <c r="AB239" i="9"/>
  <c r="AC239" i="9"/>
  <c r="AD239" i="9"/>
  <c r="AE239" i="9"/>
  <c r="AF239" i="9"/>
  <c r="AG239" i="9"/>
  <c r="AH239" i="9"/>
  <c r="AI239" i="9"/>
  <c r="AJ239" i="9"/>
  <c r="AK239" i="9"/>
  <c r="AL239" i="9"/>
  <c r="AM239" i="9"/>
  <c r="AN239" i="9"/>
  <c r="AO239" i="9"/>
  <c r="AP239" i="9"/>
  <c r="AQ239" i="9"/>
  <c r="AR239" i="9"/>
  <c r="AS239" i="9"/>
  <c r="AT239" i="9"/>
  <c r="AU239" i="9"/>
  <c r="AV239" i="9"/>
  <c r="AW239" i="9"/>
  <c r="AX239" i="9"/>
  <c r="AY239" i="9"/>
  <c r="AZ239" i="9"/>
  <c r="BA239" i="9"/>
  <c r="BB239" i="9"/>
  <c r="BC239" i="9"/>
  <c r="BD239" i="9"/>
  <c r="BE239" i="9"/>
  <c r="BF239" i="9"/>
  <c r="BG239" i="9"/>
  <c r="BH239" i="9"/>
  <c r="BI239" i="9"/>
  <c r="BJ239" i="9"/>
  <c r="BK239" i="9"/>
  <c r="BL239" i="9"/>
  <c r="BM239" i="9"/>
  <c r="BN239" i="9"/>
  <c r="BO239" i="9"/>
  <c r="BP239" i="9"/>
  <c r="BQ239" i="9"/>
  <c r="BR239" i="9"/>
  <c r="BS239" i="9"/>
  <c r="BT239" i="9"/>
  <c r="BU239" i="9"/>
  <c r="BV239" i="9"/>
  <c r="BW239" i="9"/>
  <c r="BX239" i="9"/>
  <c r="BY239" i="9"/>
  <c r="BZ239" i="9"/>
  <c r="CA239" i="9"/>
  <c r="CB239" i="9"/>
  <c r="CC239" i="9"/>
  <c r="CD239" i="9"/>
  <c r="CE239" i="9"/>
  <c r="CF239" i="9"/>
  <c r="CG239" i="9"/>
  <c r="CH239" i="9"/>
  <c r="CI239" i="9"/>
  <c r="CJ239" i="9"/>
  <c r="CK239" i="9"/>
  <c r="CL239" i="9"/>
  <c r="CM239" i="9"/>
  <c r="CN239" i="9"/>
  <c r="CO239" i="9"/>
  <c r="CP239" i="9"/>
  <c r="CQ239" i="9"/>
  <c r="CR239" i="9"/>
  <c r="CS239" i="9"/>
  <c r="CT239" i="9"/>
  <c r="CU239" i="9"/>
  <c r="CV239" i="9"/>
  <c r="CW239" i="9"/>
  <c r="CX239" i="9"/>
  <c r="CY239" i="9"/>
  <c r="CZ239" i="9"/>
  <c r="DA239" i="9"/>
  <c r="DB239" i="9"/>
  <c r="DC239" i="9"/>
  <c r="DD239" i="9"/>
  <c r="DE239" i="9"/>
  <c r="DF239" i="9"/>
  <c r="DG239" i="9"/>
  <c r="DH239" i="9"/>
  <c r="DI239" i="9"/>
  <c r="DJ239" i="9"/>
  <c r="DK239" i="9"/>
  <c r="DL239" i="9"/>
  <c r="DM239" i="9"/>
  <c r="DN239" i="9"/>
  <c r="DO239" i="9"/>
  <c r="A240" i="9"/>
  <c r="B240" i="9"/>
  <c r="C240" i="9"/>
  <c r="D240" i="9"/>
  <c r="E240" i="9"/>
  <c r="F240" i="9"/>
  <c r="G240" i="9"/>
  <c r="H240" i="9"/>
  <c r="I240" i="9"/>
  <c r="J240" i="9"/>
  <c r="K240" i="9"/>
  <c r="L240" i="9"/>
  <c r="M240" i="9"/>
  <c r="N240" i="9"/>
  <c r="O240" i="9"/>
  <c r="P240" i="9"/>
  <c r="Q240" i="9"/>
  <c r="R240" i="9"/>
  <c r="S240" i="9"/>
  <c r="T240" i="9"/>
  <c r="U240" i="9"/>
  <c r="V240" i="9"/>
  <c r="W240" i="9"/>
  <c r="X240" i="9"/>
  <c r="Y240" i="9"/>
  <c r="Z240" i="9"/>
  <c r="AA240" i="9"/>
  <c r="AB240" i="9"/>
  <c r="AC240" i="9"/>
  <c r="AD240" i="9"/>
  <c r="AE240" i="9"/>
  <c r="AF240" i="9"/>
  <c r="AG240" i="9"/>
  <c r="AH240" i="9"/>
  <c r="AI240" i="9"/>
  <c r="AJ240" i="9"/>
  <c r="AK240" i="9"/>
  <c r="AL240" i="9"/>
  <c r="AM240" i="9"/>
  <c r="AN240" i="9"/>
  <c r="AO240" i="9"/>
  <c r="AP240" i="9"/>
  <c r="AQ240" i="9"/>
  <c r="AR240" i="9"/>
  <c r="AS240" i="9"/>
  <c r="AT240" i="9"/>
  <c r="AU240" i="9"/>
  <c r="AV240" i="9"/>
  <c r="AW240" i="9"/>
  <c r="AX240" i="9"/>
  <c r="AY240" i="9"/>
  <c r="AZ240" i="9"/>
  <c r="BA240" i="9"/>
  <c r="BB240" i="9"/>
  <c r="BC240" i="9"/>
  <c r="BD240" i="9"/>
  <c r="BE240" i="9"/>
  <c r="BF240" i="9"/>
  <c r="BG240" i="9"/>
  <c r="BH240" i="9"/>
  <c r="BI240" i="9"/>
  <c r="BJ240" i="9"/>
  <c r="BK240" i="9"/>
  <c r="BL240" i="9"/>
  <c r="BM240" i="9"/>
  <c r="BN240" i="9"/>
  <c r="BO240" i="9"/>
  <c r="BP240" i="9"/>
  <c r="BQ240" i="9"/>
  <c r="BR240" i="9"/>
  <c r="BS240" i="9"/>
  <c r="BT240" i="9"/>
  <c r="BU240" i="9"/>
  <c r="BV240" i="9"/>
  <c r="BW240" i="9"/>
  <c r="BX240" i="9"/>
  <c r="BY240" i="9"/>
  <c r="BZ240" i="9"/>
  <c r="CA240" i="9"/>
  <c r="CB240" i="9"/>
  <c r="CC240" i="9"/>
  <c r="CD240" i="9"/>
  <c r="CE240" i="9"/>
  <c r="CF240" i="9"/>
  <c r="CG240" i="9"/>
  <c r="CH240" i="9"/>
  <c r="CI240" i="9"/>
  <c r="CJ240" i="9"/>
  <c r="CK240" i="9"/>
  <c r="CL240" i="9"/>
  <c r="CM240" i="9"/>
  <c r="CN240" i="9"/>
  <c r="CO240" i="9"/>
  <c r="CP240" i="9"/>
  <c r="CQ240" i="9"/>
  <c r="CR240" i="9"/>
  <c r="CS240" i="9"/>
  <c r="CT240" i="9"/>
  <c r="CU240" i="9"/>
  <c r="CV240" i="9"/>
  <c r="CW240" i="9"/>
  <c r="CX240" i="9"/>
  <c r="CY240" i="9"/>
  <c r="CZ240" i="9"/>
  <c r="DA240" i="9"/>
  <c r="DB240" i="9"/>
  <c r="DC240" i="9"/>
  <c r="DD240" i="9"/>
  <c r="DE240" i="9"/>
  <c r="DF240" i="9"/>
  <c r="DG240" i="9"/>
  <c r="DH240" i="9"/>
  <c r="DI240" i="9"/>
  <c r="DJ240" i="9"/>
  <c r="DK240" i="9"/>
  <c r="DL240" i="9"/>
  <c r="DM240" i="9"/>
  <c r="DN240" i="9"/>
  <c r="DO240" i="9"/>
  <c r="A241" i="9"/>
  <c r="B241" i="9"/>
  <c r="C241" i="9"/>
  <c r="D241" i="9"/>
  <c r="E241" i="9"/>
  <c r="F241" i="9"/>
  <c r="G241" i="9"/>
  <c r="H241" i="9"/>
  <c r="I241" i="9"/>
  <c r="J241" i="9"/>
  <c r="K241" i="9"/>
  <c r="L241" i="9"/>
  <c r="M241" i="9"/>
  <c r="N241" i="9"/>
  <c r="O241" i="9"/>
  <c r="P241" i="9"/>
  <c r="Q241" i="9"/>
  <c r="R241" i="9"/>
  <c r="S241" i="9"/>
  <c r="T241" i="9"/>
  <c r="U241" i="9"/>
  <c r="V241" i="9"/>
  <c r="W241" i="9"/>
  <c r="X241" i="9"/>
  <c r="Y241" i="9"/>
  <c r="Z241" i="9"/>
  <c r="AA241" i="9"/>
  <c r="AB241" i="9"/>
  <c r="AC241" i="9"/>
  <c r="AD241" i="9"/>
  <c r="AE241" i="9"/>
  <c r="AF241" i="9"/>
  <c r="AG241" i="9"/>
  <c r="AH241" i="9"/>
  <c r="AI241" i="9"/>
  <c r="AJ241" i="9"/>
  <c r="AK241" i="9"/>
  <c r="AL241" i="9"/>
  <c r="AM241" i="9"/>
  <c r="AN241" i="9"/>
  <c r="AO241" i="9"/>
  <c r="AP241" i="9"/>
  <c r="AQ241" i="9"/>
  <c r="AR241" i="9"/>
  <c r="AS241" i="9"/>
  <c r="AT241" i="9"/>
  <c r="AU241" i="9"/>
  <c r="AV241" i="9"/>
  <c r="AW241" i="9"/>
  <c r="AX241" i="9"/>
  <c r="AY241" i="9"/>
  <c r="AZ241" i="9"/>
  <c r="BA241" i="9"/>
  <c r="BB241" i="9"/>
  <c r="BC241" i="9"/>
  <c r="BD241" i="9"/>
  <c r="BE241" i="9"/>
  <c r="BF241" i="9"/>
  <c r="BG241" i="9"/>
  <c r="BH241" i="9"/>
  <c r="BI241" i="9"/>
  <c r="BJ241" i="9"/>
  <c r="BK241" i="9"/>
  <c r="BL241" i="9"/>
  <c r="BM241" i="9"/>
  <c r="BN241" i="9"/>
  <c r="BO241" i="9"/>
  <c r="BP241" i="9"/>
  <c r="BQ241" i="9"/>
  <c r="BR241" i="9"/>
  <c r="BS241" i="9"/>
  <c r="BT241" i="9"/>
  <c r="BU241" i="9"/>
  <c r="BV241" i="9"/>
  <c r="BW241" i="9"/>
  <c r="BX241" i="9"/>
  <c r="BY241" i="9"/>
  <c r="BZ241" i="9"/>
  <c r="CA241" i="9"/>
  <c r="CB241" i="9"/>
  <c r="CC241" i="9"/>
  <c r="CD241" i="9"/>
  <c r="CE241" i="9"/>
  <c r="CF241" i="9"/>
  <c r="CG241" i="9"/>
  <c r="CH241" i="9"/>
  <c r="CI241" i="9"/>
  <c r="CJ241" i="9"/>
  <c r="CK241" i="9"/>
  <c r="CL241" i="9"/>
  <c r="CM241" i="9"/>
  <c r="CN241" i="9"/>
  <c r="CO241" i="9"/>
  <c r="CP241" i="9"/>
  <c r="CQ241" i="9"/>
  <c r="CR241" i="9"/>
  <c r="CS241" i="9"/>
  <c r="CT241" i="9"/>
  <c r="CU241" i="9"/>
  <c r="CV241" i="9"/>
  <c r="CW241" i="9"/>
  <c r="CX241" i="9"/>
  <c r="CY241" i="9"/>
  <c r="CZ241" i="9"/>
  <c r="DA241" i="9"/>
  <c r="DB241" i="9"/>
  <c r="DC241" i="9"/>
  <c r="DD241" i="9"/>
  <c r="DE241" i="9"/>
  <c r="DF241" i="9"/>
  <c r="DG241" i="9"/>
  <c r="DH241" i="9"/>
  <c r="DI241" i="9"/>
  <c r="DJ241" i="9"/>
  <c r="DK241" i="9"/>
  <c r="DL241" i="9"/>
  <c r="DM241" i="9"/>
  <c r="DN241" i="9"/>
  <c r="DO241" i="9"/>
  <c r="A242" i="9"/>
  <c r="B242" i="9"/>
  <c r="C242" i="9"/>
  <c r="D242" i="9"/>
  <c r="E242" i="9"/>
  <c r="F242" i="9"/>
  <c r="G242" i="9"/>
  <c r="H242" i="9"/>
  <c r="I242" i="9"/>
  <c r="J242" i="9"/>
  <c r="K242" i="9"/>
  <c r="L242" i="9"/>
  <c r="M242" i="9"/>
  <c r="N242" i="9"/>
  <c r="O242" i="9"/>
  <c r="P242" i="9"/>
  <c r="Q242" i="9"/>
  <c r="R242" i="9"/>
  <c r="S242" i="9"/>
  <c r="T242" i="9"/>
  <c r="U242" i="9"/>
  <c r="V242" i="9"/>
  <c r="W242" i="9"/>
  <c r="X242" i="9"/>
  <c r="Y242" i="9"/>
  <c r="Z242" i="9"/>
  <c r="AA242" i="9"/>
  <c r="AB242" i="9"/>
  <c r="AC242" i="9"/>
  <c r="AD242" i="9"/>
  <c r="AE242" i="9"/>
  <c r="AF242" i="9"/>
  <c r="AG242" i="9"/>
  <c r="AH242" i="9"/>
  <c r="AI242" i="9"/>
  <c r="AJ242" i="9"/>
  <c r="AK242" i="9"/>
  <c r="AL242" i="9"/>
  <c r="AM242" i="9"/>
  <c r="AN242" i="9"/>
  <c r="AO242" i="9"/>
  <c r="AP242" i="9"/>
  <c r="AQ242" i="9"/>
  <c r="AR242" i="9"/>
  <c r="AS242" i="9"/>
  <c r="AT242" i="9"/>
  <c r="AU242" i="9"/>
  <c r="AV242" i="9"/>
  <c r="AW242" i="9"/>
  <c r="AX242" i="9"/>
  <c r="AY242" i="9"/>
  <c r="AZ242" i="9"/>
  <c r="BA242" i="9"/>
  <c r="BB242" i="9"/>
  <c r="BC242" i="9"/>
  <c r="BD242" i="9"/>
  <c r="BE242" i="9"/>
  <c r="BF242" i="9"/>
  <c r="BG242" i="9"/>
  <c r="BH242" i="9"/>
  <c r="BI242" i="9"/>
  <c r="BJ242" i="9"/>
  <c r="BK242" i="9"/>
  <c r="BL242" i="9"/>
  <c r="BM242" i="9"/>
  <c r="BN242" i="9"/>
  <c r="BO242" i="9"/>
  <c r="BP242" i="9"/>
  <c r="BQ242" i="9"/>
  <c r="BR242" i="9"/>
  <c r="BS242" i="9"/>
  <c r="BT242" i="9"/>
  <c r="BU242" i="9"/>
  <c r="BV242" i="9"/>
  <c r="BW242" i="9"/>
  <c r="BX242" i="9"/>
  <c r="BY242" i="9"/>
  <c r="BZ242" i="9"/>
  <c r="CA242" i="9"/>
  <c r="CB242" i="9"/>
  <c r="CC242" i="9"/>
  <c r="CD242" i="9"/>
  <c r="CE242" i="9"/>
  <c r="CF242" i="9"/>
  <c r="CG242" i="9"/>
  <c r="CH242" i="9"/>
  <c r="CI242" i="9"/>
  <c r="CJ242" i="9"/>
  <c r="CK242" i="9"/>
  <c r="CL242" i="9"/>
  <c r="CM242" i="9"/>
  <c r="CN242" i="9"/>
  <c r="CO242" i="9"/>
  <c r="CP242" i="9"/>
  <c r="CQ242" i="9"/>
  <c r="CR242" i="9"/>
  <c r="CS242" i="9"/>
  <c r="CT242" i="9"/>
  <c r="CU242" i="9"/>
  <c r="CV242" i="9"/>
  <c r="CW242" i="9"/>
  <c r="CX242" i="9"/>
  <c r="CY242" i="9"/>
  <c r="CZ242" i="9"/>
  <c r="DA242" i="9"/>
  <c r="DB242" i="9"/>
  <c r="DC242" i="9"/>
  <c r="DD242" i="9"/>
  <c r="DE242" i="9"/>
  <c r="DF242" i="9"/>
  <c r="DG242" i="9"/>
  <c r="DH242" i="9"/>
  <c r="DI242" i="9"/>
  <c r="DJ242" i="9"/>
  <c r="DK242" i="9"/>
  <c r="DL242" i="9"/>
  <c r="DM242" i="9"/>
  <c r="DN242" i="9"/>
  <c r="DO242" i="9"/>
  <c r="A243" i="9"/>
  <c r="B243" i="9"/>
  <c r="C243" i="9"/>
  <c r="D243" i="9"/>
  <c r="E243" i="9"/>
  <c r="F243" i="9"/>
  <c r="G243" i="9"/>
  <c r="H243" i="9"/>
  <c r="I243" i="9"/>
  <c r="J243" i="9"/>
  <c r="K243" i="9"/>
  <c r="L243" i="9"/>
  <c r="M243" i="9"/>
  <c r="N243" i="9"/>
  <c r="O243" i="9"/>
  <c r="P243" i="9"/>
  <c r="Q243" i="9"/>
  <c r="R243" i="9"/>
  <c r="S243" i="9"/>
  <c r="T243" i="9"/>
  <c r="U243" i="9"/>
  <c r="V243" i="9"/>
  <c r="W243" i="9"/>
  <c r="X243" i="9"/>
  <c r="Y243" i="9"/>
  <c r="Z243" i="9"/>
  <c r="AA243" i="9"/>
  <c r="AB243" i="9"/>
  <c r="AC243" i="9"/>
  <c r="AD243" i="9"/>
  <c r="AE243" i="9"/>
  <c r="AF243" i="9"/>
  <c r="AG243" i="9"/>
  <c r="AH243" i="9"/>
  <c r="AI243" i="9"/>
  <c r="AJ243" i="9"/>
  <c r="AK243" i="9"/>
  <c r="AL243" i="9"/>
  <c r="AM243" i="9"/>
  <c r="AN243" i="9"/>
  <c r="AO243" i="9"/>
  <c r="AP243" i="9"/>
  <c r="AQ243" i="9"/>
  <c r="AR243" i="9"/>
  <c r="AS243" i="9"/>
  <c r="AT243" i="9"/>
  <c r="AU243" i="9"/>
  <c r="AV243" i="9"/>
  <c r="AW243" i="9"/>
  <c r="AX243" i="9"/>
  <c r="AY243" i="9"/>
  <c r="AZ243" i="9"/>
  <c r="BA243" i="9"/>
  <c r="BB243" i="9"/>
  <c r="BC243" i="9"/>
  <c r="BD243" i="9"/>
  <c r="BE243" i="9"/>
  <c r="BF243" i="9"/>
  <c r="BG243" i="9"/>
  <c r="BH243" i="9"/>
  <c r="BI243" i="9"/>
  <c r="BJ243" i="9"/>
  <c r="BK243" i="9"/>
  <c r="BL243" i="9"/>
  <c r="BM243" i="9"/>
  <c r="BN243" i="9"/>
  <c r="BO243" i="9"/>
  <c r="BP243" i="9"/>
  <c r="BQ243" i="9"/>
  <c r="BR243" i="9"/>
  <c r="BS243" i="9"/>
  <c r="BT243" i="9"/>
  <c r="BU243" i="9"/>
  <c r="BV243" i="9"/>
  <c r="BW243" i="9"/>
  <c r="BX243" i="9"/>
  <c r="BY243" i="9"/>
  <c r="BZ243" i="9"/>
  <c r="CA243" i="9"/>
  <c r="CB243" i="9"/>
  <c r="CC243" i="9"/>
  <c r="CD243" i="9"/>
  <c r="CE243" i="9"/>
  <c r="CF243" i="9"/>
  <c r="CG243" i="9"/>
  <c r="CH243" i="9"/>
  <c r="CI243" i="9"/>
  <c r="CJ243" i="9"/>
  <c r="CK243" i="9"/>
  <c r="CL243" i="9"/>
  <c r="CM243" i="9"/>
  <c r="CN243" i="9"/>
  <c r="CO243" i="9"/>
  <c r="CP243" i="9"/>
  <c r="CQ243" i="9"/>
  <c r="CR243" i="9"/>
  <c r="CS243" i="9"/>
  <c r="CT243" i="9"/>
  <c r="CU243" i="9"/>
  <c r="CV243" i="9"/>
  <c r="CW243" i="9"/>
  <c r="CX243" i="9"/>
  <c r="CY243" i="9"/>
  <c r="CZ243" i="9"/>
  <c r="DA243" i="9"/>
  <c r="DB243" i="9"/>
  <c r="DC243" i="9"/>
  <c r="DD243" i="9"/>
  <c r="DE243" i="9"/>
  <c r="DF243" i="9"/>
  <c r="DG243" i="9"/>
  <c r="DH243" i="9"/>
  <c r="DI243" i="9"/>
  <c r="DJ243" i="9"/>
  <c r="DK243" i="9"/>
  <c r="DL243" i="9"/>
  <c r="DM243" i="9"/>
  <c r="DN243" i="9"/>
  <c r="DO243" i="9"/>
  <c r="A244" i="9"/>
  <c r="B244" i="9"/>
  <c r="C244" i="9"/>
  <c r="D244" i="9"/>
  <c r="E244" i="9"/>
  <c r="F244" i="9"/>
  <c r="G244" i="9"/>
  <c r="H244" i="9"/>
  <c r="I244" i="9"/>
  <c r="J244" i="9"/>
  <c r="K244" i="9"/>
  <c r="L244" i="9"/>
  <c r="M244" i="9"/>
  <c r="N244" i="9"/>
  <c r="O244" i="9"/>
  <c r="P244" i="9"/>
  <c r="Q244" i="9"/>
  <c r="R244" i="9"/>
  <c r="S244" i="9"/>
  <c r="T244" i="9"/>
  <c r="U244" i="9"/>
  <c r="V244" i="9"/>
  <c r="W244" i="9"/>
  <c r="X244" i="9"/>
  <c r="Y244" i="9"/>
  <c r="Z244" i="9"/>
  <c r="AA244" i="9"/>
  <c r="AB244" i="9"/>
  <c r="AC244" i="9"/>
  <c r="AD244" i="9"/>
  <c r="AE244" i="9"/>
  <c r="AF244" i="9"/>
  <c r="AG244" i="9"/>
  <c r="AH244" i="9"/>
  <c r="AI244" i="9"/>
  <c r="AJ244" i="9"/>
  <c r="AK244" i="9"/>
  <c r="AL244" i="9"/>
  <c r="AM244" i="9"/>
  <c r="AN244" i="9"/>
  <c r="AO244" i="9"/>
  <c r="AP244" i="9"/>
  <c r="AQ244" i="9"/>
  <c r="AR244" i="9"/>
  <c r="AS244" i="9"/>
  <c r="AT244" i="9"/>
  <c r="AU244" i="9"/>
  <c r="AV244" i="9"/>
  <c r="AW244" i="9"/>
  <c r="AX244" i="9"/>
  <c r="AY244" i="9"/>
  <c r="AZ244" i="9"/>
  <c r="BA244" i="9"/>
  <c r="BB244" i="9"/>
  <c r="BC244" i="9"/>
  <c r="BD244" i="9"/>
  <c r="BE244" i="9"/>
  <c r="BF244" i="9"/>
  <c r="BG244" i="9"/>
  <c r="BH244" i="9"/>
  <c r="BI244" i="9"/>
  <c r="BJ244" i="9"/>
  <c r="BK244" i="9"/>
  <c r="BL244" i="9"/>
  <c r="BM244" i="9"/>
  <c r="BN244" i="9"/>
  <c r="BO244" i="9"/>
  <c r="BP244" i="9"/>
  <c r="BQ244" i="9"/>
  <c r="BR244" i="9"/>
  <c r="BS244" i="9"/>
  <c r="BT244" i="9"/>
  <c r="BU244" i="9"/>
  <c r="BV244" i="9"/>
  <c r="BW244" i="9"/>
  <c r="BX244" i="9"/>
  <c r="BY244" i="9"/>
  <c r="BZ244" i="9"/>
  <c r="CA244" i="9"/>
  <c r="CB244" i="9"/>
  <c r="CC244" i="9"/>
  <c r="CD244" i="9"/>
  <c r="CE244" i="9"/>
  <c r="CF244" i="9"/>
  <c r="CG244" i="9"/>
  <c r="CH244" i="9"/>
  <c r="CI244" i="9"/>
  <c r="CJ244" i="9"/>
  <c r="CK244" i="9"/>
  <c r="CL244" i="9"/>
  <c r="CM244" i="9"/>
  <c r="CN244" i="9"/>
  <c r="CO244" i="9"/>
  <c r="CP244" i="9"/>
  <c r="CQ244" i="9"/>
  <c r="CR244" i="9"/>
  <c r="CS244" i="9"/>
  <c r="CT244" i="9"/>
  <c r="CU244" i="9"/>
  <c r="CV244" i="9"/>
  <c r="CW244" i="9"/>
  <c r="CX244" i="9"/>
  <c r="CY244" i="9"/>
  <c r="CZ244" i="9"/>
  <c r="DA244" i="9"/>
  <c r="DB244" i="9"/>
  <c r="DC244" i="9"/>
  <c r="DD244" i="9"/>
  <c r="DE244" i="9"/>
  <c r="DF244" i="9"/>
  <c r="DG244" i="9"/>
  <c r="DH244" i="9"/>
  <c r="DI244" i="9"/>
  <c r="DJ244" i="9"/>
  <c r="DK244" i="9"/>
  <c r="DL244" i="9"/>
  <c r="DM244" i="9"/>
  <c r="DN244" i="9"/>
  <c r="DO244" i="9"/>
  <c r="A245" i="9"/>
  <c r="B245" i="9"/>
  <c r="C245" i="9"/>
  <c r="D245" i="9"/>
  <c r="E245" i="9"/>
  <c r="F245" i="9"/>
  <c r="G245" i="9"/>
  <c r="H245" i="9"/>
  <c r="I245" i="9"/>
  <c r="J245" i="9"/>
  <c r="K245" i="9"/>
  <c r="L245" i="9"/>
  <c r="M245" i="9"/>
  <c r="N245" i="9"/>
  <c r="O245" i="9"/>
  <c r="P245" i="9"/>
  <c r="Q245" i="9"/>
  <c r="R245" i="9"/>
  <c r="S245" i="9"/>
  <c r="T245" i="9"/>
  <c r="U245" i="9"/>
  <c r="V245" i="9"/>
  <c r="W245" i="9"/>
  <c r="X245" i="9"/>
  <c r="Y245" i="9"/>
  <c r="Z245" i="9"/>
  <c r="AA245" i="9"/>
  <c r="AB245" i="9"/>
  <c r="AC245" i="9"/>
  <c r="AD245" i="9"/>
  <c r="AE245" i="9"/>
  <c r="AF245" i="9"/>
  <c r="AG245" i="9"/>
  <c r="AH245" i="9"/>
  <c r="AI245" i="9"/>
  <c r="AJ245" i="9"/>
  <c r="AK245" i="9"/>
  <c r="AL245" i="9"/>
  <c r="AM245" i="9"/>
  <c r="AN245" i="9"/>
  <c r="AO245" i="9"/>
  <c r="AP245" i="9"/>
  <c r="AQ245" i="9"/>
  <c r="AR245" i="9"/>
  <c r="AS245" i="9"/>
  <c r="AT245" i="9"/>
  <c r="AU245" i="9"/>
  <c r="AV245" i="9"/>
  <c r="AW245" i="9"/>
  <c r="AX245" i="9"/>
  <c r="AY245" i="9"/>
  <c r="AZ245" i="9"/>
  <c r="BA245" i="9"/>
  <c r="BB245" i="9"/>
  <c r="BC245" i="9"/>
  <c r="BD245" i="9"/>
  <c r="BE245" i="9"/>
  <c r="BF245" i="9"/>
  <c r="BG245" i="9"/>
  <c r="BH245" i="9"/>
  <c r="BI245" i="9"/>
  <c r="BJ245" i="9"/>
  <c r="BK245" i="9"/>
  <c r="BL245" i="9"/>
  <c r="BM245" i="9"/>
  <c r="BN245" i="9"/>
  <c r="BO245" i="9"/>
  <c r="BP245" i="9"/>
  <c r="BQ245" i="9"/>
  <c r="BR245" i="9"/>
  <c r="BS245" i="9"/>
  <c r="BT245" i="9"/>
  <c r="BU245" i="9"/>
  <c r="BV245" i="9"/>
  <c r="BW245" i="9"/>
  <c r="BX245" i="9"/>
  <c r="BY245" i="9"/>
  <c r="BZ245" i="9"/>
  <c r="CA245" i="9"/>
  <c r="CB245" i="9"/>
  <c r="CC245" i="9"/>
  <c r="CD245" i="9"/>
  <c r="CE245" i="9"/>
  <c r="CF245" i="9"/>
  <c r="CG245" i="9"/>
  <c r="CH245" i="9"/>
  <c r="CI245" i="9"/>
  <c r="CJ245" i="9"/>
  <c r="CK245" i="9"/>
  <c r="CL245" i="9"/>
  <c r="CM245" i="9"/>
  <c r="CN245" i="9"/>
  <c r="CO245" i="9"/>
  <c r="CP245" i="9"/>
  <c r="CQ245" i="9"/>
  <c r="CR245" i="9"/>
  <c r="CS245" i="9"/>
  <c r="CT245" i="9"/>
  <c r="CU245" i="9"/>
  <c r="CV245" i="9"/>
  <c r="CW245" i="9"/>
  <c r="CX245" i="9"/>
  <c r="CY245" i="9"/>
  <c r="CZ245" i="9"/>
  <c r="DA245" i="9"/>
  <c r="DB245" i="9"/>
  <c r="DC245" i="9"/>
  <c r="DD245" i="9"/>
  <c r="DE245" i="9"/>
  <c r="DF245" i="9"/>
  <c r="DG245" i="9"/>
  <c r="DH245" i="9"/>
  <c r="DI245" i="9"/>
  <c r="DJ245" i="9"/>
  <c r="DK245" i="9"/>
  <c r="DL245" i="9"/>
  <c r="DM245" i="9"/>
  <c r="DN245" i="9"/>
  <c r="DO245" i="9"/>
  <c r="A246" i="9"/>
  <c r="B246" i="9"/>
  <c r="C246" i="9"/>
  <c r="D246" i="9"/>
  <c r="E246" i="9"/>
  <c r="F246" i="9"/>
  <c r="G246" i="9"/>
  <c r="H246" i="9"/>
  <c r="I246" i="9"/>
  <c r="J246" i="9"/>
  <c r="K246" i="9"/>
  <c r="L246" i="9"/>
  <c r="M246" i="9"/>
  <c r="N246" i="9"/>
  <c r="O246" i="9"/>
  <c r="P246" i="9"/>
  <c r="Q246" i="9"/>
  <c r="R246" i="9"/>
  <c r="S246" i="9"/>
  <c r="T246" i="9"/>
  <c r="U246" i="9"/>
  <c r="V246" i="9"/>
  <c r="W246" i="9"/>
  <c r="X246" i="9"/>
  <c r="Y246" i="9"/>
  <c r="Z246" i="9"/>
  <c r="AA246" i="9"/>
  <c r="AB246" i="9"/>
  <c r="AC246" i="9"/>
  <c r="AD246" i="9"/>
  <c r="AE246" i="9"/>
  <c r="AF246" i="9"/>
  <c r="AG246" i="9"/>
  <c r="AH246" i="9"/>
  <c r="AI246" i="9"/>
  <c r="AJ246" i="9"/>
  <c r="AK246" i="9"/>
  <c r="AL246" i="9"/>
  <c r="AM246" i="9"/>
  <c r="AN246" i="9"/>
  <c r="AO246" i="9"/>
  <c r="AP246" i="9"/>
  <c r="AQ246" i="9"/>
  <c r="AR246" i="9"/>
  <c r="AS246" i="9"/>
  <c r="AT246" i="9"/>
  <c r="AU246" i="9"/>
  <c r="AV246" i="9"/>
  <c r="AW246" i="9"/>
  <c r="AX246" i="9"/>
  <c r="AY246" i="9"/>
  <c r="AZ246" i="9"/>
  <c r="BA246" i="9"/>
  <c r="BB246" i="9"/>
  <c r="BC246" i="9"/>
  <c r="BD246" i="9"/>
  <c r="BE246" i="9"/>
  <c r="BF246" i="9"/>
  <c r="BG246" i="9"/>
  <c r="BH246" i="9"/>
  <c r="BI246" i="9"/>
  <c r="BJ246" i="9"/>
  <c r="BK246" i="9"/>
  <c r="BL246" i="9"/>
  <c r="BM246" i="9"/>
  <c r="BN246" i="9"/>
  <c r="BO246" i="9"/>
  <c r="BP246" i="9"/>
  <c r="BQ246" i="9"/>
  <c r="BR246" i="9"/>
  <c r="BS246" i="9"/>
  <c r="BT246" i="9"/>
  <c r="BU246" i="9"/>
  <c r="BV246" i="9"/>
  <c r="BW246" i="9"/>
  <c r="BX246" i="9"/>
  <c r="BY246" i="9"/>
  <c r="BZ246" i="9"/>
  <c r="CA246" i="9"/>
  <c r="CB246" i="9"/>
  <c r="CC246" i="9"/>
  <c r="CD246" i="9"/>
  <c r="CE246" i="9"/>
  <c r="CF246" i="9"/>
  <c r="CG246" i="9"/>
  <c r="CH246" i="9"/>
  <c r="CI246" i="9"/>
  <c r="CJ246" i="9"/>
  <c r="CK246" i="9"/>
  <c r="CL246" i="9"/>
  <c r="CM246" i="9"/>
  <c r="CN246" i="9"/>
  <c r="CO246" i="9"/>
  <c r="CP246" i="9"/>
  <c r="CQ246" i="9"/>
  <c r="CR246" i="9"/>
  <c r="CS246" i="9"/>
  <c r="CT246" i="9"/>
  <c r="CU246" i="9"/>
  <c r="CV246" i="9"/>
  <c r="CW246" i="9"/>
  <c r="CX246" i="9"/>
  <c r="CY246" i="9"/>
  <c r="CZ246" i="9"/>
  <c r="DA246" i="9"/>
  <c r="DB246" i="9"/>
  <c r="DC246" i="9"/>
  <c r="DD246" i="9"/>
  <c r="DE246" i="9"/>
  <c r="DF246" i="9"/>
  <c r="DG246" i="9"/>
  <c r="DH246" i="9"/>
  <c r="DI246" i="9"/>
  <c r="DJ246" i="9"/>
  <c r="DK246" i="9"/>
  <c r="DL246" i="9"/>
  <c r="DM246" i="9"/>
  <c r="DN246" i="9"/>
  <c r="DO246" i="9"/>
  <c r="A247" i="9"/>
  <c r="B247" i="9"/>
  <c r="C247" i="9"/>
  <c r="D247" i="9"/>
  <c r="E247" i="9"/>
  <c r="F247" i="9"/>
  <c r="G247" i="9"/>
  <c r="H247" i="9"/>
  <c r="I247" i="9"/>
  <c r="J247" i="9"/>
  <c r="K247" i="9"/>
  <c r="L247" i="9"/>
  <c r="M247" i="9"/>
  <c r="N247" i="9"/>
  <c r="O247" i="9"/>
  <c r="P247" i="9"/>
  <c r="Q247" i="9"/>
  <c r="R247" i="9"/>
  <c r="S247" i="9"/>
  <c r="T247" i="9"/>
  <c r="U247" i="9"/>
  <c r="V247" i="9"/>
  <c r="W247" i="9"/>
  <c r="X247" i="9"/>
  <c r="Y247" i="9"/>
  <c r="Z247" i="9"/>
  <c r="AA247" i="9"/>
  <c r="AB247" i="9"/>
  <c r="AC247" i="9"/>
  <c r="AD247" i="9"/>
  <c r="AE247" i="9"/>
  <c r="AF247" i="9"/>
  <c r="AG247" i="9"/>
  <c r="AH247" i="9"/>
  <c r="AI247" i="9"/>
  <c r="AJ247" i="9"/>
  <c r="AK247" i="9"/>
  <c r="AL247" i="9"/>
  <c r="AM247" i="9"/>
  <c r="AN247" i="9"/>
  <c r="AO247" i="9"/>
  <c r="AP247" i="9"/>
  <c r="AQ247" i="9"/>
  <c r="AR247" i="9"/>
  <c r="AS247" i="9"/>
  <c r="AT247" i="9"/>
  <c r="AU247" i="9"/>
  <c r="AV247" i="9"/>
  <c r="AW247" i="9"/>
  <c r="AX247" i="9"/>
  <c r="AY247" i="9"/>
  <c r="AZ247" i="9"/>
  <c r="BA247" i="9"/>
  <c r="BB247" i="9"/>
  <c r="BC247" i="9"/>
  <c r="BD247" i="9"/>
  <c r="BE247" i="9"/>
  <c r="BF247" i="9"/>
  <c r="BG247" i="9"/>
  <c r="BH247" i="9"/>
  <c r="BI247" i="9"/>
  <c r="BJ247" i="9"/>
  <c r="BK247" i="9"/>
  <c r="BL247" i="9"/>
  <c r="BM247" i="9"/>
  <c r="BN247" i="9"/>
  <c r="BO247" i="9"/>
  <c r="BP247" i="9"/>
  <c r="BQ247" i="9"/>
  <c r="BR247" i="9"/>
  <c r="BS247" i="9"/>
  <c r="BT247" i="9"/>
  <c r="BU247" i="9"/>
  <c r="BV247" i="9"/>
  <c r="BW247" i="9"/>
  <c r="BX247" i="9"/>
  <c r="BY247" i="9"/>
  <c r="BZ247" i="9"/>
  <c r="CA247" i="9"/>
  <c r="CB247" i="9"/>
  <c r="CC247" i="9"/>
  <c r="CD247" i="9"/>
  <c r="CE247" i="9"/>
  <c r="CF247" i="9"/>
  <c r="CG247" i="9"/>
  <c r="CH247" i="9"/>
  <c r="CI247" i="9"/>
  <c r="CJ247" i="9"/>
  <c r="CK247" i="9"/>
  <c r="CL247" i="9"/>
  <c r="CM247" i="9"/>
  <c r="CN247" i="9"/>
  <c r="CO247" i="9"/>
  <c r="CP247" i="9"/>
  <c r="CQ247" i="9"/>
  <c r="CR247" i="9"/>
  <c r="CS247" i="9"/>
  <c r="CT247" i="9"/>
  <c r="CU247" i="9"/>
  <c r="CV247" i="9"/>
  <c r="CW247" i="9"/>
  <c r="CX247" i="9"/>
  <c r="CY247" i="9"/>
  <c r="CZ247" i="9"/>
  <c r="DA247" i="9"/>
  <c r="DB247" i="9"/>
  <c r="DC247" i="9"/>
  <c r="DD247" i="9"/>
  <c r="DE247" i="9"/>
  <c r="DF247" i="9"/>
  <c r="DG247" i="9"/>
  <c r="DH247" i="9"/>
  <c r="DI247" i="9"/>
  <c r="DJ247" i="9"/>
  <c r="DK247" i="9"/>
  <c r="DL247" i="9"/>
  <c r="DM247" i="9"/>
  <c r="DN247" i="9"/>
  <c r="DO247" i="9"/>
  <c r="A248" i="9"/>
  <c r="B248" i="9"/>
  <c r="C248" i="9"/>
  <c r="D248" i="9"/>
  <c r="E248" i="9"/>
  <c r="F248" i="9"/>
  <c r="G248" i="9"/>
  <c r="H248" i="9"/>
  <c r="I248" i="9"/>
  <c r="J248" i="9"/>
  <c r="K248" i="9"/>
  <c r="L248" i="9"/>
  <c r="M248" i="9"/>
  <c r="N248" i="9"/>
  <c r="O248" i="9"/>
  <c r="P248" i="9"/>
  <c r="Q248" i="9"/>
  <c r="R248" i="9"/>
  <c r="S248" i="9"/>
  <c r="T248" i="9"/>
  <c r="U248" i="9"/>
  <c r="V248" i="9"/>
  <c r="W248" i="9"/>
  <c r="X248" i="9"/>
  <c r="Y248" i="9"/>
  <c r="Z248" i="9"/>
  <c r="AA248" i="9"/>
  <c r="AB248" i="9"/>
  <c r="AC248" i="9"/>
  <c r="AD248" i="9"/>
  <c r="AE248" i="9"/>
  <c r="AF248" i="9"/>
  <c r="AG248" i="9"/>
  <c r="AH248" i="9"/>
  <c r="AI248" i="9"/>
  <c r="AJ248" i="9"/>
  <c r="AK248" i="9"/>
  <c r="AL248" i="9"/>
  <c r="AM248" i="9"/>
  <c r="AN248" i="9"/>
  <c r="AO248" i="9"/>
  <c r="AP248" i="9"/>
  <c r="AQ248" i="9"/>
  <c r="AR248" i="9"/>
  <c r="AS248" i="9"/>
  <c r="AT248" i="9"/>
  <c r="AU248" i="9"/>
  <c r="AV248" i="9"/>
  <c r="AW248" i="9"/>
  <c r="AX248" i="9"/>
  <c r="AY248" i="9"/>
  <c r="AZ248" i="9"/>
  <c r="BA248" i="9"/>
  <c r="BB248" i="9"/>
  <c r="BC248" i="9"/>
  <c r="BD248" i="9"/>
  <c r="BE248" i="9"/>
  <c r="BF248" i="9"/>
  <c r="BG248" i="9"/>
  <c r="BH248" i="9"/>
  <c r="BI248" i="9"/>
  <c r="BJ248" i="9"/>
  <c r="BK248" i="9"/>
  <c r="BL248" i="9"/>
  <c r="BM248" i="9"/>
  <c r="BN248" i="9"/>
  <c r="BO248" i="9"/>
  <c r="BP248" i="9"/>
  <c r="BQ248" i="9"/>
  <c r="BR248" i="9"/>
  <c r="BS248" i="9"/>
  <c r="BT248" i="9"/>
  <c r="BU248" i="9"/>
  <c r="BV248" i="9"/>
  <c r="BW248" i="9"/>
  <c r="BX248" i="9"/>
  <c r="BY248" i="9"/>
  <c r="BZ248" i="9"/>
  <c r="CA248" i="9"/>
  <c r="CB248" i="9"/>
  <c r="CC248" i="9"/>
  <c r="CD248" i="9"/>
  <c r="CE248" i="9"/>
  <c r="CF248" i="9"/>
  <c r="CG248" i="9"/>
  <c r="CH248" i="9"/>
  <c r="CI248" i="9"/>
  <c r="CJ248" i="9"/>
  <c r="CK248" i="9"/>
  <c r="CL248" i="9"/>
  <c r="CM248" i="9"/>
  <c r="CN248" i="9"/>
  <c r="CO248" i="9"/>
  <c r="CP248" i="9"/>
  <c r="CQ248" i="9"/>
  <c r="CR248" i="9"/>
  <c r="CS248" i="9"/>
  <c r="CT248" i="9"/>
  <c r="CU248" i="9"/>
  <c r="CV248" i="9"/>
  <c r="CW248" i="9"/>
  <c r="CX248" i="9"/>
  <c r="CY248" i="9"/>
  <c r="CZ248" i="9"/>
  <c r="DA248" i="9"/>
  <c r="DB248" i="9"/>
  <c r="DC248" i="9"/>
  <c r="DD248" i="9"/>
  <c r="DE248" i="9"/>
  <c r="DF248" i="9"/>
  <c r="DG248" i="9"/>
  <c r="DH248" i="9"/>
  <c r="DI248" i="9"/>
  <c r="DJ248" i="9"/>
  <c r="DK248" i="9"/>
  <c r="DL248" i="9"/>
  <c r="DM248" i="9"/>
  <c r="DN248" i="9"/>
  <c r="DO248" i="9"/>
  <c r="A249" i="9"/>
  <c r="B249" i="9"/>
  <c r="C249" i="9"/>
  <c r="D249" i="9"/>
  <c r="E249" i="9"/>
  <c r="F249" i="9"/>
  <c r="G249" i="9"/>
  <c r="H249" i="9"/>
  <c r="I249" i="9"/>
  <c r="J249" i="9"/>
  <c r="K249" i="9"/>
  <c r="L249" i="9"/>
  <c r="M249" i="9"/>
  <c r="N249" i="9"/>
  <c r="O249" i="9"/>
  <c r="P249" i="9"/>
  <c r="Q249" i="9"/>
  <c r="R249" i="9"/>
  <c r="S249" i="9"/>
  <c r="T249" i="9"/>
  <c r="U249" i="9"/>
  <c r="V249" i="9"/>
  <c r="W249" i="9"/>
  <c r="X249" i="9"/>
  <c r="Y249" i="9"/>
  <c r="Z249" i="9"/>
  <c r="AA249" i="9"/>
  <c r="AB249" i="9"/>
  <c r="AC249" i="9"/>
  <c r="AD249" i="9"/>
  <c r="AE249" i="9"/>
  <c r="AF249" i="9"/>
  <c r="AG249" i="9"/>
  <c r="AH249" i="9"/>
  <c r="AI249" i="9"/>
  <c r="AJ249" i="9"/>
  <c r="AK249" i="9"/>
  <c r="AL249" i="9"/>
  <c r="AM249" i="9"/>
  <c r="AN249" i="9"/>
  <c r="AO249" i="9"/>
  <c r="AP249" i="9"/>
  <c r="AQ249" i="9"/>
  <c r="AR249" i="9"/>
  <c r="AS249" i="9"/>
  <c r="AT249" i="9"/>
  <c r="AU249" i="9"/>
  <c r="AV249" i="9"/>
  <c r="AW249" i="9"/>
  <c r="AX249" i="9"/>
  <c r="AY249" i="9"/>
  <c r="AZ249" i="9"/>
  <c r="BA249" i="9"/>
  <c r="BB249" i="9"/>
  <c r="BC249" i="9"/>
  <c r="BD249" i="9"/>
  <c r="BE249" i="9"/>
  <c r="BF249" i="9"/>
  <c r="BG249" i="9"/>
  <c r="BH249" i="9"/>
  <c r="BI249" i="9"/>
  <c r="BJ249" i="9"/>
  <c r="BK249" i="9"/>
  <c r="BL249" i="9"/>
  <c r="BM249" i="9"/>
  <c r="BN249" i="9"/>
  <c r="BO249" i="9"/>
  <c r="BP249" i="9"/>
  <c r="BQ249" i="9"/>
  <c r="BR249" i="9"/>
  <c r="BS249" i="9"/>
  <c r="BT249" i="9"/>
  <c r="BU249" i="9"/>
  <c r="BV249" i="9"/>
  <c r="BW249" i="9"/>
  <c r="BX249" i="9"/>
  <c r="BY249" i="9"/>
  <c r="BZ249" i="9"/>
  <c r="CA249" i="9"/>
  <c r="CB249" i="9"/>
  <c r="CC249" i="9"/>
  <c r="CD249" i="9"/>
  <c r="CE249" i="9"/>
  <c r="CF249" i="9"/>
  <c r="CG249" i="9"/>
  <c r="CH249" i="9"/>
  <c r="CI249" i="9"/>
  <c r="CJ249" i="9"/>
  <c r="CK249" i="9"/>
  <c r="CL249" i="9"/>
  <c r="CM249" i="9"/>
  <c r="CN249" i="9"/>
  <c r="CO249" i="9"/>
  <c r="CP249" i="9"/>
  <c r="CQ249" i="9"/>
  <c r="CR249" i="9"/>
  <c r="CS249" i="9"/>
  <c r="CT249" i="9"/>
  <c r="CU249" i="9"/>
  <c r="CV249" i="9"/>
  <c r="CW249" i="9"/>
  <c r="CX249" i="9"/>
  <c r="CY249" i="9"/>
  <c r="CZ249" i="9"/>
  <c r="DA249" i="9"/>
  <c r="DB249" i="9"/>
  <c r="DC249" i="9"/>
  <c r="DD249" i="9"/>
  <c r="DE249" i="9"/>
  <c r="DF249" i="9"/>
  <c r="DG249" i="9"/>
  <c r="DH249" i="9"/>
  <c r="DI249" i="9"/>
  <c r="DJ249" i="9"/>
  <c r="DK249" i="9"/>
  <c r="DL249" i="9"/>
  <c r="DM249" i="9"/>
  <c r="DN249" i="9"/>
  <c r="DO249" i="9"/>
  <c r="F2" i="9"/>
  <c r="G2" i="9"/>
  <c r="H2" i="9"/>
  <c r="I2" i="9"/>
  <c r="J2" i="9"/>
  <c r="K2" i="9"/>
  <c r="L2" i="9"/>
  <c r="M2" i="9"/>
  <c r="N2" i="9"/>
  <c r="O2" i="9"/>
  <c r="P2" i="9"/>
  <c r="Q2" i="9"/>
  <c r="R2" i="9"/>
  <c r="S2" i="9"/>
  <c r="T2" i="9"/>
  <c r="U2" i="9"/>
  <c r="V2" i="9"/>
  <c r="W2" i="9"/>
  <c r="X2" i="9"/>
  <c r="Y2" i="9"/>
  <c r="Z2" i="9"/>
  <c r="AA2" i="9"/>
  <c r="AB2" i="9"/>
  <c r="AC2" i="9"/>
  <c r="AD2" i="9"/>
  <c r="AE2" i="9"/>
  <c r="AF2" i="9"/>
  <c r="AG2" i="9"/>
  <c r="AH2" i="9"/>
  <c r="AI2" i="9"/>
  <c r="AJ2" i="9"/>
  <c r="AK2" i="9"/>
  <c r="AL2" i="9"/>
  <c r="AM2" i="9"/>
  <c r="AN2" i="9"/>
  <c r="AO2" i="9"/>
  <c r="AP2" i="9"/>
  <c r="AQ2" i="9"/>
  <c r="AR2" i="9"/>
  <c r="AS2" i="9"/>
  <c r="AT2" i="9"/>
  <c r="AU2" i="9"/>
  <c r="AV2" i="9"/>
  <c r="AW2" i="9"/>
  <c r="AX2" i="9"/>
  <c r="AY2" i="9"/>
  <c r="AZ2" i="9"/>
  <c r="BA2" i="9"/>
  <c r="BB2" i="9"/>
  <c r="BC2" i="9"/>
  <c r="BD2" i="9"/>
  <c r="BE2" i="9"/>
  <c r="BF2" i="9"/>
  <c r="BG2" i="9"/>
  <c r="BH2" i="9"/>
  <c r="BI2" i="9"/>
  <c r="BJ2" i="9"/>
  <c r="BK2" i="9"/>
  <c r="BL2" i="9"/>
  <c r="BM2" i="9"/>
  <c r="BN2" i="9"/>
  <c r="BO2" i="9"/>
  <c r="BP2" i="9"/>
  <c r="BQ2" i="9"/>
  <c r="BR2" i="9"/>
  <c r="BS2" i="9"/>
  <c r="BT2" i="9"/>
  <c r="BU2" i="9"/>
  <c r="BV2" i="9"/>
  <c r="BW2" i="9"/>
  <c r="BX2" i="9"/>
  <c r="BY2" i="9"/>
  <c r="BZ2" i="9"/>
  <c r="CA2" i="9"/>
  <c r="CB2" i="9"/>
  <c r="CC2" i="9"/>
  <c r="CD2" i="9"/>
  <c r="CE2" i="9"/>
  <c r="CF2" i="9"/>
  <c r="CG2" i="9"/>
  <c r="CH2" i="9"/>
  <c r="CI2" i="9"/>
  <c r="CJ2" i="9"/>
  <c r="CK2" i="9"/>
  <c r="CL2" i="9"/>
  <c r="CM2" i="9"/>
  <c r="CN2" i="9"/>
  <c r="CO2" i="9"/>
  <c r="CP2" i="9"/>
  <c r="CQ2" i="9"/>
  <c r="CR2" i="9"/>
  <c r="CS2" i="9"/>
  <c r="CT2" i="9"/>
  <c r="CU2" i="9"/>
  <c r="CV2" i="9"/>
  <c r="CW2" i="9"/>
  <c r="CX2" i="9"/>
  <c r="CY2" i="9"/>
  <c r="CZ2" i="9"/>
  <c r="DA2" i="9"/>
  <c r="DB2" i="9"/>
  <c r="DC2" i="9"/>
  <c r="DD2" i="9"/>
  <c r="DE2" i="9"/>
  <c r="DF2" i="9"/>
  <c r="DG2" i="9"/>
  <c r="DH2" i="9"/>
  <c r="DI2" i="9"/>
  <c r="DJ2" i="9"/>
  <c r="DK2" i="9"/>
  <c r="DL2" i="9"/>
  <c r="DM2" i="9"/>
  <c r="DN2" i="9"/>
  <c r="DO2" i="9"/>
  <c r="A2" i="9"/>
  <c r="B2" i="9"/>
  <c r="C2" i="9"/>
  <c r="D2" i="9"/>
  <c r="E2" i="9"/>
  <c r="M265" i="1" l="1"/>
  <c r="W112" i="1"/>
  <c r="G135" i="1"/>
  <c r="E129" i="1"/>
  <c r="C129" i="1"/>
  <c r="C125" i="1"/>
  <c r="E124" i="1"/>
  <c r="C124" i="1"/>
  <c r="E123" i="1"/>
  <c r="C123" i="1"/>
  <c r="E122" i="1"/>
  <c r="C122" i="1"/>
  <c r="E121" i="1"/>
  <c r="C121" i="1"/>
  <c r="F116" i="1"/>
  <c r="E116" i="1"/>
  <c r="C116" i="1"/>
  <c r="E115" i="1"/>
  <c r="C115" i="1"/>
  <c r="C114" i="1"/>
  <c r="C113" i="1"/>
  <c r="M301" i="1"/>
  <c r="M300" i="1"/>
  <c r="M299" i="1"/>
  <c r="M298" i="1"/>
  <c r="M297" i="1"/>
  <c r="M296" i="1"/>
  <c r="M295" i="1"/>
  <c r="M294" i="1"/>
  <c r="M293" i="1"/>
  <c r="M292" i="1"/>
  <c r="M291" i="1"/>
  <c r="M290" i="1"/>
  <c r="M289" i="1"/>
  <c r="M288" i="1"/>
  <c r="M287" i="1"/>
  <c r="M286" i="1"/>
  <c r="M285" i="1"/>
  <c r="M284" i="1"/>
  <c r="M283" i="1"/>
  <c r="M282" i="1"/>
  <c r="M281" i="1"/>
  <c r="M280" i="1"/>
  <c r="M279" i="1"/>
  <c r="M278" i="1"/>
  <c r="P271" i="1"/>
  <c r="P270" i="1"/>
  <c r="P237" i="1"/>
  <c r="O237" i="1"/>
  <c r="N237" i="1"/>
  <c r="M237" i="1"/>
  <c r="Q225" i="1"/>
  <c r="Q224" i="1"/>
  <c r="R223" i="1"/>
  <c r="Q223" i="1"/>
  <c r="R221" i="1"/>
  <c r="Q221" i="1"/>
  <c r="Q220" i="1"/>
  <c r="R219" i="1"/>
  <c r="Q219" i="1"/>
  <c r="Q218" i="1"/>
  <c r="Q217" i="1"/>
  <c r="Q216" i="1"/>
  <c r="Q214" i="1"/>
  <c r="Q213" i="1"/>
  <c r="Q209" i="1" s="1"/>
  <c r="Q212" i="1"/>
  <c r="Q211" i="1"/>
  <c r="Q210" i="1"/>
  <c r="R209" i="1"/>
  <c r="P209" i="1"/>
  <c r="O209" i="1"/>
  <c r="M209" i="1"/>
  <c r="V195" i="1"/>
  <c r="V194" i="1"/>
  <c r="V193" i="1"/>
  <c r="V192" i="1"/>
  <c r="V191" i="1"/>
  <c r="V190" i="1"/>
  <c r="V189" i="1"/>
  <c r="V188" i="1"/>
  <c r="V187" i="1"/>
  <c r="V186" i="1"/>
  <c r="V185" i="1"/>
  <c r="V184" i="1"/>
  <c r="V180" i="1" s="1"/>
  <c r="W113" i="1" s="1"/>
  <c r="V183" i="1"/>
  <c r="V182" i="1"/>
  <c r="V181" i="1"/>
  <c r="Y180" i="1"/>
  <c r="X180" i="1"/>
  <c r="W180" i="1"/>
  <c r="U180" i="1"/>
  <c r="T180" i="1"/>
  <c r="S180" i="1"/>
  <c r="D122" i="1" s="1"/>
  <c r="R180" i="1"/>
  <c r="D121" i="1" s="1"/>
  <c r="Q180" i="1"/>
  <c r="P180" i="1"/>
  <c r="D124" i="1" s="1"/>
  <c r="O180" i="1"/>
  <c r="D123" i="1" s="1"/>
  <c r="N180" i="1"/>
  <c r="M180" i="1"/>
  <c r="H104" i="1" l="1"/>
  <c r="O6" i="1" l="1"/>
  <c r="AH75" i="1" l="1"/>
  <c r="M91" i="1"/>
  <c r="M92" i="1"/>
  <c r="M93" i="1" l="1"/>
  <c r="AP46" i="1" l="1"/>
  <c r="AP45" i="1" s="1"/>
  <c r="AI43" i="1"/>
  <c r="AN43" i="1"/>
  <c r="AI41" i="1"/>
  <c r="AI42" i="1"/>
  <c r="AP48" i="1" s="1"/>
  <c r="AI44" i="1"/>
  <c r="AO45" i="1" l="1"/>
  <c r="AO46" i="1" s="1"/>
  <c r="AP42" i="1" s="1"/>
  <c r="AO47" i="1"/>
  <c r="AO48" i="1" s="1"/>
  <c r="AP47" i="1"/>
  <c r="AO41" i="1" s="1"/>
  <c r="H62" i="1"/>
  <c r="M102" i="1"/>
  <c r="U6" i="1"/>
  <c r="AO42" i="1" l="1"/>
  <c r="F63" i="1" s="1"/>
  <c r="G63" i="1" s="1"/>
  <c r="D61" i="1"/>
  <c r="C61" i="1"/>
  <c r="A61" i="1"/>
  <c r="A60" i="1"/>
  <c r="AN47" i="1"/>
  <c r="AI47" i="1" s="1"/>
  <c r="AI46" i="1"/>
  <c r="AN45" i="1"/>
  <c r="AI45" i="1" s="1"/>
  <c r="AI48" i="1"/>
  <c r="AO51" i="1"/>
  <c r="U7" i="1"/>
  <c r="A71" i="1"/>
  <c r="L7" i="1"/>
  <c r="AC119" i="1"/>
  <c r="AC120" i="1"/>
  <c r="AC110" i="1"/>
  <c r="AC111" i="1"/>
  <c r="AC112" i="1"/>
  <c r="AC113" i="1"/>
  <c r="AC114" i="1"/>
  <c r="AC115" i="1"/>
  <c r="AC116" i="1"/>
  <c r="AC117" i="1"/>
  <c r="AC118" i="1"/>
  <c r="AB134" i="1"/>
  <c r="AA77" i="1"/>
  <c r="AD83" i="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16" i="1" s="1"/>
  <c r="AD117" i="1" s="1"/>
  <c r="AD118" i="1" s="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77" i="1"/>
  <c r="AA78" i="1" l="1"/>
  <c r="AA79" i="1" s="1"/>
  <c r="AA80" i="1" s="1"/>
  <c r="AA81" i="1" s="1"/>
  <c r="AA82" i="1" s="1"/>
  <c r="AA83" i="1" s="1"/>
  <c r="AA84" i="1" s="1"/>
  <c r="AA85" i="1" s="1"/>
  <c r="AA86" i="1" s="1"/>
  <c r="AA87" i="1" s="1"/>
  <c r="AA88" i="1" s="1"/>
  <c r="AA89" i="1" s="1"/>
  <c r="AA90" i="1" s="1"/>
  <c r="AA91" i="1" s="1"/>
  <c r="AA92" i="1" s="1"/>
  <c r="AA93" i="1" s="1"/>
  <c r="AA94" i="1" s="1"/>
  <c r="AA95" i="1" s="1"/>
  <c r="AA96" i="1" s="1"/>
  <c r="AA97" i="1" s="1"/>
  <c r="AA98" i="1" s="1"/>
  <c r="AA99" i="1" s="1"/>
  <c r="AA100" i="1" s="1"/>
  <c r="AA101" i="1" s="1"/>
  <c r="AA102" i="1" s="1"/>
  <c r="AA103" i="1" s="1"/>
  <c r="AA104" i="1" s="1"/>
  <c r="AA105" i="1" s="1"/>
  <c r="AA106" i="1" s="1"/>
  <c r="AA107" i="1" s="1"/>
  <c r="AA108" i="1" s="1"/>
  <c r="AA109" i="1" s="1"/>
  <c r="AA110" i="1" s="1"/>
  <c r="AA111" i="1" s="1"/>
  <c r="AA112" i="1" s="1"/>
  <c r="AA113" i="1" s="1"/>
  <c r="AA114" i="1" s="1"/>
  <c r="AA115" i="1" s="1"/>
  <c r="AA116" i="1" s="1"/>
  <c r="AA117" i="1" s="1"/>
  <c r="AA118" i="1" s="1"/>
  <c r="AA119" i="1" s="1"/>
  <c r="AA120" i="1" s="1"/>
  <c r="AP49" i="1"/>
  <c r="AN49" i="1"/>
  <c r="F62" i="1"/>
  <c r="U2" i="1"/>
  <c r="G17" i="1" s="1"/>
  <c r="V5" i="1" s="1"/>
  <c r="AD119" i="1"/>
  <c r="AE91" i="1" l="1"/>
  <c r="AE86" i="1"/>
  <c r="AE85" i="1"/>
  <c r="AE119" i="1"/>
  <c r="AE87" i="1"/>
  <c r="AE114" i="1"/>
  <c r="AE98" i="1"/>
  <c r="AE82" i="1"/>
  <c r="AE117" i="1"/>
  <c r="AE97" i="1"/>
  <c r="AE78" i="1"/>
  <c r="AE108" i="1"/>
  <c r="AE92" i="1"/>
  <c r="AE79" i="1"/>
  <c r="AE118" i="1"/>
  <c r="AE81" i="1"/>
  <c r="AE112" i="1"/>
  <c r="AE103" i="1"/>
  <c r="AE115" i="1"/>
  <c r="AE99" i="1"/>
  <c r="AE83" i="1"/>
  <c r="AE110" i="1"/>
  <c r="AE94" i="1"/>
  <c r="AE101" i="1"/>
  <c r="AE113" i="1"/>
  <c r="AE93" i="1"/>
  <c r="AE104" i="1"/>
  <c r="AE88" i="1"/>
  <c r="AE107" i="1"/>
  <c r="AE102" i="1"/>
  <c r="AE105" i="1"/>
  <c r="AE96" i="1"/>
  <c r="AE111" i="1"/>
  <c r="AE95" i="1"/>
  <c r="AE80" i="1"/>
  <c r="AE106" i="1"/>
  <c r="AE90" i="1"/>
  <c r="AE77" i="1"/>
  <c r="AE109" i="1"/>
  <c r="AE89" i="1"/>
  <c r="AE116" i="1"/>
  <c r="AE100" i="1"/>
  <c r="AE84" i="1"/>
  <c r="AI50" i="1"/>
  <c r="AP51" i="1" s="1"/>
  <c r="AI51" i="1" s="1"/>
  <c r="G62" i="1"/>
  <c r="AI49" i="1"/>
  <c r="AD120" i="1"/>
  <c r="AE120" i="1" s="1"/>
  <c r="AI52" i="1" l="1"/>
  <c r="C58" i="1"/>
  <c r="V7" i="1"/>
  <c r="I16" i="1"/>
  <c r="D9" i="1"/>
  <c r="N126" i="1"/>
  <c r="N89" i="1"/>
  <c r="F51" i="1"/>
  <c r="EC1" i="1"/>
  <c r="ED1" i="1"/>
  <c r="EE1" i="1"/>
  <c r="EB1" i="1"/>
  <c r="F16" i="1"/>
  <c r="V6" i="1" l="1"/>
  <c r="V3" i="1" s="1"/>
  <c r="EB3" i="1" l="1"/>
  <c r="C15" i="1" s="1"/>
  <c r="EC3" i="1"/>
  <c r="ED3" i="1"/>
  <c r="EE3" i="1"/>
  <c r="C83" i="1"/>
  <c r="N130" i="1"/>
  <c r="AB187" i="1"/>
  <c r="O126" i="1" s="1"/>
  <c r="P126" i="1" s="1"/>
  <c r="N127" i="1"/>
  <c r="N129" i="1"/>
  <c r="N131" i="1"/>
  <c r="N128" i="1"/>
  <c r="D12" i="1" l="1"/>
  <c r="O127" i="1"/>
  <c r="P127" i="1" s="1"/>
  <c r="O131" i="1"/>
  <c r="P131" i="1" s="1"/>
  <c r="O130" i="1"/>
  <c r="P130" i="1" s="1"/>
  <c r="O128" i="1"/>
  <c r="P128" i="1" s="1"/>
  <c r="O129" i="1"/>
  <c r="P129" i="1" s="1"/>
  <c r="E18" i="1" l="1"/>
  <c r="Q48" i="1"/>
  <c r="T74" i="1"/>
  <c r="T62" i="1"/>
  <c r="X1" i="1"/>
  <c r="X3" i="1" s="1"/>
  <c r="Y1" i="1"/>
  <c r="Y3" i="1" s="1"/>
  <c r="Z1" i="1"/>
  <c r="Z3" i="1" s="1"/>
  <c r="AA1" i="1"/>
  <c r="AA3" i="1" s="1"/>
  <c r="AB1" i="1"/>
  <c r="AB3" i="1" s="1"/>
  <c r="AC1" i="1"/>
  <c r="AC3" i="1" s="1"/>
  <c r="AD1" i="1"/>
  <c r="AD3" i="1" s="1"/>
  <c r="AE1" i="1"/>
  <c r="AE3" i="1" s="1"/>
  <c r="AF1" i="1"/>
  <c r="AF3" i="1" s="1"/>
  <c r="AG1" i="1"/>
  <c r="AG3" i="1" s="1"/>
  <c r="AH1" i="1"/>
  <c r="AH3" i="1" s="1"/>
  <c r="AI1" i="1"/>
  <c r="AI3" i="1" s="1"/>
  <c r="AJ1" i="1"/>
  <c r="AJ3" i="1" s="1"/>
  <c r="AK1" i="1"/>
  <c r="AK3" i="1" s="1"/>
  <c r="AL1" i="1"/>
  <c r="AM1" i="1"/>
  <c r="AM3" i="1" s="1"/>
  <c r="AN1" i="1"/>
  <c r="AN3" i="1" s="1"/>
  <c r="AO1" i="1"/>
  <c r="AO3" i="1" s="1"/>
  <c r="M54" i="1" s="1"/>
  <c r="AP1" i="1"/>
  <c r="AP3" i="1" s="1"/>
  <c r="AQ1" i="1"/>
  <c r="AQ3" i="1" s="1"/>
  <c r="AR1" i="1"/>
  <c r="AR3" i="1" s="1"/>
  <c r="AS1" i="1"/>
  <c r="AS3" i="1" s="1"/>
  <c r="AC36" i="1" s="1"/>
  <c r="AT1" i="1"/>
  <c r="AT3" i="1" s="1"/>
  <c r="AU1" i="1"/>
  <c r="AU3" i="1" s="1"/>
  <c r="AV1" i="1"/>
  <c r="AV3" i="1" s="1"/>
  <c r="AW1" i="1"/>
  <c r="AW3" i="1" s="1"/>
  <c r="AX1" i="1"/>
  <c r="AX3" i="1" s="1"/>
  <c r="AY1" i="1"/>
  <c r="AY3" i="1" s="1"/>
  <c r="AZ1" i="1"/>
  <c r="AZ3" i="1" s="1"/>
  <c r="BA1" i="1"/>
  <c r="BA3" i="1" s="1"/>
  <c r="BB1" i="1"/>
  <c r="BB3" i="1" s="1"/>
  <c r="BC1" i="1"/>
  <c r="BC3" i="1" s="1"/>
  <c r="BD1" i="1"/>
  <c r="BD3" i="1" s="1"/>
  <c r="BE1" i="1"/>
  <c r="BE3" i="1" s="1"/>
  <c r="BF1" i="1"/>
  <c r="BF3" i="1" s="1"/>
  <c r="BG1" i="1"/>
  <c r="BG3" i="1" s="1"/>
  <c r="E52" i="1" s="1"/>
  <c r="BH1" i="1"/>
  <c r="BH3" i="1" s="1"/>
  <c r="E53" i="1" s="1"/>
  <c r="BI1" i="1"/>
  <c r="BI3" i="1" s="1"/>
  <c r="BJ1" i="1"/>
  <c r="BJ3" i="1" s="1"/>
  <c r="BK1" i="1"/>
  <c r="BK3" i="1" s="1"/>
  <c r="BL1" i="1"/>
  <c r="BL3" i="1" s="1"/>
  <c r="BM1" i="1"/>
  <c r="BN1" i="1"/>
  <c r="BN3" i="1" s="1"/>
  <c r="BO1" i="1"/>
  <c r="BO3" i="1" s="1"/>
  <c r="BP1" i="1"/>
  <c r="BP3" i="1" s="1"/>
  <c r="BQ1" i="1"/>
  <c r="BQ3" i="1" s="1"/>
  <c r="BR1" i="1"/>
  <c r="BR3" i="1" s="1"/>
  <c r="BS1" i="1"/>
  <c r="BS3" i="1" s="1"/>
  <c r="BT1" i="1"/>
  <c r="BT3" i="1" s="1"/>
  <c r="BU1" i="1"/>
  <c r="BU3" i="1" s="1"/>
  <c r="BV1" i="1"/>
  <c r="BV3" i="1" s="1"/>
  <c r="BW1" i="1"/>
  <c r="BW3" i="1" s="1"/>
  <c r="BX1" i="1"/>
  <c r="BX3" i="1" s="1"/>
  <c r="BY1" i="1"/>
  <c r="BY3" i="1" s="1"/>
  <c r="BZ1" i="1"/>
  <c r="BZ3" i="1" s="1"/>
  <c r="CA1" i="1"/>
  <c r="CA3" i="1" s="1"/>
  <c r="CB1" i="1"/>
  <c r="CB3" i="1" s="1"/>
  <c r="CC1" i="1"/>
  <c r="CC3" i="1" s="1"/>
  <c r="CD1" i="1"/>
  <c r="CD3" i="1" s="1"/>
  <c r="CE1" i="1"/>
  <c r="CE3" i="1" s="1"/>
  <c r="CF1" i="1"/>
  <c r="CF3" i="1" s="1"/>
  <c r="CG1" i="1"/>
  <c r="CG3" i="1" s="1"/>
  <c r="CH1" i="1"/>
  <c r="CH3" i="1" s="1"/>
  <c r="CI1" i="1"/>
  <c r="CI3" i="1" s="1"/>
  <c r="CJ1" i="1"/>
  <c r="CJ3" i="1" s="1"/>
  <c r="CK1" i="1"/>
  <c r="CK3" i="1" s="1"/>
  <c r="CL1" i="1"/>
  <c r="CL3" i="1" s="1"/>
  <c r="CM1" i="1"/>
  <c r="CM3" i="1" s="1"/>
  <c r="CN1" i="1"/>
  <c r="CN3" i="1" s="1"/>
  <c r="CO1" i="1"/>
  <c r="CO3" i="1" s="1"/>
  <c r="CP1" i="1"/>
  <c r="CP3" i="1" s="1"/>
  <c r="CQ1" i="1"/>
  <c r="CQ3" i="1" s="1"/>
  <c r="CR1" i="1"/>
  <c r="CR3" i="1" s="1"/>
  <c r="CS1" i="1"/>
  <c r="CS3" i="1" s="1"/>
  <c r="CT1" i="1"/>
  <c r="CT3" i="1" s="1"/>
  <c r="CU1" i="1"/>
  <c r="CU3" i="1" s="1"/>
  <c r="CV1" i="1"/>
  <c r="CV3" i="1" s="1"/>
  <c r="AC10" i="1" s="1"/>
  <c r="CW1" i="1"/>
  <c r="CW3" i="1" s="1"/>
  <c r="AC11" i="1" s="1"/>
  <c r="CX1" i="1"/>
  <c r="CX3" i="1" s="1"/>
  <c r="AC12" i="1" s="1"/>
  <c r="CY1" i="1"/>
  <c r="CY3" i="1" s="1"/>
  <c r="AC13" i="1" s="1"/>
  <c r="CZ1" i="1"/>
  <c r="CZ3" i="1" s="1"/>
  <c r="AC14" i="1" s="1"/>
  <c r="DA1" i="1"/>
  <c r="DA3" i="1" s="1"/>
  <c r="AC15" i="1" s="1"/>
  <c r="DB1" i="1"/>
  <c r="DB3" i="1" s="1"/>
  <c r="AC16" i="1" s="1"/>
  <c r="DC1" i="1"/>
  <c r="DC3" i="1" s="1"/>
  <c r="AC17" i="1" s="1"/>
  <c r="DD1" i="1"/>
  <c r="DD3" i="1" s="1"/>
  <c r="AC18" i="1" s="1"/>
  <c r="DE1" i="1"/>
  <c r="DE3" i="1" s="1"/>
  <c r="AC19" i="1" s="1"/>
  <c r="DF1" i="1"/>
  <c r="DF3" i="1" s="1"/>
  <c r="AC20" i="1" s="1"/>
  <c r="DG1" i="1"/>
  <c r="DG3" i="1" s="1"/>
  <c r="AC21" i="1" s="1"/>
  <c r="DH1" i="1"/>
  <c r="DH3" i="1" s="1"/>
  <c r="AC22" i="1" s="1"/>
  <c r="DI1" i="1"/>
  <c r="DI3" i="1" s="1"/>
  <c r="AC23" i="1" s="1"/>
  <c r="DJ1" i="1"/>
  <c r="DJ3" i="1" s="1"/>
  <c r="AC24" i="1" s="1"/>
  <c r="DK1" i="1"/>
  <c r="DK3" i="1" s="1"/>
  <c r="AC25" i="1" s="1"/>
  <c r="DL1" i="1"/>
  <c r="DL3" i="1" s="1"/>
  <c r="AC26" i="1" s="1"/>
  <c r="DM1" i="1"/>
  <c r="DM3" i="1" s="1"/>
  <c r="AC27" i="1" s="1"/>
  <c r="DN1" i="1"/>
  <c r="DN3" i="1" s="1"/>
  <c r="AC28" i="1" s="1"/>
  <c r="DO1" i="1"/>
  <c r="DO3" i="1" s="1"/>
  <c r="AC29" i="1" s="1"/>
  <c r="DP1" i="1"/>
  <c r="DP3" i="1" s="1"/>
  <c r="DQ1" i="1"/>
  <c r="DQ3" i="1" s="1"/>
  <c r="DR1" i="1"/>
  <c r="DR3" i="1" s="1"/>
  <c r="DS1" i="1"/>
  <c r="DS3" i="1" s="1"/>
  <c r="DT1" i="1"/>
  <c r="DT3" i="1" s="1"/>
  <c r="DU1" i="1"/>
  <c r="DU3" i="1" s="1"/>
  <c r="DV1" i="1"/>
  <c r="DV3" i="1" s="1"/>
  <c r="DW1" i="1"/>
  <c r="DW3" i="1" s="1"/>
  <c r="DX1" i="1"/>
  <c r="DX3" i="1" s="1"/>
  <c r="DY1" i="1"/>
  <c r="DZ1" i="1"/>
  <c r="DZ3" i="1" s="1"/>
  <c r="EA1" i="1"/>
  <c r="EA3" i="1" s="1"/>
  <c r="W1" i="1"/>
  <c r="X46" i="1" l="1"/>
  <c r="X47" i="1"/>
  <c r="D78" i="1" s="1"/>
  <c r="X48" i="1"/>
  <c r="D79" i="1" s="1"/>
  <c r="X45" i="1"/>
  <c r="AL3" i="1"/>
  <c r="T99" i="1" s="1"/>
  <c r="DY3" i="1"/>
  <c r="N119" i="1" s="1"/>
  <c r="N120" i="1" s="1"/>
  <c r="BM3" i="1"/>
  <c r="N114" i="1" s="1"/>
  <c r="W3" i="1"/>
  <c r="T108" i="1"/>
  <c r="T114" i="1"/>
  <c r="T105" i="1"/>
  <c r="T115" i="1"/>
  <c r="C98" i="1"/>
  <c r="D24" i="1"/>
  <c r="N96" i="1"/>
  <c r="N97" i="1" s="1"/>
  <c r="P97" i="1" s="1"/>
  <c r="C10" i="1"/>
  <c r="C89" i="1"/>
  <c r="AD24" i="1"/>
  <c r="AD16" i="1"/>
  <c r="AD12" i="1"/>
  <c r="AD34" i="1"/>
  <c r="AE34" i="1"/>
  <c r="C20" i="1"/>
  <c r="T104" i="1"/>
  <c r="AD22" i="1"/>
  <c r="AD18" i="1"/>
  <c r="AD14" i="1"/>
  <c r="AD36" i="1"/>
  <c r="AC35" i="1"/>
  <c r="T73" i="1"/>
  <c r="AD20" i="1"/>
  <c r="AE35" i="1"/>
  <c r="AD23" i="1"/>
  <c r="AD17" i="1"/>
  <c r="AD13" i="1"/>
  <c r="AE36" i="1"/>
  <c r="AD35" i="1"/>
  <c r="AC34" i="1"/>
  <c r="L11" i="1"/>
  <c r="X44" i="1"/>
  <c r="D75" i="1" s="1"/>
  <c r="L105" i="1" l="1"/>
  <c r="C100" i="1" s="1"/>
  <c r="C99" i="1"/>
  <c r="C90" i="1"/>
  <c r="C11" i="1"/>
  <c r="T103" i="1"/>
  <c r="T121" i="1"/>
  <c r="AH68" i="1"/>
  <c r="D76" i="1"/>
  <c r="P96" i="1"/>
  <c r="Q47" i="1"/>
  <c r="C14" i="1"/>
  <c r="N115" i="1"/>
  <c r="AD11" i="1"/>
  <c r="AD29" i="1"/>
  <c r="AD15" i="1"/>
  <c r="AD25" i="1"/>
  <c r="AD27" i="1"/>
  <c r="AD21" i="1"/>
  <c r="AD33" i="1"/>
  <c r="AE33" i="1"/>
  <c r="T72" i="1"/>
  <c r="AD10" i="1"/>
  <c r="AD8" i="1" s="1"/>
  <c r="G19" i="1" s="1"/>
  <c r="AD26" i="1"/>
  <c r="AD28" i="1"/>
  <c r="AD19" i="1"/>
  <c r="C91" i="1" l="1"/>
  <c r="F104" i="1"/>
  <c r="W105" i="1"/>
  <c r="W99" i="1"/>
  <c r="T109" i="1"/>
  <c r="N121" i="1"/>
  <c r="D54" i="1" s="1"/>
  <c r="T101" i="1"/>
  <c r="T100" i="1"/>
  <c r="AC33" i="1"/>
  <c r="X43" i="1" l="1"/>
  <c r="D77" i="1"/>
  <c r="T98" i="1"/>
  <c r="T107" i="1" s="1"/>
  <c r="D104" i="1" s="1"/>
  <c r="W93" i="1"/>
  <c r="D136" i="1" s="1"/>
  <c r="F135" i="1" s="1"/>
  <c r="V40" i="1"/>
  <c r="D74" i="1"/>
  <c r="T113" i="1" l="1"/>
  <c r="T116" i="1" s="1"/>
  <c r="Q43" i="1"/>
  <c r="L14" i="1" l="1"/>
  <c r="M26" i="1" l="1"/>
  <c r="M25" i="1"/>
  <c r="M28" i="1" l="1"/>
  <c r="U60" i="1" s="1"/>
  <c r="F55" i="1"/>
  <c r="U65" i="1" l="1"/>
  <c r="X65" i="1" s="1"/>
  <c r="AH63" i="1" s="1"/>
  <c r="W63" i="1"/>
  <c r="X63" i="1" s="1"/>
  <c r="V64" i="1"/>
  <c r="X64" i="1" s="1"/>
  <c r="AH73" i="1" l="1"/>
  <c r="AH58" i="1" s="1"/>
  <c r="AH74" i="1"/>
  <c r="AH69" i="1"/>
  <c r="AH70" i="1"/>
  <c r="V70" i="1"/>
  <c r="P44" i="1"/>
  <c r="V68" i="1"/>
  <c r="W70" i="1"/>
  <c r="W69" i="1"/>
  <c r="U69" i="1"/>
  <c r="P45" i="1"/>
  <c r="U68" i="1"/>
  <c r="T69" i="1" l="1"/>
  <c r="P47" i="1" s="1"/>
  <c r="T68" i="1"/>
  <c r="P46" i="1" s="1"/>
  <c r="T70" i="1"/>
  <c r="P48" i="1" l="1"/>
  <c r="A22" i="1"/>
  <c r="H16" i="1"/>
  <c r="F25" i="1"/>
  <c r="R44" i="1" l="1"/>
  <c r="E43" i="1" s="1"/>
  <c r="AB41" i="1" l="1"/>
  <c r="Y44" i="1"/>
  <c r="R47" i="1"/>
  <c r="E46" i="1" s="1"/>
  <c r="R48" i="1"/>
  <c r="R46" i="1"/>
  <c r="E45" i="1" s="1"/>
  <c r="R45" i="1"/>
  <c r="B75" i="1"/>
  <c r="F75" i="1" s="1"/>
  <c r="T44" i="1"/>
  <c r="G93" i="1"/>
  <c r="H93" i="1" s="1"/>
  <c r="Y45" i="1" l="1"/>
  <c r="E44" i="1"/>
  <c r="Y48" i="1"/>
  <c r="E47" i="1"/>
  <c r="Y46" i="1"/>
  <c r="AH65" i="1"/>
  <c r="AH60" i="1" s="1"/>
  <c r="AH64" i="1"/>
  <c r="AH59" i="1" s="1"/>
  <c r="V47" i="1"/>
  <c r="W47" i="1"/>
  <c r="V48" i="1"/>
  <c r="W48" i="1"/>
  <c r="U47" i="1"/>
  <c r="Y47" i="1"/>
  <c r="AB46" i="1"/>
  <c r="T46" i="1"/>
  <c r="AB45" i="1"/>
  <c r="B76" i="1"/>
  <c r="F76" i="1" s="1"/>
  <c r="AB44" i="1"/>
  <c r="B79" i="1"/>
  <c r="F79" i="1" s="1"/>
  <c r="AB42" i="1"/>
  <c r="B78" i="1"/>
  <c r="F78" i="1" s="1"/>
  <c r="T45" i="1"/>
  <c r="U48" i="1"/>
  <c r="B77" i="1"/>
  <c r="F77" i="1" s="1"/>
  <c r="Y50" i="1" l="1"/>
  <c r="N93" i="1" s="1"/>
  <c r="AH61" i="1"/>
  <c r="N92" i="1" s="1"/>
  <c r="N91" i="1"/>
  <c r="P91" i="1" s="1"/>
  <c r="T48" i="1"/>
  <c r="T47" i="1"/>
  <c r="AB49" i="1"/>
  <c r="AB48" i="1"/>
  <c r="N94" i="1" l="1"/>
  <c r="P94" i="1" s="1"/>
  <c r="P92" i="1"/>
  <c r="T51" i="1"/>
  <c r="AB50" i="1"/>
  <c r="AB51" i="1" s="1"/>
  <c r="AB54" i="1" s="1"/>
  <c r="N95" i="1" s="1"/>
  <c r="P95" i="1" s="1"/>
  <c r="P93" i="1"/>
  <c r="G80" i="1"/>
  <c r="P43" i="1" l="1"/>
  <c r="R43" i="1" s="1"/>
  <c r="D98" i="1"/>
  <c r="D89" i="1"/>
  <c r="F89" i="1" s="1"/>
  <c r="T122" i="1" l="1"/>
  <c r="W107" i="1" s="1"/>
  <c r="N100" i="1"/>
  <c r="P100" i="1" s="1"/>
  <c r="E42" i="1"/>
  <c r="N110" i="1"/>
  <c r="N111" i="1"/>
  <c r="N107" i="1"/>
  <c r="P107" i="1" s="1"/>
  <c r="B81" i="1"/>
  <c r="N106" i="1"/>
  <c r="P106" i="1" s="1"/>
  <c r="B74" i="1"/>
  <c r="F74" i="1" s="1"/>
  <c r="N101" i="1"/>
  <c r="P101" i="1" s="1"/>
  <c r="W101" i="1" l="1"/>
  <c r="D106" i="1"/>
  <c r="F106" i="1" s="1"/>
  <c r="D99" i="1"/>
  <c r="W95" i="1"/>
  <c r="D132" i="1" s="1"/>
  <c r="D134" i="1" s="1"/>
  <c r="N105" i="1"/>
  <c r="P105" i="1" s="1"/>
  <c r="D100" i="1" s="1"/>
  <c r="N102" i="1"/>
  <c r="P102" i="1" s="1"/>
  <c r="D90" i="1"/>
  <c r="F90" i="1" s="1"/>
  <c r="D91" i="1" l="1"/>
  <c r="F91" i="1" s="1"/>
  <c r="D102" i="1"/>
  <c r="T123" i="1" l="1"/>
  <c r="D107" i="1" s="1"/>
  <c r="F107" i="1" s="1"/>
  <c r="T118" i="1"/>
  <c r="T119" i="1" s="1"/>
  <c r="T111" i="1" s="1"/>
  <c r="W100" i="1" l="1"/>
  <c r="W106" i="1"/>
  <c r="W104" i="1"/>
  <c r="W98" i="1"/>
  <c r="D108" i="1"/>
  <c r="W92" i="1" l="1"/>
  <c r="W111" i="1" s="1"/>
  <c r="D133" i="1" s="1"/>
  <c r="D135" i="1" s="1"/>
  <c r="W94" i="1"/>
  <c r="W110" i="1" s="1"/>
  <c r="D137" i="1" s="1"/>
</calcChain>
</file>

<file path=xl/comments1.xml><?xml version="1.0" encoding="utf-8"?>
<comments xmlns="http://schemas.openxmlformats.org/spreadsheetml/2006/main">
  <authors>
    <author>Thaniel.Smith</author>
  </authors>
  <commentList>
    <comment ref="Q42" authorId="0" shapeId="0">
      <text>
        <r>
          <rPr>
            <b/>
            <sz val="9"/>
            <color indexed="81"/>
            <rFont val="Tahoma"/>
            <family val="2"/>
          </rPr>
          <t>Thaniel.Smith:</t>
        </r>
        <r>
          <rPr>
            <sz val="9"/>
            <color indexed="81"/>
            <rFont val="Tahoma"/>
            <family val="2"/>
          </rPr>
          <t xml:space="preserve">
Dynamic is the amount ADDED due to dynamic forces.  Not the total of all forces during the acceleration</t>
        </r>
      </text>
    </comment>
    <comment ref="Y50" authorId="0" shapeId="0">
      <text>
        <r>
          <rPr>
            <b/>
            <sz val="9"/>
            <color indexed="81"/>
            <rFont val="Tahoma"/>
            <family val="2"/>
          </rPr>
          <t>Thaniel.Smith:</t>
        </r>
        <r>
          <rPr>
            <sz val="9"/>
            <color indexed="81"/>
            <rFont val="Tahoma"/>
            <family val="2"/>
          </rPr>
          <t xml:space="preserve">
0.001 adder from JHJ sheets</t>
        </r>
      </text>
    </comment>
  </commentList>
</comments>
</file>

<file path=xl/comments2.xml><?xml version="1.0" encoding="utf-8"?>
<comments xmlns="http://schemas.openxmlformats.org/spreadsheetml/2006/main">
  <authors>
    <author>Thaniel.Smith</author>
  </authors>
  <commentList>
    <comment ref="I48" authorId="0" shapeId="0">
      <text>
        <r>
          <rPr>
            <b/>
            <sz val="9"/>
            <color indexed="81"/>
            <rFont val="Tahoma"/>
            <family val="2"/>
          </rPr>
          <t>Thaniel.Smith:</t>
        </r>
        <r>
          <rPr>
            <sz val="9"/>
            <color indexed="81"/>
            <rFont val="Tahoma"/>
            <family val="2"/>
          </rPr>
          <t xml:space="preserve">
Equivalent Lx calculated</t>
        </r>
      </text>
    </comment>
    <comment ref="I49" authorId="0" shapeId="0">
      <text>
        <r>
          <rPr>
            <b/>
            <sz val="9"/>
            <color indexed="81"/>
            <rFont val="Tahoma"/>
            <family val="2"/>
          </rPr>
          <t>Thaniel.Smith:</t>
        </r>
        <r>
          <rPr>
            <sz val="9"/>
            <color indexed="81"/>
            <rFont val="Tahoma"/>
            <family val="2"/>
          </rPr>
          <t xml:space="preserve">
Equivalent Lx calculated</t>
        </r>
      </text>
    </comment>
    <comment ref="I50" authorId="0" shapeId="0">
      <text>
        <r>
          <rPr>
            <b/>
            <sz val="9"/>
            <color indexed="81"/>
            <rFont val="Tahoma"/>
            <family val="2"/>
          </rPr>
          <t>Thaniel.Smith:</t>
        </r>
        <r>
          <rPr>
            <sz val="9"/>
            <color indexed="81"/>
            <rFont val="Tahoma"/>
            <family val="2"/>
          </rPr>
          <t xml:space="preserve">
Equivalent Lx calculated
</t>
        </r>
      </text>
    </comment>
    <comment ref="I63" authorId="0" shapeId="0">
      <text>
        <r>
          <rPr>
            <b/>
            <sz val="9"/>
            <color indexed="81"/>
            <rFont val="Tahoma"/>
            <family val="2"/>
          </rPr>
          <t>Thaniel.Smith:</t>
        </r>
        <r>
          <rPr>
            <sz val="9"/>
            <color indexed="81"/>
            <rFont val="Tahoma"/>
            <family val="2"/>
          </rPr>
          <t xml:space="preserve">
Equavilant Lx_carr calculated</t>
        </r>
      </text>
    </comment>
    <comment ref="I64" authorId="0" shapeId="0">
      <text>
        <r>
          <rPr>
            <b/>
            <sz val="9"/>
            <color indexed="81"/>
            <rFont val="Tahoma"/>
            <family val="2"/>
          </rPr>
          <t>Thaniel.Smith:</t>
        </r>
        <r>
          <rPr>
            <sz val="9"/>
            <color indexed="81"/>
            <rFont val="Tahoma"/>
            <family val="2"/>
          </rPr>
          <t xml:space="preserve">
Equavilant Lx_carr calculated</t>
        </r>
      </text>
    </comment>
    <comment ref="I65" authorId="0" shapeId="0">
      <text>
        <r>
          <rPr>
            <b/>
            <sz val="9"/>
            <color indexed="81"/>
            <rFont val="Tahoma"/>
            <family val="2"/>
          </rPr>
          <t>Thaniel.Smith:</t>
        </r>
        <r>
          <rPr>
            <sz val="9"/>
            <color indexed="81"/>
            <rFont val="Tahoma"/>
            <family val="2"/>
          </rPr>
          <t xml:space="preserve">
Equavilant Lx_carr calculated</t>
        </r>
      </text>
    </comment>
    <comment ref="I66" authorId="0" shapeId="0">
      <text>
        <r>
          <rPr>
            <b/>
            <sz val="9"/>
            <color indexed="81"/>
            <rFont val="Tahoma"/>
            <family val="2"/>
          </rPr>
          <t>Thaniel.Smith:</t>
        </r>
        <r>
          <rPr>
            <sz val="9"/>
            <color indexed="81"/>
            <rFont val="Tahoma"/>
            <family val="2"/>
          </rPr>
          <t xml:space="preserve">
Equavilant Lx_carr calculated</t>
        </r>
      </text>
    </comment>
    <comment ref="I150" authorId="0" shapeId="0">
      <text>
        <r>
          <rPr>
            <b/>
            <sz val="9"/>
            <color indexed="81"/>
            <rFont val="Tahoma"/>
            <family val="2"/>
          </rPr>
          <t>Thaniel.Smith:</t>
        </r>
        <r>
          <rPr>
            <sz val="9"/>
            <color indexed="81"/>
            <rFont val="Tahoma"/>
            <family val="2"/>
          </rPr>
          <t xml:space="preserve">
Equivalent Lx_back calculated
</t>
        </r>
      </text>
    </comment>
    <comment ref="I154" authorId="0" shapeId="0">
      <text>
        <r>
          <rPr>
            <b/>
            <sz val="9"/>
            <color indexed="81"/>
            <rFont val="Tahoma"/>
            <family val="2"/>
          </rPr>
          <t>Thaniel.Smith:</t>
        </r>
        <r>
          <rPr>
            <sz val="9"/>
            <color indexed="81"/>
            <rFont val="Tahoma"/>
            <family val="2"/>
          </rPr>
          <t xml:space="preserve">
Equavilent back calculated</t>
        </r>
      </text>
    </comment>
  </commentList>
</comments>
</file>

<file path=xl/sharedStrings.xml><?xml version="1.0" encoding="utf-8"?>
<sst xmlns="http://schemas.openxmlformats.org/spreadsheetml/2006/main" count="21275" uniqueCount="2120">
  <si>
    <t>Customer</t>
  </si>
  <si>
    <t>Project</t>
  </si>
  <si>
    <t>Date</t>
  </si>
  <si>
    <t>Ref:</t>
  </si>
  <si>
    <t>Linear drive unit:</t>
  </si>
  <si>
    <t>Size</t>
  </si>
  <si>
    <t>Guidings</t>
  </si>
  <si>
    <t>Saddle</t>
  </si>
  <si>
    <t>mm</t>
  </si>
  <si>
    <t>Repeatability</t>
  </si>
  <si>
    <t>Weight of linear drive unit/-s</t>
  </si>
  <si>
    <t>kg</t>
  </si>
  <si>
    <t>Mounting direction</t>
  </si>
  <si>
    <t>Stroke</t>
  </si>
  <si>
    <t>Total length</t>
  </si>
  <si>
    <t>Move per rev</t>
  </si>
  <si>
    <t>Horizontal</t>
  </si>
  <si>
    <t>Vertical</t>
  </si>
  <si>
    <t>Fx =</t>
  </si>
  <si>
    <t>N</t>
  </si>
  <si>
    <t>Fy =</t>
  </si>
  <si>
    <t>Fz =</t>
  </si>
  <si>
    <t>Mx =</t>
  </si>
  <si>
    <t>My =</t>
  </si>
  <si>
    <t>Mz =</t>
  </si>
  <si>
    <t>Nm</t>
  </si>
  <si>
    <t>Total mass to move</t>
  </si>
  <si>
    <t>Lx =</t>
  </si>
  <si>
    <t>Ly =</t>
  </si>
  <si>
    <t>Lz =</t>
  </si>
  <si>
    <t>Speed</t>
  </si>
  <si>
    <t>Acceleration</t>
  </si>
  <si>
    <t>m/s</t>
  </si>
  <si>
    <t>m/s²</t>
  </si>
  <si>
    <t>Customized profile</t>
  </si>
  <si>
    <r>
      <t>m/s</t>
    </r>
    <r>
      <rPr>
        <vertAlign val="superscript"/>
        <sz val="10"/>
        <rFont val="Arial"/>
        <family val="2"/>
      </rPr>
      <t>2</t>
    </r>
  </si>
  <si>
    <t>Deceleration</t>
  </si>
  <si>
    <t>Distance (stroke)</t>
  </si>
  <si>
    <t>Distance for acc.</t>
  </si>
  <si>
    <t>Time for acc.</t>
  </si>
  <si>
    <t>s</t>
  </si>
  <si>
    <t>Distance for decel.</t>
  </si>
  <si>
    <t>Time for decel.</t>
  </si>
  <si>
    <t>Dist. at const speed</t>
  </si>
  <si>
    <t>Time at const speed</t>
  </si>
  <si>
    <t>Cycle time</t>
  </si>
  <si>
    <t>Average speed</t>
  </si>
  <si>
    <t>Move profile over</t>
  </si>
  <si>
    <t>mm stroke</t>
  </si>
  <si>
    <t>Time to move one direction</t>
  </si>
  <si>
    <t>sec</t>
  </si>
  <si>
    <t>Dynamic</t>
  </si>
  <si>
    <t>Totally</t>
  </si>
  <si>
    <t>Friction</t>
  </si>
  <si>
    <t>allowed</t>
  </si>
  <si>
    <t>% of max</t>
  </si>
  <si>
    <t>Will this mass be carried by the carriage/carriages?</t>
  </si>
  <si>
    <t>Yes</t>
  </si>
  <si>
    <t>No</t>
  </si>
  <si>
    <t>Result:</t>
  </si>
  <si>
    <t>Allowed</t>
  </si>
  <si>
    <t>units</t>
  </si>
  <si>
    <t>Number of units</t>
  </si>
  <si>
    <t>Drive mechanism</t>
  </si>
  <si>
    <t>Calculation of lifetime</t>
  </si>
  <si>
    <t>km</t>
  </si>
  <si>
    <t>Average load factor fm</t>
  </si>
  <si>
    <t>number of cycles per minute</t>
  </si>
  <si>
    <t>Working hours per day</t>
  </si>
  <si>
    <t>Working days per year</t>
  </si>
  <si>
    <t>Duty cycle</t>
  </si>
  <si>
    <t>Years</t>
  </si>
  <si>
    <t>kg m²</t>
  </si>
  <si>
    <t>Nm and</t>
  </si>
  <si>
    <t>rpm at</t>
  </si>
  <si>
    <r>
      <t xml:space="preserve">Idle torque at </t>
    </r>
    <r>
      <rPr>
        <b/>
        <sz val="11"/>
        <color theme="1"/>
        <rFont val="Arial"/>
        <family val="2"/>
      </rPr>
      <t>no</t>
    </r>
    <r>
      <rPr>
        <sz val="11"/>
        <color theme="1"/>
        <rFont val="Arial"/>
        <family val="2"/>
      </rPr>
      <t xml:space="preserve"> load</t>
    </r>
  </si>
  <si>
    <t>Drive torque at constant speed</t>
  </si>
  <si>
    <t>Drive torque during acc</t>
  </si>
  <si>
    <t>W</t>
  </si>
  <si>
    <t>Gear / Motor</t>
  </si>
  <si>
    <t>Inertia</t>
  </si>
  <si>
    <t>rpm</t>
  </si>
  <si>
    <t>nom rpm</t>
  </si>
  <si>
    <t>kW</t>
  </si>
  <si>
    <t>nom Nm</t>
  </si>
  <si>
    <t>Nm at max rpm</t>
  </si>
  <si>
    <t>Peak Nm</t>
  </si>
  <si>
    <t>Brake inertia</t>
  </si>
  <si>
    <t>Nm/A</t>
  </si>
  <si>
    <t>mVmin</t>
  </si>
  <si>
    <t>Ohm</t>
  </si>
  <si>
    <t>AKM31C</t>
  </si>
  <si>
    <t>AKM32C</t>
  </si>
  <si>
    <t>AKM33E</t>
  </si>
  <si>
    <t>AKM41C</t>
  </si>
  <si>
    <t>AKM42E</t>
  </si>
  <si>
    <t>AKM43E</t>
  </si>
  <si>
    <t>AKM44G</t>
  </si>
  <si>
    <t>AKM51E</t>
  </si>
  <si>
    <t>AKM52G</t>
  </si>
  <si>
    <t>AKM53K</t>
  </si>
  <si>
    <t>AKM54K</t>
  </si>
  <si>
    <t>AKM62K</t>
  </si>
  <si>
    <t>AKM63K</t>
  </si>
  <si>
    <t>AKM64L</t>
  </si>
  <si>
    <t>AKM65M</t>
  </si>
  <si>
    <t>Kgm2</t>
  </si>
  <si>
    <t>IEC 63  3000 rpm  0,25 kW</t>
  </si>
  <si>
    <t>IEC 63  with brake 3000 rpm  0,25 kW</t>
  </si>
  <si>
    <t>IEC 63  1500 rpm  0,18 kW</t>
  </si>
  <si>
    <t>IEC 63  with brake 1500 rpm  0,18 kW</t>
  </si>
  <si>
    <t>IEC71 3000 rpm 0,55 kW</t>
  </si>
  <si>
    <t>IEC71 with brake 3000 rpm 0,55 kW</t>
  </si>
  <si>
    <t>IEC71 1500 rpm 0,37 kW</t>
  </si>
  <si>
    <t>IEC71 with brake 1500 rpm 0,37 kW</t>
  </si>
  <si>
    <t>IEC80 3000 rpm 1,1 kW</t>
  </si>
  <si>
    <t>IEC80 with brake 3000 rpm 1,1 kW</t>
  </si>
  <si>
    <t>IEC80 1500 rpm 0,75 kW</t>
  </si>
  <si>
    <t>IEC80 with brake 1500 rpm 0,75 kW</t>
  </si>
  <si>
    <t>IEC90 3000 rpm 2,2 kW</t>
  </si>
  <si>
    <t>IEC90 with brake 3000 rpm 2,2 kW</t>
  </si>
  <si>
    <t>IEC90 1500 rpm 1,5 kW</t>
  </si>
  <si>
    <t>IEC90 with brake 1500 rpm 1,5 kW</t>
  </si>
  <si>
    <t>IEC100 3000 rpm 3 kW</t>
  </si>
  <si>
    <t>IEC100 with brake 3000 rpm 3 kW</t>
  </si>
  <si>
    <t>IEC100 1500 rpm 3 kW</t>
  </si>
  <si>
    <t>IEC100 with brake 1500 rpm 3 kW</t>
  </si>
  <si>
    <t>IEC112 3000 rpm 4 kW</t>
  </si>
  <si>
    <t>IEC112 with brake 3000 rpm 4 kW</t>
  </si>
  <si>
    <t>IEC112 1500 rpm 4 kW</t>
  </si>
  <si>
    <t>IEC112 with brake 1500 rpm 4 kW</t>
  </si>
  <si>
    <t>Hold torque</t>
  </si>
  <si>
    <t>KML061</t>
  </si>
  <si>
    <t>KML062</t>
  </si>
  <si>
    <t>KML063</t>
  </si>
  <si>
    <t>KML091</t>
  </si>
  <si>
    <t>KML092</t>
  </si>
  <si>
    <t>KML093</t>
  </si>
  <si>
    <t>-</t>
  </si>
  <si>
    <t>AC motors</t>
  </si>
  <si>
    <t>AKM servo motor</t>
  </si>
  <si>
    <t>Direct / coupling</t>
  </si>
  <si>
    <t>Gear</t>
  </si>
  <si>
    <t>No motor</t>
  </si>
  <si>
    <t>AC motor</t>
  </si>
  <si>
    <t>Stepper motor</t>
  </si>
  <si>
    <t>Inertia motor</t>
  </si>
  <si>
    <t>Customer motor</t>
  </si>
  <si>
    <t>Inertia balance</t>
  </si>
  <si>
    <t>Required motor data</t>
  </si>
  <si>
    <t>Max speed</t>
  </si>
  <si>
    <t>Torque at constant speed</t>
  </si>
  <si>
    <t xml:space="preserve"> Torque during acceleration</t>
  </si>
  <si>
    <t>Power at constant speed</t>
  </si>
  <si>
    <t>Power during acceleration</t>
  </si>
  <si>
    <t>Supplier, torque, power, rpm etc</t>
  </si>
  <si>
    <t>Notes:</t>
  </si>
  <si>
    <t>System inertia</t>
  </si>
  <si>
    <t>kg m² (excluding gear, motor etc)</t>
  </si>
  <si>
    <t>Guide for selection of fm factor</t>
  </si>
  <si>
    <t>fm = 1,0 ;The same load in both directions</t>
  </si>
  <si>
    <t>fm = 0,48 ; Full load 10% of the stroke forward and 20% rest of cycle</t>
  </si>
  <si>
    <t>fm = 1,0 ; The same load in both directions</t>
  </si>
  <si>
    <t>Glossary</t>
  </si>
  <si>
    <t>This is the max theoretical stroke of the unit.</t>
  </si>
  <si>
    <t>Please note that it is important to stop the</t>
  </si>
  <si>
    <t xml:space="preserve"> movement before reaching end of stroke.</t>
  </si>
  <si>
    <t>This is the max speed used during the stroke</t>
  </si>
  <si>
    <t>Rate of speed change going from a lower to a higher speed</t>
  </si>
  <si>
    <r>
      <t>Typically meassured in m/s</t>
    </r>
    <r>
      <rPr>
        <vertAlign val="superscript"/>
        <sz val="10"/>
        <rFont val="Arial"/>
        <family val="2"/>
      </rPr>
      <t>2</t>
    </r>
  </si>
  <si>
    <t>Force / Mass</t>
  </si>
  <si>
    <t>Example: when you push a box on the floor, you are using a force.</t>
  </si>
  <si>
    <t>Mass is what you normally call "weight"</t>
  </si>
  <si>
    <t>The friction between the rolls and the floor is the force at constant speed</t>
  </si>
  <si>
    <t>When you accelarate the box you will need a bigger force but this will</t>
  </si>
  <si>
    <t xml:space="preserve"> this software take care of.</t>
  </si>
  <si>
    <t>Force</t>
  </si>
  <si>
    <t>If you instead lift the box, you need a force</t>
  </si>
  <si>
    <t>doing that but don't forget that you are also</t>
  </si>
  <si>
    <t>moving a mass.</t>
  </si>
  <si>
    <t>Both force and mass must be inserted</t>
  </si>
  <si>
    <t>in the calculation.</t>
  </si>
  <si>
    <t>Example: When you push a car, the mass is about 1000 kg but</t>
  </si>
  <si>
    <t>the force is perhaps just 200 N.</t>
  </si>
  <si>
    <t>When you lift the same car, the mass is still 1000 kg but the force is about 10 000 N</t>
  </si>
  <si>
    <t>Compressing a spring requires a force but the mass is close to zero.</t>
  </si>
  <si>
    <t>Similar examples are punching holes, extruding, pumping and locking clamps.</t>
  </si>
  <si>
    <t xml:space="preserve"> load factor fm</t>
  </si>
  <si>
    <t xml:space="preserve">   Very often the force to the unit is not the same all the time during the stroke.</t>
  </si>
  <si>
    <t>If the load is lower during some part, this is positive for the life time of ball screw</t>
  </si>
  <si>
    <t>and ball bearings. The requested max motor power will still be the same.</t>
  </si>
  <si>
    <t>This can be calculated from formulas normally found in ball bearing catalogues.</t>
  </si>
  <si>
    <t>Calculation of total length  L tot = stroke + C</t>
  </si>
  <si>
    <t>C =</t>
  </si>
  <si>
    <t>WM06D</t>
  </si>
  <si>
    <t>WM06S</t>
  </si>
  <si>
    <t>WM08D</t>
  </si>
  <si>
    <t>WM08S</t>
  </si>
  <si>
    <t>WM12D</t>
  </si>
  <si>
    <t>Carriages/unit</t>
  </si>
  <si>
    <t>Ball screw</t>
  </si>
  <si>
    <t xml:space="preserve">Designation:  </t>
  </si>
  <si>
    <t>fm = 0,81 ;Full load forward, 50% load back</t>
  </si>
  <si>
    <t>fm = 0,89 ;Full load forward, 75% load back</t>
  </si>
  <si>
    <t>fm = 0,8 ;Full load forward, no load back</t>
  </si>
  <si>
    <t>fm = 0,63 ;Full load 50% of the stroke forward and no load back</t>
  </si>
  <si>
    <t>fm = 0,89 ; Full load forward, 75% load back</t>
  </si>
  <si>
    <t>fm = 0,81 ; Full load forward, 50% load back</t>
  </si>
  <si>
    <t>fm = 0,8 ; Full load forward, no load back</t>
  </si>
  <si>
    <t>Total dynamic load combined all directions (apart of Fx)</t>
  </si>
  <si>
    <t xml:space="preserve"> Please note:</t>
  </si>
  <si>
    <t>fm = 0,89 ;Load forward, 75% load back</t>
  </si>
  <si>
    <t>fm = 0,81 ;Load forward, 50% load back</t>
  </si>
  <si>
    <t>fm = 0,8 ;Load forward, no load back</t>
  </si>
  <si>
    <t>fm = 0,63 ;Load 50% of the stroke forward and no load back</t>
  </si>
  <si>
    <t xml:space="preserve"> Fx, Fy, Fz, Mx, My and Mz are external forces and torques and  are not connected with or caused by "Total mass to move"</t>
  </si>
  <si>
    <t xml:space="preserve"> Forces and torques towards the carriage caused by the weight of mass and accelaration of the mass are</t>
  </si>
  <si>
    <t xml:space="preserve"> taken care of by the calculations. The orientation of the linear unit and the location of the mass are important for correct answer.</t>
  </si>
  <si>
    <r>
      <t xml:space="preserve"> If the mass is carried by external guides or by the carriage/carriages, select correct </t>
    </r>
    <r>
      <rPr>
        <b/>
        <sz val="11"/>
        <color theme="1"/>
        <rFont val="Calibri"/>
        <family val="2"/>
        <scheme val="minor"/>
      </rPr>
      <t xml:space="preserve"> No</t>
    </r>
    <r>
      <rPr>
        <sz val="11"/>
        <color theme="1"/>
        <rFont val="Calibri"/>
        <family val="2"/>
        <scheme val="minor"/>
      </rPr>
      <t xml:space="preserve"> or </t>
    </r>
    <r>
      <rPr>
        <b/>
        <sz val="11"/>
        <color theme="1"/>
        <rFont val="Calibri"/>
        <family val="2"/>
        <scheme val="minor"/>
      </rPr>
      <t>Yes</t>
    </r>
  </si>
  <si>
    <t>Calculations at a unit with two carraiges, two units with each one carriage or two units with each two carriages are made as if the carriages are connected with a solid block.</t>
  </si>
  <si>
    <t>connecing block</t>
  </si>
  <si>
    <t>One unit</t>
  </si>
  <si>
    <t>Two units in parallel with each one carriage</t>
  </si>
  <si>
    <t>Two units in parallel with each two carriages</t>
  </si>
  <si>
    <t>S</t>
  </si>
  <si>
    <t>Y</t>
  </si>
  <si>
    <t>L</t>
  </si>
  <si>
    <t>Z</t>
  </si>
  <si>
    <t>Single unit</t>
  </si>
  <si>
    <t>WV06D</t>
  </si>
  <si>
    <t>WV08D</t>
  </si>
  <si>
    <t>WV12D</t>
  </si>
  <si>
    <t>WM04S</t>
  </si>
  <si>
    <t>WM04D</t>
  </si>
  <si>
    <t>Eq load</t>
  </si>
  <si>
    <t>Const speed/Static</t>
  </si>
  <si>
    <t xml:space="preserve">Applied force.  </t>
  </si>
  <si>
    <t>This force is applied at the CG</t>
  </si>
  <si>
    <t>Applied_x</t>
  </si>
  <si>
    <t>Applied_y</t>
  </si>
  <si>
    <t>Applied_z</t>
  </si>
  <si>
    <t>&lt;-Unit_Qty-1</t>
  </si>
  <si>
    <t>&lt;-Carry_weight_Yes</t>
  </si>
  <si>
    <t>Slide_Type_Size</t>
  </si>
  <si>
    <t>Actuation</t>
  </si>
  <si>
    <t>Guide_Type</t>
  </si>
  <si>
    <t>Stroke_Max_mm</t>
  </si>
  <si>
    <t>Carr_mass_individual</t>
  </si>
  <si>
    <t>Mass_Screw_Support</t>
  </si>
  <si>
    <t>zero_Stroke_Mass</t>
  </si>
  <si>
    <t>Mass_per_100mm</t>
  </si>
  <si>
    <t>Lx_carr</t>
  </si>
  <si>
    <t>Ly_carr</t>
  </si>
  <si>
    <t>Lz_carr</t>
  </si>
  <si>
    <t>Inertia_coupling</t>
  </si>
  <si>
    <t>Screw_Belt_Efficency</t>
  </si>
  <si>
    <t>Idle_SP_1</t>
  </si>
  <si>
    <t>Idle_SP_2</t>
  </si>
  <si>
    <t>Idle_SP_3</t>
  </si>
  <si>
    <t>idle_T1</t>
  </si>
  <si>
    <t>idle_T2</t>
  </si>
  <si>
    <t>idle_T3</t>
  </si>
  <si>
    <t>Friction_Carr</t>
  </si>
  <si>
    <t>Friction_factor</t>
  </si>
  <si>
    <t>Fx_max_speed(0)</t>
  </si>
  <si>
    <t>Fx_max_speed(1)</t>
  </si>
  <si>
    <t>Fx_max_speed(2)</t>
  </si>
  <si>
    <t>Fx_max_B(0)</t>
  </si>
  <si>
    <t>Fx_max_B(1)</t>
  </si>
  <si>
    <t>Fx_max_B(2)</t>
  </si>
  <si>
    <t>Fx_max_M(0)</t>
  </si>
  <si>
    <t>Fx_max_M(1)</t>
  </si>
  <si>
    <t>Fx_max_M(2)</t>
  </si>
  <si>
    <t>Fy_max_individual</t>
  </si>
  <si>
    <t>Fz_max_individual</t>
  </si>
  <si>
    <t>Mx_max_individual</t>
  </si>
  <si>
    <t>My_max_individual</t>
  </si>
  <si>
    <t>Mz_max_individual</t>
  </si>
  <si>
    <t>My_max_z_fact</t>
  </si>
  <si>
    <t>Mz_max_z_fact</t>
  </si>
  <si>
    <t>Speed_max</t>
  </si>
  <si>
    <t>Accel_max</t>
  </si>
  <si>
    <t>Carr_Qty</t>
  </si>
  <si>
    <t>Carr_dyn_C_each</t>
  </si>
  <si>
    <t>PL_Carr</t>
  </si>
  <si>
    <t>TR_dyn_C</t>
  </si>
  <si>
    <t>TR_dia</t>
  </si>
  <si>
    <t>Pl_Wheel</t>
  </si>
  <si>
    <t>x_R_great_A</t>
  </si>
  <si>
    <t>x_R_less_A</t>
  </si>
  <si>
    <t>y_R_great_A</t>
  </si>
  <si>
    <t>y_R_less_A</t>
  </si>
  <si>
    <t>Belt_pretension</t>
  </si>
  <si>
    <t>Belt_mass</t>
  </si>
  <si>
    <t>DS_dyn_C</t>
  </si>
  <si>
    <t>TS_dyn_C</t>
  </si>
  <si>
    <t>DS_dia</t>
  </si>
  <si>
    <t>TS_dia</t>
  </si>
  <si>
    <t>DS_width(mm)</t>
  </si>
  <si>
    <t>TS_width(mm)</t>
  </si>
  <si>
    <t>Offset_Endcaps</t>
  </si>
  <si>
    <t>Stroke_Offset(0)</t>
  </si>
  <si>
    <t>Stroke_Offset(1)</t>
  </si>
  <si>
    <t>Stroke_Offset(2)</t>
  </si>
  <si>
    <t>Stroke_Offset(3)</t>
  </si>
  <si>
    <t>Stroke_Offset(4)</t>
  </si>
  <si>
    <t>Stroke_Offset(5)</t>
  </si>
  <si>
    <t>Stroke_Offset(6)</t>
  </si>
  <si>
    <t>Stroke_Offset(7)</t>
  </si>
  <si>
    <t>Stroke_Offset(8)</t>
  </si>
  <si>
    <t>Stroke_Offset(9)</t>
  </si>
  <si>
    <t>Stroke_Offset(10)</t>
  </si>
  <si>
    <t>Stroke_Offset(11)</t>
  </si>
  <si>
    <t>Stroke_Offset(12)</t>
  </si>
  <si>
    <t>Stroke_Offset(13)</t>
  </si>
  <si>
    <t>Stroke_Offset(14)</t>
  </si>
  <si>
    <t>Stroke_Offset(15)</t>
  </si>
  <si>
    <t>Stroke_Offset(16)</t>
  </si>
  <si>
    <t>Stroke_Offset(17)</t>
  </si>
  <si>
    <t>Stroke_Offset(18)</t>
  </si>
  <si>
    <t>Stroke_Offset(19)</t>
  </si>
  <si>
    <t>Stroke_Offset_at_Stroke(0)</t>
  </si>
  <si>
    <t>Stroke_Offset_at_Stroke(1)</t>
  </si>
  <si>
    <t>Stroke_Offset_at_Stroke(2)</t>
  </si>
  <si>
    <t>Stroke_Offset_at_Stroke(3)</t>
  </si>
  <si>
    <t>Stroke_Offset_at_Stroke(4)</t>
  </si>
  <si>
    <t>Stroke_Offset_at_Stroke(5)</t>
  </si>
  <si>
    <t>Stroke_Offset_at_Stroke(6)</t>
  </si>
  <si>
    <t>Stroke_Offset_at_Stroke(7)</t>
  </si>
  <si>
    <t>Stroke_Offset_at_Stroke(8)</t>
  </si>
  <si>
    <t>Stroke_Offset_at_Stroke(9)</t>
  </si>
  <si>
    <t>Stroke_Offset_at_Stroke(10)</t>
  </si>
  <si>
    <t>Stroke_Offset_at_Stroke(11)</t>
  </si>
  <si>
    <t>Stroke_Offset_at_Stroke(12)</t>
  </si>
  <si>
    <t>Stroke_Offset_at_Stroke(13)</t>
  </si>
  <si>
    <t>Stroke_Offset_at_Stroke(14)</t>
  </si>
  <si>
    <t>Stroke_Offset_at_Stroke(15)</t>
  </si>
  <si>
    <t>Stroke_Offset_at_Stroke(16)</t>
  </si>
  <si>
    <t>Stroke_Offset_at_Stroke(17)</t>
  </si>
  <si>
    <t>Stroke_Offset_at_Stroke(18)</t>
  </si>
  <si>
    <t>Stroke_Offset_at_Stroke(19)</t>
  </si>
  <si>
    <t>Lead,Advancein1rev</t>
  </si>
  <si>
    <t>Screw_Dyn_C</t>
  </si>
  <si>
    <t>Inertia_Screw</t>
  </si>
  <si>
    <t>Screw_PL</t>
  </si>
  <si>
    <t>Screw_Support_PL</t>
  </si>
  <si>
    <t>Screw_Support_Dyn_C</t>
  </si>
  <si>
    <t>Max_Fr_driveshaft</t>
  </si>
  <si>
    <t>Nom_TQ_Mx</t>
  </si>
  <si>
    <t>BallScrewRootDiameter</t>
  </si>
  <si>
    <t>Intermediate_Screw_Supports</t>
  </si>
  <si>
    <t>Weak_side_faces</t>
  </si>
  <si>
    <t>K_factor</t>
  </si>
  <si>
    <t>Debug1</t>
  </si>
  <si>
    <t>Debug2</t>
  </si>
  <si>
    <t>BaseSystemId</t>
  </si>
  <si>
    <t>Belt Type</t>
  </si>
  <si>
    <t>Profile size (width × height)</t>
  </si>
  <si>
    <t>Screw Diameter</t>
  </si>
  <si>
    <t>Profile_Length-Smax</t>
  </si>
  <si>
    <t>MLSH06Z135-L</t>
  </si>
  <si>
    <t>Belt</t>
  </si>
  <si>
    <t>Wheel</t>
  </si>
  <si>
    <t>5500</t>
  </si>
  <si>
    <t>6</t>
  </si>
  <si>
    <t>0</t>
  </si>
  <si>
    <t>12.6</t>
  </si>
  <si>
    <t>1.33</t>
  </si>
  <si>
    <t>349</t>
  </si>
  <si>
    <t>102.5</t>
  </si>
  <si>
    <t>0.000163</t>
  </si>
  <si>
    <t>0.90</t>
  </si>
  <si>
    <t>150</t>
  </si>
  <si>
    <t>1500</t>
  </si>
  <si>
    <t>3000</t>
  </si>
  <si>
    <t>4.6</t>
  </si>
  <si>
    <t>9</t>
  </si>
  <si>
    <t>12</t>
  </si>
  <si>
    <t>10</t>
  </si>
  <si>
    <t>0.1</t>
  </si>
  <si>
    <t>0.8</t>
  </si>
  <si>
    <t>1480</t>
  </si>
  <si>
    <t>1554.39</t>
  </si>
  <si>
    <t>92.8925</t>
  </si>
  <si>
    <t>165</t>
  </si>
  <si>
    <t>585</t>
  </si>
  <si>
    <t>20</t>
  </si>
  <si>
    <t>1</t>
  </si>
  <si>
    <t>4100</t>
  </si>
  <si>
    <t>22.8</t>
  </si>
  <si>
    <t>250</t>
  </si>
  <si>
    <t>0.5</t>
  </si>
  <si>
    <t>3.1</t>
  </si>
  <si>
    <t>3.6</t>
  </si>
  <si>
    <t>1302</t>
  </si>
  <si>
    <t>0.119</t>
  </si>
  <si>
    <t>6700</t>
  </si>
  <si>
    <t>7800</t>
  </si>
  <si>
    <t>650</t>
  </si>
  <si>
    <t>135</t>
  </si>
  <si>
    <t>200</t>
  </si>
  <si>
    <t>000</t>
  </si>
  <si>
    <t>32ATL5</t>
  </si>
  <si>
    <t>160 x 65 mm</t>
  </si>
  <si>
    <t>460</t>
  </si>
  <si>
    <t>MLSH06Z135-N</t>
  </si>
  <si>
    <t>3.9</t>
  </si>
  <si>
    <t>109</t>
  </si>
  <si>
    <t>310</t>
  </si>
  <si>
    <t>480</t>
  </si>
  <si>
    <t>290</t>
  </si>
  <si>
    <t>MLSH06Z135-Z290</t>
  </si>
  <si>
    <t>3</t>
  </si>
  <si>
    <t>2</t>
  </si>
  <si>
    <t>580</t>
  </si>
  <si>
    <t>BallScrew</t>
  </si>
  <si>
    <t>Ball Guide</t>
  </si>
  <si>
    <t>6000</t>
  </si>
  <si>
    <t>5.7</t>
  </si>
  <si>
    <t>14.4</t>
  </si>
  <si>
    <t>1.65</t>
  </si>
  <si>
    <t>163</t>
  </si>
  <si>
    <t>105</t>
  </si>
  <si>
    <t>0.000039</t>
  </si>
  <si>
    <t>1.6</t>
  </si>
  <si>
    <t>27</t>
  </si>
  <si>
    <t>5000</t>
  </si>
  <si>
    <t>400</t>
  </si>
  <si>
    <t>0.25</t>
  </si>
  <si>
    <t>55080</t>
  </si>
  <si>
    <t>500</t>
  </si>
  <si>
    <t>435</t>
  </si>
  <si>
    <t>495</t>
  </si>
  <si>
    <t>535</t>
  </si>
  <si>
    <t>625</t>
  </si>
  <si>
    <t>675</t>
  </si>
  <si>
    <t>715</t>
  </si>
  <si>
    <t>755</t>
  </si>
  <si>
    <t>751</t>
  </si>
  <si>
    <t>1221</t>
  </si>
  <si>
    <t>1981</t>
  </si>
  <si>
    <t>2731</t>
  </si>
  <si>
    <t>3491</t>
  </si>
  <si>
    <t>4241</t>
  </si>
  <si>
    <t>5001</t>
  </si>
  <si>
    <t>5</t>
  </si>
  <si>
    <t>12300</t>
  </si>
  <si>
    <t>0.000225</t>
  </si>
  <si>
    <t>26000</t>
  </si>
  <si>
    <t>350</t>
  </si>
  <si>
    <t>25 mm</t>
  </si>
  <si>
    <t>300</t>
  </si>
  <si>
    <t>2.2</t>
  </si>
  <si>
    <t>2.6</t>
  </si>
  <si>
    <t>13200</t>
  </si>
  <si>
    <t>1.9</t>
  </si>
  <si>
    <t>2.3</t>
  </si>
  <si>
    <t>13000</t>
  </si>
  <si>
    <t>2.7</t>
  </si>
  <si>
    <t>3.4</t>
  </si>
  <si>
    <t>4</t>
  </si>
  <si>
    <t>2.5</t>
  </si>
  <si>
    <t>50</t>
  </si>
  <si>
    <t>15400</t>
  </si>
  <si>
    <t>6.5</t>
  </si>
  <si>
    <t>333</t>
  </si>
  <si>
    <t>940</t>
  </si>
  <si>
    <t>605</t>
  </si>
  <si>
    <t>665</t>
  </si>
  <si>
    <t>705</t>
  </si>
  <si>
    <t>765</t>
  </si>
  <si>
    <t>795</t>
  </si>
  <si>
    <t>845</t>
  </si>
  <si>
    <t>885</t>
  </si>
  <si>
    <t>925</t>
  </si>
  <si>
    <t>965</t>
  </si>
  <si>
    <t>581</t>
  </si>
  <si>
    <t>1051</t>
  </si>
  <si>
    <t>1811</t>
  </si>
  <si>
    <t>2561</t>
  </si>
  <si>
    <t>3321</t>
  </si>
  <si>
    <t>4071</t>
  </si>
  <si>
    <t>4831</t>
  </si>
  <si>
    <t>5331</t>
  </si>
  <si>
    <t>470</t>
  </si>
  <si>
    <t>320</t>
  </si>
  <si>
    <t>620</t>
  </si>
  <si>
    <t>16</t>
  </si>
  <si>
    <t>29.5</t>
  </si>
  <si>
    <t>365</t>
  </si>
  <si>
    <t>164</t>
  </si>
  <si>
    <t>3.2</t>
  </si>
  <si>
    <t>35</t>
  </si>
  <si>
    <t>12000</t>
  </si>
  <si>
    <t>8000</t>
  </si>
  <si>
    <t>780</t>
  </si>
  <si>
    <t>1750</t>
  </si>
  <si>
    <t>71860</t>
  </si>
  <si>
    <t>600</t>
  </si>
  <si>
    <t>530</t>
  </si>
  <si>
    <t>770</t>
  </si>
  <si>
    <t>830</t>
  </si>
  <si>
    <t>890</t>
  </si>
  <si>
    <t>950</t>
  </si>
  <si>
    <t>1010</t>
  </si>
  <si>
    <t>1070</t>
  </si>
  <si>
    <t>1130</t>
  </si>
  <si>
    <t>1190</t>
  </si>
  <si>
    <t>571</t>
  </si>
  <si>
    <t>961</t>
  </si>
  <si>
    <t>1701</t>
  </si>
  <si>
    <t>2441</t>
  </si>
  <si>
    <t>3181</t>
  </si>
  <si>
    <t>3921</t>
  </si>
  <si>
    <t>4661</t>
  </si>
  <si>
    <t>4821</t>
  </si>
  <si>
    <t>21500</t>
  </si>
  <si>
    <t>0.000634</t>
  </si>
  <si>
    <t>700</t>
  </si>
  <si>
    <t>42300</t>
  </si>
  <si>
    <t>240 x 85 mm</t>
  </si>
  <si>
    <t>32 mm</t>
  </si>
  <si>
    <t>520</t>
  </si>
  <si>
    <t>33400</t>
  </si>
  <si>
    <t>4.2</t>
  </si>
  <si>
    <t>29700</t>
  </si>
  <si>
    <t>2.8</t>
  </si>
  <si>
    <t>4.5</t>
  </si>
  <si>
    <t>40</t>
  </si>
  <si>
    <t>14900</t>
  </si>
  <si>
    <t>11.5</t>
  </si>
  <si>
    <t>185</t>
  </si>
  <si>
    <t>900</t>
  </si>
  <si>
    <t>590</t>
  </si>
  <si>
    <t>710</t>
  </si>
  <si>
    <t>1141</t>
  </si>
  <si>
    <t>1881</t>
  </si>
  <si>
    <t>2621</t>
  </si>
  <si>
    <t>3361</t>
  </si>
  <si>
    <t>4101</t>
  </si>
  <si>
    <t>4841</t>
  </si>
  <si>
    <t>340</t>
  </si>
  <si>
    <t>8</t>
  </si>
  <si>
    <t>740</t>
  </si>
  <si>
    <t>MLSM08Z200-L</t>
  </si>
  <si>
    <t>5900</t>
  </si>
  <si>
    <t>14</t>
  </si>
  <si>
    <t>30.8</t>
  </si>
  <si>
    <t>750</t>
  </si>
  <si>
    <t>8.5</t>
  </si>
  <si>
    <t>14.5</t>
  </si>
  <si>
    <t>5800</t>
  </si>
  <si>
    <t>6400</t>
  </si>
  <si>
    <t>1400</t>
  </si>
  <si>
    <t>3500</t>
  </si>
  <si>
    <t>0.517</t>
  </si>
  <si>
    <t>25500</t>
  </si>
  <si>
    <t>21200</t>
  </si>
  <si>
    <t>75 ATL 10</t>
  </si>
  <si>
    <t>510</t>
  </si>
  <si>
    <t>MLSM08Z200-N</t>
  </si>
  <si>
    <t>9.6</t>
  </si>
  <si>
    <t>720</t>
  </si>
  <si>
    <t>330</t>
  </si>
  <si>
    <t>MLSM08Z200-Z400</t>
  </si>
  <si>
    <t>6.4</t>
  </si>
  <si>
    <t>730</t>
  </si>
  <si>
    <t>WH04Z100-N</t>
  </si>
  <si>
    <t>2000</t>
  </si>
  <si>
    <t>0.56</t>
  </si>
  <si>
    <t>1.34</t>
  </si>
  <si>
    <t>0.15</t>
  </si>
  <si>
    <t>162</t>
  </si>
  <si>
    <t>0.0000065</t>
  </si>
  <si>
    <t>0.95</t>
  </si>
  <si>
    <t>1800</t>
  </si>
  <si>
    <t>0.3</t>
  </si>
  <si>
    <t>0.6</t>
  </si>
  <si>
    <t>315</t>
  </si>
  <si>
    <t>335</t>
  </si>
  <si>
    <t>450</t>
  </si>
  <si>
    <t>6794</t>
  </si>
  <si>
    <t>236</t>
  </si>
  <si>
    <t>0.032</t>
  </si>
  <si>
    <t>3800</t>
  </si>
  <si>
    <t>1710</t>
  </si>
  <si>
    <t>31.83</t>
  </si>
  <si>
    <t>30</t>
  </si>
  <si>
    <t>355</t>
  </si>
  <si>
    <t>100</t>
  </si>
  <si>
    <t>10 AT 5</t>
  </si>
  <si>
    <t>40 x 40 mm</t>
  </si>
  <si>
    <t>120</t>
  </si>
  <si>
    <t>WH04Z100-L</t>
  </si>
  <si>
    <t>210</t>
  </si>
  <si>
    <t>WH04Z100-Z135</t>
  </si>
  <si>
    <t>0.215</t>
  </si>
  <si>
    <t>1.47</t>
  </si>
  <si>
    <t>255</t>
  </si>
  <si>
    <t>WH05Z120-L</t>
  </si>
  <si>
    <t>3.5</t>
  </si>
  <si>
    <t>0.44</t>
  </si>
  <si>
    <t>368</t>
  </si>
  <si>
    <t>39</t>
  </si>
  <si>
    <t>1.00</t>
  </si>
  <si>
    <t>3250</t>
  </si>
  <si>
    <t>1.7</t>
  </si>
  <si>
    <t>2.4</t>
  </si>
  <si>
    <t>3.8</t>
  </si>
  <si>
    <t>0.01</t>
  </si>
  <si>
    <t>670</t>
  </si>
  <si>
    <t>540</t>
  </si>
  <si>
    <t>85</t>
  </si>
  <si>
    <t>26.15385</t>
  </si>
  <si>
    <t>415</t>
  </si>
  <si>
    <t>130</t>
  </si>
  <si>
    <t>75</t>
  </si>
  <si>
    <t>1630</t>
  </si>
  <si>
    <t>15.8</t>
  </si>
  <si>
    <t>0.055</t>
  </si>
  <si>
    <t>7000</t>
  </si>
  <si>
    <t>3710</t>
  </si>
  <si>
    <t>38.2</t>
  </si>
  <si>
    <t>45</t>
  </si>
  <si>
    <t>16ATL5</t>
  </si>
  <si>
    <t>50 x 50 mm</t>
  </si>
  <si>
    <t>WH05Z120-N</t>
  </si>
  <si>
    <t>0.9</t>
  </si>
  <si>
    <t>198</t>
  </si>
  <si>
    <t>87</t>
  </si>
  <si>
    <t>440</t>
  </si>
  <si>
    <t>240</t>
  </si>
  <si>
    <t>WH05Z120-Z260</t>
  </si>
  <si>
    <t>260</t>
  </si>
  <si>
    <t>0.415</t>
  </si>
  <si>
    <t>0.73</t>
  </si>
  <si>
    <t>WH08Z200-L</t>
  </si>
  <si>
    <t>11000</t>
  </si>
  <si>
    <t>3.43</t>
  </si>
  <si>
    <t>8.63</t>
  </si>
  <si>
    <t>0.93</t>
  </si>
  <si>
    <t>390</t>
  </si>
  <si>
    <t>65</t>
  </si>
  <si>
    <t>0.000121</t>
  </si>
  <si>
    <t>2700</t>
  </si>
  <si>
    <t>2800</t>
  </si>
  <si>
    <t>2300</t>
  </si>
  <si>
    <t>280</t>
  </si>
  <si>
    <t>90</t>
  </si>
  <si>
    <t>882</t>
  </si>
  <si>
    <t>2100</t>
  </si>
  <si>
    <t>345</t>
  </si>
  <si>
    <t>1350</t>
  </si>
  <si>
    <t>0.21</t>
  </si>
  <si>
    <t>21600</t>
  </si>
  <si>
    <t>12700</t>
  </si>
  <si>
    <t>63.66</t>
  </si>
  <si>
    <t>70</t>
  </si>
  <si>
    <t>37</t>
  </si>
  <si>
    <t>32ATL10</t>
  </si>
  <si>
    <t>80 x 80 mm</t>
  </si>
  <si>
    <t>WH08Z200-N</t>
  </si>
  <si>
    <t>2.75</t>
  </si>
  <si>
    <t>220</t>
  </si>
  <si>
    <t>230</t>
  </si>
  <si>
    <t>550</t>
  </si>
  <si>
    <t>WH08Z200-Z300</t>
  </si>
  <si>
    <t>0.882</t>
  </si>
  <si>
    <t>2.1</t>
  </si>
  <si>
    <t>WH12Z260-L</t>
  </si>
  <si>
    <t>8.67</t>
  </si>
  <si>
    <t>17</t>
  </si>
  <si>
    <t>1.64</t>
  </si>
  <si>
    <t>420</t>
  </si>
  <si>
    <t>97</t>
  </si>
  <si>
    <t>67</t>
  </si>
  <si>
    <t>0.000466</t>
  </si>
  <si>
    <t>2308</t>
  </si>
  <si>
    <t>4.85</t>
  </si>
  <si>
    <t>7</t>
  </si>
  <si>
    <t>1.5</t>
  </si>
  <si>
    <t>4800</t>
  </si>
  <si>
    <t>370</t>
  </si>
  <si>
    <t>170</t>
  </si>
  <si>
    <t>4980</t>
  </si>
  <si>
    <t>9300</t>
  </si>
  <si>
    <t>1395</t>
  </si>
  <si>
    <t>14500</t>
  </si>
  <si>
    <t>44.25</t>
  </si>
  <si>
    <t>2500</t>
  </si>
  <si>
    <t>0.34</t>
  </si>
  <si>
    <t>28100</t>
  </si>
  <si>
    <t>22500</t>
  </si>
  <si>
    <t>82.76</t>
  </si>
  <si>
    <t>110</t>
  </si>
  <si>
    <t>56</t>
  </si>
  <si>
    <t>50ATL10</t>
  </si>
  <si>
    <t>120 x 110 mm</t>
  </si>
  <si>
    <t>WH12Z260-N</t>
  </si>
  <si>
    <t>5.5</t>
  </si>
  <si>
    <t>180</t>
  </si>
  <si>
    <t>930</t>
  </si>
  <si>
    <t>WH12Z260-Z300</t>
  </si>
  <si>
    <t>4.98</t>
  </si>
  <si>
    <t>9.3</t>
  </si>
  <si>
    <t>1950</t>
  </si>
  <si>
    <t>136</t>
  </si>
  <si>
    <t>0.4</t>
  </si>
  <si>
    <t>0.02</t>
  </si>
  <si>
    <t>1000</t>
  </si>
  <si>
    <t>501</t>
  </si>
  <si>
    <t>1101</t>
  </si>
  <si>
    <t>15000</t>
  </si>
  <si>
    <t>4400</t>
  </si>
  <si>
    <t>0.00001130</t>
  </si>
  <si>
    <t>5700</t>
  </si>
  <si>
    <t>12 mm</t>
  </si>
  <si>
    <t>0.36</t>
  </si>
  <si>
    <t>270</t>
  </si>
  <si>
    <t>175</t>
  </si>
  <si>
    <t>0.45</t>
  </si>
  <si>
    <t>0.65</t>
  </si>
  <si>
    <t>0.7</t>
  </si>
  <si>
    <t>1.1</t>
  </si>
  <si>
    <t>18</t>
  </si>
  <si>
    <t>23868</t>
  </si>
  <si>
    <t>430</t>
  </si>
  <si>
    <t>570</t>
  </si>
  <si>
    <t>610</t>
  </si>
  <si>
    <t>790</t>
  </si>
  <si>
    <t>870</t>
  </si>
  <si>
    <t>920</t>
  </si>
  <si>
    <t>960</t>
  </si>
  <si>
    <t>1806</t>
  </si>
  <si>
    <t>2461</t>
  </si>
  <si>
    <t>3126</t>
  </si>
  <si>
    <t>3781</t>
  </si>
  <si>
    <t>4446</t>
  </si>
  <si>
    <t>5111</t>
  </si>
  <si>
    <t>5766</t>
  </si>
  <si>
    <t>6431</t>
  </si>
  <si>
    <t>7091</t>
  </si>
  <si>
    <t>7756</t>
  </si>
  <si>
    <t>8420</t>
  </si>
  <si>
    <t>9076</t>
  </si>
  <si>
    <t>9741</t>
  </si>
  <si>
    <t>10391</t>
  </si>
  <si>
    <t>10500</t>
  </si>
  <si>
    <t>0.00008460</t>
  </si>
  <si>
    <t>20200</t>
  </si>
  <si>
    <t>60 x 60 mm</t>
  </si>
  <si>
    <t>20 mm</t>
  </si>
  <si>
    <t>1.8</t>
  </si>
  <si>
    <t>11600</t>
  </si>
  <si>
    <t>1.4</t>
  </si>
  <si>
    <t>8400</t>
  </si>
  <si>
    <t>475</t>
  </si>
  <si>
    <t>6.16</t>
  </si>
  <si>
    <t>331.7</t>
  </si>
  <si>
    <t>4000</t>
  </si>
  <si>
    <t>42324</t>
  </si>
  <si>
    <t>840</t>
  </si>
  <si>
    <t>880</t>
  </si>
  <si>
    <t>970</t>
  </si>
  <si>
    <t>1060</t>
  </si>
  <si>
    <t>1100</t>
  </si>
  <si>
    <t>1140</t>
  </si>
  <si>
    <t>1230</t>
  </si>
  <si>
    <t>1280</t>
  </si>
  <si>
    <t>1320</t>
  </si>
  <si>
    <t>506</t>
  </si>
  <si>
    <t>1146</t>
  </si>
  <si>
    <t>1886</t>
  </si>
  <si>
    <t>2591</t>
  </si>
  <si>
    <t>3356</t>
  </si>
  <si>
    <t>4096</t>
  </si>
  <si>
    <t>4826</t>
  </si>
  <si>
    <t>5566</t>
  </si>
  <si>
    <t>6296</t>
  </si>
  <si>
    <t>7061</t>
  </si>
  <si>
    <t>7821</t>
  </si>
  <si>
    <t>8571</t>
  </si>
  <si>
    <t>9331</t>
  </si>
  <si>
    <t>10081</t>
  </si>
  <si>
    <t>11001</t>
  </si>
  <si>
    <t>1.3</t>
  </si>
  <si>
    <t>1.99</t>
  </si>
  <si>
    <t>141.7</t>
  </si>
  <si>
    <t>560</t>
  </si>
  <si>
    <t>690</t>
  </si>
  <si>
    <t>820</t>
  </si>
  <si>
    <t>910</t>
  </si>
  <si>
    <t>1040</t>
  </si>
  <si>
    <t>1090</t>
  </si>
  <si>
    <t>696</t>
  </si>
  <si>
    <t>1336</t>
  </si>
  <si>
    <t>2076</t>
  </si>
  <si>
    <t>2781</t>
  </si>
  <si>
    <t>3546</t>
  </si>
  <si>
    <t>4286</t>
  </si>
  <si>
    <t>5016</t>
  </si>
  <si>
    <t>5756</t>
  </si>
  <si>
    <t>6486</t>
  </si>
  <si>
    <t>7251</t>
  </si>
  <si>
    <t>8011</t>
  </si>
  <si>
    <t>8761</t>
  </si>
  <si>
    <t>9521</t>
  </si>
  <si>
    <t>10271</t>
  </si>
  <si>
    <t>615</t>
  </si>
  <si>
    <t>48.75</t>
  </si>
  <si>
    <t>22.5</t>
  </si>
  <si>
    <t>35838</t>
  </si>
  <si>
    <t>425</t>
  </si>
  <si>
    <t>515</t>
  </si>
  <si>
    <t>565</t>
  </si>
  <si>
    <t>645</t>
  </si>
  <si>
    <t>695</t>
  </si>
  <si>
    <t>735</t>
  </si>
  <si>
    <t>785</t>
  </si>
  <si>
    <t>825</t>
  </si>
  <si>
    <t>865</t>
  </si>
  <si>
    <t>915</t>
  </si>
  <si>
    <t>955</t>
  </si>
  <si>
    <t>681</t>
  </si>
  <si>
    <t>1311</t>
  </si>
  <si>
    <t>2066</t>
  </si>
  <si>
    <t>2831</t>
  </si>
  <si>
    <t>3591</t>
  </si>
  <si>
    <t>4355</t>
  </si>
  <si>
    <t>5116</t>
  </si>
  <si>
    <t>5871</t>
  </si>
  <si>
    <t>6641</t>
  </si>
  <si>
    <t>7396</t>
  </si>
  <si>
    <t>8161</t>
  </si>
  <si>
    <t>8926</t>
  </si>
  <si>
    <t>9731</t>
  </si>
  <si>
    <t>10541</t>
  </si>
  <si>
    <t>0.00022500</t>
  </si>
  <si>
    <t>27500</t>
  </si>
  <si>
    <t>2.9</t>
  </si>
  <si>
    <t>11.57</t>
  </si>
  <si>
    <t>1.08</t>
  </si>
  <si>
    <t>324</t>
  </si>
  <si>
    <t>25</t>
  </si>
  <si>
    <t>54956</t>
  </si>
  <si>
    <t>805</t>
  </si>
  <si>
    <t>855</t>
  </si>
  <si>
    <t>895</t>
  </si>
  <si>
    <t>935</t>
  </si>
  <si>
    <t>985</t>
  </si>
  <si>
    <t>1025</t>
  </si>
  <si>
    <t>1075</t>
  </si>
  <si>
    <t>1115</t>
  </si>
  <si>
    <t>1155</t>
  </si>
  <si>
    <t>1205</t>
  </si>
  <si>
    <t>1245</t>
  </si>
  <si>
    <t>611</t>
  </si>
  <si>
    <t>1366</t>
  </si>
  <si>
    <t>2206</t>
  </si>
  <si>
    <t>3036</t>
  </si>
  <si>
    <t>3876</t>
  </si>
  <si>
    <t>4716</t>
  </si>
  <si>
    <t>5546</t>
  </si>
  <si>
    <t>6386</t>
  </si>
  <si>
    <t>7216</t>
  </si>
  <si>
    <t>8091</t>
  </si>
  <si>
    <t>8951</t>
  </si>
  <si>
    <t>9876</t>
  </si>
  <si>
    <t>10831</t>
  </si>
  <si>
    <t>21700</t>
  </si>
  <si>
    <t>4.26</t>
  </si>
  <si>
    <t>154</t>
  </si>
  <si>
    <t>595</t>
  </si>
  <si>
    <t>635</t>
  </si>
  <si>
    <t>685</t>
  </si>
  <si>
    <t>725</t>
  </si>
  <si>
    <t>815</t>
  </si>
  <si>
    <t>905</t>
  </si>
  <si>
    <t>945</t>
  </si>
  <si>
    <t>1035</t>
  </si>
  <si>
    <t>781</t>
  </si>
  <si>
    <t>1536</t>
  </si>
  <si>
    <t>2376</t>
  </si>
  <si>
    <t>3206</t>
  </si>
  <si>
    <t>4046</t>
  </si>
  <si>
    <t>4886</t>
  </si>
  <si>
    <t>5716</t>
  </si>
  <si>
    <t>6556</t>
  </si>
  <si>
    <t>7386</t>
  </si>
  <si>
    <t>8261</t>
  </si>
  <si>
    <t>9121</t>
  </si>
  <si>
    <t>10046</t>
  </si>
  <si>
    <t>360</t>
  </si>
  <si>
    <t>660</t>
  </si>
  <si>
    <t>14.2</t>
  </si>
  <si>
    <t>25.91</t>
  </si>
  <si>
    <t>1.93</t>
  </si>
  <si>
    <t>366</t>
  </si>
  <si>
    <t>80.75</t>
  </si>
  <si>
    <t>0.00038</t>
  </si>
  <si>
    <t>71676</t>
  </si>
  <si>
    <t>775</t>
  </si>
  <si>
    <t>1055</t>
  </si>
  <si>
    <t>1125</t>
  </si>
  <si>
    <t>1195</t>
  </si>
  <si>
    <t>1265</t>
  </si>
  <si>
    <t>1325</t>
  </si>
  <si>
    <t>1455</t>
  </si>
  <si>
    <t>1525</t>
  </si>
  <si>
    <t>1595</t>
  </si>
  <si>
    <t>711</t>
  </si>
  <si>
    <t>1516</t>
  </si>
  <si>
    <t>2446</t>
  </si>
  <si>
    <t>3376</t>
  </si>
  <si>
    <t>4306</t>
  </si>
  <si>
    <t>5236</t>
  </si>
  <si>
    <t>6166</t>
  </si>
  <si>
    <t>7106</t>
  </si>
  <si>
    <t>8036</t>
  </si>
  <si>
    <t>9061</t>
  </si>
  <si>
    <t>10021</t>
  </si>
  <si>
    <t>0.00063400</t>
  </si>
  <si>
    <t>1200</t>
  </si>
  <si>
    <t>34500</t>
  </si>
  <si>
    <t>120 x 120 mm</t>
  </si>
  <si>
    <t>3.7</t>
  </si>
  <si>
    <t>3.3</t>
  </si>
  <si>
    <t>4.3</t>
  </si>
  <si>
    <t>9.25</t>
  </si>
  <si>
    <t>186</t>
  </si>
  <si>
    <t>875</t>
  </si>
  <si>
    <t>1015</t>
  </si>
  <si>
    <t>1085</t>
  </si>
  <si>
    <t>1145</t>
  </si>
  <si>
    <t>1215</t>
  </si>
  <si>
    <t>1275</t>
  </si>
  <si>
    <t>1345</t>
  </si>
  <si>
    <t>1415</t>
  </si>
  <si>
    <t>891</t>
  </si>
  <si>
    <t>1696</t>
  </si>
  <si>
    <t>2626</t>
  </si>
  <si>
    <t>3556</t>
  </si>
  <si>
    <t>4486</t>
  </si>
  <si>
    <t>5416</t>
  </si>
  <si>
    <t>6346</t>
  </si>
  <si>
    <t>7286</t>
  </si>
  <si>
    <t>8216</t>
  </si>
  <si>
    <t>9241</t>
  </si>
  <si>
    <t>10201</t>
  </si>
  <si>
    <t>No Guides</t>
  </si>
  <si>
    <t>1.42</t>
  </si>
  <si>
    <t>4.72</t>
  </si>
  <si>
    <t>0.55</t>
  </si>
  <si>
    <t>0.00001</t>
  </si>
  <si>
    <t>1050</t>
  </si>
  <si>
    <t>776</t>
  </si>
  <si>
    <t>1671</t>
  </si>
  <si>
    <t>2506</t>
  </si>
  <si>
    <t>3341</t>
  </si>
  <si>
    <t>4176</t>
  </si>
  <si>
    <t>5851</t>
  </si>
  <si>
    <t>6686</t>
  </si>
  <si>
    <t>7521</t>
  </si>
  <si>
    <t>8381</t>
  </si>
  <si>
    <t>9246</t>
  </si>
  <si>
    <t>10111</t>
  </si>
  <si>
    <t>2.25</t>
  </si>
  <si>
    <t>7.95</t>
  </si>
  <si>
    <t>0.99</t>
  </si>
  <si>
    <t>395</t>
  </si>
  <si>
    <t>505</t>
  </si>
  <si>
    <t>680</t>
  </si>
  <si>
    <t>4.75</t>
  </si>
  <si>
    <t>18.1</t>
  </si>
  <si>
    <t>1.94</t>
  </si>
  <si>
    <t>465</t>
  </si>
  <si>
    <t>640</t>
  </si>
  <si>
    <t>980</t>
  </si>
  <si>
    <t>1260</t>
  </si>
  <si>
    <t>941</t>
  </si>
  <si>
    <t>1861</t>
  </si>
  <si>
    <t>2791</t>
  </si>
  <si>
    <t>3721</t>
  </si>
  <si>
    <t>4651</t>
  </si>
  <si>
    <t>5586</t>
  </si>
  <si>
    <t>6521</t>
  </si>
  <si>
    <t>7451</t>
  </si>
  <si>
    <t>9376</t>
  </si>
  <si>
    <t>10301</t>
  </si>
  <si>
    <t>80000</t>
  </si>
  <si>
    <t>2HB10G0</t>
  </si>
  <si>
    <t>1375</t>
  </si>
  <si>
    <t>0.82</t>
  </si>
  <si>
    <t>2.59</t>
  </si>
  <si>
    <t>0.69</t>
  </si>
  <si>
    <t>54</t>
  </si>
  <si>
    <t>25.4</t>
  </si>
  <si>
    <t>99999</t>
  </si>
  <si>
    <t>0.18</t>
  </si>
  <si>
    <t>0.003</t>
  </si>
  <si>
    <t>279</t>
  </si>
  <si>
    <t>216</t>
  </si>
  <si>
    <t>9.8</t>
  </si>
  <si>
    <t>11280</t>
  </si>
  <si>
    <t>0.00005</t>
  </si>
  <si>
    <t>2400</t>
  </si>
  <si>
    <t>13.08</t>
  </si>
  <si>
    <t>100 x 60 mm</t>
  </si>
  <si>
    <t>16 mm</t>
  </si>
  <si>
    <t>2HB10H0</t>
  </si>
  <si>
    <t>0.47</t>
  </si>
  <si>
    <t>2HB20L0</t>
  </si>
  <si>
    <t>2760</t>
  </si>
  <si>
    <t>4.47</t>
  </si>
  <si>
    <t>13.32</t>
  </si>
  <si>
    <t>112</t>
  </si>
  <si>
    <t>145</t>
  </si>
  <si>
    <t>34.8</t>
  </si>
  <si>
    <t>0.2</t>
  </si>
  <si>
    <t>4697</t>
  </si>
  <si>
    <t>34000</t>
  </si>
  <si>
    <t>2463</t>
  </si>
  <si>
    <t>1903</t>
  </si>
  <si>
    <t>57600</t>
  </si>
  <si>
    <t>1728</t>
  </si>
  <si>
    <t>18300</t>
  </si>
  <si>
    <t>0.0003</t>
  </si>
  <si>
    <t>20.88</t>
  </si>
  <si>
    <t>200 x 90 mm</t>
  </si>
  <si>
    <t>2HB20M0</t>
  </si>
  <si>
    <t>22800</t>
  </si>
  <si>
    <t>2HB20N0</t>
  </si>
  <si>
    <t>0.75</t>
  </si>
  <si>
    <t>10000</t>
  </si>
  <si>
    <t>2DB08A0</t>
  </si>
  <si>
    <t>Leadscrew</t>
  </si>
  <si>
    <t>1041.4</t>
  </si>
  <si>
    <t>0.86</t>
  </si>
  <si>
    <t>0.53</t>
  </si>
  <si>
    <t>82.55</t>
  </si>
  <si>
    <t>76.2</t>
  </si>
  <si>
    <t>19.05</t>
  </si>
  <si>
    <t>0.000002</t>
  </si>
  <si>
    <t>0.064</t>
  </si>
  <si>
    <t>0.002</t>
  </si>
  <si>
    <t>89</t>
  </si>
  <si>
    <t>748</t>
  </si>
  <si>
    <t>1495</t>
  </si>
  <si>
    <t>56.5</t>
  </si>
  <si>
    <t>28.2</t>
  </si>
  <si>
    <t>0.084582</t>
  </si>
  <si>
    <t>9.779</t>
  </si>
  <si>
    <t>2663</t>
  </si>
  <si>
    <t>178</t>
  </si>
  <si>
    <t>2.54</t>
  </si>
  <si>
    <t>0.0000013</t>
  </si>
  <si>
    <t>1150</t>
  </si>
  <si>
    <t>6.7564</t>
  </si>
  <si>
    <t>4.5 x 1.625 in</t>
  </si>
  <si>
    <t>0.375 in</t>
  </si>
  <si>
    <t>114.3</t>
  </si>
  <si>
    <t>2DB08B0</t>
  </si>
  <si>
    <t>0.60</t>
  </si>
  <si>
    <t>0.211582</t>
  </si>
  <si>
    <t>6.35</t>
  </si>
  <si>
    <t>2DB08C0</t>
  </si>
  <si>
    <t>0.81</t>
  </si>
  <si>
    <t>0.423418</t>
  </si>
  <si>
    <t>12.7</t>
  </si>
  <si>
    <t>2DB08D0</t>
  </si>
  <si>
    <t>0.84</t>
  </si>
  <si>
    <t>0.635</t>
  </si>
  <si>
    <t>2DB08E0</t>
  </si>
  <si>
    <t>0.846582</t>
  </si>
  <si>
    <t>2DB12F0</t>
  </si>
  <si>
    <t>1600.2</t>
  </si>
  <si>
    <t>1.95</t>
  </si>
  <si>
    <t>5.99</t>
  </si>
  <si>
    <t>1.05</t>
  </si>
  <si>
    <t>111</t>
  </si>
  <si>
    <t>101.6</t>
  </si>
  <si>
    <t>0.09</t>
  </si>
  <si>
    <t>846</t>
  </si>
  <si>
    <t>4708</t>
  </si>
  <si>
    <t>9412</t>
  </si>
  <si>
    <t>469</t>
  </si>
  <si>
    <t>234</t>
  </si>
  <si>
    <t>0.254</t>
  </si>
  <si>
    <t>13082</t>
  </si>
  <si>
    <t>229</t>
  </si>
  <si>
    <t>5.08</t>
  </si>
  <si>
    <t>0.00002</t>
  </si>
  <si>
    <t>9.14</t>
  </si>
  <si>
    <t>6 x 2.125 in</t>
  </si>
  <si>
    <t>0.631 in</t>
  </si>
  <si>
    <t>152.39999999999998</t>
  </si>
  <si>
    <t>2DB12V0</t>
  </si>
  <si>
    <t>0.136</t>
  </si>
  <si>
    <t>2DB12B0</t>
  </si>
  <si>
    <t>0.3175</t>
  </si>
  <si>
    <t>2DB12QJ</t>
  </si>
  <si>
    <t>6.17</t>
  </si>
  <si>
    <t>36.5</t>
  </si>
  <si>
    <t>1669</t>
  </si>
  <si>
    <t>2776</t>
  </si>
  <si>
    <t>6 x 2.562 in</t>
  </si>
  <si>
    <t>0.500 in</t>
  </si>
  <si>
    <t>2DB16D0</t>
  </si>
  <si>
    <t>2146.3</t>
  </si>
  <si>
    <t>3.91</t>
  </si>
  <si>
    <t>12.15</t>
  </si>
  <si>
    <t>1.75</t>
  </si>
  <si>
    <t>120.7</t>
  </si>
  <si>
    <t>127</t>
  </si>
  <si>
    <t>31.8</t>
  </si>
  <si>
    <t>1558</t>
  </si>
  <si>
    <t>7908</t>
  </si>
  <si>
    <t>15820</t>
  </si>
  <si>
    <t>474</t>
  </si>
  <si>
    <t>21997</t>
  </si>
  <si>
    <t>293</t>
  </si>
  <si>
    <t>15200</t>
  </si>
  <si>
    <t>0.00012</t>
  </si>
  <si>
    <t>2600</t>
  </si>
  <si>
    <t>16.7</t>
  </si>
  <si>
    <t>7.5 x 2.625 in</t>
  </si>
  <si>
    <t>190.5</t>
  </si>
  <si>
    <t>2DB16G0</t>
  </si>
  <si>
    <t>2121</t>
  </si>
  <si>
    <t>0.0001</t>
  </si>
  <si>
    <t>15.24</t>
  </si>
  <si>
    <t>0.75 in</t>
  </si>
  <si>
    <t>2DB16W0</t>
  </si>
  <si>
    <t>2DB16LJ</t>
  </si>
  <si>
    <t>11.7</t>
  </si>
  <si>
    <t>115.8</t>
  </si>
  <si>
    <t>42.8</t>
  </si>
  <si>
    <t>1.058418</t>
  </si>
  <si>
    <t>2572</t>
  </si>
  <si>
    <t>7.5 x 3.062 in</t>
  </si>
  <si>
    <t>2DB16RJ</t>
  </si>
  <si>
    <t>0.12</t>
  </si>
  <si>
    <t>0.5290819999999999</t>
  </si>
  <si>
    <t>0.750 in</t>
  </si>
  <si>
    <t>2RB12G0</t>
  </si>
  <si>
    <t>1951</t>
  </si>
  <si>
    <t>1.32</t>
  </si>
  <si>
    <t>3.88</t>
  </si>
  <si>
    <t>88</t>
  </si>
  <si>
    <t>1760</t>
  </si>
  <si>
    <t>65.5</t>
  </si>
  <si>
    <t>76.8</t>
  </si>
  <si>
    <t>38.4</t>
  </si>
  <si>
    <t>3392</t>
  </si>
  <si>
    <t>130 x 40 mm</t>
  </si>
  <si>
    <t>2RB12H0</t>
  </si>
  <si>
    <t>2RB16I0</t>
  </si>
  <si>
    <t>2815</t>
  </si>
  <si>
    <t>1.44</t>
  </si>
  <si>
    <t>116</t>
  </si>
  <si>
    <t>95</t>
  </si>
  <si>
    <t>32</t>
  </si>
  <si>
    <t>2200</t>
  </si>
  <si>
    <t>2998</t>
  </si>
  <si>
    <t>2588</t>
  </si>
  <si>
    <t>5176</t>
  </si>
  <si>
    <t>243</t>
  </si>
  <si>
    <t>299</t>
  </si>
  <si>
    <t>7040</t>
  </si>
  <si>
    <t>17.09</t>
  </si>
  <si>
    <t>160 x 48 mm</t>
  </si>
  <si>
    <t>160</t>
  </si>
  <si>
    <t>2RB16J0</t>
  </si>
  <si>
    <t>0.37</t>
  </si>
  <si>
    <t>2RB16K0</t>
  </si>
  <si>
    <t>MS25LA0</t>
  </si>
  <si>
    <t>705.5</t>
  </si>
  <si>
    <t>0.065</t>
  </si>
  <si>
    <t>27.7</t>
  </si>
  <si>
    <t>12.5</t>
  </si>
  <si>
    <t>0.028</t>
  </si>
  <si>
    <t>17.8</t>
  </si>
  <si>
    <t>0.021081999999999997</t>
  </si>
  <si>
    <t>4.32</t>
  </si>
  <si>
    <t>50 x 25 mm</t>
  </si>
  <si>
    <t>0.25 in</t>
  </si>
  <si>
    <t>MS25LB0</t>
  </si>
  <si>
    <t>0.46</t>
  </si>
  <si>
    <t>0.042418</t>
  </si>
  <si>
    <t>1.27</t>
  </si>
  <si>
    <t>MS25LC0</t>
  </si>
  <si>
    <t>0.52</t>
  </si>
  <si>
    <t>0.052832</t>
  </si>
  <si>
    <t>1.5875</t>
  </si>
  <si>
    <t>MS25LD0</t>
  </si>
  <si>
    <t>0.16941799999999999</t>
  </si>
  <si>
    <t>MS25LE0</t>
  </si>
  <si>
    <t>0.79</t>
  </si>
  <si>
    <t>MS25LF0</t>
  </si>
  <si>
    <t>0.85</t>
  </si>
  <si>
    <t>MS25LG0</t>
  </si>
  <si>
    <t>MS25LH0</t>
  </si>
  <si>
    <t>0.05</t>
  </si>
  <si>
    <t>MS25LI0</t>
  </si>
  <si>
    <t>0.59</t>
  </si>
  <si>
    <t>0.07</t>
  </si>
  <si>
    <t>MS25LJ0</t>
  </si>
  <si>
    <t>0.68</t>
  </si>
  <si>
    <t>MS33LA0</t>
  </si>
  <si>
    <t>704</t>
  </si>
  <si>
    <t>0.31</t>
  </si>
  <si>
    <t>34.5</t>
  </si>
  <si>
    <t>15.4</t>
  </si>
  <si>
    <t>0.41</t>
  </si>
  <si>
    <t>0.042</t>
  </si>
  <si>
    <t>80.1</t>
  </si>
  <si>
    <t>5.1</t>
  </si>
  <si>
    <t>96</t>
  </si>
  <si>
    <t>0.0000064</t>
  </si>
  <si>
    <t>6.76</t>
  </si>
  <si>
    <t>60 x 33 mm</t>
  </si>
  <si>
    <t>MS33LB0</t>
  </si>
  <si>
    <t>MS33LC0</t>
  </si>
  <si>
    <t>0.105918</t>
  </si>
  <si>
    <t>3.175</t>
  </si>
  <si>
    <t>MS33LD0</t>
  </si>
  <si>
    <t>MS33LE0</t>
  </si>
  <si>
    <t>0.70</t>
  </si>
  <si>
    <t>MS33LF0</t>
  </si>
  <si>
    <t>MS33LG0</t>
  </si>
  <si>
    <t>MS33LH0</t>
  </si>
  <si>
    <t>MS33LI0</t>
  </si>
  <si>
    <t>1.016</t>
  </si>
  <si>
    <t>MS33LJ0</t>
  </si>
  <si>
    <t>WM06Z120-S</t>
  </si>
  <si>
    <t>1.25</t>
  </si>
  <si>
    <t>1250</t>
  </si>
  <si>
    <t>850</t>
  </si>
  <si>
    <t>0.074</t>
  </si>
  <si>
    <t>7280</t>
  </si>
  <si>
    <t>4230</t>
  </si>
  <si>
    <t>55</t>
  </si>
  <si>
    <t>20 ATL 5</t>
  </si>
  <si>
    <t>WM06Z120-Y255</t>
  </si>
  <si>
    <t>36</t>
  </si>
  <si>
    <t>WM08Z170-L</t>
  </si>
  <si>
    <t>5400</t>
  </si>
  <si>
    <t>11.2</t>
  </si>
  <si>
    <t>0.00016</t>
  </si>
  <si>
    <t>7.7</t>
  </si>
  <si>
    <t>1470</t>
  </si>
  <si>
    <t>0.14</t>
  </si>
  <si>
    <t>13800</t>
  </si>
  <si>
    <t>8060</t>
  </si>
  <si>
    <t>760</t>
  </si>
  <si>
    <t>25 AT 10</t>
  </si>
  <si>
    <t>WM08Z170-N</t>
  </si>
  <si>
    <t>WM08Z170-S</t>
  </si>
  <si>
    <t>9.2</t>
  </si>
  <si>
    <t>5.4</t>
  </si>
  <si>
    <t>6.2</t>
  </si>
  <si>
    <t>68</t>
  </si>
  <si>
    <t>490</t>
  </si>
  <si>
    <t>WM08Z170-Y280</t>
  </si>
  <si>
    <t>6.1</t>
  </si>
  <si>
    <t>WM08Z170-Z360</t>
  </si>
  <si>
    <t>7.1</t>
  </si>
  <si>
    <t>8.4</t>
  </si>
  <si>
    <t>10.1</t>
  </si>
  <si>
    <t>WHZ05Z120-N</t>
  </si>
  <si>
    <t>Belt, Moving Profile</t>
  </si>
  <si>
    <t>0.42</t>
  </si>
  <si>
    <t>26.1538</t>
  </si>
  <si>
    <t>2510</t>
  </si>
  <si>
    <t>60</t>
  </si>
  <si>
    <t>16 ATL 5</t>
  </si>
  <si>
    <t>WHZ05Z120-L</t>
  </si>
  <si>
    <t>WHZ05Z120-Z260</t>
  </si>
  <si>
    <t>WHZ08Z200-N</t>
  </si>
  <si>
    <t>6.65</t>
  </si>
  <si>
    <t>0.91</t>
  </si>
  <si>
    <t>1110</t>
  </si>
  <si>
    <t>9800</t>
  </si>
  <si>
    <t>34</t>
  </si>
  <si>
    <t>410</t>
  </si>
  <si>
    <t>32 ATL 5</t>
  </si>
  <si>
    <t>WHZ08Z200-L</t>
  </si>
  <si>
    <t>7.4</t>
  </si>
  <si>
    <t>WHZ08Z200-Z300</t>
  </si>
  <si>
    <t>4.7</t>
  </si>
  <si>
    <t>1.2</t>
  </si>
  <si>
    <t>1.88</t>
  </si>
  <si>
    <t>107</t>
  </si>
  <si>
    <t>41.5</t>
  </si>
  <si>
    <t>0.03</t>
  </si>
  <si>
    <t>48</t>
  </si>
  <si>
    <t>4700</t>
  </si>
  <si>
    <t>10100</t>
  </si>
  <si>
    <t>0.000041</t>
  </si>
  <si>
    <t>14.29</t>
  </si>
  <si>
    <t>58 x 55 mm</t>
  </si>
  <si>
    <t>184</t>
  </si>
  <si>
    <t>0.83</t>
  </si>
  <si>
    <t>264</t>
  </si>
  <si>
    <t>196</t>
  </si>
  <si>
    <t>1900</t>
  </si>
  <si>
    <t>0.675</t>
  </si>
  <si>
    <t>384</t>
  </si>
  <si>
    <t>3.58</t>
  </si>
  <si>
    <t>6.9</t>
  </si>
  <si>
    <t>146</t>
  </si>
  <si>
    <t>19</t>
  </si>
  <si>
    <t>0.06</t>
  </si>
  <si>
    <t>14300</t>
  </si>
  <si>
    <t>14000</t>
  </si>
  <si>
    <t>78</t>
  </si>
  <si>
    <t>10400</t>
  </si>
  <si>
    <t>166</t>
  </si>
  <si>
    <t>17.43</t>
  </si>
  <si>
    <t>86 x 75 mm</t>
  </si>
  <si>
    <t>218</t>
  </si>
  <si>
    <t>338</t>
  </si>
  <si>
    <t>0.04</t>
  </si>
  <si>
    <t>228</t>
  </si>
  <si>
    <t>17960</t>
  </si>
  <si>
    <t>0.16</t>
  </si>
  <si>
    <t>468</t>
  </si>
  <si>
    <t>4.42</t>
  </si>
  <si>
    <t>1.72</t>
  </si>
  <si>
    <t>22</t>
  </si>
  <si>
    <t>69</t>
  </si>
  <si>
    <t>41000</t>
  </si>
  <si>
    <t>18600</t>
  </si>
  <si>
    <t>478</t>
  </si>
  <si>
    <t>12500</t>
  </si>
  <si>
    <t>0.00025</t>
  </si>
  <si>
    <t>267</t>
  </si>
  <si>
    <t>23.35</t>
  </si>
  <si>
    <t>108 x 100 mm</t>
  </si>
  <si>
    <t>306</t>
  </si>
  <si>
    <t>1.86</t>
  </si>
  <si>
    <t>0.08</t>
  </si>
  <si>
    <t>308</t>
  </si>
  <si>
    <t>20600</t>
  </si>
  <si>
    <t>11800</t>
  </si>
  <si>
    <t>0.32</t>
  </si>
  <si>
    <t>3750</t>
  </si>
  <si>
    <t>3.75</t>
  </si>
  <si>
    <t>656</t>
  </si>
  <si>
    <t>4.8</t>
  </si>
  <si>
    <t>29</t>
  </si>
  <si>
    <t>4360</t>
  </si>
  <si>
    <t>2250</t>
  </si>
  <si>
    <t>52</t>
  </si>
  <si>
    <t>22-STD SM5-HP</t>
  </si>
  <si>
    <t>562.5</t>
  </si>
  <si>
    <t>484</t>
  </si>
  <si>
    <t>7.5</t>
  </si>
  <si>
    <t>0.88</t>
  </si>
  <si>
    <t>84</t>
  </si>
  <si>
    <t>9950</t>
  </si>
  <si>
    <t>5850</t>
  </si>
  <si>
    <t>STD5-40</t>
  </si>
  <si>
    <t>1312.5</t>
  </si>
  <si>
    <t>1.313</t>
  </si>
  <si>
    <t>11.61</t>
  </si>
  <si>
    <t>1.43</t>
  </si>
  <si>
    <t>140</t>
  </si>
  <si>
    <t>43</t>
  </si>
  <si>
    <t>14800</t>
  </si>
  <si>
    <t>405</t>
  </si>
  <si>
    <t>176</t>
  </si>
  <si>
    <t>STD8-50</t>
  </si>
  <si>
    <t>Prism Guide</t>
  </si>
  <si>
    <t>3.06</t>
  </si>
  <si>
    <t>115</t>
  </si>
  <si>
    <t>44</t>
  </si>
  <si>
    <t>0.13</t>
  </si>
  <si>
    <t>0.21213</t>
  </si>
  <si>
    <t>23</t>
  </si>
  <si>
    <t>0.27</t>
  </si>
  <si>
    <t>6.07</t>
  </si>
  <si>
    <t>114</t>
  </si>
  <si>
    <t>66</t>
  </si>
  <si>
    <t>1485</t>
  </si>
  <si>
    <t>49</t>
  </si>
  <si>
    <t>0.39</t>
  </si>
  <si>
    <t>0.24</t>
  </si>
  <si>
    <t>0.57</t>
  </si>
  <si>
    <t>1113.5</t>
  </si>
  <si>
    <t>1.114</t>
  </si>
  <si>
    <t>12.87</t>
  </si>
  <si>
    <t>3005</t>
  </si>
  <si>
    <t>117</t>
  </si>
  <si>
    <t>0.33</t>
  </si>
  <si>
    <t>0.67</t>
  </si>
  <si>
    <t>2254</t>
  </si>
  <si>
    <t>2.254</t>
  </si>
  <si>
    <t>0.71</t>
  </si>
  <si>
    <t>21</t>
  </si>
  <si>
    <t>0.043</t>
  </si>
  <si>
    <t>26</t>
  </si>
  <si>
    <t>GT 5 MR-19</t>
  </si>
  <si>
    <t>4.1</t>
  </si>
  <si>
    <t>103</t>
  </si>
  <si>
    <t>53</t>
  </si>
  <si>
    <t>6.3</t>
  </si>
  <si>
    <t>11.1</t>
  </si>
  <si>
    <t>1.16</t>
  </si>
  <si>
    <t>375</t>
  </si>
  <si>
    <t>Unit selected -&gt;</t>
  </si>
  <si>
    <t>Stroke_Offset_0</t>
  </si>
  <si>
    <t>Stroke_Offset_1</t>
  </si>
  <si>
    <t>Stroke_Offset_2</t>
  </si>
  <si>
    <t>Stroke_Offset_3</t>
  </si>
  <si>
    <t>Stroke_Offset_4</t>
  </si>
  <si>
    <t>Stroke_Offset_5</t>
  </si>
  <si>
    <t>Stroke_Offset_6</t>
  </si>
  <si>
    <t>Stroke_Offset_7</t>
  </si>
  <si>
    <t>Stroke_Offset_8</t>
  </si>
  <si>
    <t>Stroke_Offset_9</t>
  </si>
  <si>
    <t>Stroke_Offset_10</t>
  </si>
  <si>
    <t>Stroke_Offset_11</t>
  </si>
  <si>
    <t>Stroke_Offset_12</t>
  </si>
  <si>
    <t>Stroke_Offset_13</t>
  </si>
  <si>
    <t>Stroke_Offset_14</t>
  </si>
  <si>
    <t>Stroke_Offset_15</t>
  </si>
  <si>
    <t>Stroke_Offset_16</t>
  </si>
  <si>
    <t>Stroke_Offset_17</t>
  </si>
  <si>
    <t>Stroke_Offset_18</t>
  </si>
  <si>
    <t>Stroke_Offset_19</t>
  </si>
  <si>
    <t>at stroke</t>
  </si>
  <si>
    <t>Offset</t>
  </si>
  <si>
    <t>Horizontal Side</t>
  </si>
  <si>
    <t>Gravity_x</t>
  </si>
  <si>
    <t>Gravity_y</t>
  </si>
  <si>
    <t>Gravity_z</t>
  </si>
  <si>
    <t>Acceleration of gravity assignment</t>
  </si>
  <si>
    <t>Gr_Accel</t>
  </si>
  <si>
    <t>Nmm</t>
  </si>
  <si>
    <t>Mx_Applied</t>
  </si>
  <si>
    <t>My_Applied</t>
  </si>
  <si>
    <t>Mz_Applied</t>
  </si>
  <si>
    <t>Fx_max_speed</t>
  </si>
  <si>
    <t>= Fx_max_B - Fx_max_M * Speed</t>
  </si>
  <si>
    <t>Fx_max_B</t>
  </si>
  <si>
    <t>Fx_max_M</t>
  </si>
  <si>
    <t>Fx_max</t>
  </si>
  <si>
    <t>Speed1</t>
  </si>
  <si>
    <t>Speed2</t>
  </si>
  <si>
    <t>Speed0</t>
  </si>
  <si>
    <t>z _carr and negatives need addressed in VB code and old .xls sheets</t>
  </si>
  <si>
    <t>Mx_Static_g</t>
  </si>
  <si>
    <t>My_Static_g</t>
  </si>
  <si>
    <t>Mz_Static_g</t>
  </si>
  <si>
    <t>m/s2</t>
  </si>
  <si>
    <t>MF</t>
  </si>
  <si>
    <t>MG</t>
  </si>
  <si>
    <t>WH</t>
  </si>
  <si>
    <t>WM</t>
  </si>
  <si>
    <t>WV</t>
  </si>
  <si>
    <t>2DB</t>
  </si>
  <si>
    <t>2HB</t>
  </si>
  <si>
    <t>2RB</t>
  </si>
  <si>
    <t>MS</t>
  </si>
  <si>
    <t xml:space="preserve"> </t>
  </si>
  <si>
    <t>lead</t>
  </si>
  <si>
    <t>Available Screw leads (mm)</t>
  </si>
  <si>
    <t>WM04N</t>
  </si>
  <si>
    <t>WM06N</t>
  </si>
  <si>
    <t>WM06X</t>
  </si>
  <si>
    <t>WM08N</t>
  </si>
  <si>
    <t>WM12N</t>
  </si>
  <si>
    <t>WV06X</t>
  </si>
  <si>
    <t>WM06Z</t>
  </si>
  <si>
    <t>WM08Z</t>
  </si>
  <si>
    <t>Type of Carriage</t>
  </si>
  <si>
    <t>M</t>
  </si>
  <si>
    <t>options table</t>
  </si>
  <si>
    <t>Min LA</t>
  </si>
  <si>
    <t>MLSH06Z135-Z</t>
  </si>
  <si>
    <t>MLSM08Z200-Z</t>
  </si>
  <si>
    <t>WH04Z100-Z</t>
  </si>
  <si>
    <t>WH05Z120-Z</t>
  </si>
  <si>
    <t>WH08Z200-Z</t>
  </si>
  <si>
    <t>WH12Z260-Z</t>
  </si>
  <si>
    <t>WM06Z120-Y</t>
  </si>
  <si>
    <t>WM08Z170-Y</t>
  </si>
  <si>
    <t>WM08Z170-Z</t>
  </si>
  <si>
    <t>WHZ05Z120-Z</t>
  </si>
  <si>
    <t>WHZ08Z200-Z</t>
  </si>
  <si>
    <t>LA_min=</t>
  </si>
  <si>
    <t xml:space="preserve"> User_Life_Factor</t>
  </si>
  <si>
    <t>Drive Station</t>
  </si>
  <si>
    <t>Tension Station</t>
  </si>
  <si>
    <t>WH04Z</t>
  </si>
  <si>
    <t>carriage</t>
  </si>
  <si>
    <t>Lead</t>
  </si>
  <si>
    <t>WH05Z</t>
  </si>
  <si>
    <t>WH08Z</t>
  </si>
  <si>
    <t>WH12Z</t>
  </si>
  <si>
    <t>WHZ05Z</t>
  </si>
  <si>
    <t>WHZ08Z</t>
  </si>
  <si>
    <t>MF06B</t>
  </si>
  <si>
    <t>MF07B</t>
  </si>
  <si>
    <t>MF10B</t>
  </si>
  <si>
    <t>MG05B</t>
  </si>
  <si>
    <t>MG06B</t>
  </si>
  <si>
    <t>MG07B</t>
  </si>
  <si>
    <t>MG10B</t>
  </si>
  <si>
    <t>MS25L</t>
  </si>
  <si>
    <t>MS33L</t>
  </si>
  <si>
    <t>2DB08</t>
  </si>
  <si>
    <t>2DB12</t>
  </si>
  <si>
    <t>2DB16</t>
  </si>
  <si>
    <t>2HB10</t>
  </si>
  <si>
    <t>2HB20</t>
  </si>
  <si>
    <t>2RB12</t>
  </si>
  <si>
    <t>2RB16</t>
  </si>
  <si>
    <t>Prefix</t>
  </si>
  <si>
    <t>Selection</t>
  </si>
  <si>
    <t>options</t>
  </si>
  <si>
    <t>counter</t>
  </si>
  <si>
    <t>list</t>
  </si>
  <si>
    <t>1460</t>
  </si>
  <si>
    <t>1825</t>
  </si>
  <si>
    <t>10830</t>
  </si>
  <si>
    <t>10640</t>
  </si>
  <si>
    <t>3745</t>
  </si>
  <si>
    <t>5040</t>
  </si>
  <si>
    <t>6750</t>
  </si>
  <si>
    <t>6800</t>
  </si>
  <si>
    <t>MLSM06D</t>
  </si>
  <si>
    <t>MLSM08D</t>
  </si>
  <si>
    <t>MLSM08Z</t>
  </si>
  <si>
    <t>MLSH06Z</t>
  </si>
  <si>
    <t>Two units in parallel</t>
  </si>
  <si>
    <t>QJ</t>
  </si>
  <si>
    <t>RJ</t>
  </si>
  <si>
    <t>LJ</t>
  </si>
  <si>
    <t>MF,MG</t>
  </si>
  <si>
    <t>WM,WH</t>
  </si>
  <si>
    <t>2HB,DB</t>
  </si>
  <si>
    <t>G0</t>
  </si>
  <si>
    <t>H0</t>
  </si>
  <si>
    <t>L0</t>
  </si>
  <si>
    <t>M0</t>
  </si>
  <si>
    <t>N0</t>
  </si>
  <si>
    <t>I0</t>
  </si>
  <si>
    <t>J0</t>
  </si>
  <si>
    <t>K0</t>
  </si>
  <si>
    <t>A0</t>
  </si>
  <si>
    <t>B0</t>
  </si>
  <si>
    <t>C0</t>
  </si>
  <si>
    <t>D0</t>
  </si>
  <si>
    <t>F0</t>
  </si>
  <si>
    <t>V0</t>
  </si>
  <si>
    <t>W0</t>
  </si>
  <si>
    <t>This side of blue line is for calculations.  And is not Input or output</t>
  </si>
  <si>
    <t>Family</t>
  </si>
  <si>
    <t>MLS</t>
  </si>
  <si>
    <t>Cycles</t>
  </si>
  <si>
    <t>Flat</t>
  </si>
  <si>
    <t>slant</t>
  </si>
  <si>
    <t>Vector force.  (does not act at CG)</t>
  </si>
  <si>
    <t>Belt_mass_tot</t>
  </si>
  <si>
    <t>Maximum Possible OAL</t>
  </si>
  <si>
    <t>6150</t>
  </si>
  <si>
    <t>5980</t>
  </si>
  <si>
    <t>6680</t>
  </si>
  <si>
    <t>6500</t>
  </si>
  <si>
    <t>2265</t>
  </si>
  <si>
    <t>2355</t>
  </si>
  <si>
    <t>3600</t>
  </si>
  <si>
    <t>3440</t>
  </si>
  <si>
    <t>11720</t>
  </si>
  <si>
    <t>11550</t>
  </si>
  <si>
    <t>11845</t>
  </si>
  <si>
    <t>11605</t>
  </si>
  <si>
    <t>451</t>
  </si>
  <si>
    <t>11400</t>
  </si>
  <si>
    <t>5650</t>
  </si>
  <si>
    <t>12320</t>
  </si>
  <si>
    <t>5780</t>
  </si>
  <si>
    <t>12130</t>
  </si>
  <si>
    <t>995</t>
  </si>
  <si>
    <t>11495</t>
  </si>
  <si>
    <t>5645</t>
  </si>
  <si>
    <t>12075</t>
  </si>
  <si>
    <t>12595</t>
  </si>
  <si>
    <t>12415</t>
  </si>
  <si>
    <t>12050</t>
  </si>
  <si>
    <t>11945</t>
  </si>
  <si>
    <t>5635</t>
  </si>
  <si>
    <t>12260</t>
  </si>
  <si>
    <t>5845</t>
  </si>
  <si>
    <t>1.0</t>
  </si>
  <si>
    <t>None</t>
  </si>
  <si>
    <t>inside</t>
  </si>
  <si>
    <t>19.049999999999997</t>
  </si>
  <si>
    <t>outside</t>
  </si>
  <si>
    <t>9.524999999999999</t>
  </si>
  <si>
    <t>30.479999999999997</t>
  </si>
  <si>
    <t>4420</t>
  </si>
  <si>
    <t>6160</t>
  </si>
  <si>
    <t>5990</t>
  </si>
  <si>
    <t>1850</t>
  </si>
  <si>
    <t>2010</t>
  </si>
  <si>
    <t>3410</t>
  </si>
  <si>
    <t>3580</t>
  </si>
  <si>
    <t>3350</t>
  </si>
  <si>
    <t>4338</t>
  </si>
  <si>
    <t>To Fix:</t>
  </si>
  <si>
    <t xml:space="preserve"> CG location from top of carriage</t>
  </si>
  <si>
    <t>Forces Detail</t>
  </si>
  <si>
    <t>Carriages letter</t>
  </si>
  <si>
    <t>description</t>
  </si>
  <si>
    <t>Single short carriage</t>
  </si>
  <si>
    <t>Single long carriage</t>
  </si>
  <si>
    <t>Double standard carriages</t>
  </si>
  <si>
    <t>Double short carriages</t>
  </si>
  <si>
    <t>Double Long carriages</t>
  </si>
  <si>
    <t>Single standard carriage</t>
  </si>
  <si>
    <t>Carriage with description</t>
  </si>
  <si>
    <t>Guide life</t>
  </si>
  <si>
    <t>WHZ</t>
  </si>
  <si>
    <t>Drive life</t>
  </si>
  <si>
    <t>Support life</t>
  </si>
  <si>
    <t>yr</t>
  </si>
  <si>
    <t>P-factor for Wheel units</t>
  </si>
  <si>
    <t>Axial_F_Fy</t>
  </si>
  <si>
    <t>Axial_F_Mz</t>
  </si>
  <si>
    <t>Radial_F_Fz</t>
  </si>
  <si>
    <t>Radial_F_Mx</t>
  </si>
  <si>
    <t>Radial_F_My</t>
  </si>
  <si>
    <t>Axial_F_temp</t>
  </si>
  <si>
    <t>Radial_F_temp</t>
  </si>
  <si>
    <t>Axial_F_tot</t>
  </si>
  <si>
    <t>Radial_F_tot</t>
  </si>
  <si>
    <t>P_factor</t>
  </si>
  <si>
    <t>RPM</t>
  </si>
  <si>
    <t>RPM_TR</t>
  </si>
  <si>
    <t>Profile Rail</t>
  </si>
  <si>
    <t>Ball Bushing</t>
  </si>
  <si>
    <t>Support Bearing</t>
  </si>
  <si>
    <t>MF or MG</t>
  </si>
  <si>
    <t>all others</t>
  </si>
  <si>
    <t>Screw</t>
  </si>
  <si>
    <t>RPM_DS</t>
  </si>
  <si>
    <t>Screw critical speed</t>
  </si>
  <si>
    <t>RPM_TS</t>
  </si>
  <si>
    <t>L_Free</t>
  </si>
  <si>
    <t>Screw_Critical_Speed</t>
  </si>
  <si>
    <t xml:space="preserve">kg </t>
  </si>
  <si>
    <t>Lifetime in Years</t>
  </si>
  <si>
    <t>Lifetime in km</t>
  </si>
  <si>
    <t>Limiting</t>
  </si>
  <si>
    <t>_tot</t>
  </si>
  <si>
    <t>_Static</t>
  </si>
  <si>
    <t>_Dyn</t>
  </si>
  <si>
    <t>&lt;-Accel</t>
  </si>
  <si>
    <t>&lt;-MoveDistance_mm</t>
  </si>
  <si>
    <t>&lt;-Speed</t>
  </si>
  <si>
    <t>Move in Meters</t>
  </si>
  <si>
    <t>VB code variables-&gt;</t>
  </si>
  <si>
    <t>WM08Z,S</t>
  </si>
  <si>
    <t>All others</t>
  </si>
  <si>
    <t>WM06Z,S</t>
  </si>
  <si>
    <t>Friction sub calc</t>
  </si>
  <si>
    <t>Friction Total  -&gt;</t>
  </si>
  <si>
    <t>add part number concatenations (leave for next owner)</t>
  </si>
  <si>
    <t>Screw Support</t>
  </si>
  <si>
    <t>Special MF calculations</t>
  </si>
  <si>
    <t>Fz_direction</t>
  </si>
  <si>
    <t>Fy_Direction</t>
  </si>
  <si>
    <t>Mx_direction</t>
  </si>
  <si>
    <t>Horizontal Size</t>
  </si>
  <si>
    <t>EQ_load</t>
  </si>
  <si>
    <t>MF06</t>
  </si>
  <si>
    <t>MF07,10</t>
  </si>
  <si>
    <t>Non MF</t>
  </si>
  <si>
    <t>X - No screw support</t>
  </si>
  <si>
    <t>S - Single Screw support</t>
  </si>
  <si>
    <t>D - Double Screw Support</t>
  </si>
  <si>
    <t>prefix</t>
  </si>
  <si>
    <t>full</t>
  </si>
  <si>
    <t>MF double carriages don't have all screw support variants in the database.  Add?</t>
  </si>
  <si>
    <t>Idle_TQ_single</t>
  </si>
  <si>
    <t>RPM_DS&lt;= Idle_SP_1</t>
  </si>
  <si>
    <t>RPM_DS&lt;= Idle_SP_2</t>
  </si>
  <si>
    <t>RPM_DS&gt; Idle_SP_2</t>
  </si>
  <si>
    <t>Idle_TQ_dual</t>
  </si>
  <si>
    <t>Ball,lead,dual</t>
  </si>
  <si>
    <t>Belt, Belt Moving</t>
  </si>
  <si>
    <t>Idle_TQ_tot</t>
  </si>
  <si>
    <t>Carr_mass_tot</t>
  </si>
  <si>
    <t>Inertia_load</t>
  </si>
  <si>
    <t>Inertia_Belt</t>
  </si>
  <si>
    <t>Inertia_DS</t>
  </si>
  <si>
    <t>Inertia_TS</t>
  </si>
  <si>
    <t>Inertia_system</t>
  </si>
  <si>
    <t>Inertia_Screw_total</t>
  </si>
  <si>
    <t>Direct</t>
  </si>
  <si>
    <t>Friction_TQ_no_load</t>
  </si>
  <si>
    <t>TQ_DR_CS</t>
  </si>
  <si>
    <t>TQ_DR_Accel</t>
  </si>
  <si>
    <t>Inertia_motor_shaft</t>
  </si>
  <si>
    <t>Motor_shaft_top_speed</t>
  </si>
  <si>
    <t>Inertial_Motor_tot</t>
  </si>
  <si>
    <t>Inertia_balance</t>
  </si>
  <si>
    <t>TQ_MT_CS</t>
  </si>
  <si>
    <t>TQ_MT_Accel</t>
  </si>
  <si>
    <t>Motor_shaft_acceleration_time</t>
  </si>
  <si>
    <t>Rpm</t>
  </si>
  <si>
    <t>To update paste a new PIM export into the "PIMExport" tab.  The data is converted to numbers and text in the "MasterData" tab for use in the sheet</t>
  </si>
  <si>
    <t>The sheet is created to mirror the data in the NEW LM website.  Any formula changes must be done in the new LM as well.  Any data changes must also be done in the PIM and new LM</t>
  </si>
  <si>
    <t>V6 Fixed the comma decima conversion for when using in EU</t>
  </si>
  <si>
    <t>V7 Fixed Fmax table.  IF only 2 speeds were populated the result was zero.</t>
  </si>
  <si>
    <t>Maximum Possible OAL, Order Length (MF,MG)</t>
  </si>
  <si>
    <t>Equal to or better than 0.100 mm</t>
  </si>
  <si>
    <t>5380</t>
  </si>
  <si>
    <t>4985</t>
  </si>
  <si>
    <t>Equal to or better than 0.025 mm</t>
  </si>
  <si>
    <t>4815</t>
  </si>
  <si>
    <t>4665</t>
  </si>
  <si>
    <t>4630</t>
  </si>
  <si>
    <t>4810</t>
  </si>
  <si>
    <t>4410</t>
  </si>
  <si>
    <t>5680</t>
  </si>
  <si>
    <t>265</t>
  </si>
  <si>
    <t>1955</t>
  </si>
  <si>
    <t>2900</t>
  </si>
  <si>
    <t>10870</t>
  </si>
  <si>
    <t>10940</t>
  </si>
  <si>
    <t>1725</t>
  </si>
  <si>
    <t>225</t>
  </si>
  <si>
    <t>445</t>
  </si>
  <si>
    <t>10390</t>
  </si>
  <si>
    <t>66.667</t>
  </si>
  <si>
    <t>10135</t>
  </si>
  <si>
    <t>4745</t>
  </si>
  <si>
    <t>10665</t>
  </si>
  <si>
    <t>10540</t>
  </si>
  <si>
    <t>10260</t>
  </si>
  <si>
    <t>4720</t>
  </si>
  <si>
    <t>4795</t>
  </si>
  <si>
    <t>4965</t>
  </si>
  <si>
    <t>4655</t>
  </si>
  <si>
    <t>4585</t>
  </si>
  <si>
    <t>4765</t>
  </si>
  <si>
    <t>10730</t>
  </si>
  <si>
    <t>4385</t>
  </si>
  <si>
    <t>691</t>
  </si>
  <si>
    <t>1416</t>
  </si>
  <si>
    <t>2156</t>
  </si>
  <si>
    <t>2886</t>
  </si>
  <si>
    <t>3625</t>
  </si>
  <si>
    <t>4356</t>
  </si>
  <si>
    <t>5096</t>
  </si>
  <si>
    <t>5836</t>
  </si>
  <si>
    <t>6566</t>
  </si>
  <si>
    <t>8086</t>
  </si>
  <si>
    <t>8846</t>
  </si>
  <si>
    <t>9606</t>
  </si>
  <si>
    <t>10356</t>
  </si>
  <si>
    <t>5220</t>
  </si>
  <si>
    <t>2870</t>
  </si>
  <si>
    <t>3368</t>
  </si>
  <si>
    <t>3264</t>
  </si>
  <si>
    <t>3196</t>
  </si>
  <si>
    <t>4470</t>
  </si>
  <si>
    <t>4228</t>
  </si>
  <si>
    <t>6478</t>
  </si>
  <si>
    <t>6368</t>
  </si>
  <si>
    <t>6308</t>
  </si>
  <si>
    <t>7320</t>
  </si>
  <si>
    <t>12315</t>
  </si>
  <si>
    <t>11750</t>
  </si>
  <si>
    <t>12405</t>
  </si>
  <si>
    <t>248</t>
  </si>
  <si>
    <t>3248</t>
  </si>
  <si>
    <t>No Preference</t>
  </si>
  <si>
    <t>5270</t>
  </si>
  <si>
    <t>7260</t>
  </si>
  <si>
    <t>12375</t>
  </si>
  <si>
    <t>V11 Updated some My, Mz, Fy, FZ, max values for movopart</t>
  </si>
  <si>
    <t>V9 Updated stroke lengths, and some C value data per Product team.  Added more parts per product team.</t>
  </si>
  <si>
    <t>V8 Updated WM06D and WM06S Max accel to match catalog.</t>
  </si>
  <si>
    <t>6.75</t>
  </si>
  <si>
    <t>0.23</t>
  </si>
  <si>
    <t>2.51</t>
  </si>
  <si>
    <t>0.64</t>
  </si>
  <si>
    <t>4.99</t>
  </si>
  <si>
    <t>1.06</t>
  </si>
  <si>
    <t>1.67</t>
  </si>
  <si>
    <t>V12 added function for 2 units</t>
  </si>
  <si>
    <t>0.96</t>
  </si>
  <si>
    <t>41.38</t>
  </si>
  <si>
    <t>56.02</t>
  </si>
  <si>
    <t>33.42</t>
  </si>
  <si>
    <t>54.11</t>
  </si>
  <si>
    <t>42.97</t>
  </si>
  <si>
    <t>25.47</t>
  </si>
  <si>
    <t>58.30</t>
  </si>
  <si>
    <t>MF06B105Z250</t>
  </si>
  <si>
    <t>MF07B130Z250</t>
  </si>
  <si>
    <t>MF10B176Z350</t>
  </si>
  <si>
    <t>MG06B105Z200</t>
  </si>
  <si>
    <t>MG07B130Z250</t>
  </si>
  <si>
    <t>MG10B176Z350</t>
  </si>
  <si>
    <t>MF07B130N</t>
  </si>
  <si>
    <t>MF10B176N</t>
  </si>
  <si>
    <t>MG05B130N</t>
  </si>
  <si>
    <t>MG06B105N</t>
  </si>
  <si>
    <t>MG07B130N</t>
  </si>
  <si>
    <t>MG10B176N</t>
  </si>
  <si>
    <t>MF06S</t>
  </si>
  <si>
    <t>MF07S</t>
  </si>
  <si>
    <t>MF10S</t>
  </si>
  <si>
    <t>MG06S</t>
  </si>
  <si>
    <t>MG07S</t>
  </si>
  <si>
    <t>MG10S</t>
  </si>
  <si>
    <t>MF06B105Z</t>
  </si>
  <si>
    <t>MF07B130Z</t>
  </si>
  <si>
    <t>MF10B176Z</t>
  </si>
  <si>
    <t>MG06B105Z</t>
  </si>
  <si>
    <t>MG07B130Z</t>
  </si>
  <si>
    <t>MG10B176Z</t>
  </si>
  <si>
    <t>MF06B105Z50</t>
  </si>
  <si>
    <t>MF07B130Z50</t>
  </si>
  <si>
    <t>MF10B176Z50</t>
  </si>
  <si>
    <t>05</t>
  </si>
  <si>
    <t>MF06S05N_X</t>
  </si>
  <si>
    <t>MF06S10N_D</t>
  </si>
  <si>
    <t>MF06S10N_S</t>
  </si>
  <si>
    <t>MF06S10N_X</t>
  </si>
  <si>
    <t>MF06S20N_D</t>
  </si>
  <si>
    <t>MF06S20N_S</t>
  </si>
  <si>
    <t>MF06S20N_X</t>
  </si>
  <si>
    <t>MF06S05Z200_D</t>
  </si>
  <si>
    <t>MF06S05Z200_X</t>
  </si>
  <si>
    <t>MF06S05Z200_S</t>
  </si>
  <si>
    <t>MF06S10Z200_D</t>
  </si>
  <si>
    <t>MF06S10Z200_S</t>
  </si>
  <si>
    <t>MF06S10Z200_X</t>
  </si>
  <si>
    <t>MF06S20Z200_D</t>
  </si>
  <si>
    <t>MF06S20Z200_S</t>
  </si>
  <si>
    <t>MF06S20Z200_X</t>
  </si>
  <si>
    <t>MF07S05N_D</t>
  </si>
  <si>
    <t>MF07S05N_S</t>
  </si>
  <si>
    <t>MF07S05N_X</t>
  </si>
  <si>
    <t>MF07S12N_D</t>
  </si>
  <si>
    <t>MF07S12N_S</t>
  </si>
  <si>
    <t>MF07S12N_X</t>
  </si>
  <si>
    <t>MF07S20N_D</t>
  </si>
  <si>
    <t>MF07S20N_S</t>
  </si>
  <si>
    <t>MF07S20N_X</t>
  </si>
  <si>
    <t>MF07S20Z250_D</t>
  </si>
  <si>
    <t>MF07S20Z250_S</t>
  </si>
  <si>
    <t>MF07S20Z250_X</t>
  </si>
  <si>
    <t>MF07S05Z250_X</t>
  </si>
  <si>
    <t>MF07S05Z250_S</t>
  </si>
  <si>
    <t>MF07S05Z250_D</t>
  </si>
  <si>
    <t>MF07S12Z250_D</t>
  </si>
  <si>
    <t>MF07S12Z250_S</t>
  </si>
  <si>
    <t>MF07S12Z250_X</t>
  </si>
  <si>
    <t>MF10S05N_D</t>
  </si>
  <si>
    <t>MF10S05N_S</t>
  </si>
  <si>
    <t>MF10S05N_X</t>
  </si>
  <si>
    <t>MF10S10N_D</t>
  </si>
  <si>
    <t>MF10S10N_S</t>
  </si>
  <si>
    <t>MF10S10N_X</t>
  </si>
  <si>
    <t>MF10S25N_D</t>
  </si>
  <si>
    <t>MF10S25N_S</t>
  </si>
  <si>
    <t>MF10S25N_X</t>
  </si>
  <si>
    <t>MF10S10Z350_D</t>
  </si>
  <si>
    <t>MF10S10Z350_S</t>
  </si>
  <si>
    <t>MF10S10Z350_X</t>
  </si>
  <si>
    <t>MF10S05Z350_X</t>
  </si>
  <si>
    <t>MF10S05Z350_S</t>
  </si>
  <si>
    <t>MF10S05Z350_D</t>
  </si>
  <si>
    <t>MF10S25Z350_D</t>
  </si>
  <si>
    <t>MF10S25Z350_X</t>
  </si>
  <si>
    <t>MF10S25Z350_S</t>
  </si>
  <si>
    <t>MF06B10N</t>
  </si>
  <si>
    <t>MG06S05N_D</t>
  </si>
  <si>
    <t>MG06S05N_S</t>
  </si>
  <si>
    <t>MG06S05N_X</t>
  </si>
  <si>
    <t>MG06S10N_D</t>
  </si>
  <si>
    <t>MG06S10N_S</t>
  </si>
  <si>
    <t>MG06S10N_X</t>
  </si>
  <si>
    <t>MG06S20N_D</t>
  </si>
  <si>
    <t>MG06S20N_S</t>
  </si>
  <si>
    <t>MG06S20N_X</t>
  </si>
  <si>
    <t>MG06S20Z200_D</t>
  </si>
  <si>
    <t>MG06S20Z200_X</t>
  </si>
  <si>
    <t>MG06S20Z200_S</t>
  </si>
  <si>
    <t>MG06S10Z200_D</t>
  </si>
  <si>
    <t>MG06S10Z200_X</t>
  </si>
  <si>
    <t>MG06S10Z200_S</t>
  </si>
  <si>
    <t>MG06S05Z200_D</t>
  </si>
  <si>
    <t>MG06S05Z200_S</t>
  </si>
  <si>
    <t>MG06S05Z200_X</t>
  </si>
  <si>
    <t>MG07S05N_D</t>
  </si>
  <si>
    <t>MG07S05N_S</t>
  </si>
  <si>
    <t>MG07S05N_X</t>
  </si>
  <si>
    <t>MG07S12N_D</t>
  </si>
  <si>
    <t>MG07S12N_S</t>
  </si>
  <si>
    <t>MG07S12N_X</t>
  </si>
  <si>
    <t>MG07S20N_D</t>
  </si>
  <si>
    <t>MG07S20N_S</t>
  </si>
  <si>
    <t>MG07S20N_X</t>
  </si>
  <si>
    <t>MG07S05Z250_D</t>
  </si>
  <si>
    <t>MG07S05Z250_S</t>
  </si>
  <si>
    <t>MG07S05Z250_X</t>
  </si>
  <si>
    <t>MG07S20Z250_D</t>
  </si>
  <si>
    <t>MG07S20Z250_X</t>
  </si>
  <si>
    <t>MG07S20Z250_S</t>
  </si>
  <si>
    <t>MG07S12Z250_D</t>
  </si>
  <si>
    <t>MG07S12Z250_S</t>
  </si>
  <si>
    <t>MG07S12Z250_X</t>
  </si>
  <si>
    <t>MG10S05N_D</t>
  </si>
  <si>
    <t>MG10S05N_S</t>
  </si>
  <si>
    <t>MG10S05N_X</t>
  </si>
  <si>
    <t>MG10S10N_D</t>
  </si>
  <si>
    <t>MG10S10N_S</t>
  </si>
  <si>
    <t>MG10S10N_X</t>
  </si>
  <si>
    <t>MG10S25N_D</t>
  </si>
  <si>
    <t>MG10S25N_S</t>
  </si>
  <si>
    <t>MG10S25N_X</t>
  </si>
  <si>
    <t>MG10S05Z350_D</t>
  </si>
  <si>
    <t>MG10S05Z350_S</t>
  </si>
  <si>
    <t>MG10S05Z350_X</t>
  </si>
  <si>
    <t>MG10S10Z350_X</t>
  </si>
  <si>
    <t>MG10S10Z350_D</t>
  </si>
  <si>
    <t>MG10S10Z350_S</t>
  </si>
  <si>
    <t>MG10S25Z350_D</t>
  </si>
  <si>
    <t>MG10S25Z350_X</t>
  </si>
  <si>
    <t>MG10S25Z350_S</t>
  </si>
  <si>
    <t>WM12D05-L</t>
  </si>
  <si>
    <t>WM12D05-N</t>
  </si>
  <si>
    <t>WM12D05-Z450</t>
  </si>
  <si>
    <t>WV06D05-N</t>
  </si>
  <si>
    <t>WV08D05-N</t>
  </si>
  <si>
    <t>WV12D05-N</t>
  </si>
  <si>
    <t>WM12D10-L</t>
  </si>
  <si>
    <t>WM12D10-N</t>
  </si>
  <si>
    <t>WM12D10-Z450</t>
  </si>
  <si>
    <t>WV08D10-N</t>
  </si>
  <si>
    <t>WV12D10-N</t>
  </si>
  <si>
    <t>WM12D20-L</t>
  </si>
  <si>
    <t>WM12D20-N</t>
  </si>
  <si>
    <t>WM12D20-Z450</t>
  </si>
  <si>
    <t>WV06D20-N</t>
  </si>
  <si>
    <t>WV08D20-N</t>
  </si>
  <si>
    <t>WV12D20-N</t>
  </si>
  <si>
    <t>WM12D40-L</t>
  </si>
  <si>
    <t>WM12D40-N</t>
  </si>
  <si>
    <t>WM12D40-Z450</t>
  </si>
  <si>
    <t>WV12D40-N</t>
  </si>
  <si>
    <t>WV06D50-N</t>
  </si>
  <si>
    <t>WV08D50-N</t>
  </si>
  <si>
    <t>MLSM06D50-N</t>
  </si>
  <si>
    <t>MLSM06D50-L</t>
  </si>
  <si>
    <t>MLSM06D50-Z320</t>
  </si>
  <si>
    <t>WM06S50-S</t>
  </si>
  <si>
    <t>WM06S50-Y255</t>
  </si>
  <si>
    <t>WM06D50-L</t>
  </si>
  <si>
    <t>WM06D50-N</t>
  </si>
  <si>
    <t>WM06D50-Z335</t>
  </si>
  <si>
    <t>WM08S50-S</t>
  </si>
  <si>
    <t>WM08S50-Y280</t>
  </si>
  <si>
    <t>WM08D50-L</t>
  </si>
  <si>
    <t>WM08D50-N</t>
  </si>
  <si>
    <t>WM08D50-Z360</t>
  </si>
  <si>
    <t>MLSM06D05-N</t>
  </si>
  <si>
    <t>MLSM06D05-L</t>
  </si>
  <si>
    <t>MLSM06D05-Z320</t>
  </si>
  <si>
    <t>MLSM08D05-L</t>
  </si>
  <si>
    <t>MLSM08D05-N</t>
  </si>
  <si>
    <t>MLSM08D05-Z400</t>
  </si>
  <si>
    <t>WM04D05-L</t>
  </si>
  <si>
    <t>WM04D05-M225</t>
  </si>
  <si>
    <t>WM04S05-N</t>
  </si>
  <si>
    <t>WM04S05-Z175</t>
  </si>
  <si>
    <t>WM06S05-S</t>
  </si>
  <si>
    <t>WM06S05-Y255</t>
  </si>
  <si>
    <t>WM06D05-L</t>
  </si>
  <si>
    <t>WM06D05-N</t>
  </si>
  <si>
    <t>WM06D05-Z335</t>
  </si>
  <si>
    <t>WM08S05-S</t>
  </si>
  <si>
    <t>WM08S05-Y280</t>
  </si>
  <si>
    <t>WM08D05-L</t>
  </si>
  <si>
    <t>WM08D05-N</t>
  </si>
  <si>
    <t>WM08D05-Z360</t>
  </si>
  <si>
    <t>MLSM06D10-N</t>
  </si>
  <si>
    <t>MLSM06D10-L</t>
  </si>
  <si>
    <t>MLSM06D10-Z320</t>
  </si>
  <si>
    <t>MLSM08D10-L</t>
  </si>
  <si>
    <t>MLSM08D10-N</t>
  </si>
  <si>
    <t>MLSM08D10-Z400</t>
  </si>
  <si>
    <t>WM08S10-S</t>
  </si>
  <si>
    <t>WM08S10-Y280</t>
  </si>
  <si>
    <t>WM08D10-L</t>
  </si>
  <si>
    <t>WM08D10-N</t>
  </si>
  <si>
    <t>WM08D10-Z360</t>
  </si>
  <si>
    <t>MLSM06D20-N</t>
  </si>
  <si>
    <t>MLSM06D20-L</t>
  </si>
  <si>
    <t>MLSM06D20-Z320</t>
  </si>
  <si>
    <t>MLSM08D20-L</t>
  </si>
  <si>
    <t>MLSM08D20-N</t>
  </si>
  <si>
    <t>MLSM08D20-Z400</t>
  </si>
  <si>
    <t>WM06S20-S</t>
  </si>
  <si>
    <t>WM06S20-Y255</t>
  </si>
  <si>
    <t>WM06D20-L</t>
  </si>
  <si>
    <t>WM06D20-N</t>
  </si>
  <si>
    <t>WM06D20-Z335</t>
  </si>
  <si>
    <t>WM08S20-S</t>
  </si>
  <si>
    <t>WM08S20-Y280</t>
  </si>
  <si>
    <t>WM08D20-L</t>
  </si>
  <si>
    <t>WM08D20-N</t>
  </si>
  <si>
    <t>WM08D20-Z360</t>
  </si>
  <si>
    <t>MLSM08D40-L</t>
  </si>
  <si>
    <t>MLSM08D40-N</t>
  </si>
  <si>
    <t>MLSM08D40-Z400</t>
  </si>
  <si>
    <t>MLSM06D05-Z</t>
  </si>
  <si>
    <t>MLSM08D05-Z</t>
  </si>
  <si>
    <t>WM04S05-Z</t>
  </si>
  <si>
    <t>WM06S05-Y</t>
  </si>
  <si>
    <t>WM06D05-Z</t>
  </si>
  <si>
    <t>WM08S05-Y</t>
  </si>
  <si>
    <t>WM08D05-Z</t>
  </si>
  <si>
    <t>WM12D05-Z</t>
  </si>
  <si>
    <t>MLSM06D10-Z</t>
  </si>
  <si>
    <t>MLSM08D10-Z</t>
  </si>
  <si>
    <t>WM08S10-Y</t>
  </si>
  <si>
    <t>WM08D10-Z</t>
  </si>
  <si>
    <t>WM12D10-Z</t>
  </si>
  <si>
    <t>MLSM06D20-Z</t>
  </si>
  <si>
    <t>MLSM08D20-Z</t>
  </si>
  <si>
    <t>WM06S20-Y</t>
  </si>
  <si>
    <t>WM06D20-Z</t>
  </si>
  <si>
    <t>WM08S20-Y</t>
  </si>
  <si>
    <t>WM08D20-Z</t>
  </si>
  <si>
    <t>WM12D20-Z</t>
  </si>
  <si>
    <t>MLSM08D40-Z</t>
  </si>
  <si>
    <t>WM12D40-Z</t>
  </si>
  <si>
    <t>MLSM06D50-Z</t>
  </si>
  <si>
    <t>WM06S50-Y</t>
  </si>
  <si>
    <t>WM06D50-Z</t>
  </si>
  <si>
    <t>WM08S50-Y</t>
  </si>
  <si>
    <t>WM08D50-Z</t>
  </si>
  <si>
    <t>Used to be "M" carriage</t>
  </si>
  <si>
    <t>WM04D05-M</t>
  </si>
  <si>
    <t xml:space="preserve">V12f changed carriage and screw designations. </t>
  </si>
  <si>
    <t xml:space="preserve">V 12f took out the "M" carriage for WM06D, WM08D, WM12D and WM08Z as it is not supported in the database. </t>
  </si>
  <si>
    <t xml:space="preserve">V 12f added "M" carriage in the input sheet for WM04D which is supported in the database. </t>
  </si>
  <si>
    <t>V13 changed max stroke possible for Movoparts in database.</t>
  </si>
  <si>
    <t xml:space="preserve">V14 changed endcap offset value to correct Ltot. </t>
  </si>
  <si>
    <t>V14 Put in warning flag for Movoparts when exceeding critical rpm "please insert screw support".</t>
  </si>
  <si>
    <t>MF06S05N_D</t>
  </si>
  <si>
    <t>MF06S05N_S</t>
  </si>
  <si>
    <t>Z = Double standard carriages</t>
  </si>
  <si>
    <t>MF06S05Z_D</t>
  </si>
  <si>
    <t>MF06S05Z_X</t>
  </si>
  <si>
    <t>MF06S05Z_S</t>
  </si>
  <si>
    <t>MF06S10Z_D</t>
  </si>
  <si>
    <t>MF06S10Z_S</t>
  </si>
  <si>
    <t>MF06S10Z_X</t>
  </si>
  <si>
    <t>MF06S20Z_D</t>
  </si>
  <si>
    <t>MF06S20Z_S</t>
  </si>
  <si>
    <t>MF06S20Z_X</t>
  </si>
  <si>
    <t>MF07S20Z_D</t>
  </si>
  <si>
    <t>MF07S20Z_S</t>
  </si>
  <si>
    <t>MF07S20Z_X</t>
  </si>
  <si>
    <t>MF07S05Z_X</t>
  </si>
  <si>
    <t>MF07S05Z_S</t>
  </si>
  <si>
    <t>MF07S05Z_D</t>
  </si>
  <si>
    <t>MF07S12Z_D</t>
  </si>
  <si>
    <t>MF07S12Z_S</t>
  </si>
  <si>
    <t>MF07S12Z_X</t>
  </si>
  <si>
    <t>MF10S10Z_D</t>
  </si>
  <si>
    <t>MF10S10Z_S</t>
  </si>
  <si>
    <t>MF10S10Z_X</t>
  </si>
  <si>
    <t>MF10S05Z_X</t>
  </si>
  <si>
    <t>MF10S05Z_S</t>
  </si>
  <si>
    <t>MF10S05Z_D</t>
  </si>
  <si>
    <t>MF10S25Z_D</t>
  </si>
  <si>
    <t>MF10S25Z_X</t>
  </si>
  <si>
    <t>MF10S25Z_S</t>
  </si>
  <si>
    <t>MG06S20Z_D</t>
  </si>
  <si>
    <t>MG06S20Z_X</t>
  </si>
  <si>
    <t>MG06S20Z_S</t>
  </si>
  <si>
    <t>MG06S10Z_D</t>
  </si>
  <si>
    <t>MG06S10Z_X</t>
  </si>
  <si>
    <t>MG06S10Z_S</t>
  </si>
  <si>
    <t>MG06S05Z_D</t>
  </si>
  <si>
    <t>MG06S05Z_S</t>
  </si>
  <si>
    <t>MG06S05Z_X</t>
  </si>
  <si>
    <t>MG07S05Z_D</t>
  </si>
  <si>
    <t>MG07S05Z_S</t>
  </si>
  <si>
    <t>MG07S05Z_X</t>
  </si>
  <si>
    <t>MG07S20Z_D</t>
  </si>
  <si>
    <t>MG07S20Z_X</t>
  </si>
  <si>
    <t>MG07S20Z_S</t>
  </si>
  <si>
    <t>MG07S12Z_D</t>
  </si>
  <si>
    <t>MG07S12Z_S</t>
  </si>
  <si>
    <t>MG07S12Z_X</t>
  </si>
  <si>
    <t>MG10S05Z_D</t>
  </si>
  <si>
    <t>MG10S05Z_S</t>
  </si>
  <si>
    <t>MG10S05Z_X</t>
  </si>
  <si>
    <t>MG10S10Z_X</t>
  </si>
  <si>
    <t>MG10S10Z_D</t>
  </si>
  <si>
    <t>MG10S10Z_S</t>
  </si>
  <si>
    <t>MG10S25Z_D</t>
  </si>
  <si>
    <t>MG10S25Z_X</t>
  </si>
  <si>
    <t>MG10S25Z_S</t>
  </si>
  <si>
    <t xml:space="preserve">V15 Fixed a problem with back ground designation of Movoparts to get min La value. </t>
  </si>
  <si>
    <t>2018  
JHj, TS, ASc       Release 15</t>
  </si>
  <si>
    <t>Linear units Sizing &amp;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</si>
</sst>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4" formatCode="_-* #,##0.00\ &quot;kr&quot;_-;\-* #,##0.00\ &quot;kr&quot;_-;_-* &quot;-&quot;??\ &quot;kr&quot;_-;_-@_-"/>
    <numFmt numFmtId="43" formatCode="_-* #,##0.00\ _k_r_-;\-* #,##0.00\ _k_r_-;_-* &quot;-&quot;??\ _k_r_-;_-@_-"/>
    <numFmt numFmtId="164" formatCode="_(&quot;$&quot;* #,##0_);_(&quot;$&quot;* \(#,##0\);_(&quot;$&quot;* &quot;-&quot;_);_(@_)"/>
    <numFmt numFmtId="165" formatCode="_(&quot;$&quot;* #,##0.00_);_(&quot;$&quot;* \(#,##0.00\);_(&quot;$&quot;* &quot;-&quot;??_);_(@_)"/>
    <numFmt numFmtId="166" formatCode="_(* #,##0.00_);_(* \(#,##0.00\);_(* &quot;-&quot;??_);_(@_)"/>
    <numFmt numFmtId="167" formatCode="0.0"/>
    <numFmt numFmtId="168" formatCode="0.000"/>
    <numFmt numFmtId="169" formatCode="#,##0.0"/>
    <numFmt numFmtId="170" formatCode="#,##0.000000"/>
    <numFmt numFmtId="171" formatCode="0.000000"/>
    <numFmt numFmtId="172" formatCode="0.00000"/>
    <numFmt numFmtId="173" formatCode="0.0%"/>
    <numFmt numFmtId="174" formatCode="_-* #,##0.00\ [$€-1]_-;\-* #,##0.00\ [$€-1]_-;_-* &quot;-&quot;??\ [$€-1]_-"/>
    <numFmt numFmtId="175" formatCode="#,##0.00_ ;[Red]\-#,##0.00;\-"/>
    <numFmt numFmtId="176" formatCode="#,##0;\-#,##0;&quot;-&quot;"/>
    <numFmt numFmtId="177" formatCode="_-* #,##0.00\ &quot;€&quot;_-;\-* #,##0.00\ &quot;€&quot;_-;_-* &quot;-&quot;??\ &quot;€&quot;_-;_-@_-"/>
    <numFmt numFmtId="178" formatCode="\d\.\ mm\ \y\y"/>
    <numFmt numFmtId="179" formatCode="mm&quot;/&quot;\y\y"/>
    <numFmt numFmtId="180" formatCode="_-* #,##0\ _$_-;\-* #,##0\ _$_-;_-* &quot;-&quot;\ _$_-;_-@_-"/>
    <numFmt numFmtId="181" formatCode="_-* #,##0.00\ _$_-;\-* #,##0.00\ _$_-;_-* &quot;-&quot;??\ _$_-;_-@_-"/>
    <numFmt numFmtId="182" formatCode="#,##0;[Red]&quot;(&quot;#,##0&quot;)&quot;"/>
    <numFmt numFmtId="183" formatCode="#,##0.00;[Red]&quot;(&quot;#,##0.00&quot;)&quot;"/>
    <numFmt numFmtId="184" formatCode="&quot;Market Segment &quot;0"/>
    <numFmt numFmtId="185" formatCode="_-* #,##0\ _F_-;\-* #,##0\ _F_-;_-* &quot;-&quot;\ _F_-;_-@_-"/>
    <numFmt numFmtId="186" formatCode="_-* #,##0.00\ _F_-;\-* #,##0.00\ _F_-;_-* &quot;-&quot;??\ _F_-;_-@_-"/>
    <numFmt numFmtId="187" formatCode="_-&quot;$&quot;* #,##0.00_-;\-&quot;$&quot;* #,##0.00_-;_-&quot;$&quot;* &quot;-&quot;??_-;_-@_-"/>
    <numFmt numFmtId="188" formatCode="_-* #,##0\ &quot;F&quot;_-;\-* #,##0\ &quot;F&quot;_-;_-* &quot;-&quot;\ &quot;F&quot;_-;_-@_-"/>
    <numFmt numFmtId="189" formatCode="_-* #,##0.00\ &quot;F&quot;_-;\-* #,##0.00\ &quot;F&quot;_-;_-* &quot;-&quot;??\ &quot;F&quot;_-;_-@_-"/>
    <numFmt numFmtId="190" formatCode="0.00_)"/>
    <numFmt numFmtId="191" formatCode="_-* #,##0_-;\-* #,##0_-;_-* &quot;-&quot;_-;_-@_-"/>
    <numFmt numFmtId="192" formatCode="_-&quot;£&quot;* #,##0_-;\-&quot;£&quot;* #,##0_-;_-&quot;£&quot;* &quot;-&quot;_-;_-@_-"/>
    <numFmt numFmtId="193" formatCode="_-* #,##0\ &quot;$&quot;_-;\-* #,##0\ &quot;$&quot;_-;_-* &quot;-&quot;\ &quot;$&quot;_-;_-@_-"/>
    <numFmt numFmtId="194" formatCode="_-* #,##0.00\ &quot;$&quot;_-;\-* #,##0.00\ &quot;$&quot;_-;_-* &quot;-&quot;??\ &quot;$&quot;_-;_-@_-"/>
    <numFmt numFmtId="195" formatCode="\$#,##0\ ;\(\$#,##0\)"/>
    <numFmt numFmtId="196" formatCode="#,##0&quot; DM&quot;;[Red]&quot;(&quot;#,##0&quot;) DM&quot;"/>
    <numFmt numFmtId="197" formatCode="#,##0.00&quot; DM&quot;;[Red]&quot;(&quot;#,##0.00&quot;) DM&quot;"/>
    <numFmt numFmtId="198" formatCode="0.0E+00"/>
  </numFmts>
  <fonts count="114">
    <font>
      <sz val="11"/>
      <color theme="1"/>
      <name val="Calibri"/>
      <family val="2"/>
      <scheme val="minor"/>
    </font>
    <font>
      <sz val="10"/>
      <name val="Arial"/>
      <family val="2"/>
    </font>
    <font>
      <sz val="10"/>
      <name val="Arial"/>
      <family val="2"/>
    </font>
    <font>
      <sz val="8"/>
      <name val="Arial"/>
      <family val="2"/>
    </font>
    <font>
      <b/>
      <sz val="12"/>
      <name val="Arial"/>
      <family val="2"/>
    </font>
    <font>
      <b/>
      <sz val="10"/>
      <color indexed="12"/>
      <name val="Arial"/>
      <family val="2"/>
    </font>
    <font>
      <b/>
      <u/>
      <sz val="12"/>
      <name val="Arial"/>
      <family val="2"/>
    </font>
    <font>
      <b/>
      <sz val="10"/>
      <color indexed="10"/>
      <name val="Arial"/>
      <family val="2"/>
    </font>
    <font>
      <b/>
      <sz val="10"/>
      <name val="Arial"/>
      <family val="2"/>
    </font>
    <font>
      <sz val="11"/>
      <color theme="1"/>
      <name val="Arial"/>
      <family val="2"/>
    </font>
    <font>
      <sz val="11"/>
      <color rgb="FFFF0000"/>
      <name val="Arial"/>
      <family val="2"/>
    </font>
    <font>
      <sz val="10"/>
      <color theme="1"/>
      <name val="Arial"/>
      <family val="2"/>
    </font>
    <font>
      <sz val="11"/>
      <name val="Arial"/>
      <family val="2"/>
    </font>
    <font>
      <b/>
      <sz val="11"/>
      <color indexed="10"/>
      <name val="Arial"/>
      <family val="2"/>
    </font>
    <font>
      <b/>
      <sz val="11"/>
      <color indexed="12"/>
      <name val="Arial"/>
      <family val="2"/>
    </font>
    <font>
      <sz val="11"/>
      <color indexed="12"/>
      <name val="Arial"/>
      <family val="2"/>
    </font>
    <font>
      <b/>
      <i/>
      <sz val="11"/>
      <color indexed="10"/>
      <name val="Arial"/>
      <family val="2"/>
    </font>
    <font>
      <sz val="11"/>
      <color indexed="8"/>
      <name val="Arial"/>
      <family val="2"/>
    </font>
    <font>
      <b/>
      <sz val="11"/>
      <color rgb="FFFF0000"/>
      <name val="Arial"/>
      <family val="2"/>
    </font>
    <font>
      <vertAlign val="superscript"/>
      <sz val="10"/>
      <name val="Arial"/>
      <family val="2"/>
    </font>
    <font>
      <sz val="11"/>
      <color theme="1"/>
      <name val="Calibri"/>
      <family val="2"/>
      <scheme val="minor"/>
    </font>
    <font>
      <b/>
      <sz val="11"/>
      <color theme="1"/>
      <name val="Arial"/>
      <family val="2"/>
    </font>
    <font>
      <b/>
      <u/>
      <sz val="11"/>
      <color theme="1"/>
      <name val="Arial"/>
      <family val="2"/>
    </font>
    <font>
      <sz val="11"/>
      <color theme="0"/>
      <name val="Arial"/>
      <family val="2"/>
    </font>
    <font>
      <b/>
      <sz val="11"/>
      <color theme="0"/>
      <name val="Arial"/>
      <family val="2"/>
    </font>
    <font>
      <b/>
      <sz val="11"/>
      <color rgb="FF0070C0"/>
      <name val="Arial"/>
      <family val="2"/>
    </font>
    <font>
      <b/>
      <u/>
      <sz val="14"/>
      <name val="Arial"/>
      <family val="2"/>
    </font>
    <font>
      <sz val="10"/>
      <color indexed="8"/>
      <name val="Arial"/>
      <family val="2"/>
    </font>
    <font>
      <b/>
      <sz val="11"/>
      <color theme="1"/>
      <name val="Calibri"/>
      <family val="2"/>
      <scheme val="minor"/>
    </font>
    <font>
      <sz val="11"/>
      <color rgb="FF006100"/>
      <name val="Calibri"/>
      <family val="2"/>
      <scheme val="minor"/>
    </font>
    <font>
      <sz val="11"/>
      <color rgb="FF9C6500"/>
      <name val="Calibri"/>
      <family val="2"/>
      <scheme val="minor"/>
    </font>
    <font>
      <sz val="8"/>
      <color theme="1"/>
      <name val="Arial"/>
      <family val="2"/>
    </font>
    <font>
      <sz val="9"/>
      <color indexed="81"/>
      <name val="Tahoma"/>
      <family val="2"/>
    </font>
    <font>
      <b/>
      <sz val="9"/>
      <color indexed="81"/>
      <name val="Tahoma"/>
      <family val="2"/>
    </font>
    <font>
      <sz val="11"/>
      <color rgb="FF9C0006"/>
      <name val="Calibri"/>
      <family val="2"/>
      <scheme val="minor"/>
    </font>
    <font>
      <b/>
      <sz val="8"/>
      <color theme="1"/>
      <name val="Arial"/>
      <family val="2"/>
    </font>
    <font>
      <u/>
      <sz val="10"/>
      <name val="Arial"/>
      <family val="2"/>
    </font>
    <font>
      <u/>
      <sz val="11"/>
      <color theme="1"/>
      <name val="Arial"/>
      <family val="2"/>
    </font>
    <font>
      <sz val="11"/>
      <color theme="0" tint="-0.24997711111789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0"/>
      <name val="Arial"/>
      <family val="2"/>
    </font>
    <font>
      <sz val="10"/>
      <color indexed="20"/>
      <name val="Arial"/>
      <family val="2"/>
    </font>
    <font>
      <b/>
      <sz val="10"/>
      <color indexed="9"/>
      <name val="Arial"/>
      <family val="2"/>
    </font>
    <font>
      <sz val="10"/>
      <color indexed="17"/>
      <name val="Arial"/>
      <family val="2"/>
    </font>
    <font>
      <u/>
      <sz val="10"/>
      <color indexed="1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9"/>
      <name val="Arial"/>
      <family val="2"/>
    </font>
    <font>
      <sz val="11"/>
      <color indexed="17"/>
      <name val="Calibri"/>
      <family val="2"/>
    </font>
    <font>
      <sz val="11"/>
      <color indexed="60"/>
      <name val="Calibri"/>
      <family val="2"/>
    </font>
    <font>
      <sz val="11"/>
      <color indexed="8"/>
      <name val="Calibri"/>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sz val="12"/>
      <name val="Times New Roman"/>
      <family val="1"/>
    </font>
    <font>
      <b/>
      <sz val="11"/>
      <color indexed="9"/>
      <name val="Calibri"/>
      <family val="2"/>
    </font>
    <font>
      <b/>
      <sz val="12"/>
      <color indexed="9"/>
      <name val="Arial"/>
      <family val="2"/>
    </font>
    <font>
      <sz val="10"/>
      <color indexed="24"/>
      <name val="Arial"/>
      <family val="2"/>
    </font>
    <font>
      <sz val="8"/>
      <name val="Helv"/>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2"/>
      <color indexed="8"/>
      <name val="Arial"/>
      <family val="2"/>
    </font>
    <font>
      <sz val="10"/>
      <name val="Times New Roman"/>
      <family val="1"/>
    </font>
    <font>
      <b/>
      <i/>
      <sz val="16"/>
      <name val="Helv"/>
    </font>
    <font>
      <b/>
      <sz val="11"/>
      <color indexed="63"/>
      <name val="Calibri"/>
      <family val="2"/>
    </font>
    <font>
      <sz val="10"/>
      <name val="Helv"/>
    </font>
    <font>
      <sz val="12"/>
      <name val="Helv"/>
    </font>
    <font>
      <b/>
      <sz val="11"/>
      <color indexed="8"/>
      <name val="Calibri"/>
      <family val="2"/>
    </font>
    <font>
      <sz val="11"/>
      <color indexed="10"/>
      <name val="Calibri"/>
      <family val="2"/>
    </font>
    <font>
      <b/>
      <sz val="18"/>
      <color indexed="24"/>
      <name val="Arial"/>
      <family val="2"/>
    </font>
    <font>
      <b/>
      <sz val="12"/>
      <color indexed="24"/>
      <name val="Arial"/>
      <family val="2"/>
    </font>
    <font>
      <sz val="12"/>
      <name val="新細明體"/>
      <family val="1"/>
      <charset val="136"/>
    </font>
    <font>
      <u/>
      <sz val="11"/>
      <color theme="10"/>
      <name val="Calibri"/>
      <family val="2"/>
      <scheme val="minor"/>
    </font>
    <font>
      <sz val="12"/>
      <color theme="1"/>
      <name val="Calibri"/>
      <family val="2"/>
      <charset val="136"/>
      <scheme val="minor"/>
    </font>
    <font>
      <sz val="10"/>
      <color indexed="9"/>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sz val="10"/>
      <color rgb="FF006100"/>
      <name val="Arial"/>
      <family val="2"/>
    </font>
    <font>
      <sz val="10"/>
      <color rgb="FF9C6500"/>
      <name val="Arial"/>
      <family val="2"/>
    </font>
    <font>
      <sz val="11"/>
      <name val="ＭＳ Ｐゴシック"/>
      <family val="3"/>
      <charset val="128"/>
    </font>
    <font>
      <b/>
      <sz val="8"/>
      <color indexed="10"/>
      <name val="Arial"/>
      <family val="2"/>
    </font>
    <font>
      <sz val="11"/>
      <color rgb="FFFF3300"/>
      <name val="Arial"/>
      <family val="2"/>
    </font>
    <font>
      <sz val="8"/>
      <color theme="1"/>
      <name val="Calibri"/>
      <family val="2"/>
      <scheme val="minor"/>
    </font>
    <font>
      <sz val="9"/>
      <color theme="1"/>
      <name val="Arial"/>
      <family val="2"/>
    </font>
    <font>
      <b/>
      <sz val="10"/>
      <color rgb="FFFF0000"/>
      <name val="Arial"/>
      <family val="2"/>
    </font>
    <font>
      <b/>
      <sz val="20"/>
      <name val="Arial"/>
      <family val="2"/>
    </font>
    <font>
      <sz val="20"/>
      <name val="Arial"/>
      <family val="2"/>
    </font>
    <font>
      <sz val="20"/>
      <color theme="1"/>
      <name val="Arial"/>
      <family val="2"/>
    </font>
    <font>
      <b/>
      <sz val="26"/>
      <name val="Arial"/>
      <family val="2"/>
    </font>
  </fonts>
  <fills count="8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9FF66"/>
        <bgColor indexed="64"/>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C7CE"/>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7"/>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0000"/>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9"/>
      </left>
      <right style="medium">
        <color indexed="9"/>
      </right>
      <top style="medium">
        <color indexed="9"/>
      </top>
      <bottom style="medium">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s>
  <cellStyleXfs count="1843">
    <xf numFmtId="0" fontId="0" fillId="0" borderId="0"/>
    <xf numFmtId="0" fontId="1" fillId="0" borderId="0"/>
    <xf numFmtId="9" fontId="20" fillId="0" borderId="0" applyFon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 fillId="0" borderId="0"/>
    <xf numFmtId="0" fontId="1" fillId="26" borderId="0"/>
    <xf numFmtId="0" fontId="8" fillId="26" borderId="0"/>
    <xf numFmtId="0" fontId="64" fillId="26" borderId="0"/>
    <xf numFmtId="0" fontId="51" fillId="26" borderId="0"/>
    <xf numFmtId="0" fontId="65" fillId="26" borderId="0"/>
    <xf numFmtId="0" fontId="60" fillId="26" borderId="0"/>
    <xf numFmtId="0" fontId="3" fillId="26" borderId="0"/>
    <xf numFmtId="175" fontId="1" fillId="2" borderId="37"/>
    <xf numFmtId="175" fontId="1" fillId="2" borderId="37"/>
    <xf numFmtId="0" fontId="64" fillId="2" borderId="0"/>
    <xf numFmtId="0" fontId="1" fillId="26" borderId="0"/>
    <xf numFmtId="0" fontId="8" fillId="26" borderId="0"/>
    <xf numFmtId="0" fontId="64" fillId="26" borderId="0"/>
    <xf numFmtId="0" fontId="1" fillId="26" borderId="0"/>
    <xf numFmtId="0" fontId="1" fillId="26" borderId="0"/>
    <xf numFmtId="0" fontId="65" fillId="26" borderId="0"/>
    <xf numFmtId="0" fontId="60" fillId="26" borderId="0"/>
    <xf numFmtId="0" fontId="3" fillId="26" borderId="0"/>
    <xf numFmtId="0" fontId="20" fillId="33"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63" fillId="57"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63" fillId="58"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63" fillId="59"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63" fillId="60"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63" fillId="61" borderId="0" applyNumberFormat="0" applyBorder="0" applyAlignment="0" applyProtection="0"/>
    <xf numFmtId="0" fontId="20" fillId="4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63" fillId="62"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63" fillId="63"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63" fillId="6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63" fillId="65"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63" fillId="60"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63" fillId="6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63" fillId="66" borderId="0" applyNumberFormat="0" applyBorder="0" applyAlignment="0" applyProtection="0"/>
    <xf numFmtId="0" fontId="20" fillId="54" borderId="0" applyNumberFormat="0" applyBorder="0" applyAlignment="0" applyProtection="0"/>
    <xf numFmtId="0" fontId="50" fillId="35" borderId="0" applyNumberFormat="0" applyBorder="0" applyAlignment="0" applyProtection="0"/>
    <xf numFmtId="0" fontId="66" fillId="67" borderId="0" applyNumberFormat="0" applyBorder="0" applyAlignment="0" applyProtection="0"/>
    <xf numFmtId="0" fontId="50" fillId="39" borderId="0" applyNumberFormat="0" applyBorder="0" applyAlignment="0" applyProtection="0"/>
    <xf numFmtId="0" fontId="66" fillId="64" borderId="0" applyNumberFormat="0" applyBorder="0" applyAlignment="0" applyProtection="0"/>
    <xf numFmtId="0" fontId="50" fillId="43" borderId="0" applyNumberFormat="0" applyBorder="0" applyAlignment="0" applyProtection="0"/>
    <xf numFmtId="0" fontId="66" fillId="65" borderId="0" applyNumberFormat="0" applyBorder="0" applyAlignment="0" applyProtection="0"/>
    <xf numFmtId="0" fontId="50" fillId="47" borderId="0" applyNumberFormat="0" applyBorder="0" applyAlignment="0" applyProtection="0"/>
    <xf numFmtId="0" fontId="66" fillId="68" borderId="0" applyNumberFormat="0" applyBorder="0" applyAlignment="0" applyProtection="0"/>
    <xf numFmtId="0" fontId="50" fillId="51" borderId="0" applyNumberFormat="0" applyBorder="0" applyAlignment="0" applyProtection="0"/>
    <xf numFmtId="0" fontId="66" fillId="69" borderId="0" applyNumberFormat="0" applyBorder="0" applyAlignment="0" applyProtection="0"/>
    <xf numFmtId="0" fontId="50" fillId="55" borderId="0" applyNumberFormat="0" applyBorder="0" applyAlignment="0" applyProtection="0"/>
    <xf numFmtId="0" fontId="66" fillId="70" borderId="0" applyNumberFormat="0" applyBorder="0" applyAlignment="0" applyProtection="0"/>
    <xf numFmtId="0" fontId="50" fillId="32" borderId="0" applyNumberFormat="0" applyBorder="0" applyAlignment="0" applyProtection="0"/>
    <xf numFmtId="0" fontId="66" fillId="71" borderId="0" applyNumberFormat="0" applyBorder="0" applyAlignment="0" applyProtection="0"/>
    <xf numFmtId="0" fontId="50" fillId="36" borderId="0" applyNumberFormat="0" applyBorder="0" applyAlignment="0" applyProtection="0"/>
    <xf numFmtId="0" fontId="66" fillId="72" borderId="0" applyNumberFormat="0" applyBorder="0" applyAlignment="0" applyProtection="0"/>
    <xf numFmtId="0" fontId="50" fillId="40" borderId="0" applyNumberFormat="0" applyBorder="0" applyAlignment="0" applyProtection="0"/>
    <xf numFmtId="0" fontId="66" fillId="73" borderId="0" applyNumberFormat="0" applyBorder="0" applyAlignment="0" applyProtection="0"/>
    <xf numFmtId="0" fontId="50" fillId="44" borderId="0" applyNumberFormat="0" applyBorder="0" applyAlignment="0" applyProtection="0"/>
    <xf numFmtId="0" fontId="66" fillId="68" borderId="0" applyNumberFormat="0" applyBorder="0" applyAlignment="0" applyProtection="0"/>
    <xf numFmtId="0" fontId="50" fillId="48" borderId="0" applyNumberFormat="0" applyBorder="0" applyAlignment="0" applyProtection="0"/>
    <xf numFmtId="0" fontId="66" fillId="69" borderId="0" applyNumberFormat="0" applyBorder="0" applyAlignment="0" applyProtection="0"/>
    <xf numFmtId="0" fontId="50" fillId="52" borderId="0" applyNumberFormat="0" applyBorder="0" applyAlignment="0" applyProtection="0"/>
    <xf numFmtId="0" fontId="66" fillId="74" borderId="0" applyNumberFormat="0" applyBorder="0" applyAlignment="0" applyProtection="0"/>
    <xf numFmtId="0" fontId="52" fillId="58" borderId="0" applyNumberFormat="0" applyBorder="0" applyAlignment="0" applyProtection="0"/>
    <xf numFmtId="0" fontId="34" fillId="15" borderId="0" applyNumberFormat="0" applyBorder="0" applyAlignment="0" applyProtection="0"/>
    <xf numFmtId="0" fontId="52" fillId="58" borderId="0" applyNumberFormat="0" applyBorder="0" applyAlignment="0" applyProtection="0"/>
    <xf numFmtId="0" fontId="67" fillId="58" borderId="0" applyNumberFormat="0" applyBorder="0" applyAlignment="0" applyProtection="0"/>
    <xf numFmtId="176" fontId="27" fillId="0" borderId="0" applyFill="0" applyBorder="0" applyAlignment="0"/>
    <xf numFmtId="0" fontId="45" fillId="29" borderId="31" applyNumberFormat="0" applyAlignment="0" applyProtection="0"/>
    <xf numFmtId="0" fontId="68" fillId="75" borderId="38" applyNumberFormat="0" applyAlignment="0" applyProtection="0"/>
    <xf numFmtId="0" fontId="69" fillId="26" borderId="11" applyBorder="0">
      <alignment horizontal="centerContinuous"/>
    </xf>
    <xf numFmtId="0" fontId="47" fillId="30" borderId="34" applyNumberFormat="0" applyAlignment="0" applyProtection="0"/>
    <xf numFmtId="0" fontId="70" fillId="76" borderId="39" applyNumberFormat="0" applyAlignment="0" applyProtection="0"/>
    <xf numFmtId="43"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0" fontId="71" fillId="77" borderId="0">
      <alignment horizontal="centerContinuous"/>
    </xf>
    <xf numFmtId="0" fontId="69" fillId="78" borderId="11" applyBorder="0"/>
    <xf numFmtId="0" fontId="69" fillId="78" borderId="11" applyBorder="0"/>
    <xf numFmtId="0" fontId="72" fillId="0" borderId="0" applyFont="0" applyFill="0" applyBorder="0" applyAlignment="0" applyProtection="0"/>
    <xf numFmtId="178" fontId="73" fillId="0" borderId="0" applyFont="0" applyFill="0" applyBorder="0" applyAlignment="0" applyProtection="0"/>
    <xf numFmtId="179" fontId="73"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73" fillId="0" borderId="0" applyFont="0" applyFill="0" applyBorder="0" applyAlignment="0" applyProtection="0"/>
    <xf numFmtId="183" fontId="7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7" fontId="1" fillId="0" borderId="0" applyFon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2" fontId="72" fillId="0" borderId="0" applyFont="0" applyFill="0" applyBorder="0" applyAlignment="0" applyProtection="0"/>
    <xf numFmtId="0" fontId="72" fillId="0" borderId="40" applyNumberFormat="0" applyFont="0" applyFill="0" applyAlignment="0" applyProtection="0"/>
    <xf numFmtId="0" fontId="54" fillId="59" borderId="0" applyNumberFormat="0" applyBorder="0" applyAlignment="0" applyProtection="0"/>
    <xf numFmtId="0" fontId="29" fillId="10" borderId="0" applyNumberFormat="0" applyBorder="0" applyAlignment="0" applyProtection="0"/>
    <xf numFmtId="0" fontId="54" fillId="59" borderId="0" applyNumberFormat="0" applyBorder="0" applyAlignment="0" applyProtection="0"/>
    <xf numFmtId="0" fontId="61" fillId="59" borderId="0" applyNumberFormat="0" applyBorder="0" applyAlignment="0" applyProtection="0"/>
    <xf numFmtId="38" fontId="3" fillId="26" borderId="0" applyNumberFormat="0" applyBorder="0" applyAlignment="0" applyProtection="0"/>
    <xf numFmtId="0" fontId="4" fillId="0" borderId="19" applyNumberFormat="0" applyAlignment="0" applyProtection="0">
      <alignment horizontal="left" vertical="center"/>
    </xf>
    <xf numFmtId="0" fontId="4" fillId="0" borderId="19" applyNumberFormat="0" applyAlignment="0" applyProtection="0">
      <alignment horizontal="left" vertical="center"/>
    </xf>
    <xf numFmtId="0" fontId="4" fillId="0" borderId="2">
      <alignment horizontal="left" vertical="center"/>
    </xf>
    <xf numFmtId="0" fontId="4" fillId="0" borderId="2">
      <alignment horizontal="left" vertical="center"/>
    </xf>
    <xf numFmtId="0" fontId="40" fillId="0" borderId="28" applyNumberFormat="0" applyFill="0" applyAlignment="0" applyProtection="0"/>
    <xf numFmtId="0" fontId="75" fillId="0" borderId="41" applyNumberFormat="0" applyFill="0" applyAlignment="0" applyProtection="0"/>
    <xf numFmtId="0" fontId="41" fillId="0" borderId="29" applyNumberFormat="0" applyFill="0" applyAlignment="0" applyProtection="0"/>
    <xf numFmtId="0" fontId="76" fillId="0" borderId="42" applyNumberFormat="0" applyFill="0" applyAlignment="0" applyProtection="0"/>
    <xf numFmtId="0" fontId="42" fillId="0" borderId="30" applyNumberFormat="0" applyFill="0" applyAlignment="0" applyProtection="0"/>
    <xf numFmtId="0" fontId="77" fillId="0" borderId="43" applyNumberFormat="0" applyFill="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55" fillId="0" borderId="0" applyNumberFormat="0" applyFill="0" applyBorder="0" applyAlignment="0" applyProtection="0">
      <alignment vertical="top"/>
      <protection locked="0"/>
    </xf>
    <xf numFmtId="0" fontId="91" fillId="0" borderId="0" applyNumberFormat="0" applyFill="0" applyBorder="0" applyAlignment="0" applyProtection="0"/>
    <xf numFmtId="10" fontId="3" fillId="2" borderId="3" applyNumberFormat="0" applyBorder="0" applyAlignment="0" applyProtection="0"/>
    <xf numFmtId="0" fontId="43" fillId="28" borderId="31" applyNumberFormat="0" applyAlignment="0" applyProtection="0"/>
    <xf numFmtId="0" fontId="78" fillId="62" borderId="38"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3" fontId="72" fillId="0" borderId="0" applyFont="0" applyFill="0" applyBorder="0" applyAlignment="0" applyProtection="0"/>
    <xf numFmtId="0" fontId="53" fillId="77" borderId="44">
      <alignment horizontal="center" vertical="center" wrapText="1"/>
    </xf>
    <xf numFmtId="0" fontId="46" fillId="0" borderId="33" applyNumberFormat="0" applyFill="0" applyAlignment="0" applyProtection="0"/>
    <xf numFmtId="0" fontId="79" fillId="0" borderId="45" applyNumberFormat="0" applyFill="0" applyAlignment="0" applyProtection="0"/>
    <xf numFmtId="184" fontId="80" fillId="26" borderId="10">
      <alignment horizontal="left"/>
    </xf>
    <xf numFmtId="0" fontId="69" fillId="79" borderId="0"/>
    <xf numFmtId="0" fontId="69" fillId="79" borderId="0"/>
    <xf numFmtId="185" fontId="1" fillId="0" borderId="0" applyFont="0" applyFill="0" applyBorder="0" applyAlignment="0" applyProtection="0"/>
    <xf numFmtId="186" fontId="1" fillId="0" borderId="0" applyFont="0" applyFill="0" applyBorder="0" applyAlignment="0" applyProtection="0"/>
    <xf numFmtId="164" fontId="81" fillId="0" borderId="0" applyFont="0" applyFill="0" applyBorder="0" applyAlignment="0" applyProtection="0"/>
    <xf numFmtId="165" fontId="8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0" fontId="56" fillId="80" borderId="0" applyNumberFormat="0" applyBorder="0" applyAlignment="0" applyProtection="0"/>
    <xf numFmtId="0" fontId="30" fillId="11" borderId="0" applyNumberFormat="0" applyBorder="0" applyAlignment="0" applyProtection="0"/>
    <xf numFmtId="0" fontId="62" fillId="80" borderId="0" applyNumberFormat="0" applyBorder="0" applyAlignment="0" applyProtection="0"/>
    <xf numFmtId="0" fontId="56" fillId="80" borderId="0" applyNumberFormat="0" applyBorder="0" applyAlignment="0" applyProtection="0"/>
    <xf numFmtId="190" fontId="82"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3"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81" borderId="46" applyNumberFormat="0" applyFont="0" applyAlignment="0" applyProtection="0"/>
    <xf numFmtId="0" fontId="44" fillId="29" borderId="32" applyNumberFormat="0" applyAlignment="0" applyProtection="0"/>
    <xf numFmtId="0" fontId="83" fillId="75" borderId="47" applyNumberFormat="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72" fillId="0" borderId="0" applyFont="0" applyFill="0" applyBorder="0" applyAlignment="0" applyProtection="0"/>
    <xf numFmtId="9" fontId="73" fillId="0" borderId="0" applyFont="0" applyFill="0" applyBorder="0" applyAlignment="0" applyProtection="0"/>
    <xf numFmtId="10" fontId="73"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0" fontId="3" fillId="0" borderId="0"/>
    <xf numFmtId="0" fontId="84" fillId="0" borderId="0"/>
    <xf numFmtId="0" fontId="85" fillId="0" borderId="0"/>
    <xf numFmtId="0" fontId="1" fillId="0" borderId="0"/>
    <xf numFmtId="0" fontId="1" fillId="0" borderId="0"/>
    <xf numFmtId="0" fontId="39" fillId="0" borderId="0" applyNumberFormat="0" applyFill="0" applyBorder="0" applyAlignment="0" applyProtection="0"/>
    <xf numFmtId="0" fontId="57" fillId="0" borderId="0" applyNumberFormat="0" applyFill="0" applyBorder="0" applyAlignment="0" applyProtection="0"/>
    <xf numFmtId="0" fontId="28" fillId="0" borderId="36" applyNumberFormat="0" applyFill="0" applyAlignment="0" applyProtection="0"/>
    <xf numFmtId="0" fontId="86" fillId="0" borderId="48" applyNumberFormat="0" applyFill="0" applyAlignment="0" applyProtection="0"/>
    <xf numFmtId="191" fontId="1" fillId="0" borderId="0" applyFont="0" applyFill="0" applyBorder="0" applyAlignment="0" applyProtection="0"/>
    <xf numFmtId="166" fontId="1" fillId="0" borderId="0" applyFont="0" applyFill="0" applyBorder="0" applyAlignment="0" applyProtection="0"/>
    <xf numFmtId="192"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44" fontId="1" fillId="0" borderId="0" applyFont="0" applyFill="0" applyBorder="0" applyAlignment="0" applyProtection="0"/>
    <xf numFmtId="19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94" fontId="1" fillId="0" borderId="0" applyFont="0" applyFill="0" applyBorder="0" applyAlignment="0" applyProtection="0"/>
    <xf numFmtId="195" fontId="72" fillId="0" borderId="0" applyFont="0" applyFill="0" applyBorder="0" applyAlignment="0" applyProtection="0"/>
    <xf numFmtId="196" fontId="84" fillId="0" borderId="0" applyFont="0" applyFill="0" applyBorder="0" applyAlignment="0" applyProtection="0"/>
    <xf numFmtId="197" fontId="84" fillId="0" borderId="0" applyFont="0" applyFill="0" applyBorder="0" applyAlignment="0" applyProtection="0"/>
    <xf numFmtId="0" fontId="4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2" fillId="0" borderId="0">
      <alignment vertical="center"/>
    </xf>
    <xf numFmtId="0" fontId="90" fillId="0" borderId="0"/>
    <xf numFmtId="0" fontId="92" fillId="0" borderId="0">
      <alignment vertical="center"/>
    </xf>
    <xf numFmtId="0" fontId="20" fillId="0" borderId="0"/>
    <xf numFmtId="0" fontId="2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0" fontId="20" fillId="0" borderId="0"/>
    <xf numFmtId="9" fontId="1" fillId="0" borderId="0" applyFont="0" applyFill="0" applyBorder="0" applyAlignment="0" applyProtection="0"/>
    <xf numFmtId="0" fontId="1" fillId="0" borderId="0"/>
    <xf numFmtId="0" fontId="1" fillId="0" borderId="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5" borderId="0" applyNumberFormat="0" applyBorder="0" applyAlignment="0" applyProtection="0"/>
    <xf numFmtId="0" fontId="27" fillId="60" borderId="0" applyNumberFormat="0" applyBorder="0" applyAlignment="0" applyProtection="0"/>
    <xf numFmtId="0" fontId="27" fillId="63" borderId="0" applyNumberFormat="0" applyBorder="0" applyAlignment="0" applyProtection="0"/>
    <xf numFmtId="0" fontId="27" fillId="66" borderId="0" applyNumberFormat="0" applyBorder="0" applyAlignment="0" applyProtection="0"/>
    <xf numFmtId="0" fontId="93" fillId="67" borderId="0" applyNumberFormat="0" applyBorder="0" applyAlignment="0" applyProtection="0"/>
    <xf numFmtId="0" fontId="93" fillId="64" borderId="0" applyNumberFormat="0" applyBorder="0" applyAlignment="0" applyProtection="0"/>
    <xf numFmtId="0" fontId="93" fillId="65" borderId="0" applyNumberFormat="0" applyBorder="0" applyAlignment="0" applyProtection="0"/>
    <xf numFmtId="0" fontId="93" fillId="68" borderId="0" applyNumberFormat="0" applyBorder="0" applyAlignment="0" applyProtection="0"/>
    <xf numFmtId="0" fontId="93" fillId="69" borderId="0" applyNumberFormat="0" applyBorder="0" applyAlignment="0" applyProtection="0"/>
    <xf numFmtId="0" fontId="93" fillId="70" borderId="0" applyNumberFormat="0" applyBorder="0" applyAlignment="0" applyProtection="0"/>
    <xf numFmtId="0" fontId="93" fillId="71" borderId="0" applyNumberFormat="0" applyBorder="0" applyAlignment="0" applyProtection="0"/>
    <xf numFmtId="0" fontId="93" fillId="72" borderId="0" applyNumberFormat="0" applyBorder="0" applyAlignment="0" applyProtection="0"/>
    <xf numFmtId="0" fontId="93" fillId="73" borderId="0" applyNumberFormat="0" applyBorder="0" applyAlignment="0" applyProtection="0"/>
    <xf numFmtId="0" fontId="93" fillId="68" borderId="0" applyNumberFormat="0" applyBorder="0" applyAlignment="0" applyProtection="0"/>
    <xf numFmtId="0" fontId="93" fillId="69" borderId="0" applyNumberFormat="0" applyBorder="0" applyAlignment="0" applyProtection="0"/>
    <xf numFmtId="0" fontId="93" fillId="74" borderId="0" applyNumberFormat="0" applyBorder="0" applyAlignment="0" applyProtection="0"/>
    <xf numFmtId="0" fontId="94" fillId="75" borderId="38" applyNumberFormat="0" applyAlignment="0" applyProtection="0"/>
    <xf numFmtId="0" fontId="53" fillId="76" borderId="39" applyNumberFormat="0" applyAlignment="0" applyProtection="0"/>
    <xf numFmtId="0" fontId="99" fillId="62" borderId="38" applyNumberFormat="0" applyAlignment="0" applyProtection="0"/>
    <xf numFmtId="0" fontId="99" fillId="62" borderId="38" applyNumberFormat="0" applyAlignment="0" applyProtection="0"/>
    <xf numFmtId="0" fontId="99" fillId="62" borderId="38" applyNumberFormat="0" applyAlignment="0" applyProtection="0"/>
    <xf numFmtId="0" fontId="99" fillId="62" borderId="38" applyNumberFormat="0" applyAlignment="0" applyProtection="0"/>
    <xf numFmtId="0" fontId="95" fillId="0" borderId="0" applyNumberFormat="0" applyFill="0" applyBorder="0" applyAlignment="0" applyProtection="0"/>
    <xf numFmtId="0" fontId="96" fillId="0" borderId="41" applyNumberFormat="0" applyFill="0" applyAlignment="0" applyProtection="0"/>
    <xf numFmtId="0" fontId="97" fillId="0" borderId="42" applyNumberFormat="0" applyFill="0" applyAlignment="0" applyProtection="0"/>
    <xf numFmtId="0" fontId="98" fillId="0" borderId="43" applyNumberFormat="0" applyFill="0" applyAlignment="0" applyProtection="0"/>
    <xf numFmtId="0" fontId="98" fillId="0" borderId="0" applyNumberFormat="0" applyFill="0" applyBorder="0" applyAlignment="0" applyProtection="0"/>
    <xf numFmtId="0" fontId="99" fillId="62" borderId="38" applyNumberFormat="0" applyAlignment="0" applyProtection="0"/>
    <xf numFmtId="0" fontId="100" fillId="0" borderId="45" applyNumberFormat="0" applyFill="0" applyAlignment="0" applyProtection="0"/>
    <xf numFmtId="0" fontId="1" fillId="0" borderId="0"/>
    <xf numFmtId="0" fontId="20" fillId="0" borderId="0"/>
    <xf numFmtId="0" fontId="1" fillId="81" borderId="46" applyNumberFormat="0" applyFont="0" applyAlignment="0" applyProtection="0"/>
    <xf numFmtId="0" fontId="101" fillId="75" borderId="47" applyNumberFormat="0" applyAlignment="0" applyProtection="0"/>
    <xf numFmtId="0" fontId="1" fillId="0" borderId="0"/>
    <xf numFmtId="9" fontId="1" fillId="0" borderId="0" applyFont="0" applyFill="0" applyBorder="0" applyAlignment="0" applyProtection="0"/>
    <xf numFmtId="0" fontId="58" fillId="0" borderId="48" applyNumberFormat="0" applyFill="0" applyAlignment="0" applyProtection="0"/>
    <xf numFmtId="0" fontId="59" fillId="0" borderId="0" applyNumberFormat="0" applyFill="0" applyBorder="0" applyAlignment="0" applyProtection="0"/>
    <xf numFmtId="0" fontId="99" fillId="62" borderId="38" applyNumberFormat="0" applyAlignment="0" applyProtection="0"/>
    <xf numFmtId="0" fontId="99" fillId="62" borderId="38" applyNumberFormat="0" applyAlignment="0" applyProtection="0"/>
    <xf numFmtId="0" fontId="99" fillId="62" borderId="38" applyNumberFormat="0" applyAlignment="0" applyProtection="0"/>
    <xf numFmtId="0" fontId="99" fillId="62" borderId="38" applyNumberFormat="0" applyAlignment="0" applyProtection="0"/>
    <xf numFmtId="0" fontId="1" fillId="0" borderId="0"/>
    <xf numFmtId="0" fontId="99" fillId="62" borderId="3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62" borderId="38" applyNumberFormat="0" applyAlignment="0" applyProtection="0"/>
    <xf numFmtId="0" fontId="1" fillId="26" borderId="0"/>
    <xf numFmtId="0" fontId="1" fillId="26" borderId="0"/>
    <xf numFmtId="0" fontId="1" fillId="26" borderId="0"/>
    <xf numFmtId="0" fontId="1" fillId="26" borderId="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52" fillId="58" borderId="0" applyNumberFormat="0" applyBorder="0" applyAlignment="0" applyProtection="0"/>
    <xf numFmtId="0" fontId="67" fillId="58" borderId="0" applyNumberFormat="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6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2" fillId="10" borderId="0" applyNumberFormat="0" applyBorder="0" applyAlignment="0" applyProtection="0"/>
    <xf numFmtId="0" fontId="61" fillId="59" borderId="0" applyNumberFormat="0" applyBorder="0" applyAlignment="0" applyProtection="0"/>
    <xf numFmtId="184" fontId="80" fillId="26" borderId="10">
      <alignment horizontal="left"/>
    </xf>
    <xf numFmtId="0" fontId="56" fillId="80" borderId="0" applyNumberFormat="0" applyBorder="0" applyAlignment="0" applyProtection="0"/>
    <xf numFmtId="0" fontId="103" fillId="11" borderId="0" applyNumberFormat="0" applyBorder="0" applyAlignment="0" applyProtection="0"/>
    <xf numFmtId="0" fontId="62" fillId="80" borderId="0" applyNumberFormat="0" applyBorder="0" applyAlignment="0" applyProtection="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20" fillId="31" borderId="35" applyNumberFormat="0" applyFont="0" applyAlignment="0" applyProtection="0"/>
    <xf numFmtId="0" fontId="63" fillId="31" borderId="35" applyNumberFormat="0" applyFont="0" applyAlignment="0" applyProtection="0"/>
    <xf numFmtId="0" fontId="20" fillId="31" borderId="35" applyNumberFormat="0" applyFont="0" applyAlignment="0" applyProtection="0"/>
    <xf numFmtId="10" fontId="1" fillId="0" borderId="0" applyFont="0" applyFill="0" applyBorder="0" applyAlignment="0" applyProtection="0"/>
    <xf numFmtId="10"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20" fillId="0" borderId="0"/>
    <xf numFmtId="0" fontId="20" fillId="0" borderId="0"/>
    <xf numFmtId="0" fontId="20" fillId="0" borderId="0"/>
    <xf numFmtId="0" fontId="57"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63" fillId="0" borderId="0" applyFont="0" applyFill="0" applyBorder="0" applyAlignment="0" applyProtection="0"/>
    <xf numFmtId="38" fontId="104" fillId="0" borderId="0" applyFont="0" applyFill="0" applyBorder="0" applyAlignment="0" applyProtection="0"/>
    <xf numFmtId="38" fontId="104" fillId="0" borderId="0" applyFont="0" applyFill="0" applyBorder="0" applyAlignment="0" applyProtection="0"/>
    <xf numFmtId="0" fontId="81" fillId="0" borderId="0"/>
    <xf numFmtId="0" fontId="81" fillId="0" borderId="0"/>
    <xf numFmtId="0" fontId="81" fillId="0" borderId="0"/>
    <xf numFmtId="0" fontId="81" fillId="0" borderId="0"/>
    <xf numFmtId="0" fontId="104" fillId="0" borderId="0"/>
    <xf numFmtId="0" fontId="81" fillId="0" borderId="0"/>
    <xf numFmtId="0" fontId="81" fillId="0" borderId="0"/>
    <xf numFmtId="0" fontId="104" fillId="0" borderId="0"/>
    <xf numFmtId="0" fontId="104"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20" fillId="0" borderId="0"/>
    <xf numFmtId="0" fontId="1" fillId="0" borderId="0"/>
    <xf numFmtId="165" fontId="20" fillId="0" borderId="0" applyFont="0" applyFill="0" applyBorder="0" applyAlignment="0" applyProtection="0"/>
    <xf numFmtId="0" fontId="20" fillId="0" borderId="0"/>
    <xf numFmtId="0" fontId="20" fillId="0" borderId="0"/>
    <xf numFmtId="44" fontId="1" fillId="0" borderId="0" applyFont="0" applyFill="0" applyBorder="0" applyAlignment="0" applyProtection="0"/>
    <xf numFmtId="0" fontId="1" fillId="0" borderId="0"/>
    <xf numFmtId="0" fontId="1" fillId="0" borderId="0"/>
  </cellStyleXfs>
  <cellXfs count="431">
    <xf numFmtId="0" fontId="0" fillId="0" borderId="0" xfId="0"/>
    <xf numFmtId="0" fontId="0" fillId="0" borderId="0" xfId="0" applyAlignment="1">
      <alignment horizontal="center"/>
    </xf>
    <xf numFmtId="0" fontId="26" fillId="0" borderId="0" xfId="0" applyFont="1"/>
    <xf numFmtId="0" fontId="8" fillId="0" borderId="0" xfId="0" applyFont="1" applyAlignment="1">
      <alignment horizontal="center"/>
    </xf>
    <xf numFmtId="0" fontId="8" fillId="0" borderId="0" xfId="0" applyFont="1" applyAlignment="1">
      <alignment horizontal="left"/>
    </xf>
    <xf numFmtId="0" fontId="0" fillId="0" borderId="0" xfId="0" applyAlignment="1">
      <alignment horizontal="right"/>
    </xf>
    <xf numFmtId="0" fontId="8" fillId="0" borderId="0" xfId="0" applyFont="1" applyAlignment="1">
      <alignment horizontal="right"/>
    </xf>
    <xf numFmtId="0" fontId="27" fillId="0" borderId="0" xfId="0" applyFont="1" applyAlignment="1">
      <alignment wrapText="1"/>
    </xf>
    <xf numFmtId="0" fontId="21" fillId="0" borderId="13" xfId="0" applyFont="1" applyFill="1" applyBorder="1"/>
    <xf numFmtId="0" fontId="9" fillId="0" borderId="13" xfId="0" applyFont="1" applyFill="1" applyBorder="1"/>
    <xf numFmtId="0" fontId="0" fillId="18" borderId="16" xfId="0" applyFill="1" applyBorder="1" applyAlignment="1"/>
    <xf numFmtId="0" fontId="0" fillId="19" borderId="0" xfId="0" applyFill="1" applyAlignment="1"/>
    <xf numFmtId="0" fontId="0" fillId="0" borderId="0" xfId="0" applyAlignment="1">
      <alignment wrapText="1"/>
    </xf>
    <xf numFmtId="0" fontId="0" fillId="20" borderId="0" xfId="0" applyFill="1" applyAlignment="1">
      <alignment wrapText="1"/>
    </xf>
    <xf numFmtId="0" fontId="0" fillId="18" borderId="16" xfId="0" applyFill="1" applyBorder="1" applyAlignment="1">
      <alignment wrapText="1"/>
    </xf>
    <xf numFmtId="0" fontId="0" fillId="20" borderId="16" xfId="0" applyFill="1" applyBorder="1" applyAlignment="1">
      <alignment wrapText="1"/>
    </xf>
    <xf numFmtId="0" fontId="0" fillId="18" borderId="18" xfId="0" applyFill="1" applyBorder="1" applyAlignment="1">
      <alignment wrapText="1"/>
    </xf>
    <xf numFmtId="0" fontId="0" fillId="18" borderId="19" xfId="0" applyFill="1" applyBorder="1" applyAlignment="1">
      <alignment wrapText="1"/>
    </xf>
    <xf numFmtId="0" fontId="0" fillId="18" borderId="20" xfId="0" applyFill="1" applyBorder="1" applyAlignment="1">
      <alignment wrapText="1"/>
    </xf>
    <xf numFmtId="0" fontId="0" fillId="14" borderId="16" xfId="0" applyFill="1" applyBorder="1" applyAlignment="1">
      <alignment wrapText="1"/>
    </xf>
    <xf numFmtId="0" fontId="29" fillId="10" borderId="16" xfId="3" applyBorder="1" applyAlignment="1">
      <alignment wrapText="1"/>
    </xf>
    <xf numFmtId="0" fontId="0" fillId="21" borderId="16" xfId="0" applyFill="1" applyBorder="1" applyAlignment="1">
      <alignment wrapText="1"/>
    </xf>
    <xf numFmtId="0" fontId="0" fillId="6" borderId="16" xfId="0" applyFill="1" applyBorder="1" applyAlignment="1">
      <alignment wrapText="1"/>
    </xf>
    <xf numFmtId="0" fontId="0" fillId="22" borderId="0" xfId="0" applyFill="1" applyAlignment="1">
      <alignment wrapText="1"/>
    </xf>
    <xf numFmtId="0" fontId="0" fillId="13" borderId="0" xfId="0" applyFill="1" applyAlignment="1">
      <alignment wrapText="1"/>
    </xf>
    <xf numFmtId="0" fontId="0" fillId="0" borderId="0" xfId="0" applyAlignment="1">
      <alignment horizontal="center" wrapText="1"/>
    </xf>
    <xf numFmtId="0" fontId="0" fillId="23" borderId="0" xfId="0" applyFill="1" applyAlignment="1">
      <alignment wrapText="1"/>
    </xf>
    <xf numFmtId="0" fontId="0" fillId="24" borderId="0" xfId="0" applyFill="1" applyAlignment="1">
      <alignment horizontal="left" vertical="top" wrapText="1"/>
    </xf>
    <xf numFmtId="0" fontId="0" fillId="24" borderId="0" xfId="0" applyFill="1" applyAlignment="1">
      <alignment horizontal="center" vertical="top" wrapText="1"/>
    </xf>
    <xf numFmtId="0" fontId="28" fillId="24" borderId="0" xfId="0" applyFont="1" applyFill="1" applyAlignment="1">
      <alignment horizontal="center" vertical="top" wrapText="1"/>
    </xf>
    <xf numFmtId="0" fontId="0" fillId="13" borderId="0" xfId="0" applyFill="1"/>
    <xf numFmtId="0" fontId="0" fillId="25" borderId="0" xfId="0" applyFill="1"/>
    <xf numFmtId="49" fontId="36" fillId="27" borderId="21" xfId="7" applyNumberFormat="1" applyFont="1" applyFill="1" applyBorder="1" applyAlignment="1" applyProtection="1">
      <alignment horizontal="center"/>
    </xf>
    <xf numFmtId="0" fontId="36" fillId="5" borderId="22" xfId="7" applyFont="1" applyFill="1" applyBorder="1" applyAlignment="1" applyProtection="1">
      <alignment horizontal="center"/>
    </xf>
    <xf numFmtId="0" fontId="36" fillId="26" borderId="23" xfId="7" applyFont="1" applyFill="1" applyBorder="1" applyAlignment="1" applyProtection="1">
      <alignment horizontal="center"/>
    </xf>
    <xf numFmtId="0" fontId="36" fillId="26" borderId="0" xfId="7" applyFont="1" applyFill="1" applyBorder="1" applyAlignment="1" applyProtection="1">
      <alignment horizontal="center"/>
    </xf>
    <xf numFmtId="0" fontId="36" fillId="26" borderId="14" xfId="7" applyFont="1" applyFill="1" applyBorder="1" applyAlignment="1" applyProtection="1">
      <alignment horizontal="center"/>
    </xf>
    <xf numFmtId="0" fontId="36" fillId="26" borderId="17" xfId="7" applyFont="1" applyFill="1" applyBorder="1" applyAlignment="1" applyProtection="1">
      <alignment horizontal="center"/>
    </xf>
    <xf numFmtId="0" fontId="1" fillId="0" borderId="26" xfId="7" applyFont="1" applyBorder="1" applyProtection="1"/>
    <xf numFmtId="0" fontId="1" fillId="0" borderId="27" xfId="7" applyFont="1" applyBorder="1" applyProtection="1"/>
    <xf numFmtId="49" fontId="36" fillId="27" borderId="13" xfId="7" applyNumberFormat="1" applyFont="1" applyFill="1" applyBorder="1" applyAlignment="1" applyProtection="1">
      <alignment horizontal="center"/>
    </xf>
    <xf numFmtId="0" fontId="36" fillId="5" borderId="0" xfId="7" applyFont="1" applyFill="1" applyBorder="1" applyAlignment="1" applyProtection="1">
      <alignment horizontal="center"/>
    </xf>
    <xf numFmtId="49" fontId="36" fillId="27" borderId="15" xfId="7" applyNumberFormat="1" applyFont="1" applyFill="1" applyBorder="1" applyAlignment="1" applyProtection="1">
      <alignment horizontal="center"/>
    </xf>
    <xf numFmtId="0" fontId="36" fillId="5" borderId="16" xfId="7" applyFont="1" applyFill="1" applyBorder="1" applyAlignment="1" applyProtection="1">
      <alignment horizontal="center"/>
    </xf>
    <xf numFmtId="0" fontId="1" fillId="0" borderId="25" xfId="7" applyFont="1" applyBorder="1" applyProtection="1"/>
    <xf numFmtId="0" fontId="15" fillId="2" borderId="49" xfId="0" applyFont="1" applyFill="1" applyBorder="1" applyAlignment="1" applyProtection="1">
      <alignment horizontal="center"/>
      <protection locked="0"/>
    </xf>
    <xf numFmtId="0" fontId="10" fillId="0" borderId="18" xfId="0" applyFont="1" applyBorder="1" applyProtection="1">
      <protection locked="0"/>
    </xf>
    <xf numFmtId="0" fontId="0" fillId="0" borderId="0" xfId="0"/>
    <xf numFmtId="0" fontId="9" fillId="0" borderId="0" xfId="0" applyFont="1"/>
    <xf numFmtId="0" fontId="15" fillId="2" borderId="3"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10" fillId="0" borderId="0" xfId="0" applyFont="1" applyProtection="1">
      <protection locked="0"/>
    </xf>
    <xf numFmtId="0" fontId="15" fillId="2" borderId="0" xfId="0" applyFont="1" applyFill="1" applyBorder="1" applyAlignment="1" applyProtection="1">
      <alignment horizontal="center"/>
      <protection locked="0"/>
    </xf>
    <xf numFmtId="9" fontId="15" fillId="2" borderId="0" xfId="0" applyNumberFormat="1" applyFont="1" applyFill="1" applyBorder="1" applyAlignment="1" applyProtection="1">
      <alignment horizontal="center"/>
      <protection locked="0"/>
    </xf>
    <xf numFmtId="0" fontId="24" fillId="0" borderId="0" xfId="0" applyFont="1" applyProtection="1">
      <protection locked="0"/>
    </xf>
    <xf numFmtId="0" fontId="24" fillId="0" borderId="0" xfId="0" applyFont="1" applyAlignment="1" applyProtection="1">
      <alignment horizontal="center"/>
      <protection locked="0"/>
    </xf>
    <xf numFmtId="0" fontId="5" fillId="8" borderId="0" xfId="0" applyNumberFormat="1" applyFont="1" applyFill="1" applyBorder="1" applyAlignment="1" applyProtection="1">
      <alignment horizontal="center"/>
      <protection locked="0"/>
    </xf>
    <xf numFmtId="0" fontId="9" fillId="8" borderId="0" xfId="0" applyFont="1" applyFill="1" applyProtection="1">
      <protection locked="0"/>
    </xf>
    <xf numFmtId="0" fontId="9" fillId="8" borderId="0" xfId="0" applyFont="1" applyFill="1" applyBorder="1" applyProtection="1">
      <protection locked="0"/>
    </xf>
    <xf numFmtId="0" fontId="0" fillId="8" borderId="0" xfId="0" applyFill="1" applyBorder="1" applyProtection="1">
      <protection locked="0"/>
    </xf>
    <xf numFmtId="170" fontId="7" fillId="8" borderId="0" xfId="0" applyNumberFormat="1" applyFont="1" applyFill="1" applyBorder="1" applyAlignment="1" applyProtection="1">
      <alignment horizontal="center"/>
      <protection locked="0"/>
    </xf>
    <xf numFmtId="0" fontId="12" fillId="0" borderId="0" xfId="1" applyFont="1" applyFill="1" applyBorder="1" applyProtection="1"/>
    <xf numFmtId="0" fontId="9" fillId="0" borderId="0" xfId="0" applyFont="1" applyAlignment="1">
      <alignment wrapText="1"/>
    </xf>
    <xf numFmtId="14" fontId="0" fillId="0" borderId="0" xfId="0" applyNumberFormat="1"/>
    <xf numFmtId="0" fontId="2" fillId="0" borderId="0" xfId="1" applyFont="1" applyProtection="1"/>
    <xf numFmtId="0" fontId="9" fillId="0" borderId="0" xfId="0" applyFont="1" applyProtection="1"/>
    <xf numFmtId="0" fontId="3" fillId="0" borderId="0" xfId="1" applyFont="1" applyAlignment="1" applyProtection="1">
      <alignment horizontal="center" wrapText="1"/>
    </xf>
    <xf numFmtId="0" fontId="2" fillId="0" borderId="0" xfId="0" applyFont="1" applyProtection="1"/>
    <xf numFmtId="0" fontId="2" fillId="17" borderId="0" xfId="0" applyFont="1" applyFill="1" applyProtection="1"/>
    <xf numFmtId="0" fontId="1" fillId="17" borderId="0" xfId="0" applyFont="1" applyFill="1" applyProtection="1"/>
    <xf numFmtId="0" fontId="9" fillId="9" borderId="0" xfId="0" applyFont="1" applyFill="1" applyProtection="1"/>
    <xf numFmtId="0" fontId="4" fillId="0" borderId="0" xfId="1" applyFont="1" applyFill="1" applyBorder="1" applyAlignment="1" applyProtection="1">
      <alignment vertical="center"/>
    </xf>
    <xf numFmtId="0" fontId="4" fillId="0" borderId="0" xfId="1" applyFont="1" applyAlignment="1" applyProtection="1">
      <alignment horizontal="right"/>
    </xf>
    <xf numFmtId="0" fontId="2" fillId="0" borderId="0" xfId="1" applyFont="1" applyFill="1" applyProtection="1"/>
    <xf numFmtId="0" fontId="9" fillId="0" borderId="0" xfId="0" applyFont="1" applyBorder="1" applyProtection="1"/>
    <xf numFmtId="0" fontId="37" fillId="0" borderId="24" xfId="0" applyFont="1" applyBorder="1" applyProtection="1"/>
    <xf numFmtId="0" fontId="0" fillId="18" borderId="0" xfId="0" applyFill="1" applyBorder="1" applyAlignment="1" applyProtection="1"/>
    <xf numFmtId="0" fontId="0" fillId="19" borderId="0" xfId="0" applyFill="1" applyAlignment="1" applyProtection="1"/>
    <xf numFmtId="0" fontId="0" fillId="18" borderId="0" xfId="0" applyFill="1" applyBorder="1" applyAlignment="1" applyProtection="1">
      <alignment wrapText="1"/>
    </xf>
    <xf numFmtId="0" fontId="0" fillId="20" borderId="0" xfId="0" applyFill="1" applyBorder="1" applyAlignment="1" applyProtection="1">
      <alignment wrapText="1"/>
    </xf>
    <xf numFmtId="0" fontId="0" fillId="18" borderId="21" xfId="0" applyFill="1" applyBorder="1" applyAlignment="1" applyProtection="1">
      <alignment wrapText="1"/>
    </xf>
    <xf numFmtId="0" fontId="0" fillId="18" borderId="22" xfId="0" applyFill="1" applyBorder="1" applyAlignment="1" applyProtection="1">
      <alignment wrapText="1"/>
    </xf>
    <xf numFmtId="0" fontId="0" fillId="18" borderId="23" xfId="0" applyFill="1" applyBorder="1" applyAlignment="1" applyProtection="1">
      <alignment wrapText="1"/>
    </xf>
    <xf numFmtId="0" fontId="0" fillId="14" borderId="0" xfId="0" applyFill="1" applyBorder="1" applyAlignment="1" applyProtection="1">
      <alignment wrapText="1"/>
    </xf>
    <xf numFmtId="0" fontId="29" fillId="10" borderId="0" xfId="3" applyBorder="1" applyAlignment="1" applyProtection="1">
      <alignment wrapText="1"/>
    </xf>
    <xf numFmtId="0" fontId="0" fillId="21" borderId="0" xfId="0" applyFill="1" applyBorder="1" applyAlignment="1" applyProtection="1">
      <alignment wrapText="1"/>
    </xf>
    <xf numFmtId="0" fontId="0" fillId="6" borderId="0" xfId="0" applyFill="1" applyBorder="1" applyAlignment="1" applyProtection="1">
      <alignment wrapText="1"/>
    </xf>
    <xf numFmtId="0" fontId="0" fillId="22" borderId="0" xfId="0" applyFill="1" applyAlignment="1" applyProtection="1">
      <alignment wrapText="1"/>
    </xf>
    <xf numFmtId="0" fontId="0" fillId="13" borderId="0" xfId="0" applyFill="1" applyAlignment="1" applyProtection="1">
      <alignment wrapText="1"/>
    </xf>
    <xf numFmtId="0" fontId="0" fillId="20" borderId="0" xfId="0" applyFill="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0" fillId="0" borderId="0" xfId="0" applyProtection="1"/>
    <xf numFmtId="0" fontId="9" fillId="0" borderId="0" xfId="0" applyFont="1" applyAlignment="1" applyProtection="1">
      <alignment wrapText="1"/>
    </xf>
    <xf numFmtId="0" fontId="12" fillId="0" borderId="0" xfId="1" applyFont="1" applyProtection="1"/>
    <xf numFmtId="0" fontId="9" fillId="0" borderId="0" xfId="0" applyFont="1" applyAlignment="1" applyProtection="1">
      <alignment horizontal="right"/>
    </xf>
    <xf numFmtId="0" fontId="9" fillId="9" borderId="18" xfId="0" applyFont="1" applyFill="1" applyBorder="1" applyProtection="1"/>
    <xf numFmtId="0" fontId="9" fillId="0" borderId="19" xfId="0" applyFont="1" applyBorder="1" applyProtection="1"/>
    <xf numFmtId="20" fontId="3" fillId="0" borderId="0" xfId="1" applyNumberFormat="1" applyFont="1" applyAlignment="1" applyProtection="1">
      <alignment horizontal="right"/>
    </xf>
    <xf numFmtId="0" fontId="10" fillId="0" borderId="0" xfId="0" applyFont="1" applyAlignment="1" applyProtection="1">
      <alignment horizontal="center"/>
    </xf>
    <xf numFmtId="0" fontId="9" fillId="86" borderId="0" xfId="0" applyFont="1" applyFill="1" applyProtection="1"/>
    <xf numFmtId="0" fontId="9" fillId="0" borderId="24" xfId="0" applyFont="1" applyBorder="1" applyProtection="1"/>
    <xf numFmtId="0" fontId="12" fillId="0" borderId="0" xfId="1" applyFont="1" applyAlignment="1" applyProtection="1">
      <alignment horizontal="right"/>
    </xf>
    <xf numFmtId="0" fontId="37" fillId="86" borderId="21" xfId="0" applyFont="1" applyFill="1" applyBorder="1" applyProtection="1"/>
    <xf numFmtId="0" fontId="9" fillId="86" borderId="23" xfId="0" applyFont="1" applyFill="1" applyBorder="1" applyProtection="1"/>
    <xf numFmtId="0" fontId="2" fillId="0" borderId="0" xfId="0" applyFont="1" applyFill="1" applyBorder="1" applyProtection="1"/>
    <xf numFmtId="0" fontId="37" fillId="86" borderId="13" xfId="0" applyFont="1" applyFill="1" applyBorder="1" applyProtection="1"/>
    <xf numFmtId="0" fontId="9" fillId="86" borderId="14" xfId="0" applyFont="1" applyFill="1" applyBorder="1" applyProtection="1"/>
    <xf numFmtId="0" fontId="6" fillId="0" borderId="0" xfId="0" applyFont="1" applyFill="1" applyBorder="1" applyProtection="1"/>
    <xf numFmtId="0" fontId="1" fillId="0" borderId="0" xfId="0" applyFont="1" applyProtection="1"/>
    <xf numFmtId="0" fontId="37" fillId="86" borderId="15" xfId="0" applyFont="1" applyFill="1" applyBorder="1" applyProtection="1"/>
    <xf numFmtId="0" fontId="9" fillId="86" borderId="17" xfId="0" applyFont="1" applyFill="1" applyBorder="1" applyProtection="1"/>
    <xf numFmtId="0" fontId="9" fillId="0" borderId="16" xfId="0" applyFont="1" applyBorder="1" applyAlignment="1" applyProtection="1">
      <alignment horizontal="center"/>
    </xf>
    <xf numFmtId="0" fontId="12" fillId="0" borderId="0" xfId="0" applyFont="1" applyFill="1" applyBorder="1" applyProtection="1"/>
    <xf numFmtId="0" fontId="9" fillId="0" borderId="18" xfId="0" applyFont="1" applyBorder="1" applyAlignment="1" applyProtection="1">
      <alignment horizontal="right"/>
    </xf>
    <xf numFmtId="0" fontId="9" fillId="0" borderId="20" xfId="0" applyFont="1" applyBorder="1" applyAlignment="1" applyProtection="1">
      <alignment horizontal="center"/>
    </xf>
    <xf numFmtId="0" fontId="12" fillId="0" borderId="0" xfId="0" applyFont="1" applyAlignment="1" applyProtection="1">
      <alignment horizontal="right"/>
    </xf>
    <xf numFmtId="0" fontId="9" fillId="0" borderId="18" xfId="0" applyFont="1" applyBorder="1" applyAlignment="1" applyProtection="1">
      <alignment horizontal="center"/>
    </xf>
    <xf numFmtId="0" fontId="14" fillId="0" borderId="0" xfId="0" applyFont="1" applyFill="1" applyBorder="1" applyAlignment="1" applyProtection="1">
      <alignment horizontal="left"/>
    </xf>
    <xf numFmtId="0" fontId="12" fillId="0" borderId="0" xfId="0" quotePrefix="1" applyFont="1" applyAlignment="1" applyProtection="1">
      <alignment horizontal="left"/>
    </xf>
    <xf numFmtId="167" fontId="9" fillId="0" borderId="13" xfId="0" applyNumberFormat="1" applyFont="1" applyBorder="1" applyAlignment="1" applyProtection="1">
      <alignment horizontal="right"/>
    </xf>
    <xf numFmtId="167" fontId="9" fillId="0" borderId="14" xfId="0" applyNumberFormat="1" applyFont="1" applyBorder="1" applyAlignment="1" applyProtection="1">
      <alignment horizontal="right"/>
    </xf>
    <xf numFmtId="0" fontId="12" fillId="0" borderId="0" xfId="0" quotePrefix="1" applyFont="1" applyAlignment="1" applyProtection="1">
      <alignment horizontal="right"/>
    </xf>
    <xf numFmtId="0" fontId="31" fillId="0" borderId="0" xfId="0" applyFont="1" applyAlignment="1" applyProtection="1">
      <alignment horizontal="left"/>
    </xf>
    <xf numFmtId="0" fontId="12" fillId="0" borderId="0" xfId="0" applyFont="1" applyProtection="1"/>
    <xf numFmtId="0" fontId="12" fillId="0" borderId="0" xfId="0" applyFont="1" applyFill="1" applyProtection="1"/>
    <xf numFmtId="0" fontId="106" fillId="0" borderId="0" xfId="0" applyFont="1" applyProtection="1"/>
    <xf numFmtId="0" fontId="31" fillId="0" borderId="0" xfId="0" applyFont="1" applyAlignment="1" applyProtection="1">
      <alignment horizontal="center"/>
    </xf>
    <xf numFmtId="0" fontId="9" fillId="0" borderId="0" xfId="0" applyFont="1" applyAlignment="1" applyProtection="1">
      <alignment horizontal="center"/>
    </xf>
    <xf numFmtId="0" fontId="9" fillId="0" borderId="0" xfId="0" applyFont="1" applyAlignment="1" applyProtection="1">
      <alignment horizontal="left"/>
    </xf>
    <xf numFmtId="0" fontId="13" fillId="0" borderId="0" xfId="0" applyFont="1" applyAlignment="1" applyProtection="1">
      <alignment horizontal="right" vertical="top"/>
    </xf>
    <xf numFmtId="0" fontId="13" fillId="0" borderId="0" xfId="0" applyFont="1" applyAlignment="1" applyProtection="1">
      <alignment horizontal="center" vertical="top"/>
    </xf>
    <xf numFmtId="0" fontId="13" fillId="0" borderId="0" xfId="0" applyFont="1" applyAlignment="1" applyProtection="1">
      <alignment horizontal="left" vertical="top"/>
    </xf>
    <xf numFmtId="0" fontId="9" fillId="0" borderId="0" xfId="0" applyFont="1" applyFill="1" applyBorder="1" applyProtection="1"/>
    <xf numFmtId="0" fontId="12" fillId="0" borderId="0" xfId="0" applyFont="1" applyAlignment="1" applyProtection="1">
      <alignment horizontal="left"/>
    </xf>
    <xf numFmtId="0" fontId="18" fillId="0" borderId="0" xfId="0" applyFont="1" applyProtection="1"/>
    <xf numFmtId="0" fontId="9" fillId="0" borderId="0" xfId="0" quotePrefix="1" applyFont="1" applyAlignment="1" applyProtection="1">
      <alignment horizontal="center"/>
    </xf>
    <xf numFmtId="0" fontId="12" fillId="0" borderId="0" xfId="0" applyFont="1" applyAlignment="1" applyProtection="1">
      <alignment horizontal="left" vertical="top"/>
    </xf>
    <xf numFmtId="0" fontId="13" fillId="3" borderId="0" xfId="0" applyFont="1" applyFill="1" applyAlignment="1" applyProtection="1">
      <alignment horizontal="center"/>
    </xf>
    <xf numFmtId="0" fontId="9" fillId="0" borderId="0" xfId="0" applyFont="1" applyFill="1" applyProtection="1"/>
    <xf numFmtId="0" fontId="12" fillId="0" borderId="0" xfId="0" applyFont="1" applyAlignment="1" applyProtection="1">
      <alignment horizontal="right" vertical="center"/>
    </xf>
    <xf numFmtId="0" fontId="18" fillId="0" borderId="0" xfId="0" applyFont="1" applyFill="1" applyProtection="1"/>
    <xf numFmtId="0" fontId="13" fillId="0" borderId="0" xfId="0" applyFont="1" applyFill="1" applyAlignment="1" applyProtection="1">
      <alignment horizontal="right" vertical="top"/>
    </xf>
    <xf numFmtId="0" fontId="16" fillId="0" borderId="0" xfId="0" applyFont="1" applyProtection="1"/>
    <xf numFmtId="0" fontId="17" fillId="0" borderId="0" xfId="0" applyFont="1" applyProtection="1"/>
    <xf numFmtId="167" fontId="13" fillId="3" borderId="0" xfId="0" applyNumberFormat="1" applyFont="1" applyFill="1" applyAlignment="1" applyProtection="1">
      <alignment horizontal="center"/>
    </xf>
    <xf numFmtId="0" fontId="35" fillId="0" borderId="0" xfId="0" applyFont="1" applyAlignment="1" applyProtection="1">
      <alignment horizontal="right"/>
    </xf>
    <xf numFmtId="0" fontId="15" fillId="0" borderId="0" xfId="0" applyFont="1" applyFill="1" applyBorder="1" applyAlignment="1" applyProtection="1">
      <alignment horizontal="center"/>
    </xf>
    <xf numFmtId="0" fontId="11" fillId="0" borderId="0" xfId="0" applyFont="1" applyProtection="1"/>
    <xf numFmtId="167" fontId="9" fillId="0" borderId="15" xfId="0" applyNumberFormat="1" applyFont="1" applyBorder="1" applyAlignment="1" applyProtection="1">
      <alignment horizontal="right"/>
    </xf>
    <xf numFmtId="167" fontId="9" fillId="0" borderId="17" xfId="0" applyNumberFormat="1" applyFont="1" applyBorder="1" applyAlignment="1" applyProtection="1">
      <alignment horizontal="right"/>
    </xf>
    <xf numFmtId="0" fontId="9" fillId="0" borderId="0" xfId="0" quotePrefix="1" applyFont="1" applyProtection="1"/>
    <xf numFmtId="3" fontId="31" fillId="0" borderId="0" xfId="0" applyNumberFormat="1" applyFont="1" applyProtection="1"/>
    <xf numFmtId="0" fontId="9" fillId="0" borderId="21" xfId="0" applyFont="1" applyBorder="1" applyProtection="1"/>
    <xf numFmtId="0" fontId="9" fillId="0" borderId="23" xfId="0" applyFont="1" applyBorder="1" applyProtection="1"/>
    <xf numFmtId="0" fontId="9" fillId="0" borderId="25" xfId="0" applyFont="1" applyBorder="1" applyProtection="1"/>
    <xf numFmtId="0" fontId="9" fillId="0" borderId="22" xfId="0" applyFont="1" applyBorder="1" applyProtection="1"/>
    <xf numFmtId="0" fontId="9" fillId="0" borderId="26" xfId="0" applyFont="1" applyBorder="1" applyProtection="1"/>
    <xf numFmtId="0" fontId="9" fillId="0" borderId="14" xfId="0" applyFont="1" applyBorder="1" applyProtection="1"/>
    <xf numFmtId="0" fontId="9" fillId="0" borderId="27" xfId="0" applyFont="1" applyBorder="1" applyProtection="1"/>
    <xf numFmtId="0" fontId="9" fillId="0" borderId="16" xfId="0" applyFont="1" applyBorder="1" applyProtection="1"/>
    <xf numFmtId="0" fontId="9" fillId="0" borderId="17" xfId="0" applyFont="1" applyBorder="1" applyProtection="1"/>
    <xf numFmtId="2" fontId="9" fillId="0" borderId="0" xfId="0" applyNumberFormat="1" applyFont="1" applyProtection="1"/>
    <xf numFmtId="0" fontId="0" fillId="0" borderId="21" xfId="0" applyBorder="1" applyProtection="1"/>
    <xf numFmtId="0" fontId="8" fillId="0" borderId="22" xfId="0" applyFont="1" applyBorder="1" applyProtection="1"/>
    <xf numFmtId="0" fontId="0" fillId="0" borderId="22" xfId="0" applyBorder="1" applyProtection="1"/>
    <xf numFmtId="0" fontId="0" fillId="0" borderId="23" xfId="0" applyBorder="1" applyProtection="1"/>
    <xf numFmtId="0" fontId="21" fillId="0" borderId="4" xfId="0" applyFont="1" applyBorder="1" applyProtection="1"/>
    <xf numFmtId="0" fontId="9" fillId="12" borderId="10" xfId="0" applyFont="1" applyFill="1" applyBorder="1" applyProtection="1"/>
    <xf numFmtId="0" fontId="9" fillId="12" borderId="10" xfId="0" applyFont="1" applyFill="1" applyBorder="1" applyAlignment="1" applyProtection="1">
      <alignment horizontal="right"/>
    </xf>
    <xf numFmtId="0" fontId="9" fillId="12" borderId="10" xfId="0" applyFont="1" applyFill="1" applyBorder="1" applyAlignment="1" applyProtection="1">
      <alignment horizontal="left"/>
    </xf>
    <xf numFmtId="0" fontId="9" fillId="12" borderId="5" xfId="0" applyFont="1" applyFill="1" applyBorder="1" applyProtection="1"/>
    <xf numFmtId="0" fontId="0" fillId="0" borderId="13" xfId="0" applyBorder="1" applyProtection="1"/>
    <xf numFmtId="0" fontId="0" fillId="0" borderId="0" xfId="0" applyBorder="1" applyProtection="1"/>
    <xf numFmtId="0" fontId="0" fillId="0" borderId="14" xfId="0" applyBorder="1" applyProtection="1"/>
    <xf numFmtId="0" fontId="18" fillId="0" borderId="0" xfId="0" applyFont="1" applyAlignment="1" applyProtection="1">
      <alignment horizontal="left"/>
    </xf>
    <xf numFmtId="0" fontId="9" fillId="12" borderId="6" xfId="0" applyFont="1" applyFill="1" applyBorder="1" applyProtection="1"/>
    <xf numFmtId="0" fontId="9" fillId="12" borderId="0" xfId="0" applyFont="1" applyFill="1" applyBorder="1" applyProtection="1"/>
    <xf numFmtId="0" fontId="31" fillId="0" borderId="0" xfId="0" applyFont="1" applyBorder="1" applyProtection="1"/>
    <xf numFmtId="0" fontId="9" fillId="12" borderId="7" xfId="0" applyFont="1" applyFill="1" applyBorder="1" applyProtection="1"/>
    <xf numFmtId="0" fontId="5" fillId="12" borderId="4" xfId="0" applyNumberFormat="1" applyFont="1" applyFill="1" applyBorder="1" applyAlignment="1" applyProtection="1">
      <alignment horizontal="center"/>
    </xf>
    <xf numFmtId="0" fontId="0" fillId="0" borderId="5" xfId="0" applyBorder="1" applyProtection="1"/>
    <xf numFmtId="0" fontId="18" fillId="0" borderId="0" xfId="0" applyFont="1" applyAlignment="1" applyProtection="1">
      <alignment horizontal="center"/>
    </xf>
    <xf numFmtId="0" fontId="31" fillId="0" borderId="0" xfId="0" applyFont="1" applyBorder="1" applyAlignment="1" applyProtection="1">
      <alignment horizontal="center"/>
    </xf>
    <xf numFmtId="0" fontId="9" fillId="0" borderId="0" xfId="0" applyFont="1" applyBorder="1" applyAlignment="1" applyProtection="1">
      <alignment horizontal="center"/>
    </xf>
    <xf numFmtId="0" fontId="5" fillId="4" borderId="6" xfId="0" applyNumberFormat="1" applyFont="1" applyFill="1" applyBorder="1" applyAlignment="1" applyProtection="1">
      <alignment horizontal="center"/>
    </xf>
    <xf numFmtId="0" fontId="0" fillId="0" borderId="7" xfId="0" applyBorder="1" applyProtection="1"/>
    <xf numFmtId="0" fontId="9" fillId="0" borderId="6" xfId="0" applyFont="1" applyBorder="1" applyAlignment="1" applyProtection="1">
      <alignment horizontal="center"/>
    </xf>
    <xf numFmtId="2" fontId="9" fillId="0" borderId="0" xfId="0" applyNumberFormat="1" applyFont="1" applyAlignment="1" applyProtection="1">
      <alignment horizontal="center"/>
    </xf>
    <xf numFmtId="2" fontId="9" fillId="0" borderId="0" xfId="0" applyNumberFormat="1" applyFont="1" applyBorder="1" applyAlignment="1" applyProtection="1">
      <alignment horizontal="center"/>
    </xf>
    <xf numFmtId="2" fontId="9" fillId="0" borderId="0" xfId="0" applyNumberFormat="1" applyFont="1" applyAlignment="1" applyProtection="1">
      <alignment horizontal="right"/>
    </xf>
    <xf numFmtId="173" fontId="30" fillId="11" borderId="0" xfId="4" applyNumberFormat="1" applyProtection="1"/>
    <xf numFmtId="0" fontId="107" fillId="12" borderId="0" xfId="0" applyFont="1" applyFill="1" applyBorder="1" applyProtection="1"/>
    <xf numFmtId="0" fontId="5" fillId="12" borderId="6" xfId="0" applyNumberFormat="1" applyFont="1" applyFill="1" applyBorder="1" applyAlignment="1" applyProtection="1">
      <alignment horizontal="center"/>
    </xf>
    <xf numFmtId="1" fontId="9" fillId="0" borderId="0" xfId="0" applyNumberFormat="1" applyFont="1" applyBorder="1" applyAlignment="1" applyProtection="1">
      <alignment horizontal="center"/>
    </xf>
    <xf numFmtId="173" fontId="29" fillId="10" borderId="0" xfId="3" applyNumberFormat="1" applyProtection="1"/>
    <xf numFmtId="0" fontId="107" fillId="0" borderId="0" xfId="0" applyFont="1" applyFill="1" applyBorder="1" applyProtection="1"/>
    <xf numFmtId="0" fontId="11" fillId="12" borderId="0" xfId="0" applyFont="1" applyFill="1" applyBorder="1" applyProtection="1"/>
    <xf numFmtId="0" fontId="11" fillId="0" borderId="0" xfId="0" applyFont="1" applyBorder="1" applyAlignment="1" applyProtection="1">
      <alignment horizontal="center"/>
    </xf>
    <xf numFmtId="0" fontId="0" fillId="0" borderId="0" xfId="0" applyFill="1" applyBorder="1" applyProtection="1"/>
    <xf numFmtId="168" fontId="7" fillId="5" borderId="6" xfId="0" applyNumberFormat="1" applyFont="1" applyFill="1" applyBorder="1" applyAlignment="1" applyProtection="1">
      <alignment horizontal="center"/>
    </xf>
    <xf numFmtId="0" fontId="7" fillId="5" borderId="6" xfId="0" applyNumberFormat="1" applyFont="1" applyFill="1" applyBorder="1" applyAlignment="1" applyProtection="1">
      <alignment horizontal="center"/>
    </xf>
    <xf numFmtId="0" fontId="0" fillId="0" borderId="0" xfId="0" applyBorder="1" applyAlignment="1" applyProtection="1">
      <alignment horizontal="center"/>
    </xf>
    <xf numFmtId="167" fontId="9" fillId="0" borderId="0" xfId="0" applyNumberFormat="1" applyFont="1" applyBorder="1" applyAlignment="1" applyProtection="1">
      <alignment horizontal="center"/>
    </xf>
    <xf numFmtId="0" fontId="9" fillId="12" borderId="11" xfId="0" applyFont="1" applyFill="1" applyBorder="1" applyAlignment="1" applyProtection="1">
      <alignment horizontal="center"/>
    </xf>
    <xf numFmtId="0" fontId="9" fillId="12" borderId="2" xfId="0" applyFont="1" applyFill="1" applyBorder="1" applyAlignment="1" applyProtection="1">
      <alignment horizontal="center"/>
    </xf>
    <xf numFmtId="0" fontId="9" fillId="12" borderId="12" xfId="0" applyFont="1" applyFill="1" applyBorder="1" applyAlignment="1" applyProtection="1">
      <alignment horizontal="center"/>
    </xf>
    <xf numFmtId="168" fontId="9" fillId="12" borderId="4" xfId="0" applyNumberFormat="1" applyFont="1" applyFill="1" applyBorder="1" applyAlignment="1" applyProtection="1">
      <alignment horizontal="center"/>
    </xf>
    <xf numFmtId="168" fontId="9" fillId="12" borderId="10" xfId="0" applyNumberFormat="1" applyFont="1" applyFill="1" applyBorder="1" applyAlignment="1" applyProtection="1">
      <alignment horizontal="center"/>
    </xf>
    <xf numFmtId="168" fontId="9" fillId="12" borderId="5" xfId="0" applyNumberFormat="1" applyFont="1" applyFill="1" applyBorder="1" applyAlignment="1" applyProtection="1">
      <alignment horizontal="center"/>
    </xf>
    <xf numFmtId="168" fontId="9" fillId="12" borderId="8" xfId="0" applyNumberFormat="1" applyFont="1" applyFill="1" applyBorder="1" applyAlignment="1" applyProtection="1">
      <alignment horizontal="center"/>
    </xf>
    <xf numFmtId="168" fontId="9" fillId="12" borderId="1" xfId="0" applyNumberFormat="1" applyFont="1" applyFill="1" applyBorder="1" applyAlignment="1" applyProtection="1">
      <alignment horizontal="center"/>
    </xf>
    <xf numFmtId="168" fontId="9" fillId="12" borderId="9" xfId="0" applyNumberFormat="1" applyFont="1" applyFill="1" applyBorder="1" applyAlignment="1" applyProtection="1">
      <alignment horizontal="center"/>
    </xf>
    <xf numFmtId="168" fontId="0" fillId="0" borderId="0" xfId="0" applyNumberFormat="1" applyBorder="1" applyProtection="1"/>
    <xf numFmtId="0" fontId="9" fillId="12" borderId="0" xfId="0" applyFont="1" applyFill="1" applyProtection="1"/>
    <xf numFmtId="1" fontId="7" fillId="5" borderId="6" xfId="0" applyNumberFormat="1" applyFont="1" applyFill="1" applyBorder="1" applyAlignment="1" applyProtection="1">
      <alignment horizontal="center"/>
    </xf>
    <xf numFmtId="0" fontId="7" fillId="0" borderId="0" xfId="0" applyFont="1" applyBorder="1" applyProtection="1"/>
    <xf numFmtId="173" fontId="9" fillId="0" borderId="0" xfId="0" applyNumberFormat="1" applyFont="1" applyProtection="1"/>
    <xf numFmtId="0" fontId="9" fillId="12" borderId="8" xfId="0" applyFont="1" applyFill="1" applyBorder="1" applyProtection="1"/>
    <xf numFmtId="0" fontId="9" fillId="12" borderId="1" xfId="0" applyFont="1" applyFill="1" applyBorder="1" applyProtection="1"/>
    <xf numFmtId="0" fontId="9" fillId="0" borderId="1" xfId="0" applyFont="1" applyBorder="1" applyAlignment="1" applyProtection="1">
      <alignment horizontal="right"/>
    </xf>
    <xf numFmtId="167" fontId="9" fillId="0" borderId="1" xfId="0" applyNumberFormat="1" applyFont="1" applyBorder="1" applyAlignment="1" applyProtection="1">
      <alignment horizontal="center"/>
    </xf>
    <xf numFmtId="0" fontId="9" fillId="0" borderId="1" xfId="0" applyFont="1" applyBorder="1" applyProtection="1"/>
    <xf numFmtId="0" fontId="31" fillId="0" borderId="1" xfId="0" applyFont="1" applyBorder="1" applyProtection="1"/>
    <xf numFmtId="0" fontId="0" fillId="0" borderId="1" xfId="0" applyFill="1" applyBorder="1" applyProtection="1"/>
    <xf numFmtId="0" fontId="9" fillId="12" borderId="9" xfId="0" applyFont="1" applyFill="1" applyBorder="1" applyProtection="1"/>
    <xf numFmtId="168" fontId="7" fillId="5" borderId="8" xfId="0" applyNumberFormat="1" applyFont="1" applyFill="1" applyBorder="1" applyAlignment="1" applyProtection="1">
      <alignment horizontal="center"/>
    </xf>
    <xf numFmtId="0" fontId="0" fillId="0" borderId="9" xfId="0" applyBorder="1" applyProtection="1"/>
    <xf numFmtId="0" fontId="9" fillId="0" borderId="13" xfId="0" applyFont="1" applyBorder="1" applyProtection="1"/>
    <xf numFmtId="0" fontId="9" fillId="0" borderId="15" xfId="0" applyFont="1" applyBorder="1" applyProtection="1"/>
    <xf numFmtId="2" fontId="13" fillId="3" borderId="0" xfId="0" applyNumberFormat="1" applyFont="1" applyFill="1" applyAlignment="1" applyProtection="1">
      <alignment horizontal="center"/>
    </xf>
    <xf numFmtId="0" fontId="9" fillId="22" borderId="21" xfId="0" applyFont="1" applyFill="1" applyBorder="1" applyProtection="1"/>
    <xf numFmtId="0" fontId="9" fillId="22" borderId="22" xfId="0" applyFont="1" applyFill="1" applyBorder="1" applyAlignment="1" applyProtection="1">
      <alignment horizontal="right"/>
    </xf>
    <xf numFmtId="0" fontId="9" fillId="22" borderId="23" xfId="0" applyFont="1" applyFill="1" applyBorder="1" applyProtection="1"/>
    <xf numFmtId="0" fontId="9" fillId="22" borderId="13" xfId="0" applyFont="1" applyFill="1" applyBorder="1" applyProtection="1"/>
    <xf numFmtId="0" fontId="9" fillId="22" borderId="0" xfId="0" applyFont="1" applyFill="1" applyBorder="1" applyAlignment="1" applyProtection="1">
      <alignment horizontal="right"/>
    </xf>
    <xf numFmtId="0" fontId="9" fillId="22" borderId="14" xfId="0" applyFont="1" applyFill="1" applyBorder="1" applyProtection="1"/>
    <xf numFmtId="2" fontId="18" fillId="0" borderId="0" xfId="0" applyNumberFormat="1" applyFont="1" applyAlignment="1" applyProtection="1">
      <alignment horizontal="center"/>
    </xf>
    <xf numFmtId="2" fontId="18" fillId="0" borderId="0" xfId="0" applyNumberFormat="1" applyFont="1" applyProtection="1"/>
    <xf numFmtId="0" fontId="9" fillId="22" borderId="15" xfId="0" applyFont="1" applyFill="1" applyBorder="1" applyProtection="1"/>
    <xf numFmtId="0" fontId="9" fillId="22" borderId="16" xfId="0" applyFont="1" applyFill="1" applyBorder="1" applyAlignment="1" applyProtection="1">
      <alignment horizontal="right"/>
    </xf>
    <xf numFmtId="0" fontId="9" fillId="22" borderId="17" xfId="0" applyFont="1" applyFill="1" applyBorder="1" applyProtection="1"/>
    <xf numFmtId="0" fontId="9" fillId="22" borderId="0" xfId="0" applyFont="1" applyFill="1" applyBorder="1" applyProtection="1"/>
    <xf numFmtId="0" fontId="9" fillId="16" borderId="0" xfId="0" applyFont="1" applyFill="1" applyProtection="1"/>
    <xf numFmtId="0" fontId="9" fillId="0" borderId="0" xfId="0" applyFont="1" applyBorder="1" applyAlignment="1" applyProtection="1">
      <alignment horizontal="right"/>
    </xf>
    <xf numFmtId="0" fontId="21" fillId="0" borderId="0" xfId="0" applyFont="1" applyProtection="1"/>
    <xf numFmtId="0" fontId="22" fillId="0" borderId="0" xfId="0" applyFont="1" applyProtection="1"/>
    <xf numFmtId="1" fontId="9" fillId="0" borderId="0" xfId="0" applyNumberFormat="1" applyFont="1" applyFill="1" applyAlignment="1" applyProtection="1">
      <alignment horizontal="center"/>
    </xf>
    <xf numFmtId="1" fontId="9" fillId="0" borderId="0" xfId="0" applyNumberFormat="1" applyFont="1" applyAlignment="1" applyProtection="1">
      <alignment horizontal="center"/>
    </xf>
    <xf numFmtId="0" fontId="9" fillId="0" borderId="18" xfId="0" applyFont="1" applyBorder="1" applyProtection="1"/>
    <xf numFmtId="0" fontId="9" fillId="0" borderId="20" xfId="0" applyFont="1" applyBorder="1" applyProtection="1"/>
    <xf numFmtId="173" fontId="13" fillId="3" borderId="0" xfId="2" applyNumberFormat="1" applyFont="1" applyFill="1" applyAlignment="1" applyProtection="1">
      <alignment horizontal="center"/>
    </xf>
    <xf numFmtId="0" fontId="10" fillId="0" borderId="0" xfId="0" applyFont="1" applyProtection="1"/>
    <xf numFmtId="0" fontId="9" fillId="0" borderId="0" xfId="0" applyFont="1" applyFill="1" applyAlignment="1" applyProtection="1">
      <alignment horizontal="right"/>
    </xf>
    <xf numFmtId="0" fontId="9" fillId="12" borderId="13" xfId="0" applyFont="1" applyFill="1" applyBorder="1" applyProtection="1"/>
    <xf numFmtId="3" fontId="105" fillId="3" borderId="0" xfId="0" applyNumberFormat="1" applyFont="1" applyFill="1" applyAlignment="1" applyProtection="1">
      <alignment horizontal="center"/>
    </xf>
    <xf numFmtId="198" fontId="105" fillId="3" borderId="0" xfId="0" applyNumberFormat="1" applyFont="1" applyFill="1" applyAlignment="1" applyProtection="1">
      <alignment horizontal="center"/>
    </xf>
    <xf numFmtId="1" fontId="9" fillId="0" borderId="0" xfId="0" applyNumberFormat="1" applyFont="1" applyProtection="1"/>
    <xf numFmtId="0" fontId="31" fillId="0" borderId="0" xfId="0" applyFont="1" applyProtection="1"/>
    <xf numFmtId="0" fontId="21" fillId="82" borderId="0" xfId="0" applyFont="1" applyFill="1" applyProtection="1"/>
    <xf numFmtId="0" fontId="9" fillId="82" borderId="0" xfId="0" applyFont="1" applyFill="1" applyProtection="1"/>
    <xf numFmtId="0" fontId="31" fillId="82" borderId="0" xfId="0" applyFont="1" applyFill="1" applyAlignment="1" applyProtection="1">
      <alignment horizontal="right"/>
    </xf>
    <xf numFmtId="0" fontId="108" fillId="82" borderId="0" xfId="0" applyFont="1" applyFill="1" applyAlignment="1" applyProtection="1">
      <alignment horizontal="right"/>
    </xf>
    <xf numFmtId="3" fontId="31" fillId="82" borderId="0" xfId="0" applyNumberFormat="1" applyFont="1" applyFill="1" applyProtection="1"/>
    <xf numFmtId="0" fontId="9" fillId="82" borderId="0" xfId="0" applyFont="1" applyFill="1" applyBorder="1" applyProtection="1"/>
    <xf numFmtId="0" fontId="9" fillId="17" borderId="21" xfId="0" applyFont="1" applyFill="1" applyBorder="1" applyProtection="1"/>
    <xf numFmtId="0" fontId="9" fillId="17" borderId="23" xfId="0" applyFont="1" applyFill="1" applyBorder="1" applyProtection="1"/>
    <xf numFmtId="9" fontId="13" fillId="3" borderId="0" xfId="2" applyFont="1" applyFill="1" applyAlignment="1" applyProtection="1">
      <alignment horizontal="center"/>
    </xf>
    <xf numFmtId="0" fontId="9" fillId="17" borderId="13" xfId="0" applyFont="1" applyFill="1" applyBorder="1" applyProtection="1"/>
    <xf numFmtId="0" fontId="9" fillId="17" borderId="14" xfId="0" applyFont="1" applyFill="1" applyBorder="1" applyProtection="1"/>
    <xf numFmtId="0" fontId="9" fillId="82" borderId="0" xfId="0" applyFont="1" applyFill="1" applyAlignment="1" applyProtection="1">
      <alignment horizontal="right"/>
    </xf>
    <xf numFmtId="3" fontId="9" fillId="82" borderId="0" xfId="0" applyNumberFormat="1" applyFont="1" applyFill="1" applyBorder="1" applyProtection="1"/>
    <xf numFmtId="0" fontId="9" fillId="17" borderId="15" xfId="0" applyFont="1" applyFill="1" applyBorder="1" applyProtection="1"/>
    <xf numFmtId="0" fontId="9" fillId="17" borderId="17" xfId="0" applyFont="1" applyFill="1" applyBorder="1" applyProtection="1"/>
    <xf numFmtId="0" fontId="9" fillId="17" borderId="0" xfId="0" applyFont="1" applyFill="1" applyProtection="1"/>
    <xf numFmtId="169" fontId="105" fillId="3" borderId="0" xfId="0" applyNumberFormat="1" applyFont="1" applyFill="1" applyAlignment="1" applyProtection="1">
      <alignment horizontal="center"/>
    </xf>
    <xf numFmtId="0" fontId="31" fillId="16" borderId="18" xfId="0" applyFont="1" applyFill="1" applyBorder="1" applyProtection="1"/>
    <xf numFmtId="0" fontId="9" fillId="16" borderId="20" xfId="0" applyFont="1" applyFill="1" applyBorder="1" applyProtection="1"/>
    <xf numFmtId="0" fontId="21" fillId="14" borderId="0" xfId="0" applyFont="1" applyFill="1" applyProtection="1"/>
    <xf numFmtId="0" fontId="9" fillId="14" borderId="0" xfId="0" applyFont="1" applyFill="1" applyProtection="1"/>
    <xf numFmtId="0" fontId="31" fillId="16" borderId="13" xfId="0" applyFont="1" applyFill="1" applyBorder="1" applyAlignment="1" applyProtection="1">
      <alignment horizontal="right"/>
    </xf>
    <xf numFmtId="0" fontId="9" fillId="16" borderId="14" xfId="0" applyFont="1" applyFill="1" applyBorder="1" applyProtection="1"/>
    <xf numFmtId="0" fontId="9" fillId="14" borderId="0" xfId="0" applyFont="1" applyFill="1" applyAlignment="1" applyProtection="1">
      <alignment horizontal="right"/>
    </xf>
    <xf numFmtId="3" fontId="31" fillId="14" borderId="0" xfId="0" applyNumberFormat="1" applyFont="1" applyFill="1" applyProtection="1"/>
    <xf numFmtId="0" fontId="9" fillId="14" borderId="0" xfId="0" applyFont="1" applyFill="1" applyBorder="1" applyProtection="1"/>
    <xf numFmtId="3" fontId="7" fillId="0" borderId="0" xfId="0" applyNumberFormat="1" applyFont="1" applyFill="1" applyBorder="1" applyAlignment="1" applyProtection="1">
      <alignment horizontal="center"/>
    </xf>
    <xf numFmtId="0" fontId="11" fillId="14" borderId="0" xfId="0" applyFont="1" applyFill="1" applyAlignment="1" applyProtection="1">
      <alignment horizontal="right"/>
    </xf>
    <xf numFmtId="0" fontId="31" fillId="16" borderId="15" xfId="0" applyFont="1" applyFill="1" applyBorder="1" applyAlignment="1" applyProtection="1">
      <alignment horizontal="right"/>
    </xf>
    <xf numFmtId="0" fontId="9" fillId="16" borderId="17" xfId="0" applyFont="1" applyFill="1" applyBorder="1" applyProtection="1"/>
    <xf numFmtId="4" fontId="13" fillId="3" borderId="0" xfId="0" applyNumberFormat="1" applyFont="1" applyFill="1" applyAlignment="1" applyProtection="1">
      <alignment horizontal="center"/>
    </xf>
    <xf numFmtId="3" fontId="13" fillId="3" borderId="0" xfId="0" applyNumberFormat="1" applyFont="1" applyFill="1" applyAlignment="1" applyProtection="1">
      <alignment horizontal="center"/>
    </xf>
    <xf numFmtId="0" fontId="18" fillId="7" borderId="0" xfId="0" applyFont="1" applyFill="1" applyAlignment="1" applyProtection="1">
      <alignment horizontal="center"/>
    </xf>
    <xf numFmtId="0" fontId="21" fillId="83" borderId="0" xfId="0" applyFont="1" applyFill="1" applyProtection="1"/>
    <xf numFmtId="0" fontId="9" fillId="83" borderId="0" xfId="0" applyFont="1" applyFill="1" applyProtection="1"/>
    <xf numFmtId="0" fontId="9" fillId="86" borderId="21" xfId="0" applyFont="1" applyFill="1" applyBorder="1" applyProtection="1"/>
    <xf numFmtId="0" fontId="9" fillId="83" borderId="0" xfId="0" applyFont="1" applyFill="1" applyAlignment="1" applyProtection="1">
      <alignment horizontal="right"/>
    </xf>
    <xf numFmtId="3" fontId="31" fillId="83" borderId="0" xfId="0" applyNumberFormat="1" applyFont="1" applyFill="1" applyProtection="1"/>
    <xf numFmtId="0" fontId="9" fillId="83" borderId="0" xfId="0" applyFont="1" applyFill="1" applyBorder="1" applyProtection="1"/>
    <xf numFmtId="0" fontId="9" fillId="86" borderId="15" xfId="0" applyFont="1" applyFill="1" applyBorder="1" applyProtection="1"/>
    <xf numFmtId="168" fontId="18" fillId="7" borderId="0" xfId="0" applyNumberFormat="1" applyFont="1" applyFill="1" applyAlignment="1" applyProtection="1">
      <alignment horizontal="center"/>
    </xf>
    <xf numFmtId="3" fontId="18" fillId="7" borderId="0" xfId="0" applyNumberFormat="1" applyFont="1" applyFill="1" applyAlignment="1" applyProtection="1">
      <alignment horizontal="center"/>
    </xf>
    <xf numFmtId="0" fontId="11" fillId="83" borderId="0" xfId="0" applyFont="1" applyFill="1" applyAlignment="1" applyProtection="1">
      <alignment horizontal="right"/>
    </xf>
    <xf numFmtId="0" fontId="31" fillId="0" borderId="21" xfId="0" applyFont="1" applyBorder="1" applyAlignment="1" applyProtection="1">
      <alignment horizontal="right"/>
    </xf>
    <xf numFmtId="0" fontId="18" fillId="7" borderId="0" xfId="0" applyNumberFormat="1" applyFont="1" applyFill="1" applyAlignment="1" applyProtection="1">
      <alignment horizontal="center"/>
    </xf>
    <xf numFmtId="0" fontId="31" fillId="0" borderId="13" xfId="0" applyFont="1" applyBorder="1" applyAlignment="1" applyProtection="1">
      <alignment horizontal="right"/>
    </xf>
    <xf numFmtId="0" fontId="21" fillId="83" borderId="0" xfId="0" applyFont="1" applyFill="1" applyAlignment="1" applyProtection="1">
      <alignment horizontal="left"/>
    </xf>
    <xf numFmtId="0" fontId="31" fillId="0" borderId="15" xfId="0" applyFont="1" applyBorder="1" applyAlignment="1" applyProtection="1">
      <alignment horizontal="right"/>
    </xf>
    <xf numFmtId="0" fontId="21" fillId="6" borderId="0" xfId="0" applyFont="1" applyFill="1" applyProtection="1"/>
    <xf numFmtId="0" fontId="9" fillId="6" borderId="0" xfId="0" applyFont="1" applyFill="1" applyProtection="1"/>
    <xf numFmtId="0" fontId="9" fillId="87" borderId="18" xfId="0" applyFont="1" applyFill="1" applyBorder="1" applyProtection="1"/>
    <xf numFmtId="0" fontId="9" fillId="87" borderId="20" xfId="0" applyFont="1" applyFill="1" applyBorder="1" applyProtection="1"/>
    <xf numFmtId="2" fontId="5" fillId="0" borderId="0" xfId="0" applyNumberFormat="1" applyFont="1" applyFill="1" applyBorder="1" applyAlignment="1" applyProtection="1">
      <alignment horizontal="center"/>
    </xf>
    <xf numFmtId="0" fontId="9" fillId="87" borderId="21" xfId="0" applyFont="1" applyFill="1" applyBorder="1" applyProtection="1"/>
    <xf numFmtId="0" fontId="9" fillId="87" borderId="23" xfId="0" applyFont="1" applyFill="1" applyBorder="1" applyProtection="1"/>
    <xf numFmtId="1" fontId="5" fillId="0" borderId="0" xfId="0" applyNumberFormat="1" applyFont="1" applyFill="1" applyBorder="1" applyAlignment="1" applyProtection="1">
      <alignment horizontal="center"/>
    </xf>
    <xf numFmtId="0" fontId="9" fillId="85" borderId="0" xfId="0" applyFont="1" applyFill="1" applyProtection="1"/>
    <xf numFmtId="0" fontId="9" fillId="87" borderId="13" xfId="0" applyFont="1" applyFill="1" applyBorder="1" applyProtection="1"/>
    <xf numFmtId="0" fontId="9" fillId="87" borderId="14" xfId="0" applyFont="1" applyFill="1" applyBorder="1" applyProtection="1"/>
    <xf numFmtId="0" fontId="9" fillId="85" borderId="0" xfId="0" applyFont="1" applyFill="1" applyAlignment="1" applyProtection="1">
      <alignment horizontal="right"/>
    </xf>
    <xf numFmtId="2" fontId="9" fillId="85" borderId="0" xfId="0" applyNumberFormat="1" applyFont="1" applyFill="1" applyProtection="1"/>
    <xf numFmtId="0" fontId="9" fillId="87" borderId="15" xfId="0" applyFont="1" applyFill="1" applyBorder="1" applyProtection="1"/>
    <xf numFmtId="0" fontId="9" fillId="87" borderId="17" xfId="0" applyFont="1" applyFill="1" applyBorder="1" applyProtection="1"/>
    <xf numFmtId="0" fontId="9" fillId="84" borderId="0" xfId="0" applyFont="1" applyFill="1" applyProtection="1"/>
    <xf numFmtId="0" fontId="9" fillId="84" borderId="0" xfId="0" applyFont="1" applyFill="1" applyAlignment="1" applyProtection="1">
      <alignment horizontal="right"/>
    </xf>
    <xf numFmtId="169" fontId="13" fillId="3" borderId="0" xfId="0" applyNumberFormat="1" applyFont="1" applyFill="1" applyAlignment="1" applyProtection="1">
      <alignment horizontal="center"/>
    </xf>
    <xf numFmtId="169" fontId="9" fillId="0" borderId="0" xfId="0" applyNumberFormat="1" applyFont="1" applyProtection="1"/>
    <xf numFmtId="169" fontId="9" fillId="84" borderId="0" xfId="0" applyNumberFormat="1" applyFont="1" applyFill="1" applyProtection="1"/>
    <xf numFmtId="0" fontId="106" fillId="84" borderId="0" xfId="0" applyFont="1" applyFill="1" applyProtection="1"/>
    <xf numFmtId="0" fontId="13" fillId="3" borderId="0" xfId="0" applyNumberFormat="1" applyFont="1" applyFill="1" applyAlignment="1" applyProtection="1">
      <alignment horizontal="center"/>
    </xf>
    <xf numFmtId="0" fontId="21" fillId="0" borderId="0" xfId="0" applyFont="1" applyAlignment="1" applyProtection="1">
      <alignment horizontal="right"/>
    </xf>
    <xf numFmtId="0" fontId="24" fillId="0" borderId="0" xfId="0" applyFont="1" applyProtection="1"/>
    <xf numFmtId="0" fontId="38" fillId="0" borderId="0" xfId="0" applyFont="1" applyProtection="1"/>
    <xf numFmtId="0" fontId="37" fillId="0" borderId="21" xfId="0" applyFont="1" applyBorder="1" applyProtection="1"/>
    <xf numFmtId="0" fontId="37" fillId="0" borderId="22" xfId="0" applyFont="1" applyBorder="1" applyProtection="1"/>
    <xf numFmtId="0" fontId="37" fillId="0" borderId="23" xfId="0" applyFont="1" applyBorder="1" applyProtection="1"/>
    <xf numFmtId="0" fontId="37" fillId="0" borderId="13" xfId="0" applyFont="1" applyBorder="1" applyProtection="1"/>
    <xf numFmtId="0" fontId="37" fillId="0" borderId="0" xfId="0" applyFont="1" applyBorder="1" applyProtection="1"/>
    <xf numFmtId="0" fontId="37" fillId="0" borderId="14" xfId="0" applyFont="1" applyBorder="1" applyProtection="1"/>
    <xf numFmtId="0" fontId="23" fillId="0" borderId="0" xfId="0" applyFont="1" applyProtection="1"/>
    <xf numFmtId="0" fontId="22" fillId="0" borderId="0" xfId="0" applyFont="1" applyAlignment="1" applyProtection="1">
      <alignment horizontal="center"/>
    </xf>
    <xf numFmtId="0" fontId="37" fillId="0" borderId="15" xfId="0" applyFont="1" applyBorder="1" applyProtection="1"/>
    <xf numFmtId="0" fontId="37" fillId="0" borderId="16" xfId="0" applyFont="1" applyBorder="1" applyProtection="1"/>
    <xf numFmtId="0" fontId="37" fillId="0" borderId="17" xfId="0" applyFont="1" applyBorder="1" applyProtection="1"/>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3" fontId="24" fillId="0" borderId="0" xfId="0" applyNumberFormat="1" applyFont="1" applyFill="1" applyAlignment="1" applyProtection="1">
      <alignment horizontal="center"/>
    </xf>
    <xf numFmtId="0" fontId="0" fillId="0" borderId="25" xfId="0" applyBorder="1" applyProtection="1"/>
    <xf numFmtId="49" fontId="36" fillId="0" borderId="21" xfId="0" applyNumberFormat="1" applyFont="1" applyBorder="1" applyAlignment="1" applyProtection="1">
      <alignment horizontal="center"/>
    </xf>
    <xf numFmtId="0" fontId="36" fillId="26" borderId="22" xfId="0" applyFont="1" applyFill="1" applyBorder="1" applyAlignment="1" applyProtection="1">
      <alignment horizontal="center"/>
    </xf>
    <xf numFmtId="0" fontId="36" fillId="26" borderId="23" xfId="0" applyFont="1" applyFill="1" applyBorder="1" applyAlignment="1" applyProtection="1">
      <alignment horizontal="center"/>
    </xf>
    <xf numFmtId="0" fontId="0" fillId="0" borderId="26" xfId="0" applyBorder="1" applyProtection="1"/>
    <xf numFmtId="49" fontId="36" fillId="0" borderId="13" xfId="0" applyNumberFormat="1" applyFont="1" applyBorder="1" applyAlignment="1" applyProtection="1">
      <alignment horizontal="center"/>
    </xf>
    <xf numFmtId="0" fontId="36" fillId="26" borderId="0" xfId="0" applyFont="1" applyFill="1" applyBorder="1" applyAlignment="1" applyProtection="1">
      <alignment horizontal="center"/>
    </xf>
    <xf numFmtId="0" fontId="36" fillId="26" borderId="14" xfId="0" applyFont="1" applyFill="1" applyBorder="1" applyAlignment="1" applyProtection="1">
      <alignment horizontal="center"/>
    </xf>
    <xf numFmtId="49" fontId="36" fillId="0" borderId="0" xfId="0" applyNumberFormat="1" applyFont="1" applyBorder="1" applyAlignment="1" applyProtection="1">
      <alignment horizontal="center"/>
    </xf>
    <xf numFmtId="49" fontId="36" fillId="0" borderId="14" xfId="0" applyNumberFormat="1" applyFont="1" applyBorder="1" applyAlignment="1" applyProtection="1">
      <alignment horizontal="center"/>
    </xf>
    <xf numFmtId="0" fontId="0" fillId="0" borderId="27" xfId="0" applyBorder="1" applyProtection="1"/>
    <xf numFmtId="49" fontId="36" fillId="0" borderId="15" xfId="0" applyNumberFormat="1" applyFont="1" applyBorder="1" applyAlignment="1" applyProtection="1">
      <alignment horizontal="center"/>
    </xf>
    <xf numFmtId="49" fontId="36" fillId="0" borderId="16" xfId="0" applyNumberFormat="1" applyFont="1" applyBorder="1" applyAlignment="1" applyProtection="1">
      <alignment horizontal="center"/>
    </xf>
    <xf numFmtId="49" fontId="36" fillId="0" borderId="17" xfId="0" applyNumberFormat="1" applyFont="1" applyBorder="1" applyAlignment="1" applyProtection="1">
      <alignment horizontal="center"/>
    </xf>
    <xf numFmtId="0" fontId="0" fillId="0" borderId="26" xfId="0" applyFill="1" applyBorder="1" applyProtection="1"/>
    <xf numFmtId="49" fontId="36" fillId="26" borderId="14"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ont="1" applyProtection="1"/>
    <xf numFmtId="171" fontId="0" fillId="0" borderId="0" xfId="0" applyNumberFormat="1" applyAlignment="1" applyProtection="1">
      <alignment horizontal="center"/>
    </xf>
    <xf numFmtId="0" fontId="0" fillId="0" borderId="27" xfId="0" applyFill="1" applyBorder="1" applyProtection="1"/>
    <xf numFmtId="0" fontId="36" fillId="26" borderId="16" xfId="0" applyFont="1" applyFill="1" applyBorder="1" applyAlignment="1" applyProtection="1">
      <alignment horizontal="center"/>
    </xf>
    <xf numFmtId="0" fontId="36" fillId="26" borderId="17" xfId="0" applyFont="1" applyFill="1" applyBorder="1" applyAlignment="1" applyProtection="1">
      <alignment horizontal="center"/>
    </xf>
    <xf numFmtId="0" fontId="0" fillId="0" borderId="15" xfId="0" applyBorder="1" applyProtection="1"/>
    <xf numFmtId="0" fontId="0" fillId="0" borderId="21" xfId="0" applyBorder="1" applyAlignment="1" applyProtection="1">
      <alignment horizontal="left"/>
    </xf>
    <xf numFmtId="0" fontId="36" fillId="5" borderId="22" xfId="0" applyFont="1" applyFill="1" applyBorder="1" applyAlignment="1" applyProtection="1">
      <alignment horizontal="center"/>
    </xf>
    <xf numFmtId="49" fontId="36" fillId="27" borderId="13" xfId="0" applyNumberFormat="1" applyFont="1" applyFill="1" applyBorder="1" applyAlignment="1" applyProtection="1">
      <alignment horizontal="center"/>
    </xf>
    <xf numFmtId="0" fontId="36" fillId="5" borderId="0" xfId="0" applyFont="1" applyFill="1" applyBorder="1" applyAlignment="1" applyProtection="1">
      <alignment horizontal="center"/>
    </xf>
    <xf numFmtId="0" fontId="36" fillId="27" borderId="0" xfId="0" applyFont="1" applyFill="1" applyBorder="1" applyAlignment="1" applyProtection="1">
      <alignment horizontal="center"/>
    </xf>
    <xf numFmtId="49" fontId="36" fillId="4" borderId="13" xfId="0" applyNumberFormat="1" applyFont="1" applyFill="1" applyBorder="1" applyAlignment="1" applyProtection="1">
      <alignment horizontal="center"/>
    </xf>
    <xf numFmtId="49" fontId="36" fillId="5" borderId="0" xfId="0" applyNumberFormat="1" applyFont="1" applyFill="1" applyBorder="1" applyAlignment="1" applyProtection="1">
      <alignment horizontal="center"/>
    </xf>
    <xf numFmtId="49" fontId="36" fillId="26" borderId="0" xfId="0" applyNumberFormat="1" applyFont="1" applyFill="1" applyBorder="1" applyAlignment="1" applyProtection="1">
      <alignment horizontal="center"/>
    </xf>
    <xf numFmtId="49" fontId="36" fillId="27" borderId="0" xfId="0" applyNumberFormat="1" applyFont="1" applyFill="1" applyBorder="1" applyAlignment="1" applyProtection="1">
      <alignment horizontal="center"/>
    </xf>
    <xf numFmtId="49" fontId="36" fillId="4" borderId="0" xfId="0" applyNumberFormat="1" applyFont="1" applyFill="1" applyBorder="1" applyAlignment="1" applyProtection="1">
      <alignment horizontal="center"/>
    </xf>
    <xf numFmtId="0" fontId="36" fillId="5" borderId="14" xfId="0" applyFont="1" applyFill="1" applyBorder="1" applyAlignment="1" applyProtection="1">
      <alignment horizontal="center"/>
    </xf>
    <xf numFmtId="0" fontId="36" fillId="4" borderId="0" xfId="0" applyFont="1" applyFill="1" applyBorder="1" applyAlignment="1" applyProtection="1">
      <alignment horizontal="center"/>
    </xf>
    <xf numFmtId="0" fontId="9" fillId="0" borderId="21" xfId="0" applyFont="1" applyBorder="1" applyAlignment="1" applyProtection="1">
      <alignment horizontal="center"/>
    </xf>
    <xf numFmtId="0" fontId="31" fillId="0" borderId="23" xfId="0" applyFont="1" applyBorder="1" applyProtection="1"/>
    <xf numFmtId="0" fontId="1" fillId="0" borderId="0" xfId="1842" applyProtection="1"/>
    <xf numFmtId="0" fontId="9" fillId="0" borderId="13" xfId="0" applyFont="1" applyBorder="1" applyAlignment="1" applyProtection="1">
      <alignment horizontal="center"/>
    </xf>
    <xf numFmtId="0" fontId="31" fillId="0" borderId="14" xfId="0" applyFont="1" applyBorder="1" applyProtection="1"/>
    <xf numFmtId="0" fontId="9" fillId="0" borderId="15" xfId="0" applyFont="1" applyBorder="1" applyAlignment="1" applyProtection="1">
      <alignment horizontal="center"/>
    </xf>
    <xf numFmtId="0" fontId="31" fillId="0" borderId="17" xfId="0" applyFont="1" applyBorder="1" applyProtection="1"/>
    <xf numFmtId="0" fontId="9" fillId="0" borderId="21" xfId="0" applyFont="1" applyBorder="1" applyAlignment="1" applyProtection="1">
      <alignment horizontal="left"/>
    </xf>
    <xf numFmtId="0" fontId="9" fillId="0" borderId="13" xfId="0" applyFont="1" applyBorder="1" applyAlignment="1" applyProtection="1">
      <alignment horizontal="left"/>
    </xf>
    <xf numFmtId="0" fontId="1" fillId="0" borderId="0" xfId="1842" applyAlignment="1" applyProtection="1">
      <alignment horizontal="center"/>
    </xf>
    <xf numFmtId="0" fontId="9" fillId="0" borderId="15" xfId="0" applyFont="1" applyBorder="1" applyAlignment="1" applyProtection="1">
      <alignment horizontal="left"/>
    </xf>
    <xf numFmtId="0" fontId="1" fillId="0" borderId="0" xfId="1842" applyFont="1" applyProtection="1"/>
    <xf numFmtId="167" fontId="1" fillId="0" borderId="0" xfId="1842" applyNumberFormat="1" applyAlignment="1" applyProtection="1">
      <alignment horizontal="center"/>
    </xf>
    <xf numFmtId="172" fontId="1" fillId="0" borderId="0" xfId="1842" applyNumberFormat="1" applyAlignment="1" applyProtection="1">
      <alignment horizontal="center"/>
    </xf>
    <xf numFmtId="0" fontId="1" fillId="0" borderId="0" xfId="1842" applyFont="1" applyAlignment="1" applyProtection="1">
      <alignment horizontal="center"/>
    </xf>
    <xf numFmtId="0" fontId="1" fillId="0" borderId="0" xfId="1842" applyFont="1" applyFill="1" applyProtection="1"/>
    <xf numFmtId="0" fontId="1" fillId="0" borderId="0" xfId="1842" applyFill="1" applyProtection="1"/>
    <xf numFmtId="0" fontId="1" fillId="0" borderId="0" xfId="1842" applyFill="1" applyAlignment="1" applyProtection="1">
      <alignment horizontal="center"/>
    </xf>
    <xf numFmtId="0" fontId="1" fillId="0" borderId="0" xfId="1842" applyAlignment="1" applyProtection="1">
      <alignment horizontal="right"/>
    </xf>
    <xf numFmtId="171" fontId="1" fillId="0" borderId="0" xfId="1842" applyNumberFormat="1" applyAlignment="1" applyProtection="1">
      <alignment horizontal="center"/>
    </xf>
    <xf numFmtId="0" fontId="36" fillId="4" borderId="16" xfId="0" applyFont="1" applyFill="1" applyBorder="1" applyAlignment="1" applyProtection="1">
      <alignment horizontal="center"/>
    </xf>
    <xf numFmtId="0" fontId="36" fillId="27" borderId="16" xfId="0" applyFont="1" applyFill="1" applyBorder="1" applyAlignment="1" applyProtection="1">
      <alignment horizontal="center"/>
    </xf>
    <xf numFmtId="49" fontId="36" fillId="5" borderId="16" xfId="0" applyNumberFormat="1" applyFont="1" applyFill="1" applyBorder="1" applyAlignment="1" applyProtection="1">
      <alignment horizontal="center"/>
    </xf>
    <xf numFmtId="0" fontId="36" fillId="5" borderId="16" xfId="0" applyFont="1" applyFill="1" applyBorder="1" applyAlignment="1" applyProtection="1">
      <alignment horizontal="center"/>
    </xf>
    <xf numFmtId="0" fontId="0" fillId="0" borderId="17" xfId="0" applyBorder="1" applyProtection="1"/>
    <xf numFmtId="0" fontId="12" fillId="56" borderId="24" xfId="0" applyFont="1" applyFill="1" applyBorder="1" applyAlignment="1" applyProtection="1">
      <alignment horizontal="center"/>
      <protection locked="0"/>
    </xf>
    <xf numFmtId="0" fontId="12" fillId="56" borderId="24" xfId="0" applyFont="1" applyFill="1" applyBorder="1" applyAlignment="1" applyProtection="1">
      <alignment horizontal="center" vertical="center"/>
      <protection locked="0"/>
    </xf>
    <xf numFmtId="0" fontId="25" fillId="8" borderId="0" xfId="0" applyFont="1" applyFill="1" applyAlignment="1" applyProtection="1">
      <alignment horizontal="center"/>
      <protection locked="0"/>
    </xf>
    <xf numFmtId="0" fontId="7" fillId="3" borderId="0" xfId="0" applyFont="1" applyFill="1" applyAlignment="1" applyProtection="1">
      <alignment horizontal="left"/>
    </xf>
    <xf numFmtId="0" fontId="13" fillId="3" borderId="0" xfId="0" applyFont="1" applyFill="1" applyAlignment="1" applyProtection="1">
      <alignment horizontal="left"/>
    </xf>
    <xf numFmtId="0" fontId="15" fillId="2" borderId="3" xfId="1" applyFont="1" applyFill="1" applyBorder="1" applyAlignment="1" applyProtection="1">
      <alignment horizontal="center"/>
      <protection locked="0"/>
    </xf>
    <xf numFmtId="0" fontId="109" fillId="0" borderId="0" xfId="0" applyFont="1" applyProtection="1"/>
    <xf numFmtId="0" fontId="9" fillId="0" borderId="0" xfId="0" applyFont="1" applyProtection="1">
      <protection locked="0"/>
    </xf>
    <xf numFmtId="0" fontId="18" fillId="0" borderId="0" xfId="0" applyFont="1" applyFill="1" applyProtection="1">
      <protection locked="0"/>
    </xf>
    <xf numFmtId="0" fontId="0" fillId="88" borderId="0" xfId="0" applyFill="1"/>
    <xf numFmtId="0" fontId="0" fillId="88" borderId="0" xfId="0" quotePrefix="1" applyFill="1"/>
    <xf numFmtId="49" fontId="36" fillId="88" borderId="0" xfId="0" applyNumberFormat="1" applyFont="1" applyFill="1" applyBorder="1" applyAlignment="1" applyProtection="1">
      <alignment horizontal="center"/>
    </xf>
    <xf numFmtId="0" fontId="36" fillId="88" borderId="14" xfId="0" applyFont="1" applyFill="1" applyBorder="1" applyAlignment="1" applyProtection="1">
      <alignment horizontal="center"/>
    </xf>
    <xf numFmtId="0" fontId="9" fillId="88" borderId="0" xfId="0" applyFont="1" applyFill="1" applyProtection="1"/>
    <xf numFmtId="0" fontId="14" fillId="2" borderId="1" xfId="1" applyFont="1" applyFill="1" applyBorder="1" applyAlignment="1" applyProtection="1">
      <alignment horizontal="left"/>
      <protection locked="0"/>
    </xf>
    <xf numFmtId="14" fontId="14" fillId="2" borderId="2" xfId="1" applyNumberFormat="1" applyFont="1" applyFill="1" applyBorder="1" applyAlignment="1" applyProtection="1">
      <alignment horizontal="left"/>
      <protection locked="0"/>
    </xf>
    <xf numFmtId="0" fontId="14" fillId="2" borderId="2" xfId="1" applyFont="1" applyFill="1" applyBorder="1" applyAlignment="1" applyProtection="1">
      <alignment horizontal="left"/>
      <protection locked="0"/>
    </xf>
    <xf numFmtId="0" fontId="3" fillId="56" borderId="11" xfId="0" applyFont="1" applyFill="1" applyBorder="1" applyAlignment="1" applyProtection="1">
      <alignment horizontal="left" vertical="center"/>
      <protection locked="0"/>
    </xf>
    <xf numFmtId="0" fontId="3" fillId="56" borderId="12" xfId="0" applyFont="1" applyFill="1" applyBorder="1" applyAlignment="1" applyProtection="1">
      <alignment horizontal="left" vertical="center"/>
      <protection locked="0"/>
    </xf>
    <xf numFmtId="0" fontId="12" fillId="56" borderId="0" xfId="0" applyFont="1" applyFill="1" applyBorder="1" applyAlignment="1" applyProtection="1">
      <alignment horizontal="center" vertical="center"/>
      <protection locked="0"/>
    </xf>
    <xf numFmtId="0" fontId="111" fillId="0" borderId="0" xfId="1" applyFont="1" applyProtection="1"/>
    <xf numFmtId="0" fontId="112" fillId="0" borderId="0" xfId="0" applyFont="1" applyProtection="1"/>
    <xf numFmtId="0" fontId="110" fillId="0" borderId="0" xfId="1" applyFont="1" applyProtection="1"/>
    <xf numFmtId="0" fontId="113" fillId="0" borderId="0" xfId="1" applyFont="1" applyFill="1" applyBorder="1" applyAlignment="1" applyProtection="1">
      <alignment vertical="center"/>
    </xf>
  </cellXfs>
  <cellStyles count="1843">
    <cellStyle name="_Column1" xfId="8"/>
    <cellStyle name="_Column1 2" xfId="591"/>
    <cellStyle name="_Column1 3" xfId="592"/>
    <cellStyle name="_Column2" xfId="9"/>
    <cellStyle name="_Column3" xfId="10"/>
    <cellStyle name="_Column4" xfId="11"/>
    <cellStyle name="_Column5" xfId="12"/>
    <cellStyle name="_Column6" xfId="13"/>
    <cellStyle name="_Column7" xfId="14"/>
    <cellStyle name="_Data" xfId="15"/>
    <cellStyle name="_Data 2" xfId="16"/>
    <cellStyle name="_Header" xfId="17"/>
    <cellStyle name="_Row1" xfId="18"/>
    <cellStyle name="_Row1 2" xfId="593"/>
    <cellStyle name="_Row1 3" xfId="594"/>
    <cellStyle name="_Row2" xfId="19"/>
    <cellStyle name="_Row3" xfId="20"/>
    <cellStyle name="_Row4" xfId="21"/>
    <cellStyle name="_Row4 2" xfId="22"/>
    <cellStyle name="_Row5" xfId="23"/>
    <cellStyle name="_Row6" xfId="24"/>
    <cellStyle name="_Row7" xfId="25"/>
    <cellStyle name="20 % - Akzent1 2" xfId="26"/>
    <cellStyle name="20 % - Akzent1 2 2" xfId="595"/>
    <cellStyle name="20 % - Akzent1 2 3" xfId="596"/>
    <cellStyle name="20 % - Akzent1 2 4" xfId="597"/>
    <cellStyle name="20 % - Akzent2 2" xfId="27"/>
    <cellStyle name="20 % - Akzent2 2 2" xfId="598"/>
    <cellStyle name="20 % - Akzent2 2 3" xfId="599"/>
    <cellStyle name="20 % - Akzent2 2 4" xfId="600"/>
    <cellStyle name="20 % - Akzent3 2" xfId="28"/>
    <cellStyle name="20 % - Akzent3 2 2" xfId="601"/>
    <cellStyle name="20 % - Akzent3 2 3" xfId="602"/>
    <cellStyle name="20 % - Akzent3 2 4" xfId="603"/>
    <cellStyle name="20 % - Akzent4 2" xfId="29"/>
    <cellStyle name="20 % - Akzent4 2 2" xfId="604"/>
    <cellStyle name="20 % - Akzent4 2 3" xfId="605"/>
    <cellStyle name="20 % - Akzent4 2 4" xfId="606"/>
    <cellStyle name="20 % - Akzent5 2" xfId="30"/>
    <cellStyle name="20 % - Akzent5 2 2" xfId="607"/>
    <cellStyle name="20 % - Akzent5 2 3" xfId="608"/>
    <cellStyle name="20 % - Akzent5 2 4" xfId="609"/>
    <cellStyle name="20 % - Akzent6 2" xfId="31"/>
    <cellStyle name="20 % - Akzent6 2 2" xfId="610"/>
    <cellStyle name="20 % - Akzent6 2 3" xfId="611"/>
    <cellStyle name="20 % - Akzent6 2 4" xfId="612"/>
    <cellStyle name="20% - Accent1 2" xfId="32"/>
    <cellStyle name="20% - Accent1 2 2" xfId="33"/>
    <cellStyle name="20% - Accent1 2 2 2" xfId="34"/>
    <cellStyle name="20% - Accent1 2 2 2 2" xfId="35"/>
    <cellStyle name="20% - Accent1 2 2 2 2 2" xfId="613"/>
    <cellStyle name="20% - Accent1 2 2 2 2 3" xfId="614"/>
    <cellStyle name="20% - Accent1 2 2 2 2 4" xfId="615"/>
    <cellStyle name="20% - Accent1 2 2 2 3" xfId="616"/>
    <cellStyle name="20% - Accent1 2 2 2 4" xfId="617"/>
    <cellStyle name="20% - Accent1 2 2 2 5" xfId="618"/>
    <cellStyle name="20% - Accent1 2 2 3" xfId="36"/>
    <cellStyle name="20% - Accent1 2 2 3 2" xfId="619"/>
    <cellStyle name="20% - Accent1 2 2 3 3" xfId="620"/>
    <cellStyle name="20% - Accent1 2 2 3 4" xfId="621"/>
    <cellStyle name="20% - Accent1 2 2 4" xfId="622"/>
    <cellStyle name="20% - Accent1 2 2 5" xfId="623"/>
    <cellStyle name="20% - Accent1 2 2 6" xfId="624"/>
    <cellStyle name="20% - Accent1 2 3" xfId="37"/>
    <cellStyle name="20% - Accent1 2 3 2" xfId="38"/>
    <cellStyle name="20% - Accent1 2 3 2 2" xfId="625"/>
    <cellStyle name="20% - Accent1 2 3 2 3" xfId="626"/>
    <cellStyle name="20% - Accent1 2 3 2 4" xfId="627"/>
    <cellStyle name="20% - Accent1 2 3 3" xfId="628"/>
    <cellStyle name="20% - Accent1 2 3 4" xfId="629"/>
    <cellStyle name="20% - Accent1 2 3 5" xfId="630"/>
    <cellStyle name="20% - Accent1 2 4" xfId="39"/>
    <cellStyle name="20% - Accent1 2 4 2" xfId="40"/>
    <cellStyle name="20% - Accent1 2 4 2 2" xfId="631"/>
    <cellStyle name="20% - Accent1 2 4 2 3" xfId="632"/>
    <cellStyle name="20% - Accent1 2 4 2 4" xfId="633"/>
    <cellStyle name="20% - Accent1 2 4 3" xfId="634"/>
    <cellStyle name="20% - Accent1 2 4 4" xfId="635"/>
    <cellStyle name="20% - Accent1 2 4 5" xfId="636"/>
    <cellStyle name="20% - Accent1 2 5" xfId="41"/>
    <cellStyle name="20% - Accent1 2 5 2" xfId="637"/>
    <cellStyle name="20% - Accent1 2 5 3" xfId="638"/>
    <cellStyle name="20% - Accent1 2 5 4" xfId="639"/>
    <cellStyle name="20% - Accent1 2 6" xfId="640"/>
    <cellStyle name="20% - Accent1 2 6 2" xfId="641"/>
    <cellStyle name="20% - Accent1 2 7" xfId="642"/>
    <cellStyle name="20% - Accent1 2 8" xfId="643"/>
    <cellStyle name="20% - Accent1 2 9" xfId="644"/>
    <cellStyle name="20% - Accent1 3" xfId="42"/>
    <cellStyle name="20% - Accent1 4" xfId="43"/>
    <cellStyle name="20% - Accent1 4 2" xfId="645"/>
    <cellStyle name="20% - Accent1 4 3" xfId="646"/>
    <cellStyle name="20% - Accent1 4 4" xfId="647"/>
    <cellStyle name="20% - Accent1 5" xfId="532"/>
    <cellStyle name="20% - Accent1 6" xfId="648"/>
    <cellStyle name="20% - Accent1 7" xfId="649"/>
    <cellStyle name="20% - Accent1 8" xfId="650"/>
    <cellStyle name="20% - Accent2 2" xfId="44"/>
    <cellStyle name="20% - Accent2 2 2" xfId="45"/>
    <cellStyle name="20% - Accent2 2 2 2" xfId="46"/>
    <cellStyle name="20% - Accent2 2 2 2 2" xfId="47"/>
    <cellStyle name="20% - Accent2 2 2 2 2 2" xfId="651"/>
    <cellStyle name="20% - Accent2 2 2 2 2 3" xfId="652"/>
    <cellStyle name="20% - Accent2 2 2 2 2 4" xfId="653"/>
    <cellStyle name="20% - Accent2 2 2 2 3" xfId="654"/>
    <cellStyle name="20% - Accent2 2 2 2 4" xfId="655"/>
    <cellStyle name="20% - Accent2 2 2 2 5" xfId="656"/>
    <cellStyle name="20% - Accent2 2 2 3" xfId="48"/>
    <cellStyle name="20% - Accent2 2 2 3 2" xfId="657"/>
    <cellStyle name="20% - Accent2 2 2 3 3" xfId="658"/>
    <cellStyle name="20% - Accent2 2 2 3 4" xfId="659"/>
    <cellStyle name="20% - Accent2 2 2 4" xfId="660"/>
    <cellStyle name="20% - Accent2 2 2 5" xfId="661"/>
    <cellStyle name="20% - Accent2 2 2 6" xfId="662"/>
    <cellStyle name="20% - Accent2 2 3" xfId="49"/>
    <cellStyle name="20% - Accent2 2 3 2" xfId="50"/>
    <cellStyle name="20% - Accent2 2 3 2 2" xfId="663"/>
    <cellStyle name="20% - Accent2 2 3 2 3" xfId="664"/>
    <cellStyle name="20% - Accent2 2 3 2 4" xfId="665"/>
    <cellStyle name="20% - Accent2 2 3 3" xfId="666"/>
    <cellStyle name="20% - Accent2 2 3 4" xfId="667"/>
    <cellStyle name="20% - Accent2 2 3 5" xfId="668"/>
    <cellStyle name="20% - Accent2 2 4" xfId="51"/>
    <cellStyle name="20% - Accent2 2 4 2" xfId="52"/>
    <cellStyle name="20% - Accent2 2 4 2 2" xfId="669"/>
    <cellStyle name="20% - Accent2 2 4 2 3" xfId="670"/>
    <cellStyle name="20% - Accent2 2 4 2 4" xfId="671"/>
    <cellStyle name="20% - Accent2 2 4 3" xfId="672"/>
    <cellStyle name="20% - Accent2 2 4 4" xfId="673"/>
    <cellStyle name="20% - Accent2 2 4 5" xfId="674"/>
    <cellStyle name="20% - Accent2 2 5" xfId="53"/>
    <cellStyle name="20% - Accent2 2 5 2" xfId="675"/>
    <cellStyle name="20% - Accent2 2 5 3" xfId="676"/>
    <cellStyle name="20% - Accent2 2 5 4" xfId="677"/>
    <cellStyle name="20% - Accent2 2 6" xfId="678"/>
    <cellStyle name="20% - Accent2 2 6 2" xfId="679"/>
    <cellStyle name="20% - Accent2 2 7" xfId="680"/>
    <cellStyle name="20% - Accent2 2 8" xfId="681"/>
    <cellStyle name="20% - Accent2 2 9" xfId="682"/>
    <cellStyle name="20% - Accent2 3" xfId="54"/>
    <cellStyle name="20% - Accent2 4" xfId="55"/>
    <cellStyle name="20% - Accent2 4 2" xfId="683"/>
    <cellStyle name="20% - Accent2 4 3" xfId="684"/>
    <cellStyle name="20% - Accent2 4 4" xfId="685"/>
    <cellStyle name="20% - Accent2 5" xfId="533"/>
    <cellStyle name="20% - Accent2 6" xfId="686"/>
    <cellStyle name="20% - Accent2 7" xfId="687"/>
    <cellStyle name="20% - Accent2 8" xfId="688"/>
    <cellStyle name="20% - Accent3 2" xfId="56"/>
    <cellStyle name="20% - Accent3 2 2" xfId="57"/>
    <cellStyle name="20% - Accent3 2 2 2" xfId="58"/>
    <cellStyle name="20% - Accent3 2 2 2 2" xfId="59"/>
    <cellStyle name="20% - Accent3 2 2 2 2 2" xfId="689"/>
    <cellStyle name="20% - Accent3 2 2 2 2 3" xfId="690"/>
    <cellStyle name="20% - Accent3 2 2 2 2 4" xfId="691"/>
    <cellStyle name="20% - Accent3 2 2 2 3" xfId="692"/>
    <cellStyle name="20% - Accent3 2 2 2 4" xfId="693"/>
    <cellStyle name="20% - Accent3 2 2 2 5" xfId="694"/>
    <cellStyle name="20% - Accent3 2 2 3" xfId="60"/>
    <cellStyle name="20% - Accent3 2 2 3 2" xfId="695"/>
    <cellStyle name="20% - Accent3 2 2 3 3" xfId="696"/>
    <cellStyle name="20% - Accent3 2 2 3 4" xfId="697"/>
    <cellStyle name="20% - Accent3 2 2 4" xfId="698"/>
    <cellStyle name="20% - Accent3 2 2 5" xfId="699"/>
    <cellStyle name="20% - Accent3 2 2 6" xfId="700"/>
    <cellStyle name="20% - Accent3 2 3" xfId="61"/>
    <cellStyle name="20% - Accent3 2 3 2" xfId="62"/>
    <cellStyle name="20% - Accent3 2 3 2 2" xfId="701"/>
    <cellStyle name="20% - Accent3 2 3 2 3" xfId="702"/>
    <cellStyle name="20% - Accent3 2 3 2 4" xfId="703"/>
    <cellStyle name="20% - Accent3 2 3 3" xfId="704"/>
    <cellStyle name="20% - Accent3 2 3 4" xfId="705"/>
    <cellStyle name="20% - Accent3 2 3 5" xfId="706"/>
    <cellStyle name="20% - Accent3 2 4" xfId="63"/>
    <cellStyle name="20% - Accent3 2 4 2" xfId="64"/>
    <cellStyle name="20% - Accent3 2 4 2 2" xfId="707"/>
    <cellStyle name="20% - Accent3 2 4 2 3" xfId="708"/>
    <cellStyle name="20% - Accent3 2 4 2 4" xfId="709"/>
    <cellStyle name="20% - Accent3 2 4 3" xfId="710"/>
    <cellStyle name="20% - Accent3 2 4 4" xfId="711"/>
    <cellStyle name="20% - Accent3 2 4 5" xfId="712"/>
    <cellStyle name="20% - Accent3 2 5" xfId="65"/>
    <cellStyle name="20% - Accent3 2 5 2" xfId="713"/>
    <cellStyle name="20% - Accent3 2 5 3" xfId="714"/>
    <cellStyle name="20% - Accent3 2 5 4" xfId="715"/>
    <cellStyle name="20% - Accent3 2 6" xfId="716"/>
    <cellStyle name="20% - Accent3 2 6 2" xfId="717"/>
    <cellStyle name="20% - Accent3 2 7" xfId="718"/>
    <cellStyle name="20% - Accent3 2 8" xfId="719"/>
    <cellStyle name="20% - Accent3 2 9" xfId="720"/>
    <cellStyle name="20% - Accent3 3" xfId="66"/>
    <cellStyle name="20% - Accent3 4" xfId="67"/>
    <cellStyle name="20% - Accent3 4 2" xfId="721"/>
    <cellStyle name="20% - Accent3 4 3" xfId="722"/>
    <cellStyle name="20% - Accent3 4 4" xfId="723"/>
    <cellStyle name="20% - Accent3 5" xfId="534"/>
    <cellStyle name="20% - Accent3 6" xfId="724"/>
    <cellStyle name="20% - Accent3 7" xfId="725"/>
    <cellStyle name="20% - Accent3 8" xfId="726"/>
    <cellStyle name="20% - Accent4 2" xfId="68"/>
    <cellStyle name="20% - Accent4 2 2" xfId="69"/>
    <cellStyle name="20% - Accent4 2 2 2" xfId="70"/>
    <cellStyle name="20% - Accent4 2 2 2 2" xfId="71"/>
    <cellStyle name="20% - Accent4 2 2 2 2 2" xfId="727"/>
    <cellStyle name="20% - Accent4 2 2 2 2 3" xfId="728"/>
    <cellStyle name="20% - Accent4 2 2 2 2 4" xfId="729"/>
    <cellStyle name="20% - Accent4 2 2 2 3" xfId="730"/>
    <cellStyle name="20% - Accent4 2 2 2 4" xfId="731"/>
    <cellStyle name="20% - Accent4 2 2 2 5" xfId="732"/>
    <cellStyle name="20% - Accent4 2 2 3" xfId="72"/>
    <cellStyle name="20% - Accent4 2 2 3 2" xfId="733"/>
    <cellStyle name="20% - Accent4 2 2 3 3" xfId="734"/>
    <cellStyle name="20% - Accent4 2 2 3 4" xfId="735"/>
    <cellStyle name="20% - Accent4 2 2 4" xfId="736"/>
    <cellStyle name="20% - Accent4 2 2 5" xfId="737"/>
    <cellStyle name="20% - Accent4 2 2 6" xfId="738"/>
    <cellStyle name="20% - Accent4 2 3" xfId="73"/>
    <cellStyle name="20% - Accent4 2 3 2" xfId="74"/>
    <cellStyle name="20% - Accent4 2 3 2 2" xfId="739"/>
    <cellStyle name="20% - Accent4 2 3 2 3" xfId="740"/>
    <cellStyle name="20% - Accent4 2 3 2 4" xfId="741"/>
    <cellStyle name="20% - Accent4 2 3 3" xfId="742"/>
    <cellStyle name="20% - Accent4 2 3 4" xfId="743"/>
    <cellStyle name="20% - Accent4 2 3 5" xfId="744"/>
    <cellStyle name="20% - Accent4 2 4" xfId="75"/>
    <cellStyle name="20% - Accent4 2 4 2" xfId="76"/>
    <cellStyle name="20% - Accent4 2 4 2 2" xfId="745"/>
    <cellStyle name="20% - Accent4 2 4 2 3" xfId="746"/>
    <cellStyle name="20% - Accent4 2 4 2 4" xfId="747"/>
    <cellStyle name="20% - Accent4 2 4 3" xfId="748"/>
    <cellStyle name="20% - Accent4 2 4 4" xfId="749"/>
    <cellStyle name="20% - Accent4 2 4 5" xfId="750"/>
    <cellStyle name="20% - Accent4 2 5" xfId="77"/>
    <cellStyle name="20% - Accent4 2 5 2" xfId="751"/>
    <cellStyle name="20% - Accent4 2 5 3" xfId="752"/>
    <cellStyle name="20% - Accent4 2 5 4" xfId="753"/>
    <cellStyle name="20% - Accent4 2 6" xfId="754"/>
    <cellStyle name="20% - Accent4 2 6 2" xfId="755"/>
    <cellStyle name="20% - Accent4 2 7" xfId="756"/>
    <cellStyle name="20% - Accent4 2 8" xfId="757"/>
    <cellStyle name="20% - Accent4 2 9" xfId="758"/>
    <cellStyle name="20% - Accent4 3" xfId="78"/>
    <cellStyle name="20% - Accent4 4" xfId="79"/>
    <cellStyle name="20% - Accent4 4 2" xfId="759"/>
    <cellStyle name="20% - Accent4 4 3" xfId="760"/>
    <cellStyle name="20% - Accent4 4 4" xfId="761"/>
    <cellStyle name="20% - Accent4 5" xfId="535"/>
    <cellStyle name="20% - Accent4 6" xfId="762"/>
    <cellStyle name="20% - Accent4 7" xfId="763"/>
    <cellStyle name="20% - Accent4 8" xfId="764"/>
    <cellStyle name="20% - Accent5 2" xfId="80"/>
    <cellStyle name="20% - Accent5 2 2" xfId="81"/>
    <cellStyle name="20% - Accent5 2 2 2" xfId="82"/>
    <cellStyle name="20% - Accent5 2 2 2 2" xfId="83"/>
    <cellStyle name="20% - Accent5 2 2 2 2 2" xfId="765"/>
    <cellStyle name="20% - Accent5 2 2 2 2 3" xfId="766"/>
    <cellStyle name="20% - Accent5 2 2 2 2 4" xfId="767"/>
    <cellStyle name="20% - Accent5 2 2 2 3" xfId="768"/>
    <cellStyle name="20% - Accent5 2 2 2 4" xfId="769"/>
    <cellStyle name="20% - Accent5 2 2 2 5" xfId="770"/>
    <cellStyle name="20% - Accent5 2 2 3" xfId="84"/>
    <cellStyle name="20% - Accent5 2 2 3 2" xfId="771"/>
    <cellStyle name="20% - Accent5 2 2 3 3" xfId="772"/>
    <cellStyle name="20% - Accent5 2 2 3 4" xfId="773"/>
    <cellStyle name="20% - Accent5 2 2 4" xfId="774"/>
    <cellStyle name="20% - Accent5 2 2 5" xfId="775"/>
    <cellStyle name="20% - Accent5 2 2 6" xfId="776"/>
    <cellStyle name="20% - Accent5 2 3" xfId="85"/>
    <cellStyle name="20% - Accent5 2 3 2" xfId="86"/>
    <cellStyle name="20% - Accent5 2 3 2 2" xfId="777"/>
    <cellStyle name="20% - Accent5 2 3 2 3" xfId="778"/>
    <cellStyle name="20% - Accent5 2 3 2 4" xfId="779"/>
    <cellStyle name="20% - Accent5 2 3 3" xfId="780"/>
    <cellStyle name="20% - Accent5 2 3 4" xfId="781"/>
    <cellStyle name="20% - Accent5 2 3 5" xfId="782"/>
    <cellStyle name="20% - Accent5 2 4" xfId="87"/>
    <cellStyle name="20% - Accent5 2 4 2" xfId="88"/>
    <cellStyle name="20% - Accent5 2 4 2 2" xfId="783"/>
    <cellStyle name="20% - Accent5 2 4 2 3" xfId="784"/>
    <cellStyle name="20% - Accent5 2 4 2 4" xfId="785"/>
    <cellStyle name="20% - Accent5 2 4 3" xfId="786"/>
    <cellStyle name="20% - Accent5 2 4 4" xfId="787"/>
    <cellStyle name="20% - Accent5 2 4 5" xfId="788"/>
    <cellStyle name="20% - Accent5 2 5" xfId="89"/>
    <cellStyle name="20% - Accent5 2 5 2" xfId="789"/>
    <cellStyle name="20% - Accent5 2 5 3" xfId="790"/>
    <cellStyle name="20% - Accent5 2 5 4" xfId="791"/>
    <cellStyle name="20% - Accent5 2 6" xfId="792"/>
    <cellStyle name="20% - Accent5 2 6 2" xfId="793"/>
    <cellStyle name="20% - Accent5 2 7" xfId="794"/>
    <cellStyle name="20% - Accent5 2 8" xfId="795"/>
    <cellStyle name="20% - Accent5 2 9" xfId="796"/>
    <cellStyle name="20% - Accent5 3" xfId="90"/>
    <cellStyle name="20% - Accent5 4" xfId="91"/>
    <cellStyle name="20% - Accent5 4 2" xfId="797"/>
    <cellStyle name="20% - Accent5 4 3" xfId="798"/>
    <cellStyle name="20% - Accent5 4 4" xfId="799"/>
    <cellStyle name="20% - Accent5 5" xfId="536"/>
    <cellStyle name="20% - Accent5 6" xfId="800"/>
    <cellStyle name="20% - Accent5 7" xfId="801"/>
    <cellStyle name="20% - Accent5 8" xfId="802"/>
    <cellStyle name="20% - Accent6 2" xfId="92"/>
    <cellStyle name="20% - Accent6 2 2" xfId="93"/>
    <cellStyle name="20% - Accent6 2 2 2" xfId="94"/>
    <cellStyle name="20% - Accent6 2 2 2 2" xfId="95"/>
    <cellStyle name="20% - Accent6 2 2 2 2 2" xfId="803"/>
    <cellStyle name="20% - Accent6 2 2 2 2 3" xfId="804"/>
    <cellStyle name="20% - Accent6 2 2 2 2 4" xfId="805"/>
    <cellStyle name="20% - Accent6 2 2 2 3" xfId="806"/>
    <cellStyle name="20% - Accent6 2 2 2 4" xfId="807"/>
    <cellStyle name="20% - Accent6 2 2 2 5" xfId="808"/>
    <cellStyle name="20% - Accent6 2 2 3" xfId="96"/>
    <cellStyle name="20% - Accent6 2 2 3 2" xfId="809"/>
    <cellStyle name="20% - Accent6 2 2 3 3" xfId="810"/>
    <cellStyle name="20% - Accent6 2 2 3 4" xfId="811"/>
    <cellStyle name="20% - Accent6 2 2 4" xfId="812"/>
    <cellStyle name="20% - Accent6 2 2 5" xfId="813"/>
    <cellStyle name="20% - Accent6 2 2 6" xfId="814"/>
    <cellStyle name="20% - Accent6 2 3" xfId="97"/>
    <cellStyle name="20% - Accent6 2 3 2" xfId="98"/>
    <cellStyle name="20% - Accent6 2 3 2 2" xfId="815"/>
    <cellStyle name="20% - Accent6 2 3 2 3" xfId="816"/>
    <cellStyle name="20% - Accent6 2 3 2 4" xfId="817"/>
    <cellStyle name="20% - Accent6 2 3 3" xfId="818"/>
    <cellStyle name="20% - Accent6 2 3 4" xfId="819"/>
    <cellStyle name="20% - Accent6 2 3 5" xfId="820"/>
    <cellStyle name="20% - Accent6 2 4" xfId="99"/>
    <cellStyle name="20% - Accent6 2 4 2" xfId="100"/>
    <cellStyle name="20% - Accent6 2 4 2 2" xfId="821"/>
    <cellStyle name="20% - Accent6 2 4 2 3" xfId="822"/>
    <cellStyle name="20% - Accent6 2 4 2 4" xfId="823"/>
    <cellStyle name="20% - Accent6 2 4 3" xfId="824"/>
    <cellStyle name="20% - Accent6 2 4 4" xfId="825"/>
    <cellStyle name="20% - Accent6 2 4 5" xfId="826"/>
    <cellStyle name="20% - Accent6 2 5" xfId="101"/>
    <cellStyle name="20% - Accent6 2 5 2" xfId="827"/>
    <cellStyle name="20% - Accent6 2 5 3" xfId="828"/>
    <cellStyle name="20% - Accent6 2 5 4" xfId="829"/>
    <cellStyle name="20% - Accent6 2 6" xfId="830"/>
    <cellStyle name="20% - Accent6 2 6 2" xfId="831"/>
    <cellStyle name="20% - Accent6 2 7" xfId="832"/>
    <cellStyle name="20% - Accent6 2 8" xfId="833"/>
    <cellStyle name="20% - Accent6 2 9" xfId="834"/>
    <cellStyle name="20% - Accent6 3" xfId="102"/>
    <cellStyle name="20% - Accent6 4" xfId="103"/>
    <cellStyle name="20% - Accent6 4 2" xfId="835"/>
    <cellStyle name="20% - Accent6 4 3" xfId="836"/>
    <cellStyle name="20% - Accent6 4 4" xfId="837"/>
    <cellStyle name="20% - Accent6 5" xfId="537"/>
    <cellStyle name="20% - Accent6 6" xfId="838"/>
    <cellStyle name="20% - Accent6 7" xfId="839"/>
    <cellStyle name="20% - Accent6 8" xfId="840"/>
    <cellStyle name="40 % - Akzent1 2" xfId="104"/>
    <cellStyle name="40 % - Akzent1 2 2" xfId="841"/>
    <cellStyle name="40 % - Akzent1 2 3" xfId="842"/>
    <cellStyle name="40 % - Akzent1 2 4" xfId="843"/>
    <cellStyle name="40 % - Akzent2 2" xfId="105"/>
    <cellStyle name="40 % - Akzent2 2 2" xfId="844"/>
    <cellStyle name="40 % - Akzent2 2 3" xfId="845"/>
    <cellStyle name="40 % - Akzent2 2 4" xfId="846"/>
    <cellStyle name="40 % - Akzent3 2" xfId="106"/>
    <cellStyle name="40 % - Akzent3 2 2" xfId="847"/>
    <cellStyle name="40 % - Akzent3 2 3" xfId="848"/>
    <cellStyle name="40 % - Akzent3 2 4" xfId="849"/>
    <cellStyle name="40 % - Akzent4 2" xfId="107"/>
    <cellStyle name="40 % - Akzent4 2 2" xfId="850"/>
    <cellStyle name="40 % - Akzent4 2 3" xfId="851"/>
    <cellStyle name="40 % - Akzent4 2 4" xfId="852"/>
    <cellStyle name="40 % - Akzent5 2" xfId="108"/>
    <cellStyle name="40 % - Akzent5 2 2" xfId="853"/>
    <cellStyle name="40 % - Akzent5 2 3" xfId="854"/>
    <cellStyle name="40 % - Akzent5 2 4" xfId="855"/>
    <cellStyle name="40 % - Akzent6 2" xfId="109"/>
    <cellStyle name="40 % - Akzent6 2 2" xfId="856"/>
    <cellStyle name="40 % - Akzent6 2 3" xfId="857"/>
    <cellStyle name="40 % - Akzent6 2 4" xfId="858"/>
    <cellStyle name="40% - Accent1 2" xfId="110"/>
    <cellStyle name="40% - Accent1 2 2" xfId="111"/>
    <cellStyle name="40% - Accent1 2 2 2" xfId="112"/>
    <cellStyle name="40% - Accent1 2 2 2 2" xfId="113"/>
    <cellStyle name="40% - Accent1 2 2 2 2 2" xfId="859"/>
    <cellStyle name="40% - Accent1 2 2 2 2 3" xfId="860"/>
    <cellStyle name="40% - Accent1 2 2 2 2 4" xfId="861"/>
    <cellStyle name="40% - Accent1 2 2 2 3" xfId="862"/>
    <cellStyle name="40% - Accent1 2 2 2 4" xfId="863"/>
    <cellStyle name="40% - Accent1 2 2 2 5" xfId="864"/>
    <cellStyle name="40% - Accent1 2 2 3" xfId="114"/>
    <cellStyle name="40% - Accent1 2 2 3 2" xfId="865"/>
    <cellStyle name="40% - Accent1 2 2 3 3" xfId="866"/>
    <cellStyle name="40% - Accent1 2 2 3 4" xfId="867"/>
    <cellStyle name="40% - Accent1 2 2 4" xfId="868"/>
    <cellStyle name="40% - Accent1 2 2 5" xfId="869"/>
    <cellStyle name="40% - Accent1 2 2 6" xfId="870"/>
    <cellStyle name="40% - Accent1 2 3" xfId="115"/>
    <cellStyle name="40% - Accent1 2 3 2" xfId="116"/>
    <cellStyle name="40% - Accent1 2 3 2 2" xfId="871"/>
    <cellStyle name="40% - Accent1 2 3 2 3" xfId="872"/>
    <cellStyle name="40% - Accent1 2 3 2 4" xfId="873"/>
    <cellStyle name="40% - Accent1 2 3 3" xfId="874"/>
    <cellStyle name="40% - Accent1 2 3 4" xfId="875"/>
    <cellStyle name="40% - Accent1 2 3 5" xfId="876"/>
    <cellStyle name="40% - Accent1 2 4" xfId="117"/>
    <cellStyle name="40% - Accent1 2 4 2" xfId="118"/>
    <cellStyle name="40% - Accent1 2 4 2 2" xfId="877"/>
    <cellStyle name="40% - Accent1 2 4 2 3" xfId="878"/>
    <cellStyle name="40% - Accent1 2 4 2 4" xfId="879"/>
    <cellStyle name="40% - Accent1 2 4 3" xfId="880"/>
    <cellStyle name="40% - Accent1 2 4 4" xfId="881"/>
    <cellStyle name="40% - Accent1 2 4 5" xfId="882"/>
    <cellStyle name="40% - Accent1 2 5" xfId="119"/>
    <cellStyle name="40% - Accent1 2 5 2" xfId="883"/>
    <cellStyle name="40% - Accent1 2 5 3" xfId="884"/>
    <cellStyle name="40% - Accent1 2 5 4" xfId="885"/>
    <cellStyle name="40% - Accent1 2 6" xfId="886"/>
    <cellStyle name="40% - Accent1 2 6 2" xfId="887"/>
    <cellStyle name="40% - Accent1 2 7" xfId="888"/>
    <cellStyle name="40% - Accent1 2 8" xfId="889"/>
    <cellStyle name="40% - Accent1 2 9" xfId="890"/>
    <cellStyle name="40% - Accent1 3" xfId="120"/>
    <cellStyle name="40% - Accent1 4" xfId="121"/>
    <cellStyle name="40% - Accent1 4 2" xfId="891"/>
    <cellStyle name="40% - Accent1 4 3" xfId="892"/>
    <cellStyle name="40% - Accent1 4 4" xfId="893"/>
    <cellStyle name="40% - Accent1 5" xfId="538"/>
    <cellStyle name="40% - Accent1 6" xfId="894"/>
    <cellStyle name="40% - Accent1 7" xfId="895"/>
    <cellStyle name="40% - Accent1 8" xfId="896"/>
    <cellStyle name="40% - Accent2 2" xfId="122"/>
    <cellStyle name="40% - Accent2 2 2" xfId="123"/>
    <cellStyle name="40% - Accent2 2 2 2" xfId="124"/>
    <cellStyle name="40% - Accent2 2 2 2 2" xfId="125"/>
    <cellStyle name="40% - Accent2 2 2 2 2 2" xfId="897"/>
    <cellStyle name="40% - Accent2 2 2 2 2 3" xfId="898"/>
    <cellStyle name="40% - Accent2 2 2 2 2 4" xfId="899"/>
    <cellStyle name="40% - Accent2 2 2 2 3" xfId="900"/>
    <cellStyle name="40% - Accent2 2 2 2 4" xfId="901"/>
    <cellStyle name="40% - Accent2 2 2 2 5" xfId="902"/>
    <cellStyle name="40% - Accent2 2 2 3" xfId="126"/>
    <cellStyle name="40% - Accent2 2 2 3 2" xfId="903"/>
    <cellStyle name="40% - Accent2 2 2 3 3" xfId="904"/>
    <cellStyle name="40% - Accent2 2 2 3 4" xfId="905"/>
    <cellStyle name="40% - Accent2 2 2 4" xfId="906"/>
    <cellStyle name="40% - Accent2 2 2 5" xfId="907"/>
    <cellStyle name="40% - Accent2 2 2 6" xfId="908"/>
    <cellStyle name="40% - Accent2 2 3" xfId="127"/>
    <cellStyle name="40% - Accent2 2 3 2" xfId="128"/>
    <cellStyle name="40% - Accent2 2 3 2 2" xfId="909"/>
    <cellStyle name="40% - Accent2 2 3 2 3" xfId="910"/>
    <cellStyle name="40% - Accent2 2 3 2 4" xfId="911"/>
    <cellStyle name="40% - Accent2 2 3 3" xfId="912"/>
    <cellStyle name="40% - Accent2 2 3 4" xfId="913"/>
    <cellStyle name="40% - Accent2 2 3 5" xfId="914"/>
    <cellStyle name="40% - Accent2 2 4" xfId="129"/>
    <cellStyle name="40% - Accent2 2 4 2" xfId="130"/>
    <cellStyle name="40% - Accent2 2 4 2 2" xfId="915"/>
    <cellStyle name="40% - Accent2 2 4 2 3" xfId="916"/>
    <cellStyle name="40% - Accent2 2 4 2 4" xfId="917"/>
    <cellStyle name="40% - Accent2 2 4 3" xfId="918"/>
    <cellStyle name="40% - Accent2 2 4 4" xfId="919"/>
    <cellStyle name="40% - Accent2 2 4 5" xfId="920"/>
    <cellStyle name="40% - Accent2 2 5" xfId="131"/>
    <cellStyle name="40% - Accent2 2 5 2" xfId="921"/>
    <cellStyle name="40% - Accent2 2 5 3" xfId="922"/>
    <cellStyle name="40% - Accent2 2 5 4" xfId="923"/>
    <cellStyle name="40% - Accent2 2 6" xfId="924"/>
    <cellStyle name="40% - Accent2 2 6 2" xfId="925"/>
    <cellStyle name="40% - Accent2 2 7" xfId="926"/>
    <cellStyle name="40% - Accent2 2 8" xfId="927"/>
    <cellStyle name="40% - Accent2 2 9" xfId="928"/>
    <cellStyle name="40% - Accent2 3" xfId="132"/>
    <cellStyle name="40% - Accent2 4" xfId="133"/>
    <cellStyle name="40% - Accent2 4 2" xfId="929"/>
    <cellStyle name="40% - Accent2 4 3" xfId="930"/>
    <cellStyle name="40% - Accent2 4 4" xfId="931"/>
    <cellStyle name="40% - Accent2 5" xfId="539"/>
    <cellStyle name="40% - Accent2 6" xfId="932"/>
    <cellStyle name="40% - Accent2 7" xfId="933"/>
    <cellStyle name="40% - Accent2 8" xfId="934"/>
    <cellStyle name="40% - Accent3 2" xfId="134"/>
    <cellStyle name="40% - Accent3 2 2" xfId="135"/>
    <cellStyle name="40% - Accent3 2 2 2" xfId="136"/>
    <cellStyle name="40% - Accent3 2 2 2 2" xfId="137"/>
    <cellStyle name="40% - Accent3 2 2 2 2 2" xfId="935"/>
    <cellStyle name="40% - Accent3 2 2 2 2 3" xfId="936"/>
    <cellStyle name="40% - Accent3 2 2 2 2 4" xfId="937"/>
    <cellStyle name="40% - Accent3 2 2 2 3" xfId="938"/>
    <cellStyle name="40% - Accent3 2 2 2 4" xfId="939"/>
    <cellStyle name="40% - Accent3 2 2 2 5" xfId="940"/>
    <cellStyle name="40% - Accent3 2 2 3" xfId="138"/>
    <cellStyle name="40% - Accent3 2 2 3 2" xfId="941"/>
    <cellStyle name="40% - Accent3 2 2 3 3" xfId="942"/>
    <cellStyle name="40% - Accent3 2 2 3 4" xfId="943"/>
    <cellStyle name="40% - Accent3 2 2 4" xfId="944"/>
    <cellStyle name="40% - Accent3 2 2 5" xfId="945"/>
    <cellStyle name="40% - Accent3 2 2 6" xfId="946"/>
    <cellStyle name="40% - Accent3 2 3" xfId="139"/>
    <cellStyle name="40% - Accent3 2 3 2" xfId="140"/>
    <cellStyle name="40% - Accent3 2 3 2 2" xfId="947"/>
    <cellStyle name="40% - Accent3 2 3 2 3" xfId="948"/>
    <cellStyle name="40% - Accent3 2 3 2 4" xfId="949"/>
    <cellStyle name="40% - Accent3 2 3 3" xfId="950"/>
    <cellStyle name="40% - Accent3 2 3 4" xfId="951"/>
    <cellStyle name="40% - Accent3 2 3 5" xfId="952"/>
    <cellStyle name="40% - Accent3 2 4" xfId="141"/>
    <cellStyle name="40% - Accent3 2 4 2" xfId="142"/>
    <cellStyle name="40% - Accent3 2 4 2 2" xfId="953"/>
    <cellStyle name="40% - Accent3 2 4 2 3" xfId="954"/>
    <cellStyle name="40% - Accent3 2 4 2 4" xfId="955"/>
    <cellStyle name="40% - Accent3 2 4 3" xfId="956"/>
    <cellStyle name="40% - Accent3 2 4 4" xfId="957"/>
    <cellStyle name="40% - Accent3 2 4 5" xfId="958"/>
    <cellStyle name="40% - Accent3 2 5" xfId="143"/>
    <cellStyle name="40% - Accent3 2 5 2" xfId="959"/>
    <cellStyle name="40% - Accent3 2 5 3" xfId="960"/>
    <cellStyle name="40% - Accent3 2 5 4" xfId="961"/>
    <cellStyle name="40% - Accent3 2 6" xfId="962"/>
    <cellStyle name="40% - Accent3 2 6 2" xfId="963"/>
    <cellStyle name="40% - Accent3 2 7" xfId="964"/>
    <cellStyle name="40% - Accent3 2 8" xfId="965"/>
    <cellStyle name="40% - Accent3 2 9" xfId="966"/>
    <cellStyle name="40% - Accent3 3" xfId="144"/>
    <cellStyle name="40% - Accent3 4" xfId="145"/>
    <cellStyle name="40% - Accent3 4 2" xfId="967"/>
    <cellStyle name="40% - Accent3 4 3" xfId="968"/>
    <cellStyle name="40% - Accent3 4 4" xfId="969"/>
    <cellStyle name="40% - Accent3 5" xfId="540"/>
    <cellStyle name="40% - Accent3 6" xfId="970"/>
    <cellStyle name="40% - Accent3 7" xfId="971"/>
    <cellStyle name="40% - Accent3 8" xfId="972"/>
    <cellStyle name="40% - Accent4 2" xfId="146"/>
    <cellStyle name="40% - Accent4 2 2" xfId="147"/>
    <cellStyle name="40% - Accent4 2 2 2" xfId="148"/>
    <cellStyle name="40% - Accent4 2 2 2 2" xfId="149"/>
    <cellStyle name="40% - Accent4 2 2 2 2 2" xfId="973"/>
    <cellStyle name="40% - Accent4 2 2 2 2 3" xfId="974"/>
    <cellStyle name="40% - Accent4 2 2 2 2 4" xfId="975"/>
    <cellStyle name="40% - Accent4 2 2 2 3" xfId="976"/>
    <cellStyle name="40% - Accent4 2 2 2 4" xfId="977"/>
    <cellStyle name="40% - Accent4 2 2 2 5" xfId="978"/>
    <cellStyle name="40% - Accent4 2 2 3" xfId="150"/>
    <cellStyle name="40% - Accent4 2 2 3 2" xfId="979"/>
    <cellStyle name="40% - Accent4 2 2 3 3" xfId="980"/>
    <cellStyle name="40% - Accent4 2 2 3 4" xfId="981"/>
    <cellStyle name="40% - Accent4 2 2 4" xfId="982"/>
    <cellStyle name="40% - Accent4 2 2 5" xfId="983"/>
    <cellStyle name="40% - Accent4 2 2 6" xfId="984"/>
    <cellStyle name="40% - Accent4 2 3" xfId="151"/>
    <cellStyle name="40% - Accent4 2 3 2" xfId="152"/>
    <cellStyle name="40% - Accent4 2 3 2 2" xfId="985"/>
    <cellStyle name="40% - Accent4 2 3 2 3" xfId="986"/>
    <cellStyle name="40% - Accent4 2 3 2 4" xfId="987"/>
    <cellStyle name="40% - Accent4 2 3 3" xfId="988"/>
    <cellStyle name="40% - Accent4 2 3 4" xfId="989"/>
    <cellStyle name="40% - Accent4 2 3 5" xfId="990"/>
    <cellStyle name="40% - Accent4 2 4" xfId="153"/>
    <cellStyle name="40% - Accent4 2 4 2" xfId="154"/>
    <cellStyle name="40% - Accent4 2 4 2 2" xfId="991"/>
    <cellStyle name="40% - Accent4 2 4 2 3" xfId="992"/>
    <cellStyle name="40% - Accent4 2 4 2 4" xfId="993"/>
    <cellStyle name="40% - Accent4 2 4 3" xfId="994"/>
    <cellStyle name="40% - Accent4 2 4 4" xfId="995"/>
    <cellStyle name="40% - Accent4 2 4 5" xfId="996"/>
    <cellStyle name="40% - Accent4 2 5" xfId="155"/>
    <cellStyle name="40% - Accent4 2 5 2" xfId="997"/>
    <cellStyle name="40% - Accent4 2 5 3" xfId="998"/>
    <cellStyle name="40% - Accent4 2 5 4" xfId="999"/>
    <cellStyle name="40% - Accent4 2 6" xfId="1000"/>
    <cellStyle name="40% - Accent4 2 6 2" xfId="1001"/>
    <cellStyle name="40% - Accent4 2 7" xfId="1002"/>
    <cellStyle name="40% - Accent4 2 8" xfId="1003"/>
    <cellStyle name="40% - Accent4 2 9" xfId="1004"/>
    <cellStyle name="40% - Accent4 3" xfId="156"/>
    <cellStyle name="40% - Accent4 4" xfId="157"/>
    <cellStyle name="40% - Accent4 4 2" xfId="1005"/>
    <cellStyle name="40% - Accent4 4 3" xfId="1006"/>
    <cellStyle name="40% - Accent4 4 4" xfId="1007"/>
    <cellStyle name="40% - Accent4 5" xfId="541"/>
    <cellStyle name="40% - Accent4 6" xfId="1008"/>
    <cellStyle name="40% - Accent4 7" xfId="1009"/>
    <cellStyle name="40% - Accent4 8" xfId="1010"/>
    <cellStyle name="40% - Accent5 2" xfId="158"/>
    <cellStyle name="40% - Accent5 2 2" xfId="159"/>
    <cellStyle name="40% - Accent5 2 2 2" xfId="160"/>
    <cellStyle name="40% - Accent5 2 2 2 2" xfId="161"/>
    <cellStyle name="40% - Accent5 2 2 2 2 2" xfId="1011"/>
    <cellStyle name="40% - Accent5 2 2 2 2 3" xfId="1012"/>
    <cellStyle name="40% - Accent5 2 2 2 2 4" xfId="1013"/>
    <cellStyle name="40% - Accent5 2 2 2 3" xfId="1014"/>
    <cellStyle name="40% - Accent5 2 2 2 4" xfId="1015"/>
    <cellStyle name="40% - Accent5 2 2 2 5" xfId="1016"/>
    <cellStyle name="40% - Accent5 2 2 3" xfId="162"/>
    <cellStyle name="40% - Accent5 2 2 3 2" xfId="1017"/>
    <cellStyle name="40% - Accent5 2 2 3 3" xfId="1018"/>
    <cellStyle name="40% - Accent5 2 2 3 4" xfId="1019"/>
    <cellStyle name="40% - Accent5 2 2 4" xfId="1020"/>
    <cellStyle name="40% - Accent5 2 2 5" xfId="1021"/>
    <cellStyle name="40% - Accent5 2 2 6" xfId="1022"/>
    <cellStyle name="40% - Accent5 2 3" xfId="163"/>
    <cellStyle name="40% - Accent5 2 3 2" xfId="164"/>
    <cellStyle name="40% - Accent5 2 3 2 2" xfId="1023"/>
    <cellStyle name="40% - Accent5 2 3 2 3" xfId="1024"/>
    <cellStyle name="40% - Accent5 2 3 2 4" xfId="1025"/>
    <cellStyle name="40% - Accent5 2 3 3" xfId="1026"/>
    <cellStyle name="40% - Accent5 2 3 4" xfId="1027"/>
    <cellStyle name="40% - Accent5 2 3 5" xfId="1028"/>
    <cellStyle name="40% - Accent5 2 4" xfId="165"/>
    <cellStyle name="40% - Accent5 2 4 2" xfId="166"/>
    <cellStyle name="40% - Accent5 2 4 2 2" xfId="1029"/>
    <cellStyle name="40% - Accent5 2 4 2 3" xfId="1030"/>
    <cellStyle name="40% - Accent5 2 4 2 4" xfId="1031"/>
    <cellStyle name="40% - Accent5 2 4 3" xfId="1032"/>
    <cellStyle name="40% - Accent5 2 4 4" xfId="1033"/>
    <cellStyle name="40% - Accent5 2 4 5" xfId="1034"/>
    <cellStyle name="40% - Accent5 2 5" xfId="167"/>
    <cellStyle name="40% - Accent5 2 5 2" xfId="1035"/>
    <cellStyle name="40% - Accent5 2 5 3" xfId="1036"/>
    <cellStyle name="40% - Accent5 2 5 4" xfId="1037"/>
    <cellStyle name="40% - Accent5 2 6" xfId="1038"/>
    <cellStyle name="40% - Accent5 2 6 2" xfId="1039"/>
    <cellStyle name="40% - Accent5 2 7" xfId="1040"/>
    <cellStyle name="40% - Accent5 2 8" xfId="1041"/>
    <cellStyle name="40% - Accent5 2 9" xfId="1042"/>
    <cellStyle name="40% - Accent5 3" xfId="168"/>
    <cellStyle name="40% - Accent5 4" xfId="169"/>
    <cellStyle name="40% - Accent5 4 2" xfId="1043"/>
    <cellStyle name="40% - Accent5 4 3" xfId="1044"/>
    <cellStyle name="40% - Accent5 4 4" xfId="1045"/>
    <cellStyle name="40% - Accent5 5" xfId="542"/>
    <cellStyle name="40% - Accent5 6" xfId="1046"/>
    <cellStyle name="40% - Accent5 7" xfId="1047"/>
    <cellStyle name="40% - Accent5 8" xfId="1048"/>
    <cellStyle name="40% - Accent6 2" xfId="170"/>
    <cellStyle name="40% - Accent6 2 2" xfId="171"/>
    <cellStyle name="40% - Accent6 2 2 2" xfId="172"/>
    <cellStyle name="40% - Accent6 2 2 2 2" xfId="173"/>
    <cellStyle name="40% - Accent6 2 2 2 2 2" xfId="1049"/>
    <cellStyle name="40% - Accent6 2 2 2 2 3" xfId="1050"/>
    <cellStyle name="40% - Accent6 2 2 2 2 4" xfId="1051"/>
    <cellStyle name="40% - Accent6 2 2 2 3" xfId="1052"/>
    <cellStyle name="40% - Accent6 2 2 2 4" xfId="1053"/>
    <cellStyle name="40% - Accent6 2 2 2 5" xfId="1054"/>
    <cellStyle name="40% - Accent6 2 2 3" xfId="174"/>
    <cellStyle name="40% - Accent6 2 2 3 2" xfId="1055"/>
    <cellStyle name="40% - Accent6 2 2 3 3" xfId="1056"/>
    <cellStyle name="40% - Accent6 2 2 3 4" xfId="1057"/>
    <cellStyle name="40% - Accent6 2 2 4" xfId="1058"/>
    <cellStyle name="40% - Accent6 2 2 5" xfId="1059"/>
    <cellStyle name="40% - Accent6 2 2 6" xfId="1060"/>
    <cellStyle name="40% - Accent6 2 3" xfId="175"/>
    <cellStyle name="40% - Accent6 2 3 2" xfId="176"/>
    <cellStyle name="40% - Accent6 2 3 2 2" xfId="1061"/>
    <cellStyle name="40% - Accent6 2 3 2 3" xfId="1062"/>
    <cellStyle name="40% - Accent6 2 3 2 4" xfId="1063"/>
    <cellStyle name="40% - Accent6 2 3 3" xfId="1064"/>
    <cellStyle name="40% - Accent6 2 3 4" xfId="1065"/>
    <cellStyle name="40% - Accent6 2 3 5" xfId="1066"/>
    <cellStyle name="40% - Accent6 2 4" xfId="177"/>
    <cellStyle name="40% - Accent6 2 4 2" xfId="178"/>
    <cellStyle name="40% - Accent6 2 4 2 2" xfId="1067"/>
    <cellStyle name="40% - Accent6 2 4 2 3" xfId="1068"/>
    <cellStyle name="40% - Accent6 2 4 2 4" xfId="1069"/>
    <cellStyle name="40% - Accent6 2 4 3" xfId="1070"/>
    <cellStyle name="40% - Accent6 2 4 4" xfId="1071"/>
    <cellStyle name="40% - Accent6 2 4 5" xfId="1072"/>
    <cellStyle name="40% - Accent6 2 5" xfId="179"/>
    <cellStyle name="40% - Accent6 2 5 2" xfId="1073"/>
    <cellStyle name="40% - Accent6 2 5 3" xfId="1074"/>
    <cellStyle name="40% - Accent6 2 5 4" xfId="1075"/>
    <cellStyle name="40% - Accent6 2 6" xfId="1076"/>
    <cellStyle name="40% - Accent6 2 6 2" xfId="1077"/>
    <cellStyle name="40% - Accent6 2 7" xfId="1078"/>
    <cellStyle name="40% - Accent6 2 8" xfId="1079"/>
    <cellStyle name="40% - Accent6 2 9" xfId="1080"/>
    <cellStyle name="40% - Accent6 3" xfId="180"/>
    <cellStyle name="40% - Accent6 4" xfId="181"/>
    <cellStyle name="40% - Accent6 4 2" xfId="1081"/>
    <cellStyle name="40% - Accent6 4 3" xfId="1082"/>
    <cellStyle name="40% - Accent6 4 4" xfId="1083"/>
    <cellStyle name="40% - Accent6 5" xfId="543"/>
    <cellStyle name="40% - Accent6 6" xfId="1084"/>
    <cellStyle name="40% - Accent6 7" xfId="1085"/>
    <cellStyle name="40% - Accent6 8" xfId="1086"/>
    <cellStyle name="60% - Accent1 2" xfId="182"/>
    <cellStyle name="60% - Accent1 3" xfId="183"/>
    <cellStyle name="60% - Accent1 4" xfId="544"/>
    <cellStyle name="60% - Accent2 2" xfId="184"/>
    <cellStyle name="60% - Accent2 3" xfId="185"/>
    <cellStyle name="60% - Accent2 4" xfId="545"/>
    <cellStyle name="60% - Accent3 2" xfId="186"/>
    <cellStyle name="60% - Accent3 3" xfId="187"/>
    <cellStyle name="60% - Accent3 4" xfId="546"/>
    <cellStyle name="60% - Accent4 2" xfId="188"/>
    <cellStyle name="60% - Accent4 3" xfId="189"/>
    <cellStyle name="60% - Accent4 4" xfId="547"/>
    <cellStyle name="60% - Accent5 2" xfId="190"/>
    <cellStyle name="60% - Accent5 3" xfId="191"/>
    <cellStyle name="60% - Accent5 4" xfId="548"/>
    <cellStyle name="60% - Accent6 2" xfId="192"/>
    <cellStyle name="60% - Accent6 3" xfId="193"/>
    <cellStyle name="60% - Accent6 4" xfId="549"/>
    <cellStyle name="Accent1 2" xfId="194"/>
    <cellStyle name="Accent1 3" xfId="195"/>
    <cellStyle name="Accent1 4" xfId="550"/>
    <cellStyle name="Accent2 2" xfId="196"/>
    <cellStyle name="Accent2 3" xfId="197"/>
    <cellStyle name="Accent2 4" xfId="551"/>
    <cellStyle name="Accent3 2" xfId="198"/>
    <cellStyle name="Accent3 3" xfId="199"/>
    <cellStyle name="Accent3 4" xfId="552"/>
    <cellStyle name="Accent4 2" xfId="200"/>
    <cellStyle name="Accent4 3" xfId="201"/>
    <cellStyle name="Accent4 4" xfId="553"/>
    <cellStyle name="Accent5 2" xfId="202"/>
    <cellStyle name="Accent5 3" xfId="203"/>
    <cellStyle name="Accent5 4" xfId="554"/>
    <cellStyle name="Accent6 2" xfId="204"/>
    <cellStyle name="Accent6 3" xfId="205"/>
    <cellStyle name="Accent6 4" xfId="555"/>
    <cellStyle name="Bad 2" xfId="207"/>
    <cellStyle name="Bad 2 2" xfId="1087"/>
    <cellStyle name="Bad 3" xfId="208"/>
    <cellStyle name="Bad 4" xfId="209"/>
    <cellStyle name="Bad 5" xfId="1088"/>
    <cellStyle name="Bad 6" xfId="206"/>
    <cellStyle name="Bra" xfId="3" builtinId="26"/>
    <cellStyle name="Calc Currency (0)" xfId="210"/>
    <cellStyle name="Calculation 2" xfId="211"/>
    <cellStyle name="Calculation 3" xfId="212"/>
    <cellStyle name="Calculation 4" xfId="556"/>
    <cellStyle name="Chart Title" xfId="213"/>
    <cellStyle name="Check Cell 2" xfId="214"/>
    <cellStyle name="Check Cell 3" xfId="215"/>
    <cellStyle name="Check Cell 4" xfId="557"/>
    <cellStyle name="Comma 2" xfId="216"/>
    <cellStyle name="Comma 2 2" xfId="217"/>
    <cellStyle name="Comma 2 2 2" xfId="218"/>
    <cellStyle name="Comma 2 2 2 2" xfId="219"/>
    <cellStyle name="Comma 2 2 2 2 2" xfId="220"/>
    <cellStyle name="Comma 2 2 2 2 2 2" xfId="221"/>
    <cellStyle name="Comma 2 2 2 2 2 2 2" xfId="1089"/>
    <cellStyle name="Comma 2 2 2 2 2 2 2 2" xfId="1090"/>
    <cellStyle name="Comma 2 2 2 2 2 2 2 3" xfId="1091"/>
    <cellStyle name="Comma 2 2 2 2 2 2 3" xfId="1092"/>
    <cellStyle name="Comma 2 2 2 2 2 3" xfId="1093"/>
    <cellStyle name="Comma 2 2 2 2 2 3 2" xfId="1094"/>
    <cellStyle name="Comma 2 2 2 2 2 3 3" xfId="1095"/>
    <cellStyle name="Comma 2 2 2 2 2 4" xfId="1096"/>
    <cellStyle name="Comma 2 2 2 2 3" xfId="222"/>
    <cellStyle name="Comma 2 2 2 2 3 2" xfId="1097"/>
    <cellStyle name="Comma 2 2 2 2 3 2 2" xfId="1098"/>
    <cellStyle name="Comma 2 2 2 2 3 2 3" xfId="1099"/>
    <cellStyle name="Comma 2 2 2 2 3 3" xfId="1100"/>
    <cellStyle name="Comma 2 2 2 2 4" xfId="1101"/>
    <cellStyle name="Comma 2 2 2 2 4 2" xfId="1102"/>
    <cellStyle name="Comma 2 2 2 2 4 3" xfId="1103"/>
    <cellStyle name="Comma 2 2 2 2 5" xfId="1104"/>
    <cellStyle name="Comma 2 2 2 3" xfId="223"/>
    <cellStyle name="Comma 2 2 2 3 2" xfId="224"/>
    <cellStyle name="Comma 2 2 2 3 2 2" xfId="1105"/>
    <cellStyle name="Comma 2 2 2 3 2 2 2" xfId="1106"/>
    <cellStyle name="Comma 2 2 2 3 2 2 3" xfId="1107"/>
    <cellStyle name="Comma 2 2 2 3 2 3" xfId="1108"/>
    <cellStyle name="Comma 2 2 2 3 3" xfId="1109"/>
    <cellStyle name="Comma 2 2 2 3 3 2" xfId="1110"/>
    <cellStyle name="Comma 2 2 2 3 3 3" xfId="1111"/>
    <cellStyle name="Comma 2 2 2 3 4" xfId="1112"/>
    <cellStyle name="Comma 2 2 2 4" xfId="225"/>
    <cellStyle name="Comma 2 2 2 4 2" xfId="226"/>
    <cellStyle name="Comma 2 2 2 4 2 2" xfId="1113"/>
    <cellStyle name="Comma 2 2 2 4 2 2 2" xfId="1114"/>
    <cellStyle name="Comma 2 2 2 4 2 2 3" xfId="1115"/>
    <cellStyle name="Comma 2 2 2 4 2 3" xfId="1116"/>
    <cellStyle name="Comma 2 2 2 4 3" xfId="1117"/>
    <cellStyle name="Comma 2 2 2 4 3 2" xfId="1118"/>
    <cellStyle name="Comma 2 2 2 4 3 3" xfId="1119"/>
    <cellStyle name="Comma 2 2 2 4 4" xfId="1120"/>
    <cellStyle name="Comma 2 2 2 5" xfId="227"/>
    <cellStyle name="Comma 2 2 2 5 2" xfId="1121"/>
    <cellStyle name="Comma 2 2 2 5 2 2" xfId="1122"/>
    <cellStyle name="Comma 2 2 2 5 2 3" xfId="1123"/>
    <cellStyle name="Comma 2 2 2 5 3" xfId="1124"/>
    <cellStyle name="Comma 2 2 2 6" xfId="1125"/>
    <cellStyle name="Comma 2 2 2 6 2" xfId="1126"/>
    <cellStyle name="Comma 2 2 2 6 3" xfId="1127"/>
    <cellStyle name="Comma 2 2 2 7" xfId="1128"/>
    <cellStyle name="Comma 2 2 3" xfId="228"/>
    <cellStyle name="Comma 2 2 3 2" xfId="229"/>
    <cellStyle name="Comma 2 2 3 2 2" xfId="230"/>
    <cellStyle name="Comma 2 2 3 2 2 2" xfId="1129"/>
    <cellStyle name="Comma 2 2 3 2 2 2 2" xfId="1130"/>
    <cellStyle name="Comma 2 2 3 2 2 2 3" xfId="1131"/>
    <cellStyle name="Comma 2 2 3 2 2 3" xfId="1132"/>
    <cellStyle name="Comma 2 2 3 2 3" xfId="1133"/>
    <cellStyle name="Comma 2 2 3 2 3 2" xfId="1134"/>
    <cellStyle name="Comma 2 2 3 2 3 3" xfId="1135"/>
    <cellStyle name="Comma 2 2 3 2 4" xfId="1136"/>
    <cellStyle name="Comma 2 2 3 3" xfId="231"/>
    <cellStyle name="Comma 2 2 3 3 2" xfId="1137"/>
    <cellStyle name="Comma 2 2 3 3 2 2" xfId="1138"/>
    <cellStyle name="Comma 2 2 3 3 2 3" xfId="1139"/>
    <cellStyle name="Comma 2 2 3 3 3" xfId="1140"/>
    <cellStyle name="Comma 2 2 3 4" xfId="1141"/>
    <cellStyle name="Comma 2 2 3 4 2" xfId="1142"/>
    <cellStyle name="Comma 2 2 3 4 3" xfId="1143"/>
    <cellStyle name="Comma 2 2 3 5" xfId="1144"/>
    <cellStyle name="Comma 2 2 4" xfId="232"/>
    <cellStyle name="Comma 2 2 4 2" xfId="233"/>
    <cellStyle name="Comma 2 2 4 2 2" xfId="1145"/>
    <cellStyle name="Comma 2 2 4 2 2 2" xfId="1146"/>
    <cellStyle name="Comma 2 2 4 2 2 3" xfId="1147"/>
    <cellStyle name="Comma 2 2 4 2 3" xfId="1148"/>
    <cellStyle name="Comma 2 2 4 3" xfId="1149"/>
    <cellStyle name="Comma 2 2 4 3 2" xfId="1150"/>
    <cellStyle name="Comma 2 2 4 3 3" xfId="1151"/>
    <cellStyle name="Comma 2 2 4 4" xfId="1152"/>
    <cellStyle name="Comma 2 2 5" xfId="234"/>
    <cellStyle name="Comma 2 2 5 2" xfId="235"/>
    <cellStyle name="Comma 2 2 5 2 2" xfId="1153"/>
    <cellStyle name="Comma 2 2 5 2 2 2" xfId="1154"/>
    <cellStyle name="Comma 2 2 5 2 2 3" xfId="1155"/>
    <cellStyle name="Comma 2 2 5 2 3" xfId="1156"/>
    <cellStyle name="Comma 2 2 5 3" xfId="1157"/>
    <cellStyle name="Comma 2 2 5 3 2" xfId="1158"/>
    <cellStyle name="Comma 2 2 5 3 3" xfId="1159"/>
    <cellStyle name="Comma 2 2 5 4" xfId="1160"/>
    <cellStyle name="Comma 2 2 6" xfId="236"/>
    <cellStyle name="Comma 2 2 6 2" xfId="1161"/>
    <cellStyle name="Comma 2 2 6 2 2" xfId="1162"/>
    <cellStyle name="Comma 2 2 6 2 3" xfId="1163"/>
    <cellStyle name="Comma 2 2 6 3" xfId="1164"/>
    <cellStyle name="Comma 2 2 7" xfId="237"/>
    <cellStyle name="Comma 2 2 8" xfId="1165"/>
    <cellStyle name="Comma 2 2 8 2" xfId="1166"/>
    <cellStyle name="Comma 2 2 8 3" xfId="1167"/>
    <cellStyle name="Comma 2 2 9" xfId="1168"/>
    <cellStyle name="Comma 2 3" xfId="238"/>
    <cellStyle name="Comma 2 3 2" xfId="239"/>
    <cellStyle name="Comma 2 3 2 2" xfId="240"/>
    <cellStyle name="Comma 2 3 2 2 2" xfId="241"/>
    <cellStyle name="Comma 2 3 2 2 2 2" xfId="1169"/>
    <cellStyle name="Comma 2 3 2 2 2 2 2" xfId="1170"/>
    <cellStyle name="Comma 2 3 2 2 2 2 3" xfId="1171"/>
    <cellStyle name="Comma 2 3 2 2 2 3" xfId="1172"/>
    <cellStyle name="Comma 2 3 2 2 3" xfId="1173"/>
    <cellStyle name="Comma 2 3 2 2 3 2" xfId="1174"/>
    <cellStyle name="Comma 2 3 2 2 3 3" xfId="1175"/>
    <cellStyle name="Comma 2 3 2 2 4" xfId="1176"/>
    <cellStyle name="Comma 2 3 2 3" xfId="242"/>
    <cellStyle name="Comma 2 3 2 3 2" xfId="1177"/>
    <cellStyle name="Comma 2 3 2 3 2 2" xfId="1178"/>
    <cellStyle name="Comma 2 3 2 3 2 3" xfId="1179"/>
    <cellStyle name="Comma 2 3 2 3 3" xfId="1180"/>
    <cellStyle name="Comma 2 3 2 4" xfId="1181"/>
    <cellStyle name="Comma 2 3 2 4 2" xfId="1182"/>
    <cellStyle name="Comma 2 3 2 4 3" xfId="1183"/>
    <cellStyle name="Comma 2 3 2 5" xfId="1184"/>
    <cellStyle name="Comma 2 3 3" xfId="243"/>
    <cellStyle name="Comma 2 3 3 2" xfId="244"/>
    <cellStyle name="Comma 2 3 3 2 2" xfId="1185"/>
    <cellStyle name="Comma 2 3 3 2 2 2" xfId="1186"/>
    <cellStyle name="Comma 2 3 3 2 2 3" xfId="1187"/>
    <cellStyle name="Comma 2 3 3 2 3" xfId="1188"/>
    <cellStyle name="Comma 2 3 3 3" xfId="1189"/>
    <cellStyle name="Comma 2 3 3 3 2" xfId="1190"/>
    <cellStyle name="Comma 2 3 3 3 3" xfId="1191"/>
    <cellStyle name="Comma 2 3 3 4" xfId="1192"/>
    <cellStyle name="Comma 2 3 4" xfId="245"/>
    <cellStyle name="Comma 2 3 4 2" xfId="246"/>
    <cellStyle name="Comma 2 3 4 2 2" xfId="1193"/>
    <cellStyle name="Comma 2 3 4 2 2 2" xfId="1194"/>
    <cellStyle name="Comma 2 3 4 2 2 3" xfId="1195"/>
    <cellStyle name="Comma 2 3 4 2 3" xfId="1196"/>
    <cellStyle name="Comma 2 3 4 3" xfId="1197"/>
    <cellStyle name="Comma 2 3 4 3 2" xfId="1198"/>
    <cellStyle name="Comma 2 3 4 3 3" xfId="1199"/>
    <cellStyle name="Comma 2 3 4 4" xfId="1200"/>
    <cellStyle name="Comma 2 3 5" xfId="247"/>
    <cellStyle name="Comma 2 3 5 2" xfId="1201"/>
    <cellStyle name="Comma 2 3 5 2 2" xfId="1202"/>
    <cellStyle name="Comma 2 3 5 2 3" xfId="1203"/>
    <cellStyle name="Comma 2 3 5 3" xfId="1204"/>
    <cellStyle name="Comma 2 3 6" xfId="1205"/>
    <cellStyle name="Comma 2 3 6 2" xfId="1206"/>
    <cellStyle name="Comma 2 3 6 3" xfId="1207"/>
    <cellStyle name="Comma 2 3 7" xfId="1208"/>
    <cellStyle name="Comma 2 4" xfId="248"/>
    <cellStyle name="Comma 2 4 2" xfId="249"/>
    <cellStyle name="Comma 2 4 2 2" xfId="250"/>
    <cellStyle name="Comma 2 4 2 2 2" xfId="251"/>
    <cellStyle name="Comma 2 4 2 2 2 2" xfId="1209"/>
    <cellStyle name="Comma 2 4 2 2 2 2 2" xfId="1210"/>
    <cellStyle name="Comma 2 4 2 2 2 2 3" xfId="1211"/>
    <cellStyle name="Comma 2 4 2 2 2 3" xfId="1212"/>
    <cellStyle name="Comma 2 4 2 2 3" xfId="1213"/>
    <cellStyle name="Comma 2 4 2 2 3 2" xfId="1214"/>
    <cellStyle name="Comma 2 4 2 2 3 3" xfId="1215"/>
    <cellStyle name="Comma 2 4 2 2 4" xfId="1216"/>
    <cellStyle name="Comma 2 4 2 3" xfId="252"/>
    <cellStyle name="Comma 2 4 2 3 2" xfId="1217"/>
    <cellStyle name="Comma 2 4 2 3 2 2" xfId="1218"/>
    <cellStyle name="Comma 2 4 2 3 2 3" xfId="1219"/>
    <cellStyle name="Comma 2 4 2 3 3" xfId="1220"/>
    <cellStyle name="Comma 2 4 2 4" xfId="1221"/>
    <cellStyle name="Comma 2 4 2 4 2" xfId="1222"/>
    <cellStyle name="Comma 2 4 2 4 3" xfId="1223"/>
    <cellStyle name="Comma 2 4 2 5" xfId="1224"/>
    <cellStyle name="Comma 2 4 3" xfId="253"/>
    <cellStyle name="Comma 2 4 3 2" xfId="254"/>
    <cellStyle name="Comma 2 4 3 2 2" xfId="1225"/>
    <cellStyle name="Comma 2 4 3 2 2 2" xfId="1226"/>
    <cellStyle name="Comma 2 4 3 2 2 3" xfId="1227"/>
    <cellStyle name="Comma 2 4 3 2 3" xfId="1228"/>
    <cellStyle name="Comma 2 4 3 3" xfId="1229"/>
    <cellStyle name="Comma 2 4 3 3 2" xfId="1230"/>
    <cellStyle name="Comma 2 4 3 3 3" xfId="1231"/>
    <cellStyle name="Comma 2 4 3 4" xfId="1232"/>
    <cellStyle name="Comma 2 4 4" xfId="255"/>
    <cellStyle name="Comma 2 4 4 2" xfId="256"/>
    <cellStyle name="Comma 2 4 4 2 2" xfId="1233"/>
    <cellStyle name="Comma 2 4 4 2 2 2" xfId="1234"/>
    <cellStyle name="Comma 2 4 4 2 2 3" xfId="1235"/>
    <cellStyle name="Comma 2 4 4 2 3" xfId="1236"/>
    <cellStyle name="Comma 2 4 4 3" xfId="1237"/>
    <cellStyle name="Comma 2 4 4 3 2" xfId="1238"/>
    <cellStyle name="Comma 2 4 4 3 3" xfId="1239"/>
    <cellStyle name="Comma 2 4 4 4" xfId="1240"/>
    <cellStyle name="Comma 2 4 5" xfId="257"/>
    <cellStyle name="Comma 2 4 5 2" xfId="1241"/>
    <cellStyle name="Comma 2 4 5 2 2" xfId="1242"/>
    <cellStyle name="Comma 2 4 5 2 3" xfId="1243"/>
    <cellStyle name="Comma 2 4 5 3" xfId="1244"/>
    <cellStyle name="Comma 2 4 6" xfId="1245"/>
    <cellStyle name="Comma 2 4 6 2" xfId="1246"/>
    <cellStyle name="Comma 2 4 6 3" xfId="1247"/>
    <cellStyle name="Comma 2 4 7" xfId="1248"/>
    <cellStyle name="Comma 2 5" xfId="258"/>
    <cellStyle name="Comma 2 5 2" xfId="259"/>
    <cellStyle name="Comma 2 5 2 2" xfId="260"/>
    <cellStyle name="Comma 2 5 2 2 2" xfId="1249"/>
    <cellStyle name="Comma 2 5 2 2 2 2" xfId="1250"/>
    <cellStyle name="Comma 2 5 2 2 2 3" xfId="1251"/>
    <cellStyle name="Comma 2 5 2 2 3" xfId="1252"/>
    <cellStyle name="Comma 2 5 2 3" xfId="1253"/>
    <cellStyle name="Comma 2 5 2 3 2" xfId="1254"/>
    <cellStyle name="Comma 2 5 2 3 3" xfId="1255"/>
    <cellStyle name="Comma 2 5 2 4" xfId="1256"/>
    <cellStyle name="Comma 2 5 3" xfId="261"/>
    <cellStyle name="Comma 2 5 3 2" xfId="1257"/>
    <cellStyle name="Comma 2 5 3 2 2" xfId="1258"/>
    <cellStyle name="Comma 2 5 3 2 3" xfId="1259"/>
    <cellStyle name="Comma 2 5 3 3" xfId="1260"/>
    <cellStyle name="Comma 2 5 4" xfId="1261"/>
    <cellStyle name="Comma 2 5 4 2" xfId="1262"/>
    <cellStyle name="Comma 2 5 4 3" xfId="1263"/>
    <cellStyle name="Comma 2 5 5" xfId="1264"/>
    <cellStyle name="Comma 2 6" xfId="262"/>
    <cellStyle name="Comma 2 6 2" xfId="263"/>
    <cellStyle name="Comma 2 6 2 2" xfId="1265"/>
    <cellStyle name="Comma 2 6 2 2 2" xfId="1266"/>
    <cellStyle name="Comma 2 6 2 2 3" xfId="1267"/>
    <cellStyle name="Comma 2 6 2 3" xfId="1268"/>
    <cellStyle name="Comma 2 6 3" xfId="1269"/>
    <cellStyle name="Comma 2 6 3 2" xfId="1270"/>
    <cellStyle name="Comma 2 6 3 3" xfId="1271"/>
    <cellStyle name="Comma 2 6 4" xfId="1272"/>
    <cellStyle name="Comma 2 7" xfId="264"/>
    <cellStyle name="Comma 2 7 2" xfId="265"/>
    <cellStyle name="Comma 2 7 2 2" xfId="1273"/>
    <cellStyle name="Comma 2 7 2 2 2" xfId="1274"/>
    <cellStyle name="Comma 2 7 2 2 3" xfId="1275"/>
    <cellStyle name="Comma 2 7 2 3" xfId="1276"/>
    <cellStyle name="Comma 2 7 3" xfId="1277"/>
    <cellStyle name="Comma 2 7 3 2" xfId="1278"/>
    <cellStyle name="Comma 2 7 3 3" xfId="1279"/>
    <cellStyle name="Comma 2 7 4" xfId="1280"/>
    <cellStyle name="Comma 2 8" xfId="266"/>
    <cellStyle name="Comma 2 8 2" xfId="1281"/>
    <cellStyle name="Comma 2 8 2 2" xfId="1282"/>
    <cellStyle name="Comma 2 8 2 3" xfId="1283"/>
    <cellStyle name="Comma 2 8 3" xfId="1284"/>
    <cellStyle name="Comma 2 9" xfId="521"/>
    <cellStyle name="Comma 3" xfId="267"/>
    <cellStyle name="Comma 3 2" xfId="522"/>
    <cellStyle name="Comma 4" xfId="268"/>
    <cellStyle name="Comma 4 2" xfId="269"/>
    <cellStyle name="Comma 4 2 2" xfId="270"/>
    <cellStyle name="Comma 4 2 2 2" xfId="271"/>
    <cellStyle name="Comma 4 2 2 2 2" xfId="1285"/>
    <cellStyle name="Comma 4 2 2 2 2 2" xfId="1286"/>
    <cellStyle name="Comma 4 2 2 2 2 3" xfId="1287"/>
    <cellStyle name="Comma 4 2 2 2 3" xfId="1288"/>
    <cellStyle name="Comma 4 2 2 3" xfId="1289"/>
    <cellStyle name="Comma 4 2 2 3 2" xfId="1290"/>
    <cellStyle name="Comma 4 2 2 3 3" xfId="1291"/>
    <cellStyle name="Comma 4 2 2 4" xfId="1292"/>
    <cellStyle name="Comma 4 2 3" xfId="272"/>
    <cellStyle name="Comma 4 2 3 2" xfId="1293"/>
    <cellStyle name="Comma 4 2 3 2 2" xfId="1294"/>
    <cellStyle name="Comma 4 2 3 2 3" xfId="1295"/>
    <cellStyle name="Comma 4 2 3 3" xfId="1296"/>
    <cellStyle name="Comma 4 2 4" xfId="1297"/>
    <cellStyle name="Comma 4 2 4 2" xfId="1298"/>
    <cellStyle name="Comma 4 2 4 3" xfId="1299"/>
    <cellStyle name="Comma 4 2 5" xfId="1300"/>
    <cellStyle name="Comma 4 3" xfId="273"/>
    <cellStyle name="Comma 4 3 2" xfId="274"/>
    <cellStyle name="Comma 4 3 2 2" xfId="1301"/>
    <cellStyle name="Comma 4 3 2 2 2" xfId="1302"/>
    <cellStyle name="Comma 4 3 2 2 3" xfId="1303"/>
    <cellStyle name="Comma 4 3 2 3" xfId="1304"/>
    <cellStyle name="Comma 4 3 3" xfId="1305"/>
    <cellStyle name="Comma 4 3 3 2" xfId="1306"/>
    <cellStyle name="Comma 4 3 3 3" xfId="1307"/>
    <cellStyle name="Comma 4 3 4" xfId="1308"/>
    <cellStyle name="Comma 4 4" xfId="275"/>
    <cellStyle name="Comma 4 4 2" xfId="276"/>
    <cellStyle name="Comma 4 4 2 2" xfId="1309"/>
    <cellStyle name="Comma 4 4 2 2 2" xfId="1310"/>
    <cellStyle name="Comma 4 4 2 2 3" xfId="1311"/>
    <cellStyle name="Comma 4 4 2 3" xfId="1312"/>
    <cellStyle name="Comma 4 4 3" xfId="1313"/>
    <cellStyle name="Comma 4 4 3 2" xfId="1314"/>
    <cellStyle name="Comma 4 4 3 3" xfId="1315"/>
    <cellStyle name="Comma 4 4 4" xfId="1316"/>
    <cellStyle name="Comma 4 5" xfId="277"/>
    <cellStyle name="Comma 4 5 2" xfId="1317"/>
    <cellStyle name="Comma 4 5 2 2" xfId="1318"/>
    <cellStyle name="Comma 4 5 2 3" xfId="1319"/>
    <cellStyle name="Comma 4 5 3" xfId="1320"/>
    <cellStyle name="Comma 4 6" xfId="1321"/>
    <cellStyle name="Comma 4 6 2" xfId="1322"/>
    <cellStyle name="Comma 4 6 3" xfId="1323"/>
    <cellStyle name="Comma 4 7" xfId="1324"/>
    <cellStyle name="Comma 4 8" xfId="1325"/>
    <cellStyle name="Comma 5" xfId="278"/>
    <cellStyle name="Comma 6" xfId="1326"/>
    <cellStyle name="Currency 10" xfId="1837"/>
    <cellStyle name="Currency 11" xfId="1840"/>
    <cellStyle name="Currency 2" xfId="5"/>
    <cellStyle name="Currency 2 2" xfId="280"/>
    <cellStyle name="Currency 2 3" xfId="523"/>
    <cellStyle name="Currency 2 4" xfId="279"/>
    <cellStyle name="Currency 3" xfId="6"/>
    <cellStyle name="Currency 3 2" xfId="281"/>
    <cellStyle name="Currency 4" xfId="282"/>
    <cellStyle name="Currency 4 2" xfId="283"/>
    <cellStyle name="Currency 4 2 2" xfId="284"/>
    <cellStyle name="Currency 4 2 2 2" xfId="285"/>
    <cellStyle name="Currency 4 2 2 2 2" xfId="1327"/>
    <cellStyle name="Currency 4 2 2 2 2 2" xfId="1328"/>
    <cellStyle name="Currency 4 2 2 2 2 3" xfId="1329"/>
    <cellStyle name="Currency 4 2 2 2 3" xfId="1330"/>
    <cellStyle name="Currency 4 2 2 3" xfId="1331"/>
    <cellStyle name="Currency 4 2 2 3 2" xfId="1332"/>
    <cellStyle name="Currency 4 2 2 3 3" xfId="1333"/>
    <cellStyle name="Currency 4 2 2 4" xfId="1334"/>
    <cellStyle name="Currency 4 2 3" xfId="286"/>
    <cellStyle name="Currency 4 2 3 2" xfId="1335"/>
    <cellStyle name="Currency 4 2 3 2 2" xfId="1336"/>
    <cellStyle name="Currency 4 2 3 2 3" xfId="1337"/>
    <cellStyle name="Currency 4 2 3 3" xfId="1338"/>
    <cellStyle name="Currency 4 2 4" xfId="1339"/>
    <cellStyle name="Currency 4 2 4 2" xfId="1340"/>
    <cellStyle name="Currency 4 2 4 3" xfId="1341"/>
    <cellStyle name="Currency 4 2 5" xfId="1342"/>
    <cellStyle name="Currency 4 3" xfId="287"/>
    <cellStyle name="Currency 4 3 2" xfId="288"/>
    <cellStyle name="Currency 4 3 2 2" xfId="1343"/>
    <cellStyle name="Currency 4 3 2 2 2" xfId="1344"/>
    <cellStyle name="Currency 4 3 2 2 3" xfId="1345"/>
    <cellStyle name="Currency 4 3 2 3" xfId="1346"/>
    <cellStyle name="Currency 4 3 3" xfId="1347"/>
    <cellStyle name="Currency 4 3 3 2" xfId="1348"/>
    <cellStyle name="Currency 4 3 3 3" xfId="1349"/>
    <cellStyle name="Currency 4 3 4" xfId="1350"/>
    <cellStyle name="Currency 4 4" xfId="289"/>
    <cellStyle name="Currency 4 4 2" xfId="290"/>
    <cellStyle name="Currency 4 4 2 2" xfId="1351"/>
    <cellStyle name="Currency 4 4 2 2 2" xfId="1352"/>
    <cellStyle name="Currency 4 4 2 2 3" xfId="1353"/>
    <cellStyle name="Currency 4 4 2 3" xfId="1354"/>
    <cellStyle name="Currency 4 4 3" xfId="1355"/>
    <cellStyle name="Currency 4 4 3 2" xfId="1356"/>
    <cellStyle name="Currency 4 4 3 3" xfId="1357"/>
    <cellStyle name="Currency 4 4 4" xfId="1358"/>
    <cellStyle name="Currency 4 5" xfId="291"/>
    <cellStyle name="Currency 4 5 2" xfId="1359"/>
    <cellStyle name="Currency 4 5 2 2" xfId="1360"/>
    <cellStyle name="Currency 4 5 2 3" xfId="1361"/>
    <cellStyle name="Currency 4 5 3" xfId="1362"/>
    <cellStyle name="Currency 5" xfId="292"/>
    <cellStyle name="Currency 6" xfId="293"/>
    <cellStyle name="Currency 6 2" xfId="1363"/>
    <cellStyle name="Currency 6 2 2" xfId="1364"/>
    <cellStyle name="Currency 6 2 3" xfId="1365"/>
    <cellStyle name="Currency 6 3" xfId="1366"/>
    <cellStyle name="Currency 7" xfId="1367"/>
    <cellStyle name="Currency 7 2" xfId="1368"/>
    <cellStyle name="Currency 8" xfId="1369"/>
    <cellStyle name="Currency 9" xfId="1370"/>
    <cellStyle name="Dark Title" xfId="294"/>
    <cellStyle name="Data" xfId="295"/>
    <cellStyle name="Data 2" xfId="296"/>
    <cellStyle name="Datum" xfId="297"/>
    <cellStyle name="Datumgroß" xfId="298"/>
    <cellStyle name="Datumklein" xfId="299"/>
    <cellStyle name="Dezimal [0]_35ERI8T2gbIEMixb4v26icuOo" xfId="300"/>
    <cellStyle name="Dezimal_35ERI8T2gbIEMixb4v26icuOo" xfId="301"/>
    <cellStyle name="Dezimalgroß" xfId="302"/>
    <cellStyle name="Dezimalklein" xfId="303"/>
    <cellStyle name="Euro" xfId="304"/>
    <cellStyle name="Euro 2" xfId="305"/>
    <cellStyle name="Euro 2 2" xfId="306"/>
    <cellStyle name="Euro 2 2 2" xfId="525"/>
    <cellStyle name="Euro 2 3" xfId="524"/>
    <cellStyle name="Euro 3" xfId="307"/>
    <cellStyle name="Euro 3 2" xfId="526"/>
    <cellStyle name="Euro 4" xfId="308"/>
    <cellStyle name="Explanatory Text 2" xfId="309"/>
    <cellStyle name="Explanatory Text 3" xfId="310"/>
    <cellStyle name="Explanatory Text 4" xfId="562"/>
    <cellStyle name="Fest" xfId="311"/>
    <cellStyle name="Gesamt" xfId="312"/>
    <cellStyle name="Good 2" xfId="314"/>
    <cellStyle name="Good 3" xfId="315"/>
    <cellStyle name="Good 4" xfId="316"/>
    <cellStyle name="Good 5" xfId="1371"/>
    <cellStyle name="Good 5 2" xfId="1372"/>
    <cellStyle name="Good 6" xfId="313"/>
    <cellStyle name="Grey" xfId="317"/>
    <cellStyle name="Header1" xfId="318"/>
    <cellStyle name="Header1 2" xfId="319"/>
    <cellStyle name="Header2" xfId="320"/>
    <cellStyle name="Header2 2" xfId="321"/>
    <cellStyle name="Heading 1 2" xfId="322"/>
    <cellStyle name="Heading 1 3" xfId="323"/>
    <cellStyle name="Heading 1 4" xfId="563"/>
    <cellStyle name="Heading 2 2" xfId="324"/>
    <cellStyle name="Heading 2 3" xfId="325"/>
    <cellStyle name="Heading 2 4" xfId="564"/>
    <cellStyle name="Heading 3 2" xfId="326"/>
    <cellStyle name="Heading 3 3" xfId="327"/>
    <cellStyle name="Heading 3 4" xfId="565"/>
    <cellStyle name="Heading 4 2" xfId="328"/>
    <cellStyle name="Heading 4 3" xfId="329"/>
    <cellStyle name="Heading 4 4" xfId="566"/>
    <cellStyle name="Hyperlink 2" xfId="331"/>
    <cellStyle name="Hyperlänk 2" xfId="330"/>
    <cellStyle name="Input [yellow]" xfId="332"/>
    <cellStyle name="Input 10" xfId="560"/>
    <cellStyle name="Input 11" xfId="580"/>
    <cellStyle name="Input 12" xfId="561"/>
    <cellStyle name="Input 13" xfId="582"/>
    <cellStyle name="Input 14" xfId="590"/>
    <cellStyle name="Input 2" xfId="333"/>
    <cellStyle name="Input 3" xfId="334"/>
    <cellStyle name="Input 4" xfId="567"/>
    <cellStyle name="Input 5" xfId="577"/>
    <cellStyle name="Input 6" xfId="558"/>
    <cellStyle name="Input 7" xfId="578"/>
    <cellStyle name="Input 8" xfId="559"/>
    <cellStyle name="Input 9" xfId="579"/>
    <cellStyle name="Komma 2" xfId="335"/>
    <cellStyle name="Komma 3" xfId="336"/>
    <cellStyle name="Komma0" xfId="337"/>
    <cellStyle name="LID HEADER" xfId="338"/>
    <cellStyle name="Linked Cell 2" xfId="339"/>
    <cellStyle name="Linked Cell 3" xfId="340"/>
    <cellStyle name="Linked Cell 4" xfId="568"/>
    <cellStyle name="Market Segment" xfId="341"/>
    <cellStyle name="Market Segment 2" xfId="1373"/>
    <cellStyle name="Menu Bar" xfId="342"/>
    <cellStyle name="Menu Bar 2" xfId="343"/>
    <cellStyle name="Milliers [0]_2003_Projects_Action_Plan" xfId="344"/>
    <cellStyle name="Milliers_2003_Projects_Action_Plan" xfId="345"/>
    <cellStyle name="Moeda [0]_laroux" xfId="346"/>
    <cellStyle name="Moeda_laroux" xfId="347"/>
    <cellStyle name="Moneda_Sheet1" xfId="348"/>
    <cellStyle name="Monétaire [0]_2003_Projects_Action_Plan" xfId="349"/>
    <cellStyle name="Monétaire_2003_Projects_Action_Plan" xfId="350"/>
    <cellStyle name="Neutral" xfId="4" builtinId="28"/>
    <cellStyle name="Neutral 2" xfId="352"/>
    <cellStyle name="Neutral 3" xfId="353"/>
    <cellStyle name="Neutral 3 2" xfId="1374"/>
    <cellStyle name="Neutral 4" xfId="354"/>
    <cellStyle name="Neutral 5" xfId="1375"/>
    <cellStyle name="Neutral 5 2" xfId="1376"/>
    <cellStyle name="Neutral 6" xfId="351"/>
    <cellStyle name="Normal" xfId="0" builtinId="0"/>
    <cellStyle name="Normal - Style1" xfId="355"/>
    <cellStyle name="Normal 10" xfId="520"/>
    <cellStyle name="Normal 10 2" xfId="1377"/>
    <cellStyle name="Normal 11" xfId="530"/>
    <cellStyle name="Normal 12" xfId="531"/>
    <cellStyle name="Normal 12 2" xfId="1378"/>
    <cellStyle name="Normal 13" xfId="573"/>
    <cellStyle name="Normal 13 2" xfId="1379"/>
    <cellStyle name="Normal 14" xfId="583"/>
    <cellStyle name="Normal 14 2" xfId="1380"/>
    <cellStyle name="Normal 15" xfId="519"/>
    <cellStyle name="Normal 15 2" xfId="1381"/>
    <cellStyle name="Normal 16" xfId="584"/>
    <cellStyle name="Normal 17" xfId="518"/>
    <cellStyle name="Normal 18" xfId="585"/>
    <cellStyle name="Normal 19" xfId="586"/>
    <cellStyle name="Normal 2" xfId="356"/>
    <cellStyle name="Normal 2 10" xfId="1382"/>
    <cellStyle name="Normal 2 2" xfId="357"/>
    <cellStyle name="Normal 2 2 10" xfId="1383"/>
    <cellStyle name="Normal 2 2 11" xfId="1384"/>
    <cellStyle name="Normal 2 2 2" xfId="358"/>
    <cellStyle name="Normal 2 2 2 2" xfId="359"/>
    <cellStyle name="Normal 2 2 2 2 2" xfId="360"/>
    <cellStyle name="Normal 2 2 2 2 2 2" xfId="361"/>
    <cellStyle name="Normal 2 2 2 2 2 2 2" xfId="1385"/>
    <cellStyle name="Normal 2 2 2 2 2 2 3" xfId="1386"/>
    <cellStyle name="Normal 2 2 2 2 2 2 4" xfId="1387"/>
    <cellStyle name="Normal 2 2 2 2 2 3" xfId="1388"/>
    <cellStyle name="Normal 2 2 2 2 2 4" xfId="1389"/>
    <cellStyle name="Normal 2 2 2 2 2 5" xfId="1390"/>
    <cellStyle name="Normal 2 2 2 2 3" xfId="362"/>
    <cellStyle name="Normal 2 2 2 2 3 2" xfId="1391"/>
    <cellStyle name="Normal 2 2 2 2 3 3" xfId="1392"/>
    <cellStyle name="Normal 2 2 2 2 3 4" xfId="1393"/>
    <cellStyle name="Normal 2 2 2 2 4" xfId="1394"/>
    <cellStyle name="Normal 2 2 2 2 5" xfId="1395"/>
    <cellStyle name="Normal 2 2 2 2 6" xfId="1396"/>
    <cellStyle name="Normal 2 2 2 3" xfId="363"/>
    <cellStyle name="Normal 2 2 2 3 2" xfId="364"/>
    <cellStyle name="Normal 2 2 2 3 2 2" xfId="1397"/>
    <cellStyle name="Normal 2 2 2 3 2 3" xfId="1398"/>
    <cellStyle name="Normal 2 2 2 3 2 4" xfId="1399"/>
    <cellStyle name="Normal 2 2 2 3 3" xfId="1400"/>
    <cellStyle name="Normal 2 2 2 3 4" xfId="1401"/>
    <cellStyle name="Normal 2 2 2 3 5" xfId="1402"/>
    <cellStyle name="Normal 2 2 2 4" xfId="365"/>
    <cellStyle name="Normal 2 2 2 4 2" xfId="366"/>
    <cellStyle name="Normal 2 2 2 4 2 2" xfId="1403"/>
    <cellStyle name="Normal 2 2 2 4 2 3" xfId="1404"/>
    <cellStyle name="Normal 2 2 2 4 2 4" xfId="1405"/>
    <cellStyle name="Normal 2 2 2 4 3" xfId="1406"/>
    <cellStyle name="Normal 2 2 2 4 4" xfId="1407"/>
    <cellStyle name="Normal 2 2 2 4 5" xfId="1408"/>
    <cellStyle name="Normal 2 2 2 5" xfId="367"/>
    <cellStyle name="Normal 2 2 2 5 2" xfId="1409"/>
    <cellStyle name="Normal 2 2 2 5 3" xfId="1410"/>
    <cellStyle name="Normal 2 2 2 5 4" xfId="1411"/>
    <cellStyle name="Normal 2 2 2 6" xfId="1412"/>
    <cellStyle name="Normal 2 2 2 7" xfId="1413"/>
    <cellStyle name="Normal 2 2 2 8" xfId="1414"/>
    <cellStyle name="Normal 2 2 3" xfId="368"/>
    <cellStyle name="Normal 2 2 3 2" xfId="369"/>
    <cellStyle name="Normal 2 2 3 2 2" xfId="370"/>
    <cellStyle name="Normal 2 2 3 2 2 2" xfId="1415"/>
    <cellStyle name="Normal 2 2 3 2 2 3" xfId="1416"/>
    <cellStyle name="Normal 2 2 3 2 2 4" xfId="1417"/>
    <cellStyle name="Normal 2 2 3 2 3" xfId="1418"/>
    <cellStyle name="Normal 2 2 3 2 4" xfId="1419"/>
    <cellStyle name="Normal 2 2 3 2 5" xfId="1420"/>
    <cellStyle name="Normal 2 2 3 3" xfId="371"/>
    <cellStyle name="Normal 2 2 3 3 2" xfId="1421"/>
    <cellStyle name="Normal 2 2 3 3 3" xfId="1422"/>
    <cellStyle name="Normal 2 2 3 3 4" xfId="1423"/>
    <cellStyle name="Normal 2 2 3 4" xfId="1424"/>
    <cellStyle name="Normal 2 2 3 5" xfId="1425"/>
    <cellStyle name="Normal 2 2 3 6" xfId="1426"/>
    <cellStyle name="Normal 2 2 4" xfId="372"/>
    <cellStyle name="Normal 2 2 4 2" xfId="373"/>
    <cellStyle name="Normal 2 2 4 2 2" xfId="1427"/>
    <cellStyle name="Normal 2 2 4 2 3" xfId="1428"/>
    <cellStyle name="Normal 2 2 4 2 4" xfId="1429"/>
    <cellStyle name="Normal 2 2 4 3" xfId="1430"/>
    <cellStyle name="Normal 2 2 4 4" xfId="1431"/>
    <cellStyle name="Normal 2 2 4 5" xfId="1432"/>
    <cellStyle name="Normal 2 2 5" xfId="374"/>
    <cellStyle name="Normal 2 2 5 2" xfId="375"/>
    <cellStyle name="Normal 2 2 5 2 2" xfId="1433"/>
    <cellStyle name="Normal 2 2 5 2 3" xfId="1434"/>
    <cellStyle name="Normal 2 2 5 2 4" xfId="1435"/>
    <cellStyle name="Normal 2 2 5 3" xfId="1436"/>
    <cellStyle name="Normal 2 2 5 4" xfId="1437"/>
    <cellStyle name="Normal 2 2 5 5" xfId="1438"/>
    <cellStyle name="Normal 2 2 6" xfId="376"/>
    <cellStyle name="Normal 2 2 6 2" xfId="1439"/>
    <cellStyle name="Normal 2 2 6 3" xfId="1440"/>
    <cellStyle name="Normal 2 2 6 4" xfId="1441"/>
    <cellStyle name="Normal 2 2 7" xfId="377"/>
    <cellStyle name="Normal 2 2 7 2" xfId="1442"/>
    <cellStyle name="Normal 2 2 7 3" xfId="1443"/>
    <cellStyle name="Normal 2 2 7 4" xfId="1444"/>
    <cellStyle name="Normal 2 2 8" xfId="378"/>
    <cellStyle name="Normal 2 2 8 2" xfId="1836"/>
    <cellStyle name="Normal 2 2 9" xfId="1445"/>
    <cellStyle name="Normal 2 3" xfId="379"/>
    <cellStyle name="Normal 2 4" xfId="380"/>
    <cellStyle name="Normal 2 4 2" xfId="381"/>
    <cellStyle name="Normal 2 4 2 2" xfId="382"/>
    <cellStyle name="Normal 2 4 2 2 2" xfId="383"/>
    <cellStyle name="Normal 2 4 2 2 2 2" xfId="1446"/>
    <cellStyle name="Normal 2 4 2 2 2 3" xfId="1447"/>
    <cellStyle name="Normal 2 4 2 2 2 4" xfId="1448"/>
    <cellStyle name="Normal 2 4 2 2 3" xfId="1449"/>
    <cellStyle name="Normal 2 4 2 2 4" xfId="1450"/>
    <cellStyle name="Normal 2 4 2 2 5" xfId="1451"/>
    <cellStyle name="Normal 2 4 2 3" xfId="384"/>
    <cellStyle name="Normal 2 4 2 3 2" xfId="1452"/>
    <cellStyle name="Normal 2 4 2 3 3" xfId="1453"/>
    <cellStyle name="Normal 2 4 2 3 4" xfId="1454"/>
    <cellStyle name="Normal 2 4 2 4" xfId="1455"/>
    <cellStyle name="Normal 2 4 2 5" xfId="1456"/>
    <cellStyle name="Normal 2 4 2 6" xfId="1457"/>
    <cellStyle name="Normal 2 4 3" xfId="385"/>
    <cellStyle name="Normal 2 4 3 2" xfId="386"/>
    <cellStyle name="Normal 2 4 3 2 2" xfId="1458"/>
    <cellStyle name="Normal 2 4 3 2 3" xfId="1459"/>
    <cellStyle name="Normal 2 4 3 2 4" xfId="1460"/>
    <cellStyle name="Normal 2 4 3 3" xfId="1461"/>
    <cellStyle name="Normal 2 4 3 4" xfId="1462"/>
    <cellStyle name="Normal 2 4 3 5" xfId="1463"/>
    <cellStyle name="Normal 2 4 4" xfId="387"/>
    <cellStyle name="Normal 2 4 4 2" xfId="388"/>
    <cellStyle name="Normal 2 4 4 2 2" xfId="1464"/>
    <cellStyle name="Normal 2 4 4 2 3" xfId="1465"/>
    <cellStyle name="Normal 2 4 4 2 4" xfId="1466"/>
    <cellStyle name="Normal 2 4 4 3" xfId="1467"/>
    <cellStyle name="Normal 2 4 4 4" xfId="1468"/>
    <cellStyle name="Normal 2 4 4 5" xfId="1469"/>
    <cellStyle name="Normal 2 4 5" xfId="389"/>
    <cellStyle name="Normal 2 4 5 2" xfId="1470"/>
    <cellStyle name="Normal 2 4 5 3" xfId="1471"/>
    <cellStyle name="Normal 2 4 5 4" xfId="1472"/>
    <cellStyle name="Normal 2 4 6" xfId="1473"/>
    <cellStyle name="Normal 2 4 7" xfId="1474"/>
    <cellStyle name="Normal 2 4 8" xfId="1475"/>
    <cellStyle name="Normal 2 5" xfId="390"/>
    <cellStyle name="Normal 2 5 2" xfId="391"/>
    <cellStyle name="Normal 2 5 2 2" xfId="392"/>
    <cellStyle name="Normal 2 5 2 2 2" xfId="393"/>
    <cellStyle name="Normal 2 5 2 2 2 2" xfId="1476"/>
    <cellStyle name="Normal 2 5 2 2 2 3" xfId="1477"/>
    <cellStyle name="Normal 2 5 2 2 2 4" xfId="1478"/>
    <cellStyle name="Normal 2 5 2 2 3" xfId="1479"/>
    <cellStyle name="Normal 2 5 2 2 4" xfId="1480"/>
    <cellStyle name="Normal 2 5 2 2 5" xfId="1481"/>
    <cellStyle name="Normal 2 5 2 3" xfId="394"/>
    <cellStyle name="Normal 2 5 2 3 2" xfId="1482"/>
    <cellStyle name="Normal 2 5 2 3 3" xfId="1483"/>
    <cellStyle name="Normal 2 5 2 3 4" xfId="1484"/>
    <cellStyle name="Normal 2 5 2 4" xfId="1485"/>
    <cellStyle name="Normal 2 5 2 5" xfId="1486"/>
    <cellStyle name="Normal 2 5 2 6" xfId="1487"/>
    <cellStyle name="Normal 2 5 3" xfId="395"/>
    <cellStyle name="Normal 2 5 3 2" xfId="396"/>
    <cellStyle name="Normal 2 5 3 2 2" xfId="1488"/>
    <cellStyle name="Normal 2 5 3 2 3" xfId="1489"/>
    <cellStyle name="Normal 2 5 3 2 4" xfId="1490"/>
    <cellStyle name="Normal 2 5 3 3" xfId="1491"/>
    <cellStyle name="Normal 2 5 3 4" xfId="1492"/>
    <cellStyle name="Normal 2 5 3 5" xfId="1493"/>
    <cellStyle name="Normal 2 5 4" xfId="397"/>
    <cellStyle name="Normal 2 5 4 2" xfId="398"/>
    <cellStyle name="Normal 2 5 4 2 2" xfId="1494"/>
    <cellStyle name="Normal 2 5 4 2 3" xfId="1495"/>
    <cellStyle name="Normal 2 5 4 2 4" xfId="1496"/>
    <cellStyle name="Normal 2 5 4 3" xfId="1497"/>
    <cellStyle name="Normal 2 5 4 4" xfId="1498"/>
    <cellStyle name="Normal 2 5 4 5" xfId="1499"/>
    <cellStyle name="Normal 2 5 5" xfId="399"/>
    <cellStyle name="Normal 2 5 5 2" xfId="1500"/>
    <cellStyle name="Normal 2 5 5 3" xfId="1501"/>
    <cellStyle name="Normal 2 5 5 4" xfId="1502"/>
    <cellStyle name="Normal 2 5 6" xfId="1503"/>
    <cellStyle name="Normal 2 5 7" xfId="1504"/>
    <cellStyle name="Normal 2 5 8" xfId="1505"/>
    <cellStyle name="Normal 2 6" xfId="400"/>
    <cellStyle name="Normal 2 6 2" xfId="401"/>
    <cellStyle name="Normal 2 6 2 2" xfId="402"/>
    <cellStyle name="Normal 2 6 2 2 2" xfId="1506"/>
    <cellStyle name="Normal 2 6 2 2 3" xfId="1507"/>
    <cellStyle name="Normal 2 6 2 2 4" xfId="1508"/>
    <cellStyle name="Normal 2 6 2 3" xfId="1509"/>
    <cellStyle name="Normal 2 6 2 4" xfId="1510"/>
    <cellStyle name="Normal 2 6 2 5" xfId="1511"/>
    <cellStyle name="Normal 2 6 3" xfId="403"/>
    <cellStyle name="Normal 2 6 3 2" xfId="1512"/>
    <cellStyle name="Normal 2 6 3 3" xfId="1513"/>
    <cellStyle name="Normal 2 6 3 4" xfId="1514"/>
    <cellStyle name="Normal 2 6 4" xfId="1515"/>
    <cellStyle name="Normal 2 6 5" xfId="1516"/>
    <cellStyle name="Normal 2 6 6" xfId="1517"/>
    <cellStyle name="Normal 2 7" xfId="527"/>
    <cellStyle name="Normal 2 7 2" xfId="1518"/>
    <cellStyle name="Normal 2 8" xfId="1519"/>
    <cellStyle name="Normal 2 9" xfId="1520"/>
    <cellStyle name="Normal 20" xfId="587"/>
    <cellStyle name="Normal 21" xfId="588"/>
    <cellStyle name="Normal 22" xfId="589"/>
    <cellStyle name="Normal 23" xfId="569"/>
    <cellStyle name="Normal 24" xfId="581"/>
    <cellStyle name="Normal 25" xfId="1752"/>
    <cellStyle name="Normal 26" xfId="1754"/>
    <cellStyle name="Normal 27" xfId="1758"/>
    <cellStyle name="Normal 28" xfId="1761"/>
    <cellStyle name="Normal 29" xfId="1764"/>
    <cellStyle name="Normal 3" xfId="404"/>
    <cellStyle name="Normal 3 10" xfId="1839"/>
    <cellStyle name="Normal 3 2" xfId="405"/>
    <cellStyle name="Normal 3 3" xfId="406"/>
    <cellStyle name="Normal 3 3 2" xfId="407"/>
    <cellStyle name="Normal 3 3 2 2" xfId="1521"/>
    <cellStyle name="Normal 3 3 2 3" xfId="1522"/>
    <cellStyle name="Normal 3 3 2 4" xfId="1523"/>
    <cellStyle name="Normal 3 3 3" xfId="1524"/>
    <cellStyle name="Normal 3 3 4" xfId="1525"/>
    <cellStyle name="Normal 3 3 5" xfId="1526"/>
    <cellStyle name="Normal 3 4" xfId="408"/>
    <cellStyle name="Normal 3 4 2" xfId="409"/>
    <cellStyle name="Normal 3 4 2 2" xfId="1527"/>
    <cellStyle name="Normal 3 4 2 3" xfId="1528"/>
    <cellStyle name="Normal 3 4 2 4" xfId="1529"/>
    <cellStyle name="Normal 3 4 3" xfId="1530"/>
    <cellStyle name="Normal 3 4 4" xfId="1531"/>
    <cellStyle name="Normal 3 4 5" xfId="1532"/>
    <cellStyle name="Normal 3 5" xfId="410"/>
    <cellStyle name="Normal 3 5 2" xfId="1533"/>
    <cellStyle name="Normal 3 5 3" xfId="1534"/>
    <cellStyle name="Normal 3 5 4" xfId="1535"/>
    <cellStyle name="Normal 3 6" xfId="411"/>
    <cellStyle name="Normal 3 6 2" xfId="1536"/>
    <cellStyle name="Normal 3 6 3" xfId="1537"/>
    <cellStyle name="Normal 3 6 4" xfId="1538"/>
    <cellStyle name="Normal 3 7" xfId="528"/>
    <cellStyle name="Normal 3 8" xfId="570"/>
    <cellStyle name="Normal 3 9" xfId="1835"/>
    <cellStyle name="Normal 30" xfId="1767"/>
    <cellStyle name="Normal 31" xfId="1770"/>
    <cellStyle name="Normal 32" xfId="1773"/>
    <cellStyle name="Normal 33" xfId="1776"/>
    <cellStyle name="Normal 34" xfId="1779"/>
    <cellStyle name="Normal 35" xfId="1782"/>
    <cellStyle name="Normal 36" xfId="1785"/>
    <cellStyle name="Normal 37" xfId="1788"/>
    <cellStyle name="Normal 38" xfId="1791"/>
    <cellStyle name="Normal 39" xfId="1794"/>
    <cellStyle name="Normal 4" xfId="412"/>
    <cellStyle name="Normal 4 10" xfId="1539"/>
    <cellStyle name="Normal 4 11" xfId="1540"/>
    <cellStyle name="Normal 4 2" xfId="413"/>
    <cellStyle name="Normal 4 3" xfId="414"/>
    <cellStyle name="Normal 4 3 2" xfId="415"/>
    <cellStyle name="Normal 4 4" xfId="416"/>
    <cellStyle name="Normal 4 5" xfId="417"/>
    <cellStyle name="Normal 4 5 2" xfId="418"/>
    <cellStyle name="Normal 4 5 2 2" xfId="419"/>
    <cellStyle name="Normal 4 5 2 2 2" xfId="1541"/>
    <cellStyle name="Normal 4 5 2 2 3" xfId="1542"/>
    <cellStyle name="Normal 4 5 2 2 4" xfId="1543"/>
    <cellStyle name="Normal 4 5 2 3" xfId="1544"/>
    <cellStyle name="Normal 4 5 2 4" xfId="1545"/>
    <cellStyle name="Normal 4 5 2 5" xfId="1546"/>
    <cellStyle name="Normal 4 5 3" xfId="420"/>
    <cellStyle name="Normal 4 5 3 2" xfId="1547"/>
    <cellStyle name="Normal 4 5 3 3" xfId="1548"/>
    <cellStyle name="Normal 4 5 3 4" xfId="1549"/>
    <cellStyle name="Normal 4 5 4" xfId="1550"/>
    <cellStyle name="Normal 4 5 5" xfId="1551"/>
    <cellStyle name="Normal 4 5 6" xfId="1552"/>
    <cellStyle name="Normal 4 6" xfId="421"/>
    <cellStyle name="Normal 4 6 2" xfId="1553"/>
    <cellStyle name="Normal 4 6 3" xfId="1554"/>
    <cellStyle name="Normal 4 6 4" xfId="1555"/>
    <cellStyle name="Normal 4 7" xfId="1556"/>
    <cellStyle name="Normal 4 7 2" xfId="1557"/>
    <cellStyle name="Normal 4 8" xfId="1558"/>
    <cellStyle name="Normal 4 9" xfId="1559"/>
    <cellStyle name="Normal 40" xfId="1753"/>
    <cellStyle name="Normal 41" xfId="1799"/>
    <cellStyle name="Normal 42" xfId="1802"/>
    <cellStyle name="Normal 43" xfId="1805"/>
    <cellStyle name="Normal 44" xfId="1808"/>
    <cellStyle name="Normal 45" xfId="1811"/>
    <cellStyle name="Normal 46" xfId="1814"/>
    <cellStyle name="Normal 47" xfId="1817"/>
    <cellStyle name="Normal 48" xfId="1820"/>
    <cellStyle name="Normal 49" xfId="1823"/>
    <cellStyle name="Normal 5" xfId="422"/>
    <cellStyle name="Normal 5 2" xfId="423"/>
    <cellStyle name="Normal 5 2 2" xfId="424"/>
    <cellStyle name="Normal 5 2 2 2" xfId="425"/>
    <cellStyle name="Normal 5 2 2 2 2" xfId="1560"/>
    <cellStyle name="Normal 5 2 2 2 3" xfId="1561"/>
    <cellStyle name="Normal 5 2 2 2 4" xfId="1562"/>
    <cellStyle name="Normal 5 2 2 3" xfId="1563"/>
    <cellStyle name="Normal 5 2 2 4" xfId="1564"/>
    <cellStyle name="Normal 5 2 2 5" xfId="1565"/>
    <cellStyle name="Normal 5 2 3" xfId="426"/>
    <cellStyle name="Normal 5 2 3 2" xfId="427"/>
    <cellStyle name="Normal 5 2 3 2 2" xfId="1566"/>
    <cellStyle name="Normal 5 2 3 2 3" xfId="1567"/>
    <cellStyle name="Normal 5 2 3 2 4" xfId="1568"/>
    <cellStyle name="Normal 5 2 3 3" xfId="1569"/>
    <cellStyle name="Normal 5 2 3 4" xfId="1570"/>
    <cellStyle name="Normal 5 2 3 5" xfId="1571"/>
    <cellStyle name="Normal 5 2 4" xfId="428"/>
    <cellStyle name="Normal 5 2 4 2" xfId="1572"/>
    <cellStyle name="Normal 5 2 4 3" xfId="1573"/>
    <cellStyle name="Normal 5 2 4 4" xfId="1574"/>
    <cellStyle name="Normal 5 2 5" xfId="1575"/>
    <cellStyle name="Normal 5 2 6" xfId="1576"/>
    <cellStyle name="Normal 5 2 7" xfId="1577"/>
    <cellStyle name="Normal 5 3" xfId="429"/>
    <cellStyle name="Normal 5 3 2" xfId="430"/>
    <cellStyle name="Normal 5 3 2 2" xfId="431"/>
    <cellStyle name="Normal 5 3 2 2 2" xfId="1578"/>
    <cellStyle name="Normal 5 3 2 2 3" xfId="1579"/>
    <cellStyle name="Normal 5 3 2 2 4" xfId="1580"/>
    <cellStyle name="Normal 5 3 2 3" xfId="1581"/>
    <cellStyle name="Normal 5 3 2 4" xfId="1582"/>
    <cellStyle name="Normal 5 3 2 5" xfId="1583"/>
    <cellStyle name="Normal 5 3 3" xfId="432"/>
    <cellStyle name="Normal 5 3 4" xfId="433"/>
    <cellStyle name="Normal 5 3 4 2" xfId="1584"/>
    <cellStyle name="Normal 5 3 4 3" xfId="1585"/>
    <cellStyle name="Normal 5 3 4 4" xfId="1586"/>
    <cellStyle name="Normal 5 3 5" xfId="1587"/>
    <cellStyle name="Normal 5 3 6" xfId="1588"/>
    <cellStyle name="Normal 5 3 7" xfId="1589"/>
    <cellStyle name="Normal 5 4" xfId="434"/>
    <cellStyle name="Normal 5 5" xfId="1590"/>
    <cellStyle name="Normal 5 5 2" xfId="1591"/>
    <cellStyle name="Normal 5 6" xfId="1592"/>
    <cellStyle name="Normal 5 7" xfId="1593"/>
    <cellStyle name="Normal 5 8" xfId="1594"/>
    <cellStyle name="Normal 50" xfId="1826"/>
    <cellStyle name="Normal 51" xfId="1829"/>
    <cellStyle name="Normal 52" xfId="1838"/>
    <cellStyle name="Normal 53" xfId="1841"/>
    <cellStyle name="Normal 54" xfId="446"/>
    <cellStyle name="Normal 6" xfId="435"/>
    <cellStyle name="Normal 6 10" xfId="1595"/>
    <cellStyle name="Normal 6 11" xfId="1834"/>
    <cellStyle name="Normal 6 2" xfId="436"/>
    <cellStyle name="Normal 6 2 2" xfId="437"/>
    <cellStyle name="Normal 6 2 2 2" xfId="438"/>
    <cellStyle name="Normal 6 2 2 2 2" xfId="1596"/>
    <cellStyle name="Normal 6 2 2 2 3" xfId="1597"/>
    <cellStyle name="Normal 6 2 2 2 4" xfId="1598"/>
    <cellStyle name="Normal 6 2 2 3" xfId="1599"/>
    <cellStyle name="Normal 6 2 2 4" xfId="1600"/>
    <cellStyle name="Normal 6 2 2 5" xfId="1601"/>
    <cellStyle name="Normal 6 2 3" xfId="439"/>
    <cellStyle name="Normal 6 2 3 2" xfId="1602"/>
    <cellStyle name="Normal 6 2 3 3" xfId="1603"/>
    <cellStyle name="Normal 6 2 3 4" xfId="1604"/>
    <cellStyle name="Normal 6 2 4" xfId="1605"/>
    <cellStyle name="Normal 6 2 5" xfId="1606"/>
    <cellStyle name="Normal 6 2 6" xfId="1607"/>
    <cellStyle name="Normal 6 3" xfId="440"/>
    <cellStyle name="Normal 6 3 2" xfId="441"/>
    <cellStyle name="Normal 6 3 2 2" xfId="1608"/>
    <cellStyle name="Normal 6 3 2 3" xfId="1609"/>
    <cellStyle name="Normal 6 3 2 4" xfId="1610"/>
    <cellStyle name="Normal 6 3 3" xfId="1611"/>
    <cellStyle name="Normal 6 3 4" xfId="1612"/>
    <cellStyle name="Normal 6 3 5" xfId="1613"/>
    <cellStyle name="Normal 6 4" xfId="442"/>
    <cellStyle name="Normal 6 4 2" xfId="443"/>
    <cellStyle name="Normal 6 4 2 2" xfId="1614"/>
    <cellStyle name="Normal 6 4 2 3" xfId="1615"/>
    <cellStyle name="Normal 6 4 2 4" xfId="1616"/>
    <cellStyle name="Normal 6 4 3" xfId="1617"/>
    <cellStyle name="Normal 6 4 4" xfId="1618"/>
    <cellStyle name="Normal 6 4 5" xfId="1619"/>
    <cellStyle name="Normal 6 5" xfId="444"/>
    <cellStyle name="Normal 6 5 2" xfId="1620"/>
    <cellStyle name="Normal 6 5 3" xfId="1621"/>
    <cellStyle name="Normal 6 5 4" xfId="1622"/>
    <cellStyle name="Normal 6 6" xfId="445"/>
    <cellStyle name="Normal 6 7" xfId="1623"/>
    <cellStyle name="Normal 6 7 2" xfId="1624"/>
    <cellStyle name="Normal 6 8" xfId="1625"/>
    <cellStyle name="Normal 6 9" xfId="1626"/>
    <cellStyle name="Normal 7" xfId="7"/>
    <cellStyle name="Normal 7 2" xfId="1627"/>
    <cellStyle name="Normal 8" xfId="447"/>
    <cellStyle name="Normal 8 2" xfId="448"/>
    <cellStyle name="Normal 8 2 2" xfId="1628"/>
    <cellStyle name="Normal 8 2 3" xfId="1629"/>
    <cellStyle name="Normal 8 2 4" xfId="1630"/>
    <cellStyle name="Normal 8 3" xfId="1631"/>
    <cellStyle name="Normal 8 4" xfId="1632"/>
    <cellStyle name="Normal 8 5" xfId="1633"/>
    <cellStyle name="Normal 8 6" xfId="1634"/>
    <cellStyle name="Normal 9" xfId="449"/>
    <cellStyle name="Normal 9 2" xfId="450"/>
    <cellStyle name="Normal 9 2 2" xfId="1635"/>
    <cellStyle name="Normal 9 2 3" xfId="1636"/>
    <cellStyle name="Normal 9 2 4" xfId="1637"/>
    <cellStyle name="Normal 9 3" xfId="1638"/>
    <cellStyle name="Normal 9 4" xfId="1639"/>
    <cellStyle name="Normal 9 5" xfId="1640"/>
    <cellStyle name="Normal_Drive" xfId="1"/>
    <cellStyle name="Normal_M55_100 2" xfId="1842"/>
    <cellStyle name="Note 2" xfId="451"/>
    <cellStyle name="Note 2 2" xfId="452"/>
    <cellStyle name="Note 2 2 2" xfId="453"/>
    <cellStyle name="Note 2 2 2 2" xfId="454"/>
    <cellStyle name="Note 2 2 2 2 2" xfId="1641"/>
    <cellStyle name="Note 2 2 2 2 2 2" xfId="1642"/>
    <cellStyle name="Note 2 2 2 2 2 3" xfId="1643"/>
    <cellStyle name="Note 2 2 2 2 3" xfId="1644"/>
    <cellStyle name="Note 2 2 2 3" xfId="1645"/>
    <cellStyle name="Note 2 2 2 3 2" xfId="1646"/>
    <cellStyle name="Note 2 2 2 3 3" xfId="1647"/>
    <cellStyle name="Note 2 2 2 4" xfId="1648"/>
    <cellStyle name="Note 2 2 3" xfId="455"/>
    <cellStyle name="Note 2 2 3 2" xfId="1649"/>
    <cellStyle name="Note 2 2 3 2 2" xfId="1650"/>
    <cellStyle name="Note 2 2 3 2 3" xfId="1651"/>
    <cellStyle name="Note 2 2 3 3" xfId="1652"/>
    <cellStyle name="Note 2 2 4" xfId="1653"/>
    <cellStyle name="Note 2 2 4 2" xfId="1654"/>
    <cellStyle name="Note 2 2 4 3" xfId="1655"/>
    <cellStyle name="Note 2 2 5" xfId="1656"/>
    <cellStyle name="Note 2 3" xfId="456"/>
    <cellStyle name="Note 2 3 2" xfId="457"/>
    <cellStyle name="Note 2 3 2 2" xfId="1657"/>
    <cellStyle name="Note 2 3 2 2 2" xfId="1658"/>
    <cellStyle name="Note 2 3 2 2 3" xfId="1659"/>
    <cellStyle name="Note 2 3 2 3" xfId="1660"/>
    <cellStyle name="Note 2 3 3" xfId="1661"/>
    <cellStyle name="Note 2 3 3 2" xfId="1662"/>
    <cellStyle name="Note 2 3 3 3" xfId="1663"/>
    <cellStyle name="Note 2 3 4" xfId="1664"/>
    <cellStyle name="Note 2 4" xfId="458"/>
    <cellStyle name="Note 2 4 2" xfId="459"/>
    <cellStyle name="Note 2 4 2 2" xfId="1665"/>
    <cellStyle name="Note 2 4 2 2 2" xfId="1666"/>
    <cellStyle name="Note 2 4 2 2 3" xfId="1667"/>
    <cellStyle name="Note 2 4 2 3" xfId="1668"/>
    <cellStyle name="Note 2 4 3" xfId="1669"/>
    <cellStyle name="Note 2 4 3 2" xfId="1670"/>
    <cellStyle name="Note 2 4 3 3" xfId="1671"/>
    <cellStyle name="Note 2 4 4" xfId="1672"/>
    <cellStyle name="Note 2 5" xfId="460"/>
    <cellStyle name="Note 2 5 2" xfId="1673"/>
    <cellStyle name="Note 2 5 2 2" xfId="1674"/>
    <cellStyle name="Note 2 5 2 3" xfId="1675"/>
    <cellStyle name="Note 2 5 3" xfId="1676"/>
    <cellStyle name="Note 2 6" xfId="461"/>
    <cellStyle name="Note 3" xfId="462"/>
    <cellStyle name="Note 3 2" xfId="463"/>
    <cellStyle name="Note 3 2 2" xfId="464"/>
    <cellStyle name="Note 3 2 2 2" xfId="465"/>
    <cellStyle name="Note 3 2 2 2 2" xfId="1677"/>
    <cellStyle name="Note 3 2 2 2 2 2" xfId="1678"/>
    <cellStyle name="Note 3 2 2 2 2 3" xfId="1679"/>
    <cellStyle name="Note 3 2 2 2 3" xfId="1680"/>
    <cellStyle name="Note 3 2 2 3" xfId="1681"/>
    <cellStyle name="Note 3 2 2 3 2" xfId="1682"/>
    <cellStyle name="Note 3 2 2 3 3" xfId="1683"/>
    <cellStyle name="Note 3 2 2 4" xfId="1684"/>
    <cellStyle name="Note 3 2 3" xfId="466"/>
    <cellStyle name="Note 3 2 3 2" xfId="1685"/>
    <cellStyle name="Note 3 2 3 2 2" xfId="1686"/>
    <cellStyle name="Note 3 2 3 2 3" xfId="1687"/>
    <cellStyle name="Note 3 2 3 3" xfId="1688"/>
    <cellStyle name="Note 3 2 4" xfId="1689"/>
    <cellStyle name="Note 3 2 4 2" xfId="1690"/>
    <cellStyle name="Note 3 2 4 3" xfId="1691"/>
    <cellStyle name="Note 3 2 5" xfId="1692"/>
    <cellStyle name="Note 3 3" xfId="467"/>
    <cellStyle name="Note 3 3 2" xfId="468"/>
    <cellStyle name="Note 3 3 2 2" xfId="1693"/>
    <cellStyle name="Note 3 3 2 2 2" xfId="1694"/>
    <cellStyle name="Note 3 3 2 2 3" xfId="1695"/>
    <cellStyle name="Note 3 3 2 3" xfId="1696"/>
    <cellStyle name="Note 3 3 3" xfId="1697"/>
    <cellStyle name="Note 3 3 3 2" xfId="1698"/>
    <cellStyle name="Note 3 3 3 3" xfId="1699"/>
    <cellStyle name="Note 3 3 4" xfId="1700"/>
    <cellStyle name="Note 3 4" xfId="469"/>
    <cellStyle name="Note 3 4 2" xfId="470"/>
    <cellStyle name="Note 3 4 2 2" xfId="1701"/>
    <cellStyle name="Note 3 4 2 2 2" xfId="1702"/>
    <cellStyle name="Note 3 4 2 2 3" xfId="1703"/>
    <cellStyle name="Note 3 4 2 3" xfId="1704"/>
    <cellStyle name="Note 3 4 3" xfId="1705"/>
    <cellStyle name="Note 3 4 3 2" xfId="1706"/>
    <cellStyle name="Note 3 4 3 3" xfId="1707"/>
    <cellStyle name="Note 3 4 4" xfId="1708"/>
    <cellStyle name="Note 3 5" xfId="471"/>
    <cellStyle name="Note 3 5 2" xfId="1709"/>
    <cellStyle name="Note 3 5 2 2" xfId="1710"/>
    <cellStyle name="Note 3 5 2 3" xfId="1711"/>
    <cellStyle name="Note 3 5 3" xfId="1712"/>
    <cellStyle name="Note 3 6" xfId="1713"/>
    <cellStyle name="Note 3 6 2" xfId="1714"/>
    <cellStyle name="Note 3 6 3" xfId="1715"/>
    <cellStyle name="Note 3 7" xfId="1716"/>
    <cellStyle name="Note 4" xfId="472"/>
    <cellStyle name="Note 5" xfId="571"/>
    <cellStyle name="Note 6" xfId="1717"/>
    <cellStyle name="Output 2" xfId="473"/>
    <cellStyle name="Output 3" xfId="474"/>
    <cellStyle name="Output 4" xfId="572"/>
    <cellStyle name="Percent [2]" xfId="475"/>
    <cellStyle name="Percent [2] 2" xfId="1718"/>
    <cellStyle name="Percent [2] 3" xfId="1719"/>
    <cellStyle name="Percent 2" xfId="476"/>
    <cellStyle name="Percent 2 2" xfId="477"/>
    <cellStyle name="Percent 2 3" xfId="529"/>
    <cellStyle name="Percent 3" xfId="478"/>
    <cellStyle name="Percent 3 2" xfId="574"/>
    <cellStyle name="Percent 3 2 2" xfId="1720"/>
    <cellStyle name="Percent 3 2 3" xfId="1721"/>
    <cellStyle name="Percent 3 3" xfId="1722"/>
    <cellStyle name="Percent 4" xfId="1723"/>
    <cellStyle name="Percent 4 2" xfId="1724"/>
    <cellStyle name="Percent 5" xfId="1725"/>
    <cellStyle name="Percent 5 2" xfId="1726"/>
    <cellStyle name="Percent 6" xfId="1727"/>
    <cellStyle name="Percent 6 2" xfId="1728"/>
    <cellStyle name="Percent 7" xfId="1729"/>
    <cellStyle name="Percent 7 2" xfId="1730"/>
    <cellStyle name="Percent 8" xfId="1731"/>
    <cellStyle name="Percent 9" xfId="1732"/>
    <cellStyle name="Procent" xfId="2" builtinId="5"/>
    <cellStyle name="Procent 2" xfId="479"/>
    <cellStyle name="Procent 3" xfId="1755"/>
    <cellStyle name="Prozent_LAGER97" xfId="480"/>
    <cellStyle name="Prozentgroß" xfId="481"/>
    <cellStyle name="Prozentklein" xfId="482"/>
    <cellStyle name="Standard 2" xfId="483"/>
    <cellStyle name="Standard 2 2" xfId="484"/>
    <cellStyle name="Standard 3" xfId="485"/>
    <cellStyle name="Standard 4" xfId="486"/>
    <cellStyle name="Standard 5" xfId="487"/>
    <cellStyle name="Standard 5 2" xfId="1733"/>
    <cellStyle name="Standard 5 3" xfId="1734"/>
    <cellStyle name="Standard 5 4" xfId="1735"/>
    <cellStyle name="Standard_Amort.-Rechnung" xfId="488"/>
    <cellStyle name="Standard10" xfId="489"/>
    <cellStyle name="Standard12" xfId="490"/>
    <cellStyle name="Style 1" xfId="491"/>
    <cellStyle name="Style 1 2" xfId="492"/>
    <cellStyle name="Title 2" xfId="493"/>
    <cellStyle name="Title 3" xfId="494"/>
    <cellStyle name="Title 4" xfId="1736"/>
    <cellStyle name="Total 2" xfId="495"/>
    <cellStyle name="Total 3" xfId="496"/>
    <cellStyle name="Total 4" xfId="575"/>
    <cellStyle name="Tusental (0)_2003 Forecast" xfId="497"/>
    <cellStyle name="Tusental 10" xfId="1777"/>
    <cellStyle name="Tusental 11" xfId="1780"/>
    <cellStyle name="Tusental 12" xfId="1783"/>
    <cellStyle name="Tusental 13" xfId="1786"/>
    <cellStyle name="Tusental 14" xfId="1789"/>
    <cellStyle name="Tusental 15" xfId="1792"/>
    <cellStyle name="Tusental 16" xfId="1795"/>
    <cellStyle name="Tusental 17" xfId="1797"/>
    <cellStyle name="Tusental 18" xfId="1800"/>
    <cellStyle name="Tusental 19" xfId="1803"/>
    <cellStyle name="Tusental 2" xfId="498"/>
    <cellStyle name="Tusental 20" xfId="1806"/>
    <cellStyle name="Tusental 21" xfId="1809"/>
    <cellStyle name="Tusental 22" xfId="1812"/>
    <cellStyle name="Tusental 23" xfId="1815"/>
    <cellStyle name="Tusental 24" xfId="1818"/>
    <cellStyle name="Tusental 25" xfId="1821"/>
    <cellStyle name="Tusental 26" xfId="1824"/>
    <cellStyle name="Tusental 27" xfId="1827"/>
    <cellStyle name="Tusental 28" xfId="1830"/>
    <cellStyle name="Tusental 29" xfId="1832"/>
    <cellStyle name="Tusental 3" xfId="1756"/>
    <cellStyle name="Tusental 4" xfId="1759"/>
    <cellStyle name="Tusental 5" xfId="1762"/>
    <cellStyle name="Tusental 6" xfId="1765"/>
    <cellStyle name="Tusental 7" xfId="1768"/>
    <cellStyle name="Tusental 8" xfId="1771"/>
    <cellStyle name="Tusental 9" xfId="1774"/>
    <cellStyle name="Valuta (0)_2003 Forecast" xfId="499"/>
    <cellStyle name="Valuta 10" xfId="1772"/>
    <cellStyle name="Valuta 11" xfId="1775"/>
    <cellStyle name="Valuta 12" xfId="1778"/>
    <cellStyle name="Valuta 13" xfId="1781"/>
    <cellStyle name="Valuta 14" xfId="1784"/>
    <cellStyle name="Valuta 15" xfId="1787"/>
    <cellStyle name="Valuta 16" xfId="1790"/>
    <cellStyle name="Valuta 17" xfId="1793"/>
    <cellStyle name="Valuta 18" xfId="1796"/>
    <cellStyle name="Valuta 19" xfId="1798"/>
    <cellStyle name="Valuta 2" xfId="500"/>
    <cellStyle name="Valuta 20" xfId="1801"/>
    <cellStyle name="Valuta 21" xfId="1804"/>
    <cellStyle name="Valuta 22" xfId="1807"/>
    <cellStyle name="Valuta 23" xfId="1810"/>
    <cellStyle name="Valuta 24" xfId="1813"/>
    <cellStyle name="Valuta 25" xfId="1816"/>
    <cellStyle name="Valuta 26" xfId="1819"/>
    <cellStyle name="Valuta 27" xfId="1822"/>
    <cellStyle name="Valuta 28" xfId="1825"/>
    <cellStyle name="Valuta 29" xfId="1828"/>
    <cellStyle name="Valuta 3" xfId="501"/>
    <cellStyle name="Valuta 3 2" xfId="1737"/>
    <cellStyle name="Valuta 3 2 2" xfId="1738"/>
    <cellStyle name="Valuta 3 2 3" xfId="1739"/>
    <cellStyle name="Valuta 3 3" xfId="1740"/>
    <cellStyle name="Valuta 30" xfId="1831"/>
    <cellStyle name="Valuta 31" xfId="1833"/>
    <cellStyle name="Valuta 4" xfId="502"/>
    <cellStyle name="Valuta 5" xfId="1757"/>
    <cellStyle name="Valuta 6" xfId="1760"/>
    <cellStyle name="Valuta 7" xfId="1763"/>
    <cellStyle name="Valuta 8" xfId="1766"/>
    <cellStyle name="Valuta 9" xfId="1769"/>
    <cellStyle name="Warning Text 2" xfId="511"/>
    <cellStyle name="Warning Text 3" xfId="512"/>
    <cellStyle name="Warning Text 4" xfId="576"/>
    <cellStyle name="Währung [0]_35ERI8T2gbIEMixb4v26icuOo" xfId="503"/>
    <cellStyle name="Währung 2" xfId="504"/>
    <cellStyle name="Währung 3" xfId="505"/>
    <cellStyle name="Währung 4" xfId="506"/>
    <cellStyle name="Währung_35ERI8T2gbIEMixb4v26icuOo" xfId="507"/>
    <cellStyle name="Währung0" xfId="508"/>
    <cellStyle name="Währunggroß" xfId="509"/>
    <cellStyle name="Währungklein" xfId="510"/>
    <cellStyle name="Zeile 1" xfId="513"/>
    <cellStyle name="Zeile 2" xfId="514"/>
    <cellStyle name="一般 2" xfId="515"/>
    <cellStyle name="一般 2 2" xfId="516"/>
    <cellStyle name="一般 3" xfId="517"/>
    <cellStyle name="桁区切り 4" xfId="1741"/>
    <cellStyle name="桁区切り 5" xfId="1742"/>
    <cellStyle name="標準 15" xfId="1743"/>
    <cellStyle name="標準 17" xfId="1744"/>
    <cellStyle name="標準 19" xfId="1745"/>
    <cellStyle name="標準 2" xfId="1746"/>
    <cellStyle name="標準 2 2" xfId="1747"/>
    <cellStyle name="標準 38" xfId="1748"/>
    <cellStyle name="標準 39" xfId="1749"/>
    <cellStyle name="標準 5" xfId="1750"/>
    <cellStyle name="標準 6" xfId="1751"/>
  </cellStyles>
  <dxfs count="17">
    <dxf>
      <font>
        <b/>
        <i val="0"/>
        <color rgb="FFFF0000"/>
      </font>
      <fill>
        <patternFill>
          <bgColor rgb="FF99FFCC"/>
        </patternFill>
      </fill>
    </dxf>
    <dxf>
      <font>
        <color theme="0"/>
      </font>
      <fill>
        <patternFill patternType="none">
          <bgColor auto="1"/>
        </patternFill>
      </fill>
    </dxf>
    <dxf>
      <font>
        <color rgb="FF0070C0"/>
      </font>
      <fill>
        <patternFill>
          <bgColor rgb="FFFFFF99"/>
        </patternFill>
      </fill>
    </dxf>
    <dxf>
      <font>
        <color theme="0"/>
      </font>
      <fill>
        <patternFill patternType="none">
          <bgColor auto="1"/>
        </patternFill>
      </fill>
      <border>
        <vertical/>
        <horizontal/>
      </border>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theme="0"/>
      </font>
      <fill>
        <patternFill>
          <bgColor theme="0"/>
        </patternFill>
      </fill>
    </dxf>
    <dxf>
      <font>
        <color theme="0"/>
      </font>
      <fill>
        <patternFill patternType="none">
          <bgColor auto="1"/>
        </patternFill>
      </fill>
    </dxf>
    <dxf>
      <font>
        <color theme="0"/>
      </font>
    </dxf>
    <dxf>
      <font>
        <condense val="0"/>
        <extend val="0"/>
        <color indexed="9"/>
      </font>
      <fill>
        <patternFill patternType="none">
          <bgColor indexed="65"/>
        </patternFill>
      </fill>
      <border>
        <left/>
        <right/>
        <top/>
        <bottom/>
      </border>
    </dxf>
    <dxf>
      <fill>
        <patternFill>
          <bgColor rgb="FFFF0000"/>
        </patternFill>
      </fill>
    </dxf>
    <dxf>
      <fill>
        <patternFill>
          <bgColor rgb="FFFF0000"/>
        </patternFill>
      </fill>
    </dxf>
    <dxf>
      <fill>
        <patternFill>
          <bgColor rgb="FFFF0000"/>
        </patternFill>
      </fill>
    </dxf>
    <dxf>
      <font>
        <color rgb="FF0070C0"/>
      </font>
      <fill>
        <patternFill>
          <bgColor rgb="FFFFFF99"/>
        </patternFill>
      </fill>
    </dxf>
    <dxf>
      <font>
        <condense val="0"/>
        <extend val="0"/>
        <color indexed="9"/>
      </font>
      <fill>
        <patternFill patternType="none">
          <bgColor indexed="65"/>
        </patternFill>
      </fill>
    </dxf>
    <dxf>
      <font>
        <color theme="0"/>
      </font>
      <fill>
        <patternFill>
          <bgColor theme="0"/>
        </patternFill>
      </fill>
      <border>
        <left/>
        <right/>
        <top/>
        <bottom/>
        <vertical/>
        <horizontal/>
      </border>
    </dxf>
    <dxf>
      <fill>
        <patternFill patternType="none">
          <bgColor indexed="65"/>
        </patternFill>
      </fill>
    </dxf>
  </dxfs>
  <tableStyles count="0" defaultTableStyle="TableStyleMedium2" defaultPivotStyle="PivotStyleLight16"/>
  <colors>
    <mruColors>
      <color rgb="FF99FF66"/>
      <color rgb="FF99FFCC"/>
      <color rgb="FFFF3300"/>
      <color rgb="FFFFFFCC"/>
      <color rgb="FFFFFF99"/>
      <color rgb="FF66FF33"/>
      <color rgb="FFCCFFFF"/>
      <color rgb="FFCC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Move profile</a:t>
            </a:r>
          </a:p>
        </c:rich>
      </c:tx>
      <c:layout>
        <c:manualLayout>
          <c:xMode val="edge"/>
          <c:yMode val="edge"/>
          <c:x val="0.42023387154426706"/>
          <c:y val="3.8194444444444448E-2"/>
        </c:manualLayout>
      </c:layout>
      <c:overlay val="0"/>
      <c:spPr>
        <a:noFill/>
        <a:ln w="25400">
          <a:noFill/>
        </a:ln>
      </c:spPr>
    </c:title>
    <c:autoTitleDeleted val="0"/>
    <c:plotArea>
      <c:layout>
        <c:manualLayout>
          <c:layoutTarget val="inner"/>
          <c:xMode val="edge"/>
          <c:yMode val="edge"/>
          <c:x val="0.15702374975046429"/>
          <c:y val="0.1388893028153623"/>
          <c:w val="0.79929464571978193"/>
          <c:h val="0.71528020317994245"/>
        </c:manualLayout>
      </c:layout>
      <c:scatterChart>
        <c:scatterStyle val="lineMarker"/>
        <c:varyColors val="0"/>
        <c:ser>
          <c:idx val="0"/>
          <c:order val="0"/>
          <c:spPr>
            <a:ln w="38100">
              <a:solidFill>
                <a:srgbClr val="FF0000"/>
              </a:solidFill>
              <a:prstDash val="solid"/>
            </a:ln>
          </c:spPr>
          <c:marker>
            <c:symbol val="none"/>
          </c:marker>
          <c:xVal>
            <c:numRef>
              <c:f>Inputs!$E$62:$H$62</c:f>
              <c:numCache>
                <c:formatCode>0.000</c:formatCode>
                <c:ptCount val="4"/>
                <c:pt idx="0" formatCode="General">
                  <c:v>0</c:v>
                </c:pt>
                <c:pt idx="1">
                  <c:v>62.5</c:v>
                </c:pt>
                <c:pt idx="2">
                  <c:v>1309.5</c:v>
                </c:pt>
                <c:pt idx="3" formatCode="General">
                  <c:v>1372</c:v>
                </c:pt>
              </c:numCache>
            </c:numRef>
          </c:xVal>
          <c:yVal>
            <c:numRef>
              <c:f>Inputs!$E$63:$H$63</c:f>
              <c:numCache>
                <c:formatCode>General</c:formatCode>
                <c:ptCount val="4"/>
                <c:pt idx="0">
                  <c:v>0</c:v>
                </c:pt>
                <c:pt idx="1">
                  <c:v>0.25</c:v>
                </c:pt>
                <c:pt idx="2">
                  <c:v>0.25</c:v>
                </c:pt>
                <c:pt idx="3">
                  <c:v>0</c:v>
                </c:pt>
              </c:numCache>
            </c:numRef>
          </c:yVal>
          <c:smooth val="0"/>
          <c:extLst>
            <c:ext xmlns:c16="http://schemas.microsoft.com/office/drawing/2014/chart" uri="{C3380CC4-5D6E-409C-BE32-E72D297353CC}">
              <c16:uniqueId val="{00000000-2FFD-4341-AB38-EEBBF25DC7B0}"/>
            </c:ext>
          </c:extLst>
        </c:ser>
        <c:dLbls>
          <c:showLegendKey val="0"/>
          <c:showVal val="0"/>
          <c:showCatName val="0"/>
          <c:showSerName val="0"/>
          <c:showPercent val="0"/>
          <c:showBubbleSize val="0"/>
        </c:dLbls>
        <c:axId val="321362560"/>
        <c:axId val="361227008"/>
      </c:scatterChart>
      <c:valAx>
        <c:axId val="32136256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sv-SE"/>
                  <a:t>Distance mm</a:t>
                </a:r>
              </a:p>
            </c:rich>
          </c:tx>
          <c:layout>
            <c:manualLayout>
              <c:xMode val="edge"/>
              <c:yMode val="edge"/>
              <c:x val="0.45136227621352776"/>
              <c:y val="0.91319736074657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361227008"/>
        <c:crosses val="autoZero"/>
        <c:crossBetween val="midCat"/>
      </c:valAx>
      <c:valAx>
        <c:axId val="361227008"/>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sv-SE"/>
                  <a:t>Speed m/s</a:t>
                </a:r>
              </a:p>
            </c:rich>
          </c:tx>
          <c:layout>
            <c:manualLayout>
              <c:xMode val="edge"/>
              <c:yMode val="edge"/>
              <c:x val="2.5291828793774319E-2"/>
              <c:y val="0.406251458151064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321362560"/>
        <c:crosses val="autoZero"/>
        <c:crossBetween val="midCat"/>
      </c:valAx>
      <c:spPr>
        <a:gradFill rotWithShape="0">
          <a:gsLst>
            <a:gs pos="0">
              <a:srgbClr val="FFFF99"/>
            </a:gs>
            <a:gs pos="100000">
              <a:srgbClr val="CCFFFF"/>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Style="combo" dx="16" fmlaLink="$L$15" fmlaRange="$L$16:$L$17" noThreeD="1" sel="1" val="0"/>
</file>

<file path=xl/ctrlProps/ctrlProp10.xml><?xml version="1.0" encoding="utf-8"?>
<formControlPr xmlns="http://schemas.microsoft.com/office/spreadsheetml/2009/9/main" objectType="Drop" dropStyle="combo" dx="16" fmlaLink="$O$269" fmlaRange="$P$270:$P$271" noThreeD="1" sel="2" val="0"/>
</file>

<file path=xl/ctrlProps/ctrlProp11.xml><?xml version="1.0" encoding="utf-8"?>
<formControlPr xmlns="http://schemas.microsoft.com/office/spreadsheetml/2009/9/main" objectType="Drop" dropStyle="combo" dx="16" fmlaLink="$L$277" fmlaRange="$M$278:$M$301" noThreeD="1" sel="4" val="0"/>
</file>

<file path=xl/ctrlProps/ctrlProp2.xml><?xml version="1.0" encoding="utf-8"?>
<formControlPr xmlns="http://schemas.microsoft.com/office/spreadsheetml/2009/9/main" objectType="Drop" dropStyle="combo" dx="16" fmlaLink="$L$19" fmlaRange="$M$20:$M$22" noThreeD="1" sel="2" val="0"/>
</file>

<file path=xl/ctrlProps/ctrlProp3.xml><?xml version="1.0" encoding="utf-8"?>
<formControlPr xmlns="http://schemas.microsoft.com/office/spreadsheetml/2009/9/main" objectType="Drop" dropStyle="combo" dx="16" fmlaLink="$L$28" fmlaRange="$M$29:$M$30" noThreeD="1" sel="2" val="0"/>
</file>

<file path=xl/ctrlProps/ctrlProp4.xml><?xml version="1.0" encoding="utf-8"?>
<formControlPr xmlns="http://schemas.microsoft.com/office/spreadsheetml/2009/9/main" objectType="Drop" dropStyle="combo" dx="16" fmlaLink="$M$80" fmlaRange="$M$81:$M$86" noThreeD="1" sel="1" val="0"/>
</file>

<file path=xl/ctrlProps/ctrlProp5.xml><?xml version="1.0" encoding="utf-8"?>
<formControlPr xmlns="http://schemas.microsoft.com/office/spreadsheetml/2009/9/main" objectType="Drop" dropStyle="combo" dx="16" fmlaLink="$L$269" fmlaRange="$M$270:$M$274" noThreeD="1" sel="5" val="0"/>
</file>

<file path=xl/ctrlProps/ctrlProp6.xml><?xml version="1.0" encoding="utf-8"?>
<formControlPr xmlns="http://schemas.microsoft.com/office/spreadsheetml/2009/9/main" objectType="Drop" dropStyle="combo" dx="16" fmlaLink="$O$269" fmlaRange="$P$270:$P$271" noThreeD="1" sel="2" val="0"/>
</file>

<file path=xl/ctrlProps/ctrlProp7.xml><?xml version="1.0" encoding="utf-8"?>
<formControlPr xmlns="http://schemas.microsoft.com/office/spreadsheetml/2009/9/main" objectType="Drop" dropStyle="combo" dx="16" fmlaLink="$L$277" fmlaRange="$M$278:$M$301" noThreeD="1" sel="4" val="0"/>
</file>

<file path=xl/ctrlProps/ctrlProp8.xml><?xml version="1.0" encoding="utf-8"?>
<formControlPr xmlns="http://schemas.microsoft.com/office/spreadsheetml/2009/9/main" objectType="Drop" dropStyle="combo" dx="16" fmlaLink="$L$265" fmlaRange="$M$266:$M$267" noThreeD="1" sel="1" val="0"/>
</file>

<file path=xl/ctrlProps/ctrlProp9.xml><?xml version="1.0" encoding="utf-8"?>
<formControlPr xmlns="http://schemas.microsoft.com/office/spreadsheetml/2009/9/main" objectType="Drop" dropStyle="combo" dx="16" fmlaLink="$L$269" fmlaRange="$M$270:$M$274" noThreeD="1" sel="5" val="0"/>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germes-online.com/direct/dbimage/50224258/Commercial_Vehicle_Braking_Spring.jp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germes-online.com/direct/dbimage/50224258/Commercial_Vehicle_Braking_Spring.jpg"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4</xdr:col>
          <xdr:colOff>419100</xdr:colOff>
          <xdr:row>21</xdr:row>
          <xdr:rowOff>9525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600075</xdr:colOff>
          <xdr:row>26</xdr:row>
          <xdr:rowOff>28576</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xdr:col>
      <xdr:colOff>460663</xdr:colOff>
      <xdr:row>0</xdr:row>
      <xdr:rowOff>645318</xdr:rowOff>
    </xdr:from>
    <xdr:to>
      <xdr:col>8</xdr:col>
      <xdr:colOff>527338</xdr:colOff>
      <xdr:row>3</xdr:row>
      <xdr:rowOff>190499</xdr:rowOff>
    </xdr:to>
    <xdr:pic>
      <xdr:nvPicPr>
        <xdr:cNvPr id="10" name="Picture 2" descr="Macintosh HD:Users:markmasseur:Documents:Clients:Danaher:Thomson Collateral:Thomson_Letterhead :Thomson_Letterhead_header.jp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420" t="34583" r="7782" b="26601"/>
        <a:stretch>
          <a:fillRect/>
        </a:stretch>
      </xdr:blipFill>
      <xdr:spPr bwMode="auto">
        <a:xfrm>
          <a:off x="3270538" y="645318"/>
          <a:ext cx="2447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173184</xdr:colOff>
      <xdr:row>20</xdr:row>
      <xdr:rowOff>17319</xdr:rowOff>
    </xdr:from>
    <xdr:to>
      <xdr:col>9</xdr:col>
      <xdr:colOff>562844</xdr:colOff>
      <xdr:row>26</xdr:row>
      <xdr:rowOff>33482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229843" y="3714751"/>
          <a:ext cx="2814204" cy="1133186"/>
        </a:xfrm>
        <a:prstGeom prst="rect">
          <a:avLst/>
        </a:prstGeom>
      </xdr:spPr>
    </xdr:pic>
    <xdr:clientData/>
  </xdr:twoCellAnchor>
  <xdr:twoCellAnchor>
    <xdr:from>
      <xdr:col>3</xdr:col>
      <xdr:colOff>330372</xdr:colOff>
      <xdr:row>56</xdr:row>
      <xdr:rowOff>30090</xdr:rowOff>
    </xdr:from>
    <xdr:to>
      <xdr:col>9</xdr:col>
      <xdr:colOff>611980</xdr:colOff>
      <xdr:row>69</xdr:row>
      <xdr:rowOff>47409</xdr:rowOff>
    </xdr:to>
    <xdr:graphicFrame macro="">
      <xdr:nvGraphicFramePr>
        <xdr:cNvPr id="16" name="Diagram 97">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180975</xdr:colOff>
          <xdr:row>49</xdr:row>
          <xdr:rowOff>9525</xdr:rowOff>
        </xdr:from>
        <xdr:to>
          <xdr:col>6</xdr:col>
          <xdr:colOff>47625</xdr:colOff>
          <xdr:row>50</xdr:row>
          <xdr:rowOff>9525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84</xdr:row>
          <xdr:rowOff>0</xdr:rowOff>
        </xdr:from>
        <xdr:to>
          <xdr:col>9</xdr:col>
          <xdr:colOff>0</xdr:colOff>
          <xdr:row>85</xdr:row>
          <xdr:rowOff>38100</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51955</xdr:colOff>
      <xdr:row>26</xdr:row>
      <xdr:rowOff>106545</xdr:rowOff>
    </xdr:from>
    <xdr:to>
      <xdr:col>4</xdr:col>
      <xdr:colOff>322607</xdr:colOff>
      <xdr:row>39</xdr:row>
      <xdr:rowOff>20223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51955" y="5713871"/>
          <a:ext cx="3178262" cy="23322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118</xdr:row>
          <xdr:rowOff>19050</xdr:rowOff>
        </xdr:from>
        <xdr:to>
          <xdr:col>2</xdr:col>
          <xdr:colOff>571500</xdr:colOff>
          <xdr:row>119</xdr:row>
          <xdr:rowOff>28575</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118</xdr:row>
          <xdr:rowOff>9525</xdr:rowOff>
        </xdr:from>
        <xdr:to>
          <xdr:col>8</xdr:col>
          <xdr:colOff>285750</xdr:colOff>
          <xdr:row>119</xdr:row>
          <xdr:rowOff>38100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28575</xdr:rowOff>
        </xdr:from>
        <xdr:to>
          <xdr:col>6</xdr:col>
          <xdr:colOff>38100</xdr:colOff>
          <xdr:row>119</xdr:row>
          <xdr:rowOff>28575</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111</xdr:row>
          <xdr:rowOff>9525</xdr:rowOff>
        </xdr:from>
        <xdr:to>
          <xdr:col>2</xdr:col>
          <xdr:colOff>485775</xdr:colOff>
          <xdr:row>112</xdr:row>
          <xdr:rowOff>28575</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19050</xdr:rowOff>
        </xdr:from>
        <xdr:to>
          <xdr:col>2</xdr:col>
          <xdr:colOff>571500</xdr:colOff>
          <xdr:row>119</xdr:row>
          <xdr:rowOff>38100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118</xdr:row>
          <xdr:rowOff>9525</xdr:rowOff>
        </xdr:from>
        <xdr:to>
          <xdr:col>8</xdr:col>
          <xdr:colOff>285750</xdr:colOff>
          <xdr:row>119</xdr:row>
          <xdr:rowOff>57150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28575</xdr:rowOff>
        </xdr:from>
        <xdr:to>
          <xdr:col>6</xdr:col>
          <xdr:colOff>38100</xdr:colOff>
          <xdr:row>119</xdr:row>
          <xdr:rowOff>47625</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312420</xdr:colOff>
      <xdr:row>21</xdr:row>
      <xdr:rowOff>99060</xdr:rowOff>
    </xdr:from>
    <xdr:to>
      <xdr:col>3</xdr:col>
      <xdr:colOff>457200</xdr:colOff>
      <xdr:row>22</xdr:row>
      <xdr:rowOff>68580</xdr:rowOff>
    </xdr:to>
    <xdr:sp macro="" textlink="">
      <xdr:nvSpPr>
        <xdr:cNvPr id="2" name="Oval 5">
          <a:extLst>
            <a:ext uri="{FF2B5EF4-FFF2-40B4-BE49-F238E27FC236}">
              <a16:creationId xmlns:a16="http://schemas.microsoft.com/office/drawing/2014/main" id="{00000000-0008-0000-0100-000002000000}"/>
            </a:ext>
          </a:extLst>
        </xdr:cNvPr>
        <xdr:cNvSpPr>
          <a:spLocks noChangeArrowheads="1"/>
        </xdr:cNvSpPr>
      </xdr:nvSpPr>
      <xdr:spPr bwMode="auto">
        <a:xfrm>
          <a:off x="2607945" y="4137660"/>
          <a:ext cx="144780" cy="160020"/>
        </a:xfrm>
        <a:prstGeom prst="ellipse">
          <a:avLst/>
        </a:prstGeom>
        <a:solidFill>
          <a:srgbClr xmlns:mc="http://schemas.openxmlformats.org/markup-compatibility/2006" xmlns:a14="http://schemas.microsoft.com/office/drawing/2010/main" val="808080" mc:Ignorable="a14" a14:legacySpreadsheetColorIndex="23"/>
        </a:solidFill>
        <a:ln w="9525">
          <a:round/>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808080" mc:Ignorable="a14" a14:legacySpreadsheetColorIndex="23"/>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411480</xdr:colOff>
      <xdr:row>21</xdr:row>
      <xdr:rowOff>99060</xdr:rowOff>
    </xdr:from>
    <xdr:to>
      <xdr:col>2</xdr:col>
      <xdr:colOff>556260</xdr:colOff>
      <xdr:row>22</xdr:row>
      <xdr:rowOff>68580</xdr:rowOff>
    </xdr:to>
    <xdr:sp macro="" textlink="">
      <xdr:nvSpPr>
        <xdr:cNvPr id="3" name="Oval 4">
          <a:extLst>
            <a:ext uri="{FF2B5EF4-FFF2-40B4-BE49-F238E27FC236}">
              <a16:creationId xmlns:a16="http://schemas.microsoft.com/office/drawing/2014/main" id="{00000000-0008-0000-0100-000003000000}"/>
            </a:ext>
          </a:extLst>
        </xdr:cNvPr>
        <xdr:cNvSpPr>
          <a:spLocks noChangeArrowheads="1"/>
        </xdr:cNvSpPr>
      </xdr:nvSpPr>
      <xdr:spPr bwMode="auto">
        <a:xfrm>
          <a:off x="2097405" y="4137660"/>
          <a:ext cx="144780" cy="160020"/>
        </a:xfrm>
        <a:prstGeom prst="ellipse">
          <a:avLst/>
        </a:prstGeom>
        <a:solidFill>
          <a:srgbClr xmlns:mc="http://schemas.openxmlformats.org/markup-compatibility/2006" xmlns:a14="http://schemas.microsoft.com/office/drawing/2010/main" val="808080" mc:Ignorable="a14" a14:legacySpreadsheetColorIndex="23"/>
        </a:solidFill>
        <a:ln w="9525">
          <a:round/>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808080" mc:Ignorable="a14" a14:legacySpreadsheetColorIndex="23"/>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304800</xdr:colOff>
      <xdr:row>18</xdr:row>
      <xdr:rowOff>76200</xdr:rowOff>
    </xdr:from>
    <xdr:to>
      <xdr:col>3</xdr:col>
      <xdr:colOff>601980</xdr:colOff>
      <xdr:row>21</xdr:row>
      <xdr:rowOff>91440</xdr:rowOff>
    </xdr:to>
    <xdr:sp macro="" textlink="">
      <xdr:nvSpPr>
        <xdr:cNvPr id="4" name="Rectangle 1">
          <a:extLst>
            <a:ext uri="{FF2B5EF4-FFF2-40B4-BE49-F238E27FC236}">
              <a16:creationId xmlns:a16="http://schemas.microsoft.com/office/drawing/2014/main" id="{00000000-0008-0000-0100-000004000000}"/>
            </a:ext>
          </a:extLst>
        </xdr:cNvPr>
        <xdr:cNvSpPr>
          <a:spLocks noChangeArrowheads="1"/>
        </xdr:cNvSpPr>
      </xdr:nvSpPr>
      <xdr:spPr bwMode="auto">
        <a:xfrm>
          <a:off x="1990725" y="3543300"/>
          <a:ext cx="906780" cy="586740"/>
        </a:xfrm>
        <a:prstGeom prst="rect">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76200</xdr:colOff>
      <xdr:row>19</xdr:row>
      <xdr:rowOff>106680</xdr:rowOff>
    </xdr:from>
    <xdr:to>
      <xdr:col>4</xdr:col>
      <xdr:colOff>533400</xdr:colOff>
      <xdr:row>19</xdr:row>
      <xdr:rowOff>106680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2981325" y="3764280"/>
          <a:ext cx="45720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579120</xdr:colOff>
      <xdr:row>19</xdr:row>
      <xdr:rowOff>106680</xdr:rowOff>
    </xdr:from>
    <xdr:to>
      <xdr:col>3</xdr:col>
      <xdr:colOff>403860</xdr:colOff>
      <xdr:row>20</xdr:row>
      <xdr:rowOff>129540</xdr:rowOff>
    </xdr:to>
    <xdr:sp macro="" textlink="">
      <xdr:nvSpPr>
        <xdr:cNvPr id="6" name="Text Box 3">
          <a:extLst>
            <a:ext uri="{FF2B5EF4-FFF2-40B4-BE49-F238E27FC236}">
              <a16:creationId xmlns:a16="http://schemas.microsoft.com/office/drawing/2014/main" id="{00000000-0008-0000-0100-000006000000}"/>
            </a:ext>
          </a:extLst>
        </xdr:cNvPr>
        <xdr:cNvSpPr txBox="1">
          <a:spLocks noChangeArrowheads="1"/>
        </xdr:cNvSpPr>
      </xdr:nvSpPr>
      <xdr:spPr bwMode="auto">
        <a:xfrm>
          <a:off x="2265045" y="3764280"/>
          <a:ext cx="434340" cy="2133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sv-SE" sz="1000" b="0" i="0" u="none" strike="noStrike" baseline="0">
              <a:solidFill>
                <a:srgbClr val="000000"/>
              </a:solidFill>
              <a:latin typeface="Arial"/>
              <a:cs typeface="Arial"/>
            </a:rPr>
            <a:t>Mass</a:t>
          </a:r>
          <a:endParaRPr lang="sv-SE"/>
        </a:p>
      </xdr:txBody>
    </xdr:sp>
    <xdr:clientData/>
  </xdr:twoCellAnchor>
  <xdr:twoCellAnchor>
    <xdr:from>
      <xdr:col>5</xdr:col>
      <xdr:colOff>533400</xdr:colOff>
      <xdr:row>25</xdr:row>
      <xdr:rowOff>30480</xdr:rowOff>
    </xdr:from>
    <xdr:to>
      <xdr:col>7</xdr:col>
      <xdr:colOff>220980</xdr:colOff>
      <xdr:row>28</xdr:row>
      <xdr:rowOff>38100</xdr:rowOff>
    </xdr:to>
    <xdr:sp macro="" textlink="">
      <xdr:nvSpPr>
        <xdr:cNvPr id="7" name="Rectangle 6">
          <a:extLst>
            <a:ext uri="{FF2B5EF4-FFF2-40B4-BE49-F238E27FC236}">
              <a16:creationId xmlns:a16="http://schemas.microsoft.com/office/drawing/2014/main" id="{00000000-0008-0000-0100-000007000000}"/>
            </a:ext>
          </a:extLst>
        </xdr:cNvPr>
        <xdr:cNvSpPr>
          <a:spLocks noChangeArrowheads="1"/>
        </xdr:cNvSpPr>
      </xdr:nvSpPr>
      <xdr:spPr bwMode="auto">
        <a:xfrm>
          <a:off x="4048125" y="4831080"/>
          <a:ext cx="906780" cy="579120"/>
        </a:xfrm>
        <a:prstGeom prst="rect">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137160</xdr:colOff>
      <xdr:row>26</xdr:row>
      <xdr:rowOff>0</xdr:rowOff>
    </xdr:from>
    <xdr:to>
      <xdr:col>6</xdr:col>
      <xdr:colOff>563880</xdr:colOff>
      <xdr:row>27</xdr:row>
      <xdr:rowOff>22860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261485" y="4991100"/>
          <a:ext cx="426720" cy="2133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sv-SE" sz="1000" b="0" i="0" u="none" strike="noStrike" baseline="0">
              <a:solidFill>
                <a:srgbClr val="000000"/>
              </a:solidFill>
              <a:latin typeface="Arial"/>
              <a:cs typeface="Arial"/>
            </a:rPr>
            <a:t>Mass</a:t>
          </a:r>
          <a:endParaRPr lang="sv-SE"/>
        </a:p>
      </xdr:txBody>
    </xdr:sp>
    <xdr:clientData/>
  </xdr:twoCellAnchor>
  <xdr:twoCellAnchor>
    <xdr:from>
      <xdr:col>6</xdr:col>
      <xdr:colOff>419100</xdr:colOff>
      <xdr:row>22</xdr:row>
      <xdr:rowOff>7620</xdr:rowOff>
    </xdr:from>
    <xdr:to>
      <xdr:col>6</xdr:col>
      <xdr:colOff>419100</xdr:colOff>
      <xdr:row>24</xdr:row>
      <xdr:rowOff>99060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4543425" y="4236720"/>
          <a:ext cx="0" cy="47244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99060</xdr:colOff>
      <xdr:row>22</xdr:row>
      <xdr:rowOff>99060</xdr:rowOff>
    </xdr:from>
    <xdr:to>
      <xdr:col>4</xdr:col>
      <xdr:colOff>266700</xdr:colOff>
      <xdr:row>22</xdr:row>
      <xdr:rowOff>99060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1784985" y="4328160"/>
          <a:ext cx="13868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60960</xdr:colOff>
      <xdr:row>34</xdr:row>
      <xdr:rowOff>137160</xdr:rowOff>
    </xdr:from>
    <xdr:to>
      <xdr:col>1</xdr:col>
      <xdr:colOff>464820</xdr:colOff>
      <xdr:row>39</xdr:row>
      <xdr:rowOff>30480</xdr:rowOff>
    </xdr:to>
    <xdr:pic>
      <xdr:nvPicPr>
        <xdr:cNvPr id="11" name="Picture 10" descr="Commercial_Vehicle_Braking_Spring">
          <a:hlinkClick xmlns:r="http://schemas.openxmlformats.org/officeDocument/2006/relationships" r:id="rId1" tgtFrame="_top"/>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2494" r="65594" b="28113"/>
        <a:stretch>
          <a:fillRect/>
        </a:stretch>
      </xdr:blipFill>
      <xdr:spPr bwMode="auto">
        <a:xfrm>
          <a:off x="1137285" y="6652260"/>
          <a:ext cx="40386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923925</xdr:colOff>
      <xdr:row>67</xdr:row>
      <xdr:rowOff>0</xdr:rowOff>
    </xdr:from>
    <xdr:to>
      <xdr:col>7</xdr:col>
      <xdr:colOff>476250</xdr:colOff>
      <xdr:row>68</xdr:row>
      <xdr:rowOff>28575</xdr:rowOff>
    </xdr:to>
    <xdr:sp macro="" textlink="">
      <xdr:nvSpPr>
        <xdr:cNvPr id="12" name="Rektangel 11">
          <a:extLst>
            <a:ext uri="{FF2B5EF4-FFF2-40B4-BE49-F238E27FC236}">
              <a16:creationId xmlns:a16="http://schemas.microsoft.com/office/drawing/2014/main" id="{00000000-0008-0000-0100-00000C000000}"/>
            </a:ext>
          </a:extLst>
        </xdr:cNvPr>
        <xdr:cNvSpPr/>
      </xdr:nvSpPr>
      <xdr:spPr>
        <a:xfrm>
          <a:off x="923925" y="12801600"/>
          <a:ext cx="4286250" cy="219075"/>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19050</xdr:colOff>
      <xdr:row>66</xdr:row>
      <xdr:rowOff>123825</xdr:rowOff>
    </xdr:from>
    <xdr:to>
      <xdr:col>2</xdr:col>
      <xdr:colOff>523875</xdr:colOff>
      <xdr:row>67</xdr:row>
      <xdr:rowOff>0</xdr:rowOff>
    </xdr:to>
    <xdr:sp macro="" textlink="">
      <xdr:nvSpPr>
        <xdr:cNvPr id="13" name="Rektangel 12">
          <a:extLst>
            <a:ext uri="{FF2B5EF4-FFF2-40B4-BE49-F238E27FC236}">
              <a16:creationId xmlns:a16="http://schemas.microsoft.com/office/drawing/2014/main" id="{00000000-0008-0000-0100-00000D000000}"/>
            </a:ext>
          </a:extLst>
        </xdr:cNvPr>
        <xdr:cNvSpPr/>
      </xdr:nvSpPr>
      <xdr:spPr>
        <a:xfrm>
          <a:off x="1704975" y="12734925"/>
          <a:ext cx="504825" cy="6667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329866</xdr:colOff>
      <xdr:row>66</xdr:row>
      <xdr:rowOff>123825</xdr:rowOff>
    </xdr:from>
    <xdr:to>
      <xdr:col>4</xdr:col>
      <xdr:colOff>223085</xdr:colOff>
      <xdr:row>67</xdr:row>
      <xdr:rowOff>0</xdr:rowOff>
    </xdr:to>
    <xdr:sp macro="" textlink="">
      <xdr:nvSpPr>
        <xdr:cNvPr id="14" name="Rektangel 13">
          <a:extLst>
            <a:ext uri="{FF2B5EF4-FFF2-40B4-BE49-F238E27FC236}">
              <a16:creationId xmlns:a16="http://schemas.microsoft.com/office/drawing/2014/main" id="{00000000-0008-0000-0100-00000E000000}"/>
            </a:ext>
          </a:extLst>
        </xdr:cNvPr>
        <xdr:cNvSpPr/>
      </xdr:nvSpPr>
      <xdr:spPr>
        <a:xfrm>
          <a:off x="2625391" y="12734925"/>
          <a:ext cx="502819" cy="6667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15040</xdr:colOff>
      <xdr:row>65</xdr:row>
      <xdr:rowOff>180474</xdr:rowOff>
    </xdr:from>
    <xdr:to>
      <xdr:col>4</xdr:col>
      <xdr:colOff>220579</xdr:colOff>
      <xdr:row>66</xdr:row>
      <xdr:rowOff>110290</xdr:rowOff>
    </xdr:to>
    <xdr:sp macro="" textlink="">
      <xdr:nvSpPr>
        <xdr:cNvPr id="15" name="Rektangel 14">
          <a:extLst>
            <a:ext uri="{FF2B5EF4-FFF2-40B4-BE49-F238E27FC236}">
              <a16:creationId xmlns:a16="http://schemas.microsoft.com/office/drawing/2014/main" id="{00000000-0008-0000-0100-00000F000000}"/>
            </a:ext>
          </a:extLst>
        </xdr:cNvPr>
        <xdr:cNvSpPr/>
      </xdr:nvSpPr>
      <xdr:spPr>
        <a:xfrm>
          <a:off x="1700965" y="12601074"/>
          <a:ext cx="1424739" cy="1203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290763</xdr:colOff>
      <xdr:row>65</xdr:row>
      <xdr:rowOff>105277</xdr:rowOff>
    </xdr:from>
    <xdr:to>
      <xdr:col>4</xdr:col>
      <xdr:colOff>546434</xdr:colOff>
      <xdr:row>66</xdr:row>
      <xdr:rowOff>0</xdr:rowOff>
    </xdr:to>
    <xdr:cxnSp macro="">
      <xdr:nvCxnSpPr>
        <xdr:cNvPr id="16" name="Rak pil 15">
          <a:extLst>
            <a:ext uri="{FF2B5EF4-FFF2-40B4-BE49-F238E27FC236}">
              <a16:creationId xmlns:a16="http://schemas.microsoft.com/office/drawing/2014/main" id="{00000000-0008-0000-0100-000010000000}"/>
            </a:ext>
          </a:extLst>
        </xdr:cNvPr>
        <xdr:cNvCxnSpPr/>
      </xdr:nvCxnSpPr>
      <xdr:spPr>
        <a:xfrm flipH="1">
          <a:off x="3195888" y="12525877"/>
          <a:ext cx="255671" cy="852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387517</xdr:colOff>
      <xdr:row>66</xdr:row>
      <xdr:rowOff>180474</xdr:rowOff>
    </xdr:from>
    <xdr:to>
      <xdr:col>9</xdr:col>
      <xdr:colOff>25066</xdr:colOff>
      <xdr:row>68</xdr:row>
      <xdr:rowOff>18549</xdr:rowOff>
    </xdr:to>
    <xdr:sp macro="" textlink="">
      <xdr:nvSpPr>
        <xdr:cNvPr id="17" name="Rektangel 16">
          <a:extLst>
            <a:ext uri="{FF2B5EF4-FFF2-40B4-BE49-F238E27FC236}">
              <a16:creationId xmlns:a16="http://schemas.microsoft.com/office/drawing/2014/main" id="{00000000-0008-0000-0100-000011000000}"/>
            </a:ext>
          </a:extLst>
        </xdr:cNvPr>
        <xdr:cNvSpPr/>
      </xdr:nvSpPr>
      <xdr:spPr>
        <a:xfrm>
          <a:off x="5731042" y="12791574"/>
          <a:ext cx="247149" cy="219075"/>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415089</xdr:colOff>
      <xdr:row>66</xdr:row>
      <xdr:rowOff>124728</xdr:rowOff>
    </xdr:from>
    <xdr:to>
      <xdr:col>8</xdr:col>
      <xdr:colOff>596566</xdr:colOff>
      <xdr:row>66</xdr:row>
      <xdr:rowOff>170447</xdr:rowOff>
    </xdr:to>
    <xdr:sp macro="" textlink="">
      <xdr:nvSpPr>
        <xdr:cNvPr id="18" name="Rektangel 17">
          <a:extLst>
            <a:ext uri="{FF2B5EF4-FFF2-40B4-BE49-F238E27FC236}">
              <a16:creationId xmlns:a16="http://schemas.microsoft.com/office/drawing/2014/main" id="{00000000-0008-0000-0100-000012000000}"/>
            </a:ext>
          </a:extLst>
        </xdr:cNvPr>
        <xdr:cNvSpPr/>
      </xdr:nvSpPr>
      <xdr:spPr>
        <a:xfrm>
          <a:off x="5758614" y="12735828"/>
          <a:ext cx="181477" cy="4571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66675</xdr:colOff>
      <xdr:row>66</xdr:row>
      <xdr:rowOff>170448</xdr:rowOff>
    </xdr:from>
    <xdr:to>
      <xdr:col>10</xdr:col>
      <xdr:colOff>315829</xdr:colOff>
      <xdr:row>68</xdr:row>
      <xdr:rowOff>8523</xdr:rowOff>
    </xdr:to>
    <xdr:sp macro="" textlink="">
      <xdr:nvSpPr>
        <xdr:cNvPr id="19" name="Rektangel 18">
          <a:extLst>
            <a:ext uri="{FF2B5EF4-FFF2-40B4-BE49-F238E27FC236}">
              <a16:creationId xmlns:a16="http://schemas.microsoft.com/office/drawing/2014/main" id="{00000000-0008-0000-0100-000013000000}"/>
            </a:ext>
          </a:extLst>
        </xdr:cNvPr>
        <xdr:cNvSpPr/>
      </xdr:nvSpPr>
      <xdr:spPr>
        <a:xfrm>
          <a:off x="6629400" y="12781548"/>
          <a:ext cx="249154" cy="219075"/>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10</xdr:col>
      <xdr:colOff>104274</xdr:colOff>
      <xdr:row>66</xdr:row>
      <xdr:rowOff>124728</xdr:rowOff>
    </xdr:from>
    <xdr:to>
      <xdr:col>10</xdr:col>
      <xdr:colOff>285751</xdr:colOff>
      <xdr:row>66</xdr:row>
      <xdr:rowOff>170447</xdr:rowOff>
    </xdr:to>
    <xdr:sp macro="" textlink="">
      <xdr:nvSpPr>
        <xdr:cNvPr id="20" name="Rektangel 19">
          <a:extLst>
            <a:ext uri="{FF2B5EF4-FFF2-40B4-BE49-F238E27FC236}">
              <a16:creationId xmlns:a16="http://schemas.microsoft.com/office/drawing/2014/main" id="{00000000-0008-0000-0100-000014000000}"/>
            </a:ext>
          </a:extLst>
        </xdr:cNvPr>
        <xdr:cNvSpPr/>
      </xdr:nvSpPr>
      <xdr:spPr>
        <a:xfrm>
          <a:off x="6666999" y="12735828"/>
          <a:ext cx="181477" cy="4571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421106</xdr:colOff>
      <xdr:row>66</xdr:row>
      <xdr:rowOff>10027</xdr:rowOff>
    </xdr:from>
    <xdr:to>
      <xdr:col>10</xdr:col>
      <xdr:colOff>280737</xdr:colOff>
      <xdr:row>66</xdr:row>
      <xdr:rowOff>115904</xdr:rowOff>
    </xdr:to>
    <xdr:sp macro="" textlink="">
      <xdr:nvSpPr>
        <xdr:cNvPr id="21" name="Rektangel 20">
          <a:extLst>
            <a:ext uri="{FF2B5EF4-FFF2-40B4-BE49-F238E27FC236}">
              <a16:creationId xmlns:a16="http://schemas.microsoft.com/office/drawing/2014/main" id="{00000000-0008-0000-0100-000015000000}"/>
            </a:ext>
          </a:extLst>
        </xdr:cNvPr>
        <xdr:cNvSpPr/>
      </xdr:nvSpPr>
      <xdr:spPr>
        <a:xfrm>
          <a:off x="5764631" y="12621127"/>
          <a:ext cx="1078831" cy="1058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6518</xdr:colOff>
      <xdr:row>71</xdr:row>
      <xdr:rowOff>10027</xdr:rowOff>
    </xdr:from>
    <xdr:to>
      <xdr:col>9</xdr:col>
      <xdr:colOff>381001</xdr:colOff>
      <xdr:row>71</xdr:row>
      <xdr:rowOff>180475</xdr:rowOff>
    </xdr:to>
    <xdr:sp macro="" textlink="">
      <xdr:nvSpPr>
        <xdr:cNvPr id="22" name="Rektangel 21">
          <a:extLst>
            <a:ext uri="{FF2B5EF4-FFF2-40B4-BE49-F238E27FC236}">
              <a16:creationId xmlns:a16="http://schemas.microsoft.com/office/drawing/2014/main" id="{00000000-0008-0000-0100-000016000000}"/>
            </a:ext>
          </a:extLst>
        </xdr:cNvPr>
        <xdr:cNvSpPr/>
      </xdr:nvSpPr>
      <xdr:spPr>
        <a:xfrm>
          <a:off x="2911643" y="13573627"/>
          <a:ext cx="3422483" cy="170448"/>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11530</xdr:colOff>
      <xdr:row>74</xdr:row>
      <xdr:rowOff>185488</xdr:rowOff>
    </xdr:from>
    <xdr:to>
      <xdr:col>9</xdr:col>
      <xdr:colOff>386013</xdr:colOff>
      <xdr:row>75</xdr:row>
      <xdr:rowOff>165436</xdr:rowOff>
    </xdr:to>
    <xdr:sp macro="" textlink="">
      <xdr:nvSpPr>
        <xdr:cNvPr id="23" name="Rektangel 22">
          <a:extLst>
            <a:ext uri="{FF2B5EF4-FFF2-40B4-BE49-F238E27FC236}">
              <a16:creationId xmlns:a16="http://schemas.microsoft.com/office/drawing/2014/main" id="{00000000-0008-0000-0100-000017000000}"/>
            </a:ext>
          </a:extLst>
        </xdr:cNvPr>
        <xdr:cNvSpPr/>
      </xdr:nvSpPr>
      <xdr:spPr>
        <a:xfrm>
          <a:off x="2916655" y="14320588"/>
          <a:ext cx="3422483" cy="170448"/>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4010</xdr:colOff>
      <xdr:row>71</xdr:row>
      <xdr:rowOff>38602</xdr:rowOff>
    </xdr:from>
    <xdr:to>
      <xdr:col>8</xdr:col>
      <xdr:colOff>508835</xdr:colOff>
      <xdr:row>71</xdr:row>
      <xdr:rowOff>150395</xdr:rowOff>
    </xdr:to>
    <xdr:sp macro="" textlink="">
      <xdr:nvSpPr>
        <xdr:cNvPr id="24" name="Rektangel 23">
          <a:extLst>
            <a:ext uri="{FF2B5EF4-FFF2-40B4-BE49-F238E27FC236}">
              <a16:creationId xmlns:a16="http://schemas.microsoft.com/office/drawing/2014/main" id="{00000000-0008-0000-0100-000018000000}"/>
            </a:ext>
          </a:extLst>
        </xdr:cNvPr>
        <xdr:cNvSpPr/>
      </xdr:nvSpPr>
      <xdr:spPr>
        <a:xfrm>
          <a:off x="5347535" y="13602202"/>
          <a:ext cx="504825" cy="11179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19050</xdr:colOff>
      <xdr:row>75</xdr:row>
      <xdr:rowOff>23563</xdr:rowOff>
    </xdr:from>
    <xdr:to>
      <xdr:col>8</xdr:col>
      <xdr:colOff>523875</xdr:colOff>
      <xdr:row>75</xdr:row>
      <xdr:rowOff>135356</xdr:rowOff>
    </xdr:to>
    <xdr:sp macro="" textlink="">
      <xdr:nvSpPr>
        <xdr:cNvPr id="25" name="Rektangel 24">
          <a:extLst>
            <a:ext uri="{FF2B5EF4-FFF2-40B4-BE49-F238E27FC236}">
              <a16:creationId xmlns:a16="http://schemas.microsoft.com/office/drawing/2014/main" id="{00000000-0008-0000-0100-000019000000}"/>
            </a:ext>
          </a:extLst>
        </xdr:cNvPr>
        <xdr:cNvSpPr/>
      </xdr:nvSpPr>
      <xdr:spPr>
        <a:xfrm>
          <a:off x="5362575" y="14349163"/>
          <a:ext cx="504825" cy="11179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99261</xdr:colOff>
      <xdr:row>71</xdr:row>
      <xdr:rowOff>38601</xdr:rowOff>
    </xdr:from>
    <xdr:to>
      <xdr:col>6</xdr:col>
      <xdr:colOff>604086</xdr:colOff>
      <xdr:row>71</xdr:row>
      <xdr:rowOff>150394</xdr:rowOff>
    </xdr:to>
    <xdr:sp macro="" textlink="">
      <xdr:nvSpPr>
        <xdr:cNvPr id="26" name="Rektangel 25">
          <a:extLst>
            <a:ext uri="{FF2B5EF4-FFF2-40B4-BE49-F238E27FC236}">
              <a16:creationId xmlns:a16="http://schemas.microsoft.com/office/drawing/2014/main" id="{00000000-0008-0000-0100-00001A000000}"/>
            </a:ext>
          </a:extLst>
        </xdr:cNvPr>
        <xdr:cNvSpPr/>
      </xdr:nvSpPr>
      <xdr:spPr>
        <a:xfrm>
          <a:off x="4223586" y="13602201"/>
          <a:ext cx="504825" cy="11179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94248</xdr:colOff>
      <xdr:row>75</xdr:row>
      <xdr:rowOff>23562</xdr:rowOff>
    </xdr:from>
    <xdr:to>
      <xdr:col>6</xdr:col>
      <xdr:colOff>599073</xdr:colOff>
      <xdr:row>75</xdr:row>
      <xdr:rowOff>135355</xdr:rowOff>
    </xdr:to>
    <xdr:sp macro="" textlink="">
      <xdr:nvSpPr>
        <xdr:cNvPr id="27" name="Rektangel 26">
          <a:extLst>
            <a:ext uri="{FF2B5EF4-FFF2-40B4-BE49-F238E27FC236}">
              <a16:creationId xmlns:a16="http://schemas.microsoft.com/office/drawing/2014/main" id="{00000000-0008-0000-0100-00001B000000}"/>
            </a:ext>
          </a:extLst>
        </xdr:cNvPr>
        <xdr:cNvSpPr/>
      </xdr:nvSpPr>
      <xdr:spPr>
        <a:xfrm>
          <a:off x="4218573" y="14349162"/>
          <a:ext cx="504825" cy="11179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60158</xdr:colOff>
      <xdr:row>70</xdr:row>
      <xdr:rowOff>170448</xdr:rowOff>
    </xdr:from>
    <xdr:to>
      <xdr:col>8</xdr:col>
      <xdr:colOff>546434</xdr:colOff>
      <xdr:row>75</xdr:row>
      <xdr:rowOff>185487</xdr:rowOff>
    </xdr:to>
    <xdr:sp macro="" textlink="">
      <xdr:nvSpPr>
        <xdr:cNvPr id="28" name="Rektangel 27">
          <a:extLst>
            <a:ext uri="{FF2B5EF4-FFF2-40B4-BE49-F238E27FC236}">
              <a16:creationId xmlns:a16="http://schemas.microsoft.com/office/drawing/2014/main" id="{00000000-0008-0000-0100-00001C000000}"/>
            </a:ext>
          </a:extLst>
        </xdr:cNvPr>
        <xdr:cNvSpPr/>
      </xdr:nvSpPr>
      <xdr:spPr>
        <a:xfrm>
          <a:off x="4184483" y="13543548"/>
          <a:ext cx="1705476" cy="967539"/>
        </a:xfrm>
        <a:prstGeom prst="rect">
          <a:avLst/>
        </a:prstGeom>
        <a:solidFill>
          <a:srgbClr val="66CCFF">
            <a:alpha val="14118"/>
          </a:srgb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312420</xdr:colOff>
      <xdr:row>21</xdr:row>
      <xdr:rowOff>99060</xdr:rowOff>
    </xdr:from>
    <xdr:to>
      <xdr:col>3</xdr:col>
      <xdr:colOff>457200</xdr:colOff>
      <xdr:row>22</xdr:row>
      <xdr:rowOff>68580</xdr:rowOff>
    </xdr:to>
    <xdr:sp macro="" textlink="">
      <xdr:nvSpPr>
        <xdr:cNvPr id="2" name="Oval 5">
          <a:extLst>
            <a:ext uri="{FF2B5EF4-FFF2-40B4-BE49-F238E27FC236}">
              <a16:creationId xmlns:a16="http://schemas.microsoft.com/office/drawing/2014/main" id="{00000000-0008-0000-0300-000002000000}"/>
            </a:ext>
          </a:extLst>
        </xdr:cNvPr>
        <xdr:cNvSpPr>
          <a:spLocks noChangeArrowheads="1"/>
        </xdr:cNvSpPr>
      </xdr:nvSpPr>
      <xdr:spPr bwMode="auto">
        <a:xfrm>
          <a:off x="2426970" y="3585210"/>
          <a:ext cx="144780" cy="131445"/>
        </a:xfrm>
        <a:prstGeom prst="ellipse">
          <a:avLst/>
        </a:prstGeom>
        <a:solidFill>
          <a:srgbClr xmlns:mc="http://schemas.openxmlformats.org/markup-compatibility/2006" xmlns:a14="http://schemas.microsoft.com/office/drawing/2010/main" val="808080" mc:Ignorable="a14" a14:legacySpreadsheetColorIndex="23"/>
        </a:solidFill>
        <a:ln w="9525">
          <a:round/>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808080" mc:Ignorable="a14" a14:legacySpreadsheetColorIndex="23"/>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411480</xdr:colOff>
      <xdr:row>21</xdr:row>
      <xdr:rowOff>99060</xdr:rowOff>
    </xdr:from>
    <xdr:to>
      <xdr:col>2</xdr:col>
      <xdr:colOff>556260</xdr:colOff>
      <xdr:row>22</xdr:row>
      <xdr:rowOff>68580</xdr:rowOff>
    </xdr:to>
    <xdr:sp macro="" textlink="">
      <xdr:nvSpPr>
        <xdr:cNvPr id="3" name="Oval 4">
          <a:extLst>
            <a:ext uri="{FF2B5EF4-FFF2-40B4-BE49-F238E27FC236}">
              <a16:creationId xmlns:a16="http://schemas.microsoft.com/office/drawing/2014/main" id="{00000000-0008-0000-0300-000003000000}"/>
            </a:ext>
          </a:extLst>
        </xdr:cNvPr>
        <xdr:cNvSpPr>
          <a:spLocks noChangeArrowheads="1"/>
        </xdr:cNvSpPr>
      </xdr:nvSpPr>
      <xdr:spPr bwMode="auto">
        <a:xfrm>
          <a:off x="1916430" y="3585210"/>
          <a:ext cx="144780" cy="131445"/>
        </a:xfrm>
        <a:prstGeom prst="ellipse">
          <a:avLst/>
        </a:prstGeom>
        <a:solidFill>
          <a:srgbClr xmlns:mc="http://schemas.openxmlformats.org/markup-compatibility/2006" xmlns:a14="http://schemas.microsoft.com/office/drawing/2010/main" val="808080" mc:Ignorable="a14" a14:legacySpreadsheetColorIndex="23"/>
        </a:solidFill>
        <a:ln w="9525">
          <a:round/>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808080" mc:Ignorable="a14" a14:legacySpreadsheetColorIndex="23"/>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304800</xdr:colOff>
      <xdr:row>18</xdr:row>
      <xdr:rowOff>76200</xdr:rowOff>
    </xdr:from>
    <xdr:to>
      <xdr:col>3</xdr:col>
      <xdr:colOff>601980</xdr:colOff>
      <xdr:row>21</xdr:row>
      <xdr:rowOff>91440</xdr:rowOff>
    </xdr:to>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1809750" y="3076575"/>
          <a:ext cx="906780" cy="501015"/>
        </a:xfrm>
        <a:prstGeom prst="rect">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76200</xdr:colOff>
      <xdr:row>19</xdr:row>
      <xdr:rowOff>106680</xdr:rowOff>
    </xdr:from>
    <xdr:to>
      <xdr:col>4</xdr:col>
      <xdr:colOff>533400</xdr:colOff>
      <xdr:row>19</xdr:row>
      <xdr:rowOff>106680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00350" y="3268980"/>
          <a:ext cx="45720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579120</xdr:colOff>
      <xdr:row>19</xdr:row>
      <xdr:rowOff>106680</xdr:rowOff>
    </xdr:from>
    <xdr:to>
      <xdr:col>3</xdr:col>
      <xdr:colOff>403860</xdr:colOff>
      <xdr:row>20</xdr:row>
      <xdr:rowOff>129540</xdr:rowOff>
    </xdr:to>
    <xdr:sp macro="" textlink="">
      <xdr:nvSpPr>
        <xdr:cNvPr id="6" name="Text Box 3">
          <a:extLst>
            <a:ext uri="{FF2B5EF4-FFF2-40B4-BE49-F238E27FC236}">
              <a16:creationId xmlns:a16="http://schemas.microsoft.com/office/drawing/2014/main" id="{00000000-0008-0000-0300-000006000000}"/>
            </a:ext>
          </a:extLst>
        </xdr:cNvPr>
        <xdr:cNvSpPr txBox="1">
          <a:spLocks noChangeArrowheads="1"/>
        </xdr:cNvSpPr>
      </xdr:nvSpPr>
      <xdr:spPr bwMode="auto">
        <a:xfrm>
          <a:off x="2084070" y="3268980"/>
          <a:ext cx="434340" cy="1847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sv-SE" sz="1000" b="0" i="0" u="none" strike="noStrike" baseline="0">
              <a:solidFill>
                <a:srgbClr val="000000"/>
              </a:solidFill>
              <a:latin typeface="Arial"/>
              <a:cs typeface="Arial"/>
            </a:rPr>
            <a:t>Mass</a:t>
          </a:r>
          <a:endParaRPr lang="sv-SE"/>
        </a:p>
      </xdr:txBody>
    </xdr:sp>
    <xdr:clientData/>
  </xdr:twoCellAnchor>
  <xdr:twoCellAnchor>
    <xdr:from>
      <xdr:col>5</xdr:col>
      <xdr:colOff>533400</xdr:colOff>
      <xdr:row>25</xdr:row>
      <xdr:rowOff>30480</xdr:rowOff>
    </xdr:from>
    <xdr:to>
      <xdr:col>7</xdr:col>
      <xdr:colOff>220980</xdr:colOff>
      <xdr:row>28</xdr:row>
      <xdr:rowOff>38100</xdr:rowOff>
    </xdr:to>
    <xdr:sp macro="" textlink="">
      <xdr:nvSpPr>
        <xdr:cNvPr id="7" name="Rectangle 6">
          <a:extLst>
            <a:ext uri="{FF2B5EF4-FFF2-40B4-BE49-F238E27FC236}">
              <a16:creationId xmlns:a16="http://schemas.microsoft.com/office/drawing/2014/main" id="{00000000-0008-0000-0300-000007000000}"/>
            </a:ext>
          </a:extLst>
        </xdr:cNvPr>
        <xdr:cNvSpPr>
          <a:spLocks noChangeArrowheads="1"/>
        </xdr:cNvSpPr>
      </xdr:nvSpPr>
      <xdr:spPr bwMode="auto">
        <a:xfrm>
          <a:off x="3867150" y="4164330"/>
          <a:ext cx="906780" cy="493395"/>
        </a:xfrm>
        <a:prstGeom prst="rect">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ObliqueTopRight"/>
          <a:lightRig rig="legacyFlat3" dir="b"/>
        </a:scene3d>
        <a:sp3d extrusionH="4302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137160</xdr:colOff>
      <xdr:row>26</xdr:row>
      <xdr:rowOff>0</xdr:rowOff>
    </xdr:from>
    <xdr:to>
      <xdr:col>6</xdr:col>
      <xdr:colOff>563880</xdr:colOff>
      <xdr:row>27</xdr:row>
      <xdr:rowOff>22860</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4080510" y="4295775"/>
          <a:ext cx="426720" cy="1847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sv-SE" sz="1000" b="0" i="0" u="none" strike="noStrike" baseline="0">
              <a:solidFill>
                <a:srgbClr val="000000"/>
              </a:solidFill>
              <a:latin typeface="Arial"/>
              <a:cs typeface="Arial"/>
            </a:rPr>
            <a:t>Mass</a:t>
          </a:r>
          <a:endParaRPr lang="sv-SE"/>
        </a:p>
      </xdr:txBody>
    </xdr:sp>
    <xdr:clientData/>
  </xdr:twoCellAnchor>
  <xdr:twoCellAnchor>
    <xdr:from>
      <xdr:col>6</xdr:col>
      <xdr:colOff>419100</xdr:colOff>
      <xdr:row>22</xdr:row>
      <xdr:rowOff>7620</xdr:rowOff>
    </xdr:from>
    <xdr:to>
      <xdr:col>6</xdr:col>
      <xdr:colOff>419100</xdr:colOff>
      <xdr:row>24</xdr:row>
      <xdr:rowOff>99060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4362450" y="3655695"/>
          <a:ext cx="0" cy="41529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99060</xdr:colOff>
      <xdr:row>22</xdr:row>
      <xdr:rowOff>99060</xdr:rowOff>
    </xdr:from>
    <xdr:to>
      <xdr:col>4</xdr:col>
      <xdr:colOff>266700</xdr:colOff>
      <xdr:row>22</xdr:row>
      <xdr:rowOff>99060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1604010" y="3747135"/>
          <a:ext cx="13868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60960</xdr:colOff>
      <xdr:row>34</xdr:row>
      <xdr:rowOff>137160</xdr:rowOff>
    </xdr:from>
    <xdr:to>
      <xdr:col>1</xdr:col>
      <xdr:colOff>464820</xdr:colOff>
      <xdr:row>39</xdr:row>
      <xdr:rowOff>30480</xdr:rowOff>
    </xdr:to>
    <xdr:pic>
      <xdr:nvPicPr>
        <xdr:cNvPr id="11" name="Picture 10" descr="Commercial_Vehicle_Braking_Spring">
          <a:hlinkClick xmlns:r="http://schemas.openxmlformats.org/officeDocument/2006/relationships" r:id="rId1" tgtFrame="_top"/>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2494" r="65594" b="28113"/>
        <a:stretch>
          <a:fillRect/>
        </a:stretch>
      </xdr:blipFill>
      <xdr:spPr bwMode="auto">
        <a:xfrm>
          <a:off x="956310" y="5728335"/>
          <a:ext cx="403860" cy="702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omments" Target="../comments1.xml"/><Relationship Id="rId3" Type="http://schemas.openxmlformats.org/officeDocument/2006/relationships/customProperty" Target="../customProperty2.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customProperty" Target="../customProperty1.bin"/><Relationship Id="rId16" Type="http://schemas.openxmlformats.org/officeDocument/2006/relationships/ctrlProp" Target="../ctrlProps/ctrlProp10.xm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customProperty" Target="../customProperty3.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customProperty" Target="../customProperty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4" Type="http://schemas.openxmlformats.org/officeDocument/2006/relationships/customProperty" Target="../customProperty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E301"/>
  <sheetViews>
    <sheetView tabSelected="1" zoomScale="80" zoomScaleNormal="80" workbookViewId="0">
      <selection activeCell="J34" sqref="J34"/>
    </sheetView>
  </sheetViews>
  <sheetFormatPr defaultColWidth="9.140625" defaultRowHeight="14.25"/>
  <cols>
    <col min="1" max="1" width="10.85546875" style="65" customWidth="1"/>
    <col min="2" max="2" width="9.140625" style="65" customWidth="1"/>
    <col min="3" max="3" width="11.7109375" style="65" customWidth="1"/>
    <col min="4" max="4" width="11.85546875" style="65" customWidth="1"/>
    <col min="5" max="5" width="8.42578125" style="65" customWidth="1"/>
    <col min="6" max="9" width="9.140625" style="65" customWidth="1"/>
    <col min="10" max="10" width="10.42578125" style="65" customWidth="1"/>
    <col min="11" max="11" width="2.140625" style="65" hidden="1" customWidth="1"/>
    <col min="12" max="12" width="11.5703125" style="65" hidden="1" customWidth="1"/>
    <col min="13" max="13" width="13.140625" style="65" hidden="1" customWidth="1"/>
    <col min="14" max="14" width="10" style="65" hidden="1" customWidth="1"/>
    <col min="15" max="18" width="9.140625" style="65" hidden="1" customWidth="1"/>
    <col min="19" max="19" width="12.85546875" style="65" hidden="1" customWidth="1"/>
    <col min="20" max="20" width="12.5703125" style="65" hidden="1" customWidth="1"/>
    <col min="21" max="21" width="18" style="65" hidden="1" customWidth="1"/>
    <col min="22" max="22" width="19" style="65" hidden="1" customWidth="1"/>
    <col min="23" max="23" width="15.28515625" style="65" hidden="1" customWidth="1"/>
    <col min="24" max="24" width="11.28515625" style="65" hidden="1" customWidth="1"/>
    <col min="25" max="25" width="9.140625" style="65" hidden="1" customWidth="1"/>
    <col min="26" max="26" width="10.5703125" style="65" hidden="1" customWidth="1"/>
    <col min="27" max="27" width="11.5703125" style="65" hidden="1" customWidth="1"/>
    <col min="28" max="31" width="9.140625" style="65" hidden="1" customWidth="1"/>
    <col min="32" max="32" width="11.7109375" style="65" hidden="1" customWidth="1"/>
    <col min="33" max="35" width="9.140625" style="65" hidden="1" customWidth="1"/>
    <col min="36" max="36" width="19.28515625" style="65" hidden="1" customWidth="1"/>
    <col min="37" max="37" width="20" style="65" hidden="1" customWidth="1"/>
    <col min="38" max="40" width="9.140625" style="65" hidden="1" customWidth="1"/>
    <col min="41" max="41" width="14.28515625" style="65" hidden="1" customWidth="1"/>
    <col min="42" max="42" width="15.5703125" style="65" hidden="1" customWidth="1"/>
    <col min="43" max="45" width="9.140625" style="65" hidden="1" customWidth="1"/>
    <col min="46" max="46" width="11.5703125" style="65" hidden="1" customWidth="1"/>
    <col min="47" max="52" width="9.140625" style="65" hidden="1" customWidth="1"/>
    <col min="53" max="53" width="10.85546875" style="65" hidden="1" customWidth="1"/>
    <col min="54" max="54" width="9.140625" style="65" hidden="1" customWidth="1"/>
    <col min="55" max="55" width="10.5703125" style="65" hidden="1" customWidth="1"/>
    <col min="56" max="56" width="9.140625" style="65" hidden="1" customWidth="1"/>
    <col min="57" max="57" width="15.85546875" style="65" hidden="1" customWidth="1"/>
    <col min="58" max="109" width="9.140625" style="65" hidden="1" customWidth="1"/>
    <col min="110" max="119" width="9.7109375" style="65" hidden="1" customWidth="1"/>
    <col min="120" max="135" width="9.140625" style="65" hidden="1" customWidth="1"/>
    <col min="136" max="148" width="9.140625" style="65" customWidth="1"/>
    <col min="149" max="16384" width="9.140625" style="65"/>
  </cols>
  <sheetData>
    <row r="1" spans="1:135" ht="57" customHeight="1" thickBot="1">
      <c r="A1" s="430" t="s">
        <v>2119</v>
      </c>
      <c r="B1" s="427"/>
      <c r="C1" s="428"/>
      <c r="D1" s="429"/>
      <c r="E1" s="427"/>
      <c r="F1" s="427"/>
      <c r="G1" s="64"/>
      <c r="H1" s="64"/>
      <c r="I1" s="66" t="s">
        <v>2118</v>
      </c>
      <c r="J1" s="67"/>
      <c r="K1" s="68"/>
      <c r="L1" s="69" t="s">
        <v>1558</v>
      </c>
      <c r="M1" s="68"/>
      <c r="N1" s="68"/>
      <c r="O1" s="68"/>
      <c r="P1" s="68"/>
      <c r="Q1" s="68"/>
      <c r="R1" s="68"/>
      <c r="S1" s="68"/>
      <c r="T1" s="68"/>
      <c r="U1" s="70"/>
      <c r="V1" s="70"/>
      <c r="W1" s="70">
        <f>MATCH(W2,MasterData!1:1,0)</f>
        <v>2</v>
      </c>
      <c r="X1" s="70">
        <f>MATCH(X2,MasterData!1:1,0)</f>
        <v>3</v>
      </c>
      <c r="Y1" s="70">
        <f>MATCH(Y2,MasterData!1:1,0)</f>
        <v>4</v>
      </c>
      <c r="Z1" s="70">
        <f>MATCH(Z2,MasterData!1:1,0)</f>
        <v>5</v>
      </c>
      <c r="AA1" s="70">
        <f>MATCH(AA2,MasterData!1:1,0)</f>
        <v>6</v>
      </c>
      <c r="AB1" s="70">
        <f>MATCH(AB2,MasterData!1:1,0)</f>
        <v>7</v>
      </c>
      <c r="AC1" s="70">
        <f>MATCH(AC2,MasterData!1:1,0)</f>
        <v>8</v>
      </c>
      <c r="AD1" s="70">
        <f>MATCH(AD2,MasterData!1:1,0)</f>
        <v>9</v>
      </c>
      <c r="AE1" s="70">
        <f>MATCH(AE2,MasterData!1:1,0)</f>
        <v>10</v>
      </c>
      <c r="AF1" s="70">
        <f>MATCH(AF2,MasterData!1:1,0)</f>
        <v>11</v>
      </c>
      <c r="AG1" s="70">
        <f>MATCH(AG2,MasterData!1:1,0)</f>
        <v>12</v>
      </c>
      <c r="AH1" s="70">
        <f>MATCH(AH2,MasterData!1:1,0)</f>
        <v>13</v>
      </c>
      <c r="AI1" s="70">
        <f>MATCH(AI2,MasterData!1:1,0)</f>
        <v>14</v>
      </c>
      <c r="AJ1" s="70">
        <f>MATCH(AJ2,MasterData!1:1,0)</f>
        <v>15</v>
      </c>
      <c r="AK1" s="70">
        <f>MATCH(AK2,MasterData!1:1,0)</f>
        <v>16</v>
      </c>
      <c r="AL1" s="70">
        <f>MATCH(AL2,MasterData!1:1,0)</f>
        <v>17</v>
      </c>
      <c r="AM1" s="70">
        <f>MATCH(AM2,MasterData!1:1,0)</f>
        <v>18</v>
      </c>
      <c r="AN1" s="70">
        <f>MATCH(AN2,MasterData!1:1,0)</f>
        <v>19</v>
      </c>
      <c r="AO1" s="70">
        <f>MATCH(AO2,MasterData!1:1,0)</f>
        <v>20</v>
      </c>
      <c r="AP1" s="70">
        <f>MATCH(AP2,MasterData!1:1,0)</f>
        <v>21</v>
      </c>
      <c r="AQ1" s="70">
        <f>MATCH(AQ2,MasterData!1:1,0)</f>
        <v>22</v>
      </c>
      <c r="AR1" s="70">
        <f>MATCH(AR2,MasterData!1:1,0)</f>
        <v>23</v>
      </c>
      <c r="AS1" s="70">
        <f>MATCH(AS2,MasterData!1:1,0)</f>
        <v>24</v>
      </c>
      <c r="AT1" s="70">
        <f>MATCH(AT2,MasterData!1:1,0)</f>
        <v>25</v>
      </c>
      <c r="AU1" s="70">
        <f>MATCH(AU2,MasterData!1:1,0)</f>
        <v>26</v>
      </c>
      <c r="AV1" s="70">
        <f>MATCH(AV2,MasterData!1:1,0)</f>
        <v>27</v>
      </c>
      <c r="AW1" s="70">
        <f>MATCH(AW2,MasterData!1:1,0)</f>
        <v>28</v>
      </c>
      <c r="AX1" s="70">
        <f>MATCH(AX2,MasterData!1:1,0)</f>
        <v>29</v>
      </c>
      <c r="AY1" s="70">
        <f>MATCH(AY2,MasterData!1:1,0)</f>
        <v>30</v>
      </c>
      <c r="AZ1" s="70">
        <f>MATCH(AZ2,MasterData!1:1,0)</f>
        <v>31</v>
      </c>
      <c r="BA1" s="70">
        <f>MATCH(BA2,MasterData!1:1,0)</f>
        <v>32</v>
      </c>
      <c r="BB1" s="70">
        <f>MATCH(BB2,MasterData!1:1,0)</f>
        <v>33</v>
      </c>
      <c r="BC1" s="70">
        <f>MATCH(BC2,MasterData!1:1,0)</f>
        <v>34</v>
      </c>
      <c r="BD1" s="70">
        <f>MATCH(BD2,MasterData!1:1,0)</f>
        <v>35</v>
      </c>
      <c r="BE1" s="70">
        <f>MATCH(BE2,MasterData!1:1,0)</f>
        <v>36</v>
      </c>
      <c r="BF1" s="70">
        <f>MATCH(BF2,MasterData!1:1,0)</f>
        <v>37</v>
      </c>
      <c r="BG1" s="70">
        <f>MATCH(BG2,MasterData!1:1,0)</f>
        <v>38</v>
      </c>
      <c r="BH1" s="70">
        <f>MATCH(BH2,MasterData!1:1,0)</f>
        <v>39</v>
      </c>
      <c r="BI1" s="70">
        <f>MATCH(BI2,MasterData!1:1,0)</f>
        <v>40</v>
      </c>
      <c r="BJ1" s="70">
        <f>MATCH(BJ2,MasterData!1:1,0)</f>
        <v>41</v>
      </c>
      <c r="BK1" s="70">
        <f>MATCH(BK2,MasterData!1:1,0)</f>
        <v>42</v>
      </c>
      <c r="BL1" s="70">
        <f>MATCH(BL2,MasterData!1:1,0)</f>
        <v>43</v>
      </c>
      <c r="BM1" s="70">
        <f>MATCH(BM2,MasterData!1:1,0)</f>
        <v>44</v>
      </c>
      <c r="BN1" s="70">
        <f>MATCH(BN2,MasterData!1:1,0)</f>
        <v>45</v>
      </c>
      <c r="BO1" s="70">
        <f>MATCH(BO2,MasterData!1:1,0)</f>
        <v>46</v>
      </c>
      <c r="BP1" s="70">
        <f>MATCH(BP2,MasterData!1:1,0)</f>
        <v>47</v>
      </c>
      <c r="BQ1" s="70">
        <f>MATCH(BQ2,MasterData!1:1,0)</f>
        <v>48</v>
      </c>
      <c r="BR1" s="70">
        <f>MATCH(BR2,MasterData!1:1,0)</f>
        <v>49</v>
      </c>
      <c r="BS1" s="70">
        <f>MATCH(BS2,MasterData!1:1,0)</f>
        <v>50</v>
      </c>
      <c r="BT1" s="70">
        <f>MATCH(BT2,MasterData!1:1,0)</f>
        <v>51</v>
      </c>
      <c r="BU1" s="70">
        <f>MATCH(BU2,MasterData!1:1,0)</f>
        <v>52</v>
      </c>
      <c r="BV1" s="70">
        <f>MATCH(BV2,MasterData!1:1,0)</f>
        <v>53</v>
      </c>
      <c r="BW1" s="70">
        <f>MATCH(BW2,MasterData!1:1,0)</f>
        <v>54</v>
      </c>
      <c r="BX1" s="70">
        <f>MATCH(BX2,MasterData!1:1,0)</f>
        <v>55</v>
      </c>
      <c r="BY1" s="70">
        <f>MATCH(BY2,MasterData!1:1,0)</f>
        <v>56</v>
      </c>
      <c r="BZ1" s="70">
        <f>MATCH(BZ2,MasterData!1:1,0)</f>
        <v>57</v>
      </c>
      <c r="CA1" s="70">
        <f>MATCH(CA2,MasterData!1:1,0)</f>
        <v>58</v>
      </c>
      <c r="CB1" s="70">
        <f>MATCH(CB2,MasterData!1:1,0)</f>
        <v>59</v>
      </c>
      <c r="CC1" s="70">
        <f>MATCH(CC2,MasterData!1:1,0)</f>
        <v>60</v>
      </c>
      <c r="CD1" s="70">
        <f>MATCH(CD2,MasterData!1:1,0)</f>
        <v>61</v>
      </c>
      <c r="CE1" s="70">
        <f>MATCH(CE2,MasterData!1:1,0)</f>
        <v>62</v>
      </c>
      <c r="CF1" s="70">
        <f>MATCH(CF2,MasterData!1:1,0)</f>
        <v>63</v>
      </c>
      <c r="CG1" s="70">
        <f>MATCH(CG2,MasterData!1:1,0)</f>
        <v>64</v>
      </c>
      <c r="CH1" s="70">
        <f>MATCH(CH2,MasterData!1:1,0)</f>
        <v>65</v>
      </c>
      <c r="CI1" s="70">
        <f>MATCH(CI2,MasterData!1:1,0)</f>
        <v>66</v>
      </c>
      <c r="CJ1" s="70">
        <f>MATCH(CJ2,MasterData!1:1,0)</f>
        <v>67</v>
      </c>
      <c r="CK1" s="70">
        <f>MATCH(CK2,MasterData!1:1,0)</f>
        <v>68</v>
      </c>
      <c r="CL1" s="70">
        <f>MATCH(CL2,MasterData!1:1,0)</f>
        <v>69</v>
      </c>
      <c r="CM1" s="70">
        <f>MATCH(CM2,MasterData!1:1,0)</f>
        <v>70</v>
      </c>
      <c r="CN1" s="70">
        <f>MATCH(CN2,MasterData!1:1,0)</f>
        <v>71</v>
      </c>
      <c r="CO1" s="70">
        <f>MATCH(CO2,MasterData!1:1,0)</f>
        <v>72</v>
      </c>
      <c r="CP1" s="70">
        <f>MATCH(CP2,MasterData!1:1,0)</f>
        <v>73</v>
      </c>
      <c r="CQ1" s="70">
        <f>MATCH(CQ2,MasterData!1:1,0)</f>
        <v>74</v>
      </c>
      <c r="CR1" s="70">
        <f>MATCH(CR2,MasterData!1:1,0)</f>
        <v>75</v>
      </c>
      <c r="CS1" s="70">
        <f>MATCH(CS2,MasterData!1:1,0)</f>
        <v>76</v>
      </c>
      <c r="CT1" s="70">
        <f>MATCH(CT2,MasterData!1:1,0)</f>
        <v>77</v>
      </c>
      <c r="CU1" s="70">
        <f>MATCH(CU2,MasterData!1:1,0)</f>
        <v>78</v>
      </c>
      <c r="CV1" s="70">
        <f>MATCH(CV2,MasterData!1:1,0)</f>
        <v>79</v>
      </c>
      <c r="CW1" s="70">
        <f>MATCH(CW2,MasterData!1:1,0)</f>
        <v>80</v>
      </c>
      <c r="CX1" s="70">
        <f>MATCH(CX2,MasterData!1:1,0)</f>
        <v>81</v>
      </c>
      <c r="CY1" s="70">
        <f>MATCH(CY2,MasterData!1:1,0)</f>
        <v>82</v>
      </c>
      <c r="CZ1" s="70">
        <f>MATCH(CZ2,MasterData!1:1,0)</f>
        <v>83</v>
      </c>
      <c r="DA1" s="70">
        <f>MATCH(DA2,MasterData!1:1,0)</f>
        <v>84</v>
      </c>
      <c r="DB1" s="70">
        <f>MATCH(DB2,MasterData!1:1,0)</f>
        <v>85</v>
      </c>
      <c r="DC1" s="70">
        <f>MATCH(DC2,MasterData!1:1,0)</f>
        <v>86</v>
      </c>
      <c r="DD1" s="70">
        <f>MATCH(DD2,MasterData!1:1,0)</f>
        <v>87</v>
      </c>
      <c r="DE1" s="70">
        <f>MATCH(DE2,MasterData!1:1,0)</f>
        <v>88</v>
      </c>
      <c r="DF1" s="70">
        <f>MATCH(DF2,MasterData!1:1,0)</f>
        <v>89</v>
      </c>
      <c r="DG1" s="70">
        <f>MATCH(DG2,MasterData!1:1,0)</f>
        <v>90</v>
      </c>
      <c r="DH1" s="70">
        <f>MATCH(DH2,MasterData!1:1,0)</f>
        <v>91</v>
      </c>
      <c r="DI1" s="70">
        <f>MATCH(DI2,MasterData!1:1,0)</f>
        <v>92</v>
      </c>
      <c r="DJ1" s="70">
        <f>MATCH(DJ2,MasterData!1:1,0)</f>
        <v>93</v>
      </c>
      <c r="DK1" s="70">
        <f>MATCH(DK2,MasterData!1:1,0)</f>
        <v>94</v>
      </c>
      <c r="DL1" s="70">
        <f>MATCH(DL2,MasterData!1:1,0)</f>
        <v>95</v>
      </c>
      <c r="DM1" s="70">
        <f>MATCH(DM2,MasterData!1:1,0)</f>
        <v>96</v>
      </c>
      <c r="DN1" s="70">
        <f>MATCH(DN2,MasterData!1:1,0)</f>
        <v>97</v>
      </c>
      <c r="DO1" s="70">
        <f>MATCH(DO2,MasterData!1:1,0)</f>
        <v>98</v>
      </c>
      <c r="DP1" s="70">
        <f>MATCH(DP2,MasterData!1:1,0)</f>
        <v>99</v>
      </c>
      <c r="DQ1" s="70">
        <f>MATCH(DQ2,MasterData!1:1,0)</f>
        <v>100</v>
      </c>
      <c r="DR1" s="70">
        <f>MATCH(DR2,MasterData!1:1,0)</f>
        <v>101</v>
      </c>
      <c r="DS1" s="70">
        <f>MATCH(DS2,MasterData!1:1,0)</f>
        <v>102</v>
      </c>
      <c r="DT1" s="70">
        <f>MATCH(DT2,MasterData!1:1,0)</f>
        <v>103</v>
      </c>
      <c r="DU1" s="70">
        <f>MATCH(DU2,MasterData!1:1,0)</f>
        <v>104</v>
      </c>
      <c r="DV1" s="70">
        <f>MATCH(DV2,MasterData!1:1,0)</f>
        <v>105</v>
      </c>
      <c r="DW1" s="70">
        <f>MATCH(DW2,MasterData!1:1,0)</f>
        <v>106</v>
      </c>
      <c r="DX1" s="70">
        <f>MATCH(DX2,MasterData!1:1,0)</f>
        <v>107</v>
      </c>
      <c r="DY1" s="70">
        <f>MATCH(DY2,MasterData!1:1,0)</f>
        <v>108</v>
      </c>
      <c r="DZ1" s="70">
        <f>MATCH(DZ2,MasterData!1:1,0)</f>
        <v>119</v>
      </c>
      <c r="EA1" s="70">
        <f>MATCH(EA2,MasterData!1:1,0)</f>
        <v>118</v>
      </c>
      <c r="EB1" s="70">
        <f>MATCH(EB2,MasterData!1:1,0)</f>
        <v>112</v>
      </c>
      <c r="EC1" s="70">
        <f>MATCH(EC2,MasterData!1:1,0)</f>
        <v>113</v>
      </c>
      <c r="ED1" s="70">
        <f>MATCH(ED2,MasterData!1:1,0)</f>
        <v>114</v>
      </c>
      <c r="EE1" s="70">
        <f>MATCH(EE2,MasterData!1:1,0)</f>
        <v>115</v>
      </c>
    </row>
    <row r="2" spans="1:135" ht="15.75" customHeight="1" thickBot="1">
      <c r="A2" s="71"/>
      <c r="C2" s="64"/>
      <c r="E2" s="72"/>
      <c r="F2" s="73"/>
      <c r="G2" s="73"/>
      <c r="H2" s="73"/>
      <c r="I2" s="64"/>
      <c r="J2" s="67"/>
      <c r="K2" s="68"/>
      <c r="L2" s="67"/>
      <c r="M2" s="67"/>
      <c r="N2" s="67"/>
      <c r="Q2" s="74"/>
      <c r="U2" s="75" t="str">
        <f>IF(OR(C8="MF",C8="MG"),U5,IF(OR(C8="2HB",C8="2DB",C8="2RB",C8="MS"),U7,U6))</f>
        <v>MF10S10Z_D</v>
      </c>
      <c r="V2" s="76" t="s">
        <v>243</v>
      </c>
      <c r="W2" s="77" t="s">
        <v>244</v>
      </c>
      <c r="X2" s="77" t="s">
        <v>245</v>
      </c>
      <c r="Y2" s="78" t="s">
        <v>246</v>
      </c>
      <c r="Z2" s="78" t="s">
        <v>247</v>
      </c>
      <c r="AA2" s="78" t="s">
        <v>248</v>
      </c>
      <c r="AB2" s="78" t="s">
        <v>249</v>
      </c>
      <c r="AC2" s="78" t="s">
        <v>250</v>
      </c>
      <c r="AD2" s="78" t="s">
        <v>251</v>
      </c>
      <c r="AE2" s="78" t="s">
        <v>252</v>
      </c>
      <c r="AF2" s="78" t="s">
        <v>253</v>
      </c>
      <c r="AG2" s="78" t="s">
        <v>254</v>
      </c>
      <c r="AH2" s="78" t="s">
        <v>255</v>
      </c>
      <c r="AI2" s="78" t="s">
        <v>256</v>
      </c>
      <c r="AJ2" s="78" t="s">
        <v>257</v>
      </c>
      <c r="AK2" s="78" t="s">
        <v>258</v>
      </c>
      <c r="AL2" s="79" t="s">
        <v>259</v>
      </c>
      <c r="AM2" s="79" t="s">
        <v>260</v>
      </c>
      <c r="AN2" s="79" t="s">
        <v>261</v>
      </c>
      <c r="AO2" s="78" t="s">
        <v>262</v>
      </c>
      <c r="AP2" s="78" t="s">
        <v>263</v>
      </c>
      <c r="AQ2" s="80" t="s">
        <v>264</v>
      </c>
      <c r="AR2" s="81" t="s">
        <v>265</v>
      </c>
      <c r="AS2" s="82" t="s">
        <v>266</v>
      </c>
      <c r="AT2" s="80" t="s">
        <v>267</v>
      </c>
      <c r="AU2" s="81" t="s">
        <v>268</v>
      </c>
      <c r="AV2" s="82" t="s">
        <v>269</v>
      </c>
      <c r="AW2" s="80" t="s">
        <v>270</v>
      </c>
      <c r="AX2" s="81" t="s">
        <v>271</v>
      </c>
      <c r="AY2" s="82" t="s">
        <v>272</v>
      </c>
      <c r="AZ2" s="78" t="s">
        <v>273</v>
      </c>
      <c r="BA2" s="78" t="s">
        <v>274</v>
      </c>
      <c r="BB2" s="78" t="s">
        <v>275</v>
      </c>
      <c r="BC2" s="78" t="s">
        <v>276</v>
      </c>
      <c r="BD2" s="78" t="s">
        <v>277</v>
      </c>
      <c r="BE2" s="83" t="s">
        <v>278</v>
      </c>
      <c r="BF2" s="83" t="s">
        <v>279</v>
      </c>
      <c r="BG2" s="84" t="s">
        <v>280</v>
      </c>
      <c r="BH2" s="78" t="s">
        <v>281</v>
      </c>
      <c r="BI2" s="78" t="s">
        <v>282</v>
      </c>
      <c r="BJ2" s="85" t="s">
        <v>283</v>
      </c>
      <c r="BK2" s="85" t="s">
        <v>284</v>
      </c>
      <c r="BL2" s="83" t="s">
        <v>285</v>
      </c>
      <c r="BM2" s="83" t="s">
        <v>286</v>
      </c>
      <c r="BN2" s="83" t="s">
        <v>287</v>
      </c>
      <c r="BO2" s="83" t="s">
        <v>288</v>
      </c>
      <c r="BP2" s="83" t="s">
        <v>289</v>
      </c>
      <c r="BQ2" s="83" t="s">
        <v>290</v>
      </c>
      <c r="BR2" s="83" t="s">
        <v>291</v>
      </c>
      <c r="BS2" s="86" t="s">
        <v>292</v>
      </c>
      <c r="BT2" s="86" t="s">
        <v>293</v>
      </c>
      <c r="BU2" s="86" t="s">
        <v>294</v>
      </c>
      <c r="BV2" s="86" t="s">
        <v>295</v>
      </c>
      <c r="BW2" s="86" t="s">
        <v>296</v>
      </c>
      <c r="BX2" s="86" t="s">
        <v>297</v>
      </c>
      <c r="BY2" s="86" t="s">
        <v>298</v>
      </c>
      <c r="BZ2" s="86" t="s">
        <v>299</v>
      </c>
      <c r="CA2" s="87" t="s">
        <v>300</v>
      </c>
      <c r="CB2" s="87" t="s">
        <v>301</v>
      </c>
      <c r="CC2" s="87" t="s">
        <v>302</v>
      </c>
      <c r="CD2" s="87" t="s">
        <v>303</v>
      </c>
      <c r="CE2" s="87" t="s">
        <v>304</v>
      </c>
      <c r="CF2" s="87" t="s">
        <v>305</v>
      </c>
      <c r="CG2" s="87" t="s">
        <v>306</v>
      </c>
      <c r="CH2" s="87" t="s">
        <v>307</v>
      </c>
      <c r="CI2" s="87" t="s">
        <v>308</v>
      </c>
      <c r="CJ2" s="87" t="s">
        <v>309</v>
      </c>
      <c r="CK2" s="87" t="s">
        <v>310</v>
      </c>
      <c r="CL2" s="87" t="s">
        <v>311</v>
      </c>
      <c r="CM2" s="87" t="s">
        <v>312</v>
      </c>
      <c r="CN2" s="87" t="s">
        <v>313</v>
      </c>
      <c r="CO2" s="87" t="s">
        <v>314</v>
      </c>
      <c r="CP2" s="87" t="s">
        <v>315</v>
      </c>
      <c r="CQ2" s="87" t="s">
        <v>316</v>
      </c>
      <c r="CR2" s="87" t="s">
        <v>317</v>
      </c>
      <c r="CS2" s="87" t="s">
        <v>318</v>
      </c>
      <c r="CT2" s="87" t="s">
        <v>319</v>
      </c>
      <c r="CU2" s="87" t="s">
        <v>320</v>
      </c>
      <c r="CV2" s="88" t="s">
        <v>321</v>
      </c>
      <c r="CW2" s="88" t="s">
        <v>322</v>
      </c>
      <c r="CX2" s="88" t="s">
        <v>323</v>
      </c>
      <c r="CY2" s="88" t="s">
        <v>324</v>
      </c>
      <c r="CZ2" s="88" t="s">
        <v>325</v>
      </c>
      <c r="DA2" s="88" t="s">
        <v>326</v>
      </c>
      <c r="DB2" s="88" t="s">
        <v>327</v>
      </c>
      <c r="DC2" s="88" t="s">
        <v>328</v>
      </c>
      <c r="DD2" s="88" t="s">
        <v>329</v>
      </c>
      <c r="DE2" s="88" t="s">
        <v>330</v>
      </c>
      <c r="DF2" s="88" t="s">
        <v>331</v>
      </c>
      <c r="DG2" s="88" t="s">
        <v>332</v>
      </c>
      <c r="DH2" s="88" t="s">
        <v>333</v>
      </c>
      <c r="DI2" s="88" t="s">
        <v>334</v>
      </c>
      <c r="DJ2" s="88" t="s">
        <v>335</v>
      </c>
      <c r="DK2" s="88" t="s">
        <v>336</v>
      </c>
      <c r="DL2" s="88" t="s">
        <v>337</v>
      </c>
      <c r="DM2" s="88" t="s">
        <v>338</v>
      </c>
      <c r="DN2" s="88" t="s">
        <v>339</v>
      </c>
      <c r="DO2" s="88" t="s">
        <v>340</v>
      </c>
      <c r="DP2" s="79" t="s">
        <v>341</v>
      </c>
      <c r="DQ2" s="89" t="s">
        <v>342</v>
      </c>
      <c r="DR2" s="90" t="s">
        <v>343</v>
      </c>
      <c r="DS2" s="90" t="s">
        <v>344</v>
      </c>
      <c r="DT2" s="65" t="s">
        <v>345</v>
      </c>
      <c r="DU2" s="90" t="s">
        <v>346</v>
      </c>
      <c r="DV2" s="90" t="s">
        <v>347</v>
      </c>
      <c r="DW2" s="90" t="s">
        <v>348</v>
      </c>
      <c r="DX2" s="90" t="s">
        <v>349</v>
      </c>
      <c r="DY2" s="91" t="s">
        <v>350</v>
      </c>
      <c r="DZ2" s="92" t="s">
        <v>351</v>
      </c>
      <c r="EA2" s="93" t="s">
        <v>352</v>
      </c>
      <c r="EB2" s="65" t="s">
        <v>9</v>
      </c>
      <c r="EC2" s="65" t="s">
        <v>356</v>
      </c>
      <c r="ED2" s="65" t="s">
        <v>357</v>
      </c>
      <c r="EE2" s="65" t="s">
        <v>358</v>
      </c>
    </row>
    <row r="3" spans="1:135" ht="15.75" thickBot="1">
      <c r="A3" s="61" t="s">
        <v>0</v>
      </c>
      <c r="B3" s="421"/>
      <c r="C3" s="421"/>
      <c r="D3" s="421"/>
      <c r="E3" s="94"/>
      <c r="F3" s="94"/>
      <c r="G3" s="94"/>
      <c r="H3" s="64"/>
      <c r="J3" s="67"/>
      <c r="K3" s="68"/>
      <c r="L3" s="67"/>
      <c r="M3" s="67"/>
      <c r="N3" s="67"/>
      <c r="U3" s="95" t="s">
        <v>1410</v>
      </c>
      <c r="V3" s="96" t="str">
        <f>IF(OR(C8="MF",C8="MG"),V5,IF(OR(C8="2HB",C8="2DB",C8="2RB",C8="MS"),V7,V6))</f>
        <v>MF10S10Z350_D</v>
      </c>
      <c r="W3" s="97" t="str">
        <f>VLOOKUP($V$3,MasterData!$A:$DO,Inputs!W1,FALSE)</f>
        <v>BallScrew</v>
      </c>
      <c r="X3" s="97" t="str">
        <f>VLOOKUP($V$3,MasterData!$A:$DO,Inputs!X1,FALSE)</f>
        <v>Ball Guide</v>
      </c>
      <c r="Y3" s="97">
        <f>VLOOKUP($V$3,MasterData!$A:$DO,Inputs!Y1,FALSE)</f>
        <v>5058</v>
      </c>
      <c r="Z3" s="97">
        <f>VLOOKUP($V$3,MasterData!$A:$DO,Inputs!Z1,FALSE)</f>
        <v>4</v>
      </c>
      <c r="AA3" s="97">
        <f>VLOOKUP($V$3,MasterData!$A:$DO,Inputs!AA1,FALSE)</f>
        <v>4.42</v>
      </c>
      <c r="AB3" s="97">
        <f>VLOOKUP($V$3,MasterData!$A:$DO,Inputs!AB1,FALSE)</f>
        <v>14.4</v>
      </c>
      <c r="AC3" s="97">
        <f>VLOOKUP($V$3,MasterData!$A:$DO,Inputs!AC1,FALSE)</f>
        <v>1.72</v>
      </c>
      <c r="AD3" s="97">
        <f>VLOOKUP($V$3,MasterData!$A:$DO,Inputs!AD1,FALSE)</f>
        <v>350</v>
      </c>
      <c r="AE3" s="97">
        <f>VLOOKUP($V$3,MasterData!$A:$DO,Inputs!AE1,FALSE)</f>
        <v>22</v>
      </c>
      <c r="AF3" s="97">
        <f>VLOOKUP($V$3,MasterData!$A:$DO,Inputs!AF1,FALSE)</f>
        <v>69</v>
      </c>
      <c r="AG3" s="97">
        <f>VLOOKUP($V$3,MasterData!$A:$DO,Inputs!AG1,FALSE)</f>
        <v>1.63E-4</v>
      </c>
      <c r="AH3" s="97">
        <f>VLOOKUP($V$3,MasterData!$A:$DO,Inputs!AH1,FALSE)</f>
        <v>0.9</v>
      </c>
      <c r="AI3" s="97">
        <f>VLOOKUP($V$3,MasterData!$A:$DO,Inputs!AI1,FALSE)</f>
        <v>99999</v>
      </c>
      <c r="AJ3" s="97">
        <f>VLOOKUP($V$3,MasterData!$A:$DO,Inputs!AJ1,FALSE)</f>
        <v>99999</v>
      </c>
      <c r="AK3" s="97">
        <f>VLOOKUP($V$3,MasterData!$A:$DO,Inputs!AK1,FALSE)</f>
        <v>500</v>
      </c>
      <c r="AL3" s="97">
        <f>VLOOKUP($V$3,MasterData!$A:$DO,Inputs!AL1,FALSE)</f>
        <v>0.16</v>
      </c>
      <c r="AM3" s="97">
        <f>VLOOKUP($V$3,MasterData!$A:$DO,Inputs!AM1,FALSE)</f>
        <v>0.16</v>
      </c>
      <c r="AN3" s="97">
        <f>VLOOKUP($V$3,MasterData!$A:$DO,Inputs!AN1,FALSE)</f>
        <v>0.16</v>
      </c>
      <c r="AO3" s="97">
        <f>VLOOKUP($V$3,MasterData!$A:$DO,Inputs!AO1,FALSE)</f>
        <v>2</v>
      </c>
      <c r="AP3" s="97">
        <f>VLOOKUP($V$3,MasterData!$A:$DO,Inputs!AP1,FALSE)</f>
        <v>0.02</v>
      </c>
      <c r="AQ3" s="97">
        <f>VLOOKUP($V$3,MasterData!$A:$DO,Inputs!AQ1,FALSE)</f>
        <v>0</v>
      </c>
      <c r="AR3" s="97">
        <f>VLOOKUP($V$3,MasterData!$A:$DO,Inputs!AR1,FALSE)</f>
        <v>0</v>
      </c>
      <c r="AS3" s="97">
        <f>VLOOKUP($V$3,MasterData!$A:$DO,Inputs!AS1,FALSE)</f>
        <v>0</v>
      </c>
      <c r="AT3" s="97">
        <f>VLOOKUP($V$3,MasterData!$A:$DO,Inputs!AT1,FALSE)</f>
        <v>5000</v>
      </c>
      <c r="AU3" s="97">
        <f>VLOOKUP($V$3,MasterData!$A:$DO,Inputs!AU1,FALSE)</f>
        <v>0</v>
      </c>
      <c r="AV3" s="97">
        <f>VLOOKUP($V$3,MasterData!$A:$DO,Inputs!AV1,FALSE)</f>
        <v>0</v>
      </c>
      <c r="AW3" s="97">
        <f>VLOOKUP($V$3,MasterData!$A:$DO,Inputs!AW1,FALSE)</f>
        <v>0</v>
      </c>
      <c r="AX3" s="97">
        <f>VLOOKUP($V$3,MasterData!$A:$DO,Inputs!AX1,FALSE)</f>
        <v>0</v>
      </c>
      <c r="AY3" s="97">
        <f>VLOOKUP($V$3,MasterData!$A:$DO,Inputs!AY1,FALSE)</f>
        <v>0</v>
      </c>
      <c r="AZ3" s="97">
        <f>VLOOKUP($V$3,MasterData!$A:$DO,Inputs!AZ1,FALSE)</f>
        <v>3750</v>
      </c>
      <c r="BA3" s="97">
        <f>VLOOKUP($V$3,MasterData!$A:$DO,Inputs!BA1,FALSE)</f>
        <v>3750</v>
      </c>
      <c r="BB3" s="97">
        <f>VLOOKUP($V$3,MasterData!$A:$DO,Inputs!BB1,FALSE)</f>
        <v>60</v>
      </c>
      <c r="BC3" s="97">
        <f>VLOOKUP($V$3,MasterData!$A:$DO,Inputs!BC1,FALSE)</f>
        <v>0</v>
      </c>
      <c r="BD3" s="97">
        <f>VLOOKUP($V$3,MasterData!$A:$DO,Inputs!BD1,FALSE)</f>
        <v>0</v>
      </c>
      <c r="BE3" s="97">
        <f>VLOOKUP($V$3,MasterData!$A:$DO,Inputs!BE1,FALSE)</f>
        <v>3.75</v>
      </c>
      <c r="BF3" s="97">
        <f>VLOOKUP($V$3,MasterData!$A:$DO,Inputs!BF1,FALSE)</f>
        <v>3.75</v>
      </c>
      <c r="BG3" s="97">
        <f>VLOOKUP($V$3,MasterData!$A:$DO,Inputs!BG1,FALSE)</f>
        <v>0.5</v>
      </c>
      <c r="BH3" s="97">
        <f>VLOOKUP($V$3,MasterData!$A:$DO,Inputs!BH1,FALSE)</f>
        <v>8</v>
      </c>
      <c r="BI3" s="97">
        <f>VLOOKUP($V$3,MasterData!$A:$DO,Inputs!BI1,FALSE)</f>
        <v>2</v>
      </c>
      <c r="BJ3" s="97">
        <f>VLOOKUP($V$3,MasterData!$A:$DO,Inputs!BJ1,FALSE)</f>
        <v>41000</v>
      </c>
      <c r="BK3" s="97">
        <f>VLOOKUP($V$3,MasterData!$A:$DO,Inputs!BK1,FALSE)</f>
        <v>0</v>
      </c>
      <c r="BL3" s="97">
        <f>VLOOKUP($V$3,MasterData!$A:$DO,Inputs!BL1,FALSE)</f>
        <v>0</v>
      </c>
      <c r="BM3" s="97">
        <f>VLOOKUP($V$3,MasterData!$A:$DO,Inputs!BM1,FALSE)</f>
        <v>0</v>
      </c>
      <c r="BN3" s="97">
        <f>VLOOKUP($V$3,MasterData!$A:$DO,Inputs!BN1,FALSE)</f>
        <v>0</v>
      </c>
      <c r="BO3" s="97">
        <f>VLOOKUP($V$3,MasterData!$A:$DO,Inputs!BO1,FALSE)</f>
        <v>0</v>
      </c>
      <c r="BP3" s="97">
        <f>VLOOKUP($V$3,MasterData!$A:$DO,Inputs!BP1,FALSE)</f>
        <v>0</v>
      </c>
      <c r="BQ3" s="97">
        <f>VLOOKUP($V$3,MasterData!$A:$DO,Inputs!BQ1,FALSE)</f>
        <v>0</v>
      </c>
      <c r="BR3" s="97">
        <f>VLOOKUP($V$3,MasterData!$A:$DO,Inputs!BR1,FALSE)</f>
        <v>0</v>
      </c>
      <c r="BS3" s="97">
        <f>VLOOKUP($V$3,MasterData!$A:$DO,Inputs!BS1,FALSE)</f>
        <v>0</v>
      </c>
      <c r="BT3" s="97">
        <f>VLOOKUP($V$3,MasterData!$A:$DO,Inputs!BT1,FALSE)</f>
        <v>0</v>
      </c>
      <c r="BU3" s="97">
        <f>VLOOKUP($V$3,MasterData!$A:$DO,Inputs!BU1,FALSE)</f>
        <v>18600</v>
      </c>
      <c r="BV3" s="97">
        <f>VLOOKUP($V$3,MasterData!$A:$DO,Inputs!BV1,FALSE)</f>
        <v>0</v>
      </c>
      <c r="BW3" s="97">
        <f>VLOOKUP($V$3,MasterData!$A:$DO,Inputs!BW1,FALSE)</f>
        <v>0</v>
      </c>
      <c r="BX3" s="97">
        <f>VLOOKUP($V$3,MasterData!$A:$DO,Inputs!BX1,FALSE)</f>
        <v>0</v>
      </c>
      <c r="BY3" s="97">
        <f>VLOOKUP($V$3,MasterData!$A:$DO,Inputs!BY1,FALSE)</f>
        <v>0</v>
      </c>
      <c r="BZ3" s="97">
        <f>VLOOKUP($V$3,MasterData!$A:$DO,Inputs!BZ1,FALSE)</f>
        <v>0</v>
      </c>
      <c r="CA3" s="97">
        <f>VLOOKUP($V$3,MasterData!$A:$DO,Inputs!CA1,FALSE)</f>
        <v>88</v>
      </c>
      <c r="CB3" s="97">
        <f>VLOOKUP($V$3,MasterData!$A:$DO,Inputs!CB1,FALSE)</f>
        <v>478</v>
      </c>
      <c r="CC3" s="97">
        <f>VLOOKUP($V$3,MasterData!$A:$DO,Inputs!CC1,FALSE)</f>
        <v>0</v>
      </c>
      <c r="CD3" s="97">
        <f>VLOOKUP($V$3,MasterData!$A:$DO,Inputs!CD1,FALSE)</f>
        <v>0</v>
      </c>
      <c r="CE3" s="97">
        <f>VLOOKUP($V$3,MasterData!$A:$DO,Inputs!CE1,FALSE)</f>
        <v>0</v>
      </c>
      <c r="CF3" s="97">
        <f>VLOOKUP($V$3,MasterData!$A:$DO,Inputs!CF1,FALSE)</f>
        <v>0</v>
      </c>
      <c r="CG3" s="97">
        <f>VLOOKUP($V$3,MasterData!$A:$DO,Inputs!CG1,FALSE)</f>
        <v>0</v>
      </c>
      <c r="CH3" s="97">
        <f>VLOOKUP($V$3,MasterData!$A:$DO,Inputs!CH1,FALSE)</f>
        <v>0</v>
      </c>
      <c r="CI3" s="97">
        <f>VLOOKUP($V$3,MasterData!$A:$DO,Inputs!CI1,FALSE)</f>
        <v>0</v>
      </c>
      <c r="CJ3" s="97">
        <f>VLOOKUP($V$3,MasterData!$A:$DO,Inputs!CJ1,FALSE)</f>
        <v>0</v>
      </c>
      <c r="CK3" s="97">
        <f>VLOOKUP($V$3,MasterData!$A:$DO,Inputs!CK1,FALSE)</f>
        <v>0</v>
      </c>
      <c r="CL3" s="97">
        <f>VLOOKUP($V$3,MasterData!$A:$DO,Inputs!CL1,FALSE)</f>
        <v>0</v>
      </c>
      <c r="CM3" s="97">
        <f>VLOOKUP($V$3,MasterData!$A:$DO,Inputs!CM1,FALSE)</f>
        <v>0</v>
      </c>
      <c r="CN3" s="97">
        <f>VLOOKUP($V$3,MasterData!$A:$DO,Inputs!CN1,FALSE)</f>
        <v>0</v>
      </c>
      <c r="CO3" s="97">
        <f>VLOOKUP($V$3,MasterData!$A:$DO,Inputs!CO1,FALSE)</f>
        <v>0</v>
      </c>
      <c r="CP3" s="97">
        <f>VLOOKUP($V$3,MasterData!$A:$DO,Inputs!CP1,FALSE)</f>
        <v>0</v>
      </c>
      <c r="CQ3" s="97">
        <f>VLOOKUP($V$3,MasterData!$A:$DO,Inputs!CQ1,FALSE)</f>
        <v>0</v>
      </c>
      <c r="CR3" s="97">
        <f>VLOOKUP($V$3,MasterData!$A:$DO,Inputs!CR1,FALSE)</f>
        <v>0</v>
      </c>
      <c r="CS3" s="97">
        <f>VLOOKUP($V$3,MasterData!$A:$DO,Inputs!CS1,FALSE)</f>
        <v>0</v>
      </c>
      <c r="CT3" s="97">
        <f>VLOOKUP($V$3,MasterData!$A:$DO,Inputs!CT1,FALSE)</f>
        <v>0</v>
      </c>
      <c r="CU3" s="97">
        <f>VLOOKUP($V$3,MasterData!$A:$DO,Inputs!CU1,FALSE)</f>
        <v>0</v>
      </c>
      <c r="CV3" s="97">
        <f>VLOOKUP($V$3,MasterData!$A:$DO,Inputs!CV1,FALSE)</f>
        <v>0</v>
      </c>
      <c r="CW3" s="97">
        <f>VLOOKUP($V$3,MasterData!$A:$DO,Inputs!CW1,FALSE)</f>
        <v>0</v>
      </c>
      <c r="CX3" s="97">
        <f>VLOOKUP($V$3,MasterData!$A:$DO,Inputs!CX1,FALSE)</f>
        <v>0</v>
      </c>
      <c r="CY3" s="97">
        <f>VLOOKUP($V$3,MasterData!$A:$DO,Inputs!CY1,FALSE)</f>
        <v>0</v>
      </c>
      <c r="CZ3" s="97">
        <f>VLOOKUP($V$3,MasterData!$A:$DO,Inputs!CZ1,FALSE)</f>
        <v>0</v>
      </c>
      <c r="DA3" s="97">
        <f>VLOOKUP($V$3,MasterData!$A:$DO,Inputs!DA1,FALSE)</f>
        <v>0</v>
      </c>
      <c r="DB3" s="97">
        <f>VLOOKUP($V$3,MasterData!$A:$DO,Inputs!DB1,FALSE)</f>
        <v>0</v>
      </c>
      <c r="DC3" s="97">
        <f>VLOOKUP($V$3,MasterData!$A:$DO,Inputs!DC1,FALSE)</f>
        <v>0</v>
      </c>
      <c r="DD3" s="97">
        <f>VLOOKUP($V$3,MasterData!$A:$DO,Inputs!DD1,FALSE)</f>
        <v>0</v>
      </c>
      <c r="DE3" s="97">
        <f>VLOOKUP($V$3,MasterData!$A:$DO,Inputs!DE1,FALSE)</f>
        <v>0</v>
      </c>
      <c r="DF3" s="97">
        <f>VLOOKUP($V$3,MasterData!$A:$DO,Inputs!DF1,FALSE)</f>
        <v>0</v>
      </c>
      <c r="DG3" s="97">
        <f>VLOOKUP($V$3,MasterData!$A:$DO,Inputs!DG1,FALSE)</f>
        <v>0</v>
      </c>
      <c r="DH3" s="97">
        <f>VLOOKUP($V$3,MasterData!$A:$DO,Inputs!DH1,FALSE)</f>
        <v>0</v>
      </c>
      <c r="DI3" s="97">
        <f>VLOOKUP($V$3,MasterData!$A:$DO,Inputs!DI1,FALSE)</f>
        <v>0</v>
      </c>
      <c r="DJ3" s="97">
        <f>VLOOKUP($V$3,MasterData!$A:$DO,Inputs!DJ1,FALSE)</f>
        <v>0</v>
      </c>
      <c r="DK3" s="97">
        <f>VLOOKUP($V$3,MasterData!$A:$DO,Inputs!DK1,FALSE)</f>
        <v>0</v>
      </c>
      <c r="DL3" s="97">
        <f>VLOOKUP($V$3,MasterData!$A:$DO,Inputs!DL1,FALSE)</f>
        <v>0</v>
      </c>
      <c r="DM3" s="97">
        <f>VLOOKUP($V$3,MasterData!$A:$DO,Inputs!DM1,FALSE)</f>
        <v>0</v>
      </c>
      <c r="DN3" s="97">
        <f>VLOOKUP($V$3,MasterData!$A:$DO,Inputs!DN1,FALSE)</f>
        <v>0</v>
      </c>
      <c r="DO3" s="97">
        <f>VLOOKUP($V$3,MasterData!$A:$DO,Inputs!DO1,FALSE)</f>
        <v>0</v>
      </c>
      <c r="DP3" s="97">
        <f>VLOOKUP($V$3,MasterData!$A:$DO,Inputs!DP1,FALSE)</f>
        <v>10</v>
      </c>
      <c r="DQ3" s="97">
        <f>VLOOKUP($V$3,MasterData!$A:$DO,Inputs!DQ1,FALSE)</f>
        <v>20600</v>
      </c>
      <c r="DR3" s="97">
        <f>VLOOKUP($V$3,MasterData!$A:$DO,Inputs!DR1,FALSE)</f>
        <v>2.5000000000000001E-4</v>
      </c>
      <c r="DS3" s="97">
        <f>VLOOKUP($V$3,MasterData!$A:$DO,Inputs!DS1,FALSE)</f>
        <v>0</v>
      </c>
      <c r="DT3" s="97">
        <f>VLOOKUP($V$3,MasterData!$A:$DO,Inputs!DT1,FALSE)</f>
        <v>0</v>
      </c>
      <c r="DU3" s="97">
        <f>VLOOKUP($V$3,MasterData!$A:$DO,Inputs!DU1,FALSE)</f>
        <v>18600</v>
      </c>
      <c r="DV3" s="97">
        <f>VLOOKUP($V$3,MasterData!$A:$DO,Inputs!DV1,FALSE)</f>
        <v>500</v>
      </c>
      <c r="DW3" s="97">
        <f>VLOOKUP($V$3,MasterData!$A:$DO,Inputs!DW1,FALSE)</f>
        <v>267</v>
      </c>
      <c r="DX3" s="97">
        <f>VLOOKUP($V$3,MasterData!$A:$DO,Inputs!DX1,FALSE)</f>
        <v>23.35</v>
      </c>
      <c r="DY3" s="97">
        <f>VLOOKUP($V$3,MasterData!$A:$DO,Inputs!DY1,FALSE)</f>
        <v>2</v>
      </c>
      <c r="DZ3" s="97">
        <f>VLOOKUP($V$3,MasterData!$A:$DO,Inputs!DZ1,FALSE)</f>
        <v>0</v>
      </c>
      <c r="EA3" s="97">
        <f>VLOOKUP($V$3,MasterData!$A:$DO,Inputs!EA1,FALSE)</f>
        <v>0</v>
      </c>
      <c r="EB3" s="97" t="str">
        <f>VLOOKUP($V$3,MasterData!$A:$DO,Inputs!EB1,FALSE)</f>
        <v>Equal to or better than 0.100 mm</v>
      </c>
      <c r="EC3" s="97">
        <f>VLOOKUP($V$3,MasterData!$A:$DO,Inputs!EC1,FALSE)</f>
        <v>0</v>
      </c>
      <c r="ED3" s="97" t="str">
        <f>VLOOKUP($V$3,MasterData!$A:$DO,Inputs!ED1,FALSE)</f>
        <v>108 x 100 mm</v>
      </c>
      <c r="EE3" s="97" t="str">
        <f>VLOOKUP($V$3,MasterData!$A:$DO,Inputs!EE1,FALSE)</f>
        <v>25 mm</v>
      </c>
    </row>
    <row r="4" spans="1:135" ht="15.75" thickBot="1">
      <c r="A4" s="61" t="s">
        <v>1</v>
      </c>
      <c r="B4" s="422"/>
      <c r="C4" s="423"/>
      <c r="D4" s="423"/>
      <c r="E4" s="94"/>
      <c r="F4" s="94"/>
      <c r="G4" s="94"/>
      <c r="H4" s="64"/>
      <c r="I4" s="98"/>
      <c r="J4" s="67"/>
      <c r="K4" s="68"/>
      <c r="L4" s="67"/>
      <c r="M4" s="67"/>
      <c r="N4" s="67"/>
      <c r="S4" s="99"/>
      <c r="T4" s="100"/>
      <c r="U4" s="100" t="s">
        <v>1684</v>
      </c>
      <c r="V4" s="100" t="s">
        <v>1685</v>
      </c>
    </row>
    <row r="5" spans="1:135" ht="15">
      <c r="A5" s="61" t="s">
        <v>2</v>
      </c>
      <c r="B5" s="422"/>
      <c r="C5" s="422"/>
      <c r="D5" s="422"/>
      <c r="E5" s="102" t="s">
        <v>3</v>
      </c>
      <c r="F5" s="421"/>
      <c r="G5" s="421"/>
      <c r="H5" s="64"/>
      <c r="J5" s="67"/>
      <c r="K5" s="68"/>
      <c r="L5" s="67"/>
      <c r="M5" s="67"/>
      <c r="N5" s="67"/>
      <c r="T5" s="100" t="s">
        <v>1540</v>
      </c>
      <c r="U5" s="103" t="str">
        <f>C9&amp;C12&amp;LEFT(C18,1)&amp;IF(RIGHT(C9,1)="S","_"&amp;LEFT(E12,1),"")</f>
        <v>MF10S10Z_D</v>
      </c>
      <c r="V5" s="104" t="str">
        <f>C9&amp;C12&amp;LEFT(C18,1)&amp;IF(LEFT(C18,1)="Z",G17,"")&amp;IF(RIGHT(C9,1)="S","_"&amp;LEFT(E12,1),"")</f>
        <v>MF10S10Z350_D</v>
      </c>
    </row>
    <row r="6" spans="1:135">
      <c r="A6" s="105"/>
      <c r="B6" s="67"/>
      <c r="C6" s="67"/>
      <c r="D6" s="67"/>
      <c r="E6" s="67"/>
      <c r="F6" s="67"/>
      <c r="G6" s="67"/>
      <c r="H6" s="67"/>
      <c r="J6" s="67"/>
      <c r="K6" s="68"/>
      <c r="N6" s="67"/>
      <c r="O6" s="65" t="b">
        <f>AND(RIGHT($C$9)&lt;&gt;"K",LEFT($C$8,1)="M")</f>
        <v>1</v>
      </c>
      <c r="T6" s="100" t="s">
        <v>1541</v>
      </c>
      <c r="U6" s="106" t="str">
        <f>C9&amp;C12&amp;"-"&amp;LEFT(C18,1)</f>
        <v>MF10S10-Z</v>
      </c>
      <c r="V6" s="107" t="str">
        <f>U2&amp;G17</f>
        <v>MF10S10Z_D350</v>
      </c>
    </row>
    <row r="7" spans="1:135" ht="16.5" thickBot="1">
      <c r="A7" s="108" t="s">
        <v>4</v>
      </c>
      <c r="B7" s="67"/>
      <c r="D7" s="109"/>
      <c r="E7" s="109"/>
      <c r="F7" s="67"/>
      <c r="G7" s="67"/>
      <c r="H7" s="67"/>
      <c r="J7" s="67"/>
      <c r="K7" s="68"/>
      <c r="L7" s="67" t="str">
        <f ca="1">OFFSET(Unit_Qty,Unit_Qty,0)&amp;", "&amp;OFFSET(L19,L19,1)</f>
        <v>Single unit, Horizontal Side</v>
      </c>
      <c r="M7" s="67"/>
      <c r="N7" s="67"/>
      <c r="T7" s="100" t="s">
        <v>1542</v>
      </c>
      <c r="U7" s="110" t="str">
        <f>C9&amp;C12</f>
        <v>MF10S10</v>
      </c>
      <c r="V7" s="111" t="str">
        <f>U2&amp;G17</f>
        <v>MF10S10Z_D350</v>
      </c>
      <c r="AD7" s="112" t="s">
        <v>192</v>
      </c>
    </row>
    <row r="8" spans="1:135" ht="15" thickBot="1">
      <c r="A8" s="113"/>
      <c r="B8" s="95" t="s">
        <v>1559</v>
      </c>
      <c r="C8" s="407" t="s">
        <v>1456</v>
      </c>
      <c r="E8" s="67"/>
      <c r="F8" s="67"/>
      <c r="J8" s="67"/>
      <c r="K8" s="68"/>
      <c r="AC8" s="114" t="s">
        <v>193</v>
      </c>
      <c r="AD8" s="115">
        <f>VLOOKUP(Stroke,AC10:AD29,2)</f>
        <v>478</v>
      </c>
    </row>
    <row r="9" spans="1:135" ht="15" thickBot="1">
      <c r="B9" s="116" t="s">
        <v>5</v>
      </c>
      <c r="C9" s="408" t="s">
        <v>1818</v>
      </c>
      <c r="D9" s="65" t="str">
        <f>IF(C9=" ","Select",IF(ISERROR(VLOOKUP(C9,AE77:AE120,1,FALSE)),"Reselect",""))</f>
        <v/>
      </c>
      <c r="E9" s="67"/>
      <c r="F9" s="67"/>
      <c r="G9" s="67"/>
      <c r="H9" s="67"/>
      <c r="J9" s="67"/>
      <c r="K9" s="68"/>
      <c r="AC9" s="117" t="s">
        <v>1431</v>
      </c>
      <c r="AD9" s="115" t="s">
        <v>1432</v>
      </c>
    </row>
    <row r="10" spans="1:135" ht="15">
      <c r="A10" s="113"/>
      <c r="B10" s="116" t="s">
        <v>6</v>
      </c>
      <c r="C10" s="118" t="str">
        <f>Guide_Type</f>
        <v>Ball Guide</v>
      </c>
      <c r="D10" s="119"/>
      <c r="E10" s="67"/>
      <c r="F10" s="67"/>
      <c r="J10" s="67"/>
      <c r="K10" s="68"/>
      <c r="AB10" s="95" t="s">
        <v>1411</v>
      </c>
      <c r="AC10" s="120">
        <f>Stroke_Offset_at_Stroke_0</f>
        <v>0</v>
      </c>
      <c r="AD10" s="121">
        <f>Stroke_Offset_0</f>
        <v>478</v>
      </c>
    </row>
    <row r="11" spans="1:135" ht="15.75" thickBot="1">
      <c r="A11" s="113"/>
      <c r="B11" s="122" t="s">
        <v>63</v>
      </c>
      <c r="C11" s="118" t="str">
        <f>Actuation&amp;IF(EC3=0,", "&amp;EE3,", "&amp;EC3)</f>
        <v>BallScrew, 25 mm</v>
      </c>
      <c r="D11" s="118"/>
      <c r="E11" s="123" t="s">
        <v>1671</v>
      </c>
      <c r="F11" s="124"/>
      <c r="H11" s="125"/>
      <c r="I11" s="124"/>
      <c r="J11" s="124"/>
      <c r="K11" s="68"/>
      <c r="L11" s="95">
        <f>Carr_Qty*1</f>
        <v>2</v>
      </c>
      <c r="M11" s="65" t="s">
        <v>199</v>
      </c>
      <c r="P11" s="65" t="s">
        <v>1612</v>
      </c>
      <c r="AB11" s="95" t="s">
        <v>1412</v>
      </c>
      <c r="AC11" s="120">
        <f>IF(Stroke_Offset_at_Stroke_1=0,99999,Stroke_Offset_at_Stroke_1)</f>
        <v>99999</v>
      </c>
      <c r="AD11" s="121">
        <f>Stroke_Offset_1</f>
        <v>0</v>
      </c>
    </row>
    <row r="12" spans="1:135" ht="15.75" customHeight="1" thickBot="1">
      <c r="B12" s="95" t="s">
        <v>1466</v>
      </c>
      <c r="C12" s="408" t="s">
        <v>378</v>
      </c>
      <c r="D12" s="65" t="str">
        <f>IF(C12=" ","Select",IF(ISERROR(VLOOKUP(C12,N126:N131,1,FALSE)),"Reselect",""))</f>
        <v/>
      </c>
      <c r="E12" s="426" t="s">
        <v>1683</v>
      </c>
      <c r="F12" s="426"/>
      <c r="G12" s="426"/>
      <c r="I12" s="124"/>
      <c r="J12" s="124"/>
      <c r="K12" s="68"/>
      <c r="P12" s="126"/>
      <c r="AB12" s="95" t="s">
        <v>1413</v>
      </c>
      <c r="AC12" s="120">
        <f>IF(Stroke_Offset_at_Stroke_2=0,99999,Stroke_Offset_at_Stroke_2)</f>
        <v>99999</v>
      </c>
      <c r="AD12" s="121">
        <f>Stroke_Offset_2</f>
        <v>0</v>
      </c>
    </row>
    <row r="13" spans="1:135">
      <c r="E13" s="127"/>
      <c r="F13" s="124"/>
      <c r="I13" s="124"/>
      <c r="J13" s="124"/>
      <c r="K13" s="68"/>
      <c r="L13" s="124"/>
      <c r="M13" s="124"/>
      <c r="N13" s="124"/>
      <c r="P13" s="126" t="s">
        <v>1670</v>
      </c>
      <c r="AB13" s="95" t="s">
        <v>1414</v>
      </c>
      <c r="AC13" s="120">
        <f>IF(Stroke_Offset_at_Stroke_3=0,99999,Stroke_Offset_at_Stroke_3)</f>
        <v>99999</v>
      </c>
      <c r="AD13" s="121">
        <f>Stroke_Offset_3</f>
        <v>0</v>
      </c>
    </row>
    <row r="14" spans="1:135" ht="15">
      <c r="B14" s="95" t="s">
        <v>15</v>
      </c>
      <c r="C14" s="411" t="str">
        <f>Lead&amp;" mm"</f>
        <v>10 mm</v>
      </c>
      <c r="J14" s="124"/>
      <c r="K14" s="68"/>
      <c r="L14" s="128">
        <f>L15-1</f>
        <v>0</v>
      </c>
      <c r="M14" s="129" t="s">
        <v>241</v>
      </c>
      <c r="N14" s="124"/>
      <c r="P14" s="126" t="s">
        <v>1686</v>
      </c>
      <c r="AB14" s="95" t="s">
        <v>1415</v>
      </c>
      <c r="AC14" s="120">
        <f>IF(Stroke_Offset_at_Stroke_4=0,99999,Stroke_Offset_at_Stroke_4)</f>
        <v>99999</v>
      </c>
      <c r="AD14" s="121">
        <f>Stroke_Offset_4</f>
        <v>0</v>
      </c>
    </row>
    <row r="15" spans="1:135" ht="15">
      <c r="B15" s="95" t="s">
        <v>9</v>
      </c>
      <c r="C15" s="410" t="str">
        <f>EB3</f>
        <v>Equal to or better than 0.100 mm</v>
      </c>
      <c r="F15" s="130"/>
      <c r="G15" s="131"/>
      <c r="H15" s="132"/>
      <c r="I15" s="124"/>
      <c r="J15" s="124"/>
      <c r="K15" s="68"/>
      <c r="L15" s="50">
        <v>1</v>
      </c>
      <c r="M15" s="129" t="s">
        <v>61</v>
      </c>
      <c r="N15" s="124"/>
      <c r="AB15" s="95" t="s">
        <v>1416</v>
      </c>
      <c r="AC15" s="120">
        <f>IF(Stroke_Offset_at_Stroke_5=0,99999,Stroke_Offset_at_Stroke_5)</f>
        <v>99999</v>
      </c>
      <c r="AD15" s="121">
        <f>Stroke_Offset_5</f>
        <v>0</v>
      </c>
    </row>
    <row r="16" spans="1:135" ht="15">
      <c r="A16" s="133"/>
      <c r="F16" s="95" t="str">
        <f>"LA="</f>
        <v>LA=</v>
      </c>
      <c r="G16" s="412">
        <v>500</v>
      </c>
      <c r="H16" s="134" t="str">
        <f>IF(L9=3,"mm","Only when C-saddle")</f>
        <v>Only when C-saddle</v>
      </c>
      <c r="I16" s="135" t="str">
        <f>IF(AND(G17&gt;0,G16&lt;G17),"Too short"," ")</f>
        <v xml:space="preserve"> </v>
      </c>
      <c r="J16" s="124"/>
      <c r="K16" s="68"/>
      <c r="L16" s="129" t="s">
        <v>228</v>
      </c>
      <c r="M16" s="129"/>
      <c r="N16" s="124"/>
      <c r="AB16" s="95" t="s">
        <v>1417</v>
      </c>
      <c r="AC16" s="120">
        <f>IF(Stroke_Offset_at_Stroke_6=0,99999,Stroke_Offset_at_Stroke_6)</f>
        <v>99999</v>
      </c>
      <c r="AD16" s="121">
        <f>Stroke_Offset_6</f>
        <v>0</v>
      </c>
    </row>
    <row r="17" spans="1:31">
      <c r="F17" s="122" t="s">
        <v>1491</v>
      </c>
      <c r="G17" s="136">
        <f>IFERROR(VLOOKUP(U2,AK133:AL234,2,FALSE),"")</f>
        <v>350</v>
      </c>
      <c r="H17" s="137" t="s">
        <v>8</v>
      </c>
      <c r="I17" s="124"/>
      <c r="K17" s="68"/>
      <c r="L17" s="129" t="s">
        <v>1536</v>
      </c>
      <c r="M17" s="129"/>
      <c r="P17" s="126"/>
      <c r="AB17" s="95" t="s">
        <v>1418</v>
      </c>
      <c r="AC17" s="120">
        <f>IF(Stroke_Offset_at_Stroke_7=0,99999,Stroke_Offset_at_Stroke_7)</f>
        <v>99999</v>
      </c>
      <c r="AD17" s="121">
        <f>Stroke_Offset_7</f>
        <v>0</v>
      </c>
    </row>
    <row r="18" spans="1:31">
      <c r="A18" s="113"/>
      <c r="B18" s="116" t="s">
        <v>7</v>
      </c>
      <c r="C18" s="424" t="s">
        <v>2062</v>
      </c>
      <c r="D18" s="425"/>
      <c r="E18" s="65" t="str">
        <f>IF(OR(C8="2HB",C8="2DB",C8="2RB",C8="MS"),"",IF(C18=" ","Select",IF(ISERROR(VLOOKUP(C18,P126:P131,1,FALSE)),"Reselect","")))</f>
        <v/>
      </c>
      <c r="J18" s="124"/>
      <c r="K18" s="68"/>
      <c r="L18" s="124"/>
      <c r="M18" s="124"/>
      <c r="N18" s="124"/>
      <c r="AB18" s="95" t="s">
        <v>1419</v>
      </c>
      <c r="AC18" s="120">
        <f>IF(Stroke_Offset_at_Stroke_8=0,99999,Stroke_Offset_at_Stroke_8)</f>
        <v>99999</v>
      </c>
      <c r="AD18" s="121">
        <f>Stroke_Offset_8</f>
        <v>0</v>
      </c>
    </row>
    <row r="19" spans="1:31" ht="15">
      <c r="A19" s="133"/>
      <c r="B19" s="95" t="s">
        <v>13</v>
      </c>
      <c r="C19" s="45">
        <v>1000</v>
      </c>
      <c r="D19" s="65" t="s">
        <v>8</v>
      </c>
      <c r="F19" s="95" t="s">
        <v>14</v>
      </c>
      <c r="G19" s="138">
        <f>Stroke+Stroke_Offset+Offset_Endcaps+IF(Carr_Qty=2,dist_bet_Carr,0)</f>
        <v>2066</v>
      </c>
      <c r="H19" s="137" t="s">
        <v>8</v>
      </c>
      <c r="I19" s="124"/>
      <c r="J19" s="124"/>
      <c r="K19" s="68"/>
      <c r="L19" s="50">
        <v>2</v>
      </c>
      <c r="N19" s="124"/>
      <c r="AB19" s="95" t="s">
        <v>1420</v>
      </c>
      <c r="AC19" s="120">
        <f>IF(Stroke_Offset_at_Stroke_9=0,99999,Stroke_Offset_at_Stroke_9)</f>
        <v>99999</v>
      </c>
      <c r="AD19" s="121">
        <f>Stroke_Offset_9</f>
        <v>0</v>
      </c>
    </row>
    <row r="20" spans="1:31" ht="15">
      <c r="C20" s="135" t="str">
        <f>IF(C19&gt;Stroke_Max_mm,"Longer than standard. Check with plant"," ")</f>
        <v xml:space="preserve"> </v>
      </c>
      <c r="E20" s="139"/>
      <c r="J20" s="124"/>
      <c r="K20" s="68"/>
      <c r="L20" s="128">
        <v>1</v>
      </c>
      <c r="M20" s="65" t="s">
        <v>16</v>
      </c>
      <c r="N20" s="124"/>
      <c r="U20" s="128"/>
      <c r="AB20" s="95" t="s">
        <v>1421</v>
      </c>
      <c r="AC20" s="120">
        <f>IF(Stroke_Offset_at_Stroke_10=0,99999,Stroke_Offset_at_Stroke_10)</f>
        <v>99999</v>
      </c>
      <c r="AD20" s="121">
        <f>Stroke_Offset_10</f>
        <v>0</v>
      </c>
    </row>
    <row r="21" spans="1:31" ht="15">
      <c r="A21" s="133"/>
      <c r="B21" s="133"/>
      <c r="C21" s="140" t="s">
        <v>62</v>
      </c>
      <c r="D21" s="414"/>
      <c r="E21" s="415"/>
      <c r="F21" s="142"/>
      <c r="G21" s="131"/>
      <c r="H21" s="132"/>
      <c r="I21" s="124"/>
      <c r="J21" s="124"/>
      <c r="K21" s="68"/>
      <c r="L21" s="128">
        <v>2</v>
      </c>
      <c r="M21" s="65" t="s">
        <v>1433</v>
      </c>
      <c r="N21" s="124"/>
      <c r="AB21" s="95" t="s">
        <v>1422</v>
      </c>
      <c r="AC21" s="120">
        <f>IF(Stroke_Offset_at_Stroke_11=0,99999,Stroke_Offset_at_Stroke_11)</f>
        <v>99999</v>
      </c>
      <c r="AD21" s="121">
        <f>Stroke_Offset_11</f>
        <v>0</v>
      </c>
    </row>
    <row r="22" spans="1:31" ht="15">
      <c r="A22" s="133" t="str">
        <f>IF(L15=2,"Distance between  linear units"," ")</f>
        <v xml:space="preserve"> </v>
      </c>
      <c r="B22" s="95"/>
      <c r="D22" s="49">
        <v>500</v>
      </c>
      <c r="E22" s="141"/>
      <c r="F22" s="139"/>
      <c r="I22" s="124"/>
      <c r="J22" s="124"/>
      <c r="K22" s="68"/>
      <c r="L22" s="128">
        <v>3</v>
      </c>
      <c r="M22" s="65" t="s">
        <v>17</v>
      </c>
      <c r="N22" s="124"/>
      <c r="AB22" s="95" t="s">
        <v>1423</v>
      </c>
      <c r="AC22" s="120">
        <f>IF(Stroke_Offset_at_Stroke_12=0,99999,Stroke_Offset_at_Stroke_12)</f>
        <v>99999</v>
      </c>
      <c r="AD22" s="121">
        <f>Stroke_Offset_12</f>
        <v>0</v>
      </c>
    </row>
    <row r="23" spans="1:31">
      <c r="D23" s="143"/>
      <c r="E23" s="124"/>
      <c r="F23" s="116"/>
      <c r="H23" s="124"/>
      <c r="J23" s="124"/>
      <c r="K23" s="68"/>
      <c r="R23" s="74"/>
      <c r="S23" s="74"/>
      <c r="T23" s="74"/>
      <c r="AB23" s="95" t="s">
        <v>1424</v>
      </c>
      <c r="AC23" s="120">
        <f>IF(Stroke_Offset_at_Stroke_13=0,99999,Stroke_Offset_at_Stroke_13)</f>
        <v>99999</v>
      </c>
      <c r="AD23" s="121">
        <f>Stroke_Offset_13</f>
        <v>0</v>
      </c>
    </row>
    <row r="24" spans="1:31" ht="15">
      <c r="A24" s="144"/>
      <c r="B24" s="124"/>
      <c r="C24" s="122" t="s">
        <v>10</v>
      </c>
      <c r="D24" s="145">
        <f>zero_Stroke_Mass + ((Stroke + (Carr_Qty - 1) * dist_bet_Carr) / 100 * Mass_per_100mm) + (Carr_Qty * Carr_mass_individual) + Mass_Screw_Support</f>
        <v>52.620000000000005</v>
      </c>
      <c r="E24" s="124" t="s">
        <v>11</v>
      </c>
      <c r="G24" s="138"/>
      <c r="I24" s="124"/>
      <c r="J24" s="124"/>
      <c r="K24" s="68"/>
      <c r="L24" s="50">
        <v>1</v>
      </c>
      <c r="N24" s="124"/>
      <c r="R24" s="74"/>
      <c r="S24" s="74"/>
      <c r="T24" s="74"/>
      <c r="U24" s="74"/>
      <c r="AB24" s="95" t="s">
        <v>1425</v>
      </c>
      <c r="AC24" s="120">
        <f>IF(Stroke_Offset_at_Stroke_14=0,99999,Stroke_Offset_at_Stroke_14)</f>
        <v>99999</v>
      </c>
      <c r="AD24" s="121">
        <f>Stroke_Offset_14</f>
        <v>0</v>
      </c>
    </row>
    <row r="25" spans="1:31">
      <c r="E25" s="124"/>
      <c r="F25" s="116" t="str">
        <f>IF(Q33=0," ","Deflection")</f>
        <v xml:space="preserve"> </v>
      </c>
      <c r="K25" s="68"/>
      <c r="L25" s="128">
        <v>1</v>
      </c>
      <c r="M25" s="65" t="str">
        <f>IF(L19=1,"Top or downward"," ")</f>
        <v xml:space="preserve"> </v>
      </c>
      <c r="N25" s="124"/>
      <c r="R25" s="74"/>
      <c r="S25" s="74"/>
      <c r="T25" s="74"/>
      <c r="U25" s="74"/>
      <c r="AB25" s="95" t="s">
        <v>1426</v>
      </c>
      <c r="AC25" s="120">
        <f>IF(Stroke_Offset_at_Stroke_15=0,99999,Stroke_Offset_at_Stroke_15)</f>
        <v>99999</v>
      </c>
      <c r="AD25" s="121">
        <f>Stroke_Offset_15</f>
        <v>0</v>
      </c>
    </row>
    <row r="26" spans="1:31">
      <c r="A26" s="113"/>
      <c r="B26" s="140" t="s">
        <v>12</v>
      </c>
      <c r="D26" s="119"/>
      <c r="H26" s="124"/>
      <c r="K26" s="68"/>
      <c r="L26" s="128">
        <v>2</v>
      </c>
      <c r="M26" s="65" t="str">
        <f>IF(L19=1,"Sideway"," ")</f>
        <v xml:space="preserve"> </v>
      </c>
      <c r="R26" s="74"/>
      <c r="S26" s="74"/>
      <c r="T26" s="74"/>
      <c r="U26" s="74"/>
      <c r="AB26" s="95" t="s">
        <v>1427</v>
      </c>
      <c r="AC26" s="120">
        <f>IF(Stroke_Offset_at_Stroke_16=0,99999,Stroke_Offset_at_Stroke_16)</f>
        <v>99999</v>
      </c>
      <c r="AD26" s="121">
        <f>Stroke_Offset_16</f>
        <v>0</v>
      </c>
    </row>
    <row r="27" spans="1:31">
      <c r="A27" s="113"/>
      <c r="B27" s="146"/>
      <c r="C27" s="147"/>
      <c r="D27" s="124"/>
      <c r="K27" s="68"/>
      <c r="R27" s="74"/>
      <c r="S27" s="74"/>
      <c r="T27" s="74"/>
      <c r="U27" s="74"/>
      <c r="AB27" s="95" t="s">
        <v>1428</v>
      </c>
      <c r="AC27" s="120">
        <f>IF(Stroke_Offset_at_Stroke_17=0,99999,Stroke_Offset_at_Stroke_17)</f>
        <v>99999</v>
      </c>
      <c r="AD27" s="121">
        <f>Stroke_Offset_17</f>
        <v>0</v>
      </c>
    </row>
    <row r="28" spans="1:31">
      <c r="G28" s="148"/>
      <c r="K28" s="68"/>
      <c r="L28" s="50">
        <v>2</v>
      </c>
      <c r="M28" s="65">
        <f>IF(L28=1,1,0)</f>
        <v>0</v>
      </c>
      <c r="N28" s="65" t="s">
        <v>242</v>
      </c>
      <c r="R28" s="74"/>
      <c r="S28" s="74"/>
      <c r="T28" s="74"/>
      <c r="U28" s="74"/>
      <c r="AB28" s="95" t="s">
        <v>1429</v>
      </c>
      <c r="AC28" s="120">
        <f>IF(Stroke_Offset_at_Stroke_18=0,99999,Stroke_Offset_at_Stroke_18)</f>
        <v>99999</v>
      </c>
      <c r="AD28" s="121">
        <f>Stroke_Offset_18</f>
        <v>0</v>
      </c>
    </row>
    <row r="29" spans="1:31" ht="15" thickBot="1">
      <c r="E29" s="148"/>
      <c r="F29" s="148"/>
      <c r="H29" s="148"/>
      <c r="K29" s="68"/>
      <c r="L29" s="128">
        <v>1</v>
      </c>
      <c r="M29" s="65" t="s">
        <v>57</v>
      </c>
      <c r="R29" s="74"/>
      <c r="S29" s="74"/>
      <c r="T29" s="74"/>
      <c r="U29" s="74"/>
      <c r="AB29" s="95" t="s">
        <v>1430</v>
      </c>
      <c r="AC29" s="149">
        <f>IF(Stroke_Offset_at_Stroke_19=0,99999,Stroke_Offset_at_Stroke_19)</f>
        <v>99999</v>
      </c>
      <c r="AD29" s="150">
        <f>Stroke_Offset_19</f>
        <v>0</v>
      </c>
    </row>
    <row r="30" spans="1:31">
      <c r="A30" s="148"/>
      <c r="B30" s="148"/>
      <c r="C30" s="148"/>
      <c r="D30" s="148"/>
      <c r="I30" s="148"/>
      <c r="J30" s="148"/>
      <c r="K30" s="68"/>
      <c r="L30" s="128">
        <v>2</v>
      </c>
      <c r="M30" s="65" t="s">
        <v>58</v>
      </c>
      <c r="O30" s="148"/>
      <c r="P30" s="148"/>
      <c r="Q30" s="148"/>
      <c r="R30" s="74"/>
      <c r="S30" s="74"/>
      <c r="T30" s="74"/>
      <c r="U30" s="74"/>
    </row>
    <row r="31" spans="1:31" s="148" customFormat="1">
      <c r="A31" s="65"/>
      <c r="B31" s="65"/>
      <c r="C31" s="65"/>
      <c r="D31" s="65"/>
      <c r="E31" s="65"/>
      <c r="F31" s="65"/>
      <c r="G31" s="65"/>
      <c r="H31" s="65"/>
      <c r="I31" s="65"/>
      <c r="J31" s="65"/>
      <c r="K31" s="68"/>
      <c r="P31" s="65"/>
      <c r="Q31" s="65"/>
      <c r="R31" s="74"/>
      <c r="S31" s="74"/>
      <c r="T31" s="74"/>
      <c r="U31" s="74"/>
      <c r="V31" s="65"/>
      <c r="W31" s="65"/>
      <c r="X31" s="65"/>
      <c r="Y31" s="65"/>
      <c r="AB31" s="151" t="s">
        <v>1444</v>
      </c>
      <c r="AC31" s="152"/>
      <c r="AD31" s="65"/>
      <c r="AE31" s="65"/>
    </row>
    <row r="32" spans="1:31" ht="15" thickBot="1">
      <c r="K32" s="68"/>
      <c r="R32" s="74"/>
      <c r="T32" s="74"/>
      <c r="AC32" s="65" t="s">
        <v>1443</v>
      </c>
      <c r="AD32" s="65" t="s">
        <v>1445</v>
      </c>
      <c r="AE32" s="65" t="s">
        <v>1446</v>
      </c>
    </row>
    <row r="33" spans="2:46" ht="15" thickBot="1">
      <c r="K33" s="68"/>
      <c r="R33" s="74"/>
      <c r="S33" s="74"/>
      <c r="T33" s="74"/>
      <c r="AB33" s="65" t="s">
        <v>1447</v>
      </c>
      <c r="AC33" s="65">
        <f>AD33-AE33*Speed</f>
        <v>5000</v>
      </c>
      <c r="AD33" s="153">
        <f>VLOOKUP(Speed,AC34:AE36,2)</f>
        <v>5000</v>
      </c>
      <c r="AE33" s="154">
        <f>VLOOKUP(Speed,AC34:AE36,3)</f>
        <v>0</v>
      </c>
    </row>
    <row r="34" spans="2:46">
      <c r="K34" s="68"/>
      <c r="R34" s="74"/>
      <c r="S34" s="74"/>
      <c r="T34" s="74"/>
      <c r="AB34" s="65" t="s">
        <v>1450</v>
      </c>
      <c r="AC34" s="155">
        <f>Fx_max_speed_0*1</f>
        <v>0</v>
      </c>
      <c r="AD34" s="156">
        <f>Fx_max_B_0</f>
        <v>5000</v>
      </c>
      <c r="AE34" s="154">
        <f>Fx_max_M_0</f>
        <v>0</v>
      </c>
    </row>
    <row r="35" spans="2:46">
      <c r="K35" s="68"/>
      <c r="P35" s="95"/>
      <c r="R35" s="74"/>
      <c r="S35" s="74"/>
      <c r="T35" s="74"/>
      <c r="AB35" s="65" t="s">
        <v>1448</v>
      </c>
      <c r="AC35" s="157">
        <f>IF(Fx_max_speed_1*1=0,9999,Fx_max_speed_1*1)</f>
        <v>9999</v>
      </c>
      <c r="AD35" s="74">
        <f>Fx_max_B_1</f>
        <v>0</v>
      </c>
      <c r="AE35" s="158">
        <f>Fx_max_M_1</f>
        <v>0</v>
      </c>
    </row>
    <row r="36" spans="2:46" ht="15" thickBot="1">
      <c r="K36" s="68"/>
      <c r="S36" s="74"/>
      <c r="T36" s="74"/>
      <c r="AB36" s="65" t="s">
        <v>1449</v>
      </c>
      <c r="AC36" s="159">
        <f>IF(Fx_max_speed_2*1 = 0,99999, Fx_max_speed_2*1)</f>
        <v>99999</v>
      </c>
      <c r="AD36" s="160">
        <f>Fx_max_B_2</f>
        <v>0</v>
      </c>
      <c r="AE36" s="161">
        <f>Fx_max_M_2</f>
        <v>0</v>
      </c>
    </row>
    <row r="37" spans="2:46">
      <c r="K37" s="68"/>
      <c r="N37" s="162"/>
      <c r="S37" s="74"/>
      <c r="T37" s="74"/>
    </row>
    <row r="38" spans="2:46" ht="15" thickBot="1">
      <c r="K38" s="68"/>
    </row>
    <row r="39" spans="2:46" ht="15">
      <c r="K39" s="68"/>
      <c r="N39" s="65" t="s">
        <v>1664</v>
      </c>
      <c r="P39" s="65" t="s">
        <v>1658</v>
      </c>
      <c r="Q39" s="65" t="s">
        <v>1659</v>
      </c>
      <c r="R39" s="65" t="s">
        <v>1657</v>
      </c>
      <c r="U39" s="74"/>
      <c r="AG39" s="163"/>
      <c r="AH39" s="164" t="s">
        <v>34</v>
      </c>
      <c r="AI39" s="165"/>
      <c r="AJ39" s="165"/>
      <c r="AK39" s="165"/>
      <c r="AL39" s="165"/>
      <c r="AM39" s="165"/>
      <c r="AN39" s="165"/>
      <c r="AO39" s="165"/>
      <c r="AP39" s="165"/>
      <c r="AQ39" s="165"/>
      <c r="AR39" s="165"/>
      <c r="AS39" s="165"/>
      <c r="AT39" s="166"/>
    </row>
    <row r="40" spans="2:46" ht="15">
      <c r="K40" s="68"/>
      <c r="O40" s="167" t="s">
        <v>1614</v>
      </c>
      <c r="P40" s="168"/>
      <c r="Q40" s="168"/>
      <c r="R40" s="168"/>
      <c r="S40" s="168"/>
      <c r="T40" s="168"/>
      <c r="U40" s="169" t="s">
        <v>1565</v>
      </c>
      <c r="V40" s="170">
        <f xml:space="preserve"> Belt_mass * SystemLength_mm / 1000 * 2</f>
        <v>0</v>
      </c>
      <c r="W40" s="168"/>
      <c r="X40" s="168"/>
      <c r="Y40" s="168"/>
      <c r="Z40" s="168"/>
      <c r="AA40" s="168"/>
      <c r="AB40" s="168"/>
      <c r="AC40" s="171"/>
      <c r="AG40" s="172"/>
      <c r="AH40" s="173"/>
      <c r="AI40" s="173"/>
      <c r="AJ40" s="173"/>
      <c r="AK40" s="173"/>
      <c r="AL40" s="173"/>
      <c r="AM40" s="173"/>
      <c r="AN40" s="173"/>
      <c r="AO40" s="173"/>
      <c r="AP40" s="173"/>
      <c r="AQ40" s="173"/>
      <c r="AR40" s="173"/>
      <c r="AS40" s="173"/>
      <c r="AT40" s="174"/>
    </row>
    <row r="41" spans="2:46" ht="15">
      <c r="C41" s="175" t="s">
        <v>1564</v>
      </c>
      <c r="K41" s="68"/>
      <c r="O41" s="176"/>
      <c r="P41" s="177" t="s">
        <v>1562</v>
      </c>
      <c r="Q41" s="177" t="s">
        <v>1563</v>
      </c>
      <c r="R41" s="177"/>
      <c r="S41" s="177"/>
      <c r="T41" s="177"/>
      <c r="U41" s="177"/>
      <c r="V41" s="177"/>
      <c r="W41" s="177"/>
      <c r="X41" s="177"/>
      <c r="Y41" s="177"/>
      <c r="Z41" s="177"/>
      <c r="AA41" s="178" t="s">
        <v>1630</v>
      </c>
      <c r="AB41" s="74">
        <f ca="1" xml:space="preserve"> Fy_tot / 4 / Carr_Qty</f>
        <v>0</v>
      </c>
      <c r="AC41" s="179"/>
      <c r="AG41" s="172" t="s">
        <v>31</v>
      </c>
      <c r="AH41" s="173"/>
      <c r="AI41" s="180">
        <f>Accel</f>
        <v>0.5</v>
      </c>
      <c r="AJ41" s="181" t="s">
        <v>35</v>
      </c>
      <c r="AK41" s="173" t="s">
        <v>1660</v>
      </c>
      <c r="AL41" s="173"/>
      <c r="AM41" s="173"/>
      <c r="AN41" s="173"/>
      <c r="AO41" s="173">
        <f>IF((AP45+AP47)&gt;AN43,1,0)</f>
        <v>0</v>
      </c>
      <c r="AP41" s="173"/>
      <c r="AQ41" s="173"/>
      <c r="AR41" s="173"/>
      <c r="AS41" s="173"/>
      <c r="AT41" s="174"/>
    </row>
    <row r="42" spans="2:46" ht="15">
      <c r="B42" s="128" t="s">
        <v>18</v>
      </c>
      <c r="C42" s="49">
        <v>200</v>
      </c>
      <c r="D42" s="65" t="s">
        <v>19</v>
      </c>
      <c r="E42" s="135" t="str">
        <f ca="1">IF(Fx_tot&gt;Fx_max,"Too much"," ")</f>
        <v xml:space="preserve"> </v>
      </c>
      <c r="I42" s="182" t="s">
        <v>236</v>
      </c>
      <c r="K42" s="68"/>
      <c r="O42" s="176"/>
      <c r="P42" s="183" t="s">
        <v>235</v>
      </c>
      <c r="Q42" s="74" t="s">
        <v>51</v>
      </c>
      <c r="R42" s="74" t="s">
        <v>234</v>
      </c>
      <c r="S42" s="177"/>
      <c r="T42" s="74" t="s">
        <v>53</v>
      </c>
      <c r="U42" s="177"/>
      <c r="V42" s="177"/>
      <c r="W42" s="177"/>
      <c r="X42" s="184" t="s">
        <v>54</v>
      </c>
      <c r="Y42" s="65" t="s">
        <v>55</v>
      </c>
      <c r="Z42" s="177"/>
      <c r="AA42" s="178" t="s">
        <v>1631</v>
      </c>
      <c r="AB42" s="74">
        <f ca="1" xml:space="preserve"> Mz_tot / Lx_carr * 1000 / 4 / Carr_Qty</f>
        <v>3.2140843109563093</v>
      </c>
      <c r="AC42" s="179"/>
      <c r="AG42" s="172" t="s">
        <v>36</v>
      </c>
      <c r="AH42" s="173"/>
      <c r="AI42" s="185">
        <f>Accel</f>
        <v>0.5</v>
      </c>
      <c r="AJ42" s="186" t="s">
        <v>35</v>
      </c>
      <c r="AK42" s="173"/>
      <c r="AL42" s="173"/>
      <c r="AM42" s="173"/>
      <c r="AN42" s="173"/>
      <c r="AO42" s="173">
        <f>IF(AO41=1,AP42,Speed)</f>
        <v>0.25</v>
      </c>
      <c r="AP42" s="173">
        <f>AO46*Accel</f>
        <v>0.82825116963394629</v>
      </c>
      <c r="AQ42" s="173"/>
      <c r="AR42" s="173"/>
      <c r="AS42" s="173"/>
      <c r="AT42" s="174"/>
    </row>
    <row r="43" spans="2:46" ht="15">
      <c r="B43" s="128" t="s">
        <v>20</v>
      </c>
      <c r="C43" s="49">
        <v>0</v>
      </c>
      <c r="D43" s="65" t="s">
        <v>19</v>
      </c>
      <c r="E43" s="135" t="str">
        <f ca="1">IF(Fy_tot&gt;Fy_max,"Too much"," ")</f>
        <v xml:space="preserve"> </v>
      </c>
      <c r="I43" s="182" t="s">
        <v>237</v>
      </c>
      <c r="K43" s="68"/>
      <c r="O43" s="187" t="s">
        <v>18</v>
      </c>
      <c r="P43" s="188">
        <f ca="1">Fx_in + friction_Total + (Mass + (Carr_mass_individual + Belt_mass_tot) * Carr_Qty) * Gravity_x + Applied_x + Friction_Carr * Carr_Qty</f>
        <v>204.85108952554123</v>
      </c>
      <c r="Q43" s="189">
        <f>(Mass+(Carr_mass_individual+ Belt_mass_tot)*Carr_Qty)*Accel</f>
        <v>104</v>
      </c>
      <c r="R43" s="190">
        <f ca="1">(ABS(Fx_Static+Fx_Dyn)^3*(dist_accel/MoveDistance_mm)+ABS(Fx_Static)^3*(dist_const_Spd/MoveDistance_mm)+ABS(Fx_Static-Fx_Dyn)^3*(dist_accel/MoveDistance_mm))^(1/3)</f>
        <v>209.55278610154659</v>
      </c>
      <c r="S43" s="74" t="s">
        <v>19</v>
      </c>
      <c r="T43" s="177"/>
      <c r="U43" s="177"/>
      <c r="V43" s="177"/>
      <c r="W43" s="177"/>
      <c r="X43" s="184">
        <f>Fx_max*Unit_Qty</f>
        <v>5000</v>
      </c>
      <c r="Y43" s="191"/>
      <c r="Z43" s="177"/>
      <c r="AA43" s="192"/>
      <c r="AB43" s="177"/>
      <c r="AC43" s="179"/>
      <c r="AG43" s="172" t="s">
        <v>37</v>
      </c>
      <c r="AH43" s="173"/>
      <c r="AI43" s="193">
        <f>MoveDistance_mm</f>
        <v>1372</v>
      </c>
      <c r="AJ43" s="186" t="s">
        <v>8</v>
      </c>
      <c r="AK43" s="173" t="s">
        <v>1661</v>
      </c>
      <c r="AL43" s="173"/>
      <c r="AM43" s="173"/>
      <c r="AN43" s="193">
        <f>MoveDistance_mm/1000</f>
        <v>1.3720000000000001</v>
      </c>
      <c r="AO43" s="173" t="s">
        <v>1663</v>
      </c>
      <c r="AP43" s="173"/>
      <c r="AQ43" s="173"/>
      <c r="AR43" s="173"/>
      <c r="AS43" s="173"/>
      <c r="AT43" s="174"/>
    </row>
    <row r="44" spans="2:46" ht="15">
      <c r="B44" s="128" t="s">
        <v>21</v>
      </c>
      <c r="C44" s="49">
        <v>0</v>
      </c>
      <c r="D44" s="65" t="s">
        <v>19</v>
      </c>
      <c r="E44" s="135" t="str">
        <f ca="1">IF(Fz_tot&gt;Fz_max,"Too much"," ")</f>
        <v xml:space="preserve"> </v>
      </c>
      <c r="H44" s="95" t="s">
        <v>238</v>
      </c>
      <c r="I44" s="49">
        <v>0</v>
      </c>
      <c r="J44" s="65" t="s">
        <v>19</v>
      </c>
      <c r="K44" s="68"/>
      <c r="O44" s="187" t="s">
        <v>20</v>
      </c>
      <c r="P44" s="184">
        <f ca="1">Fy_in + Mass * Gravity_y + Applied_y</f>
        <v>0</v>
      </c>
      <c r="Q44" s="177"/>
      <c r="R44" s="190">
        <f ca="1">(ABS(Q44+P44)^3*(dist_accel/MoveDistance_mm)+ABS(P44)^3*(dist_const_Spd/MoveDistance_mm)+ABS(P44-Q44)^3*(dist_accel/MoveDistance_mm))^(1/3)</f>
        <v>0</v>
      </c>
      <c r="S44" s="74" t="s">
        <v>19</v>
      </c>
      <c r="T44" s="184">
        <f ca="1" xml:space="preserve"> Fy_tot * Friction_factor</f>
        <v>0</v>
      </c>
      <c r="U44" s="177"/>
      <c r="V44" s="177"/>
      <c r="W44" s="177"/>
      <c r="X44" s="194">
        <f>Fy_max_individual*Carr_Qty</f>
        <v>7500</v>
      </c>
      <c r="Y44" s="195">
        <f ca="1">Fy_tot / Fy_max</f>
        <v>0</v>
      </c>
      <c r="Z44" s="177"/>
      <c r="AA44" s="196" t="s">
        <v>1632</v>
      </c>
      <c r="AB44" s="74">
        <f ca="1" xml:space="preserve"> Fz_tot / 4 / Carr_Qty</f>
        <v>0</v>
      </c>
      <c r="AC44" s="179"/>
      <c r="AG44" s="172" t="s">
        <v>30</v>
      </c>
      <c r="AH44" s="173"/>
      <c r="AI44" s="193">
        <f>C52</f>
        <v>0.25</v>
      </c>
      <c r="AJ44" s="186" t="s">
        <v>32</v>
      </c>
      <c r="AK44" s="173" t="s">
        <v>1662</v>
      </c>
      <c r="AL44" s="173"/>
      <c r="AM44" s="173"/>
      <c r="AN44" s="173"/>
      <c r="AO44" s="173"/>
      <c r="AP44" s="173"/>
      <c r="AQ44" s="173"/>
      <c r="AR44" s="173"/>
      <c r="AS44" s="173"/>
      <c r="AT44" s="174"/>
    </row>
    <row r="45" spans="2:46" ht="15">
      <c r="B45" s="128" t="s">
        <v>22</v>
      </c>
      <c r="C45" s="49">
        <v>0</v>
      </c>
      <c r="D45" s="65" t="s">
        <v>25</v>
      </c>
      <c r="E45" s="135" t="str">
        <f ca="1">IF(L15=2," ",IF(Mx_tot&gt;Mx_max,"Too much"," "))</f>
        <v xml:space="preserve"> </v>
      </c>
      <c r="H45" s="95" t="s">
        <v>239</v>
      </c>
      <c r="I45" s="49">
        <v>0</v>
      </c>
      <c r="J45" s="65" t="s">
        <v>19</v>
      </c>
      <c r="K45" s="68"/>
      <c r="O45" s="187" t="s">
        <v>21</v>
      </c>
      <c r="P45" s="184">
        <f ca="1">Fz_in + Mass * Gravity_z + Applied_z</f>
        <v>0</v>
      </c>
      <c r="Q45" s="197"/>
      <c r="R45" s="190">
        <f ca="1">(ABS(Q45+P45)^3*(dist_accel/MoveDistance_mm)+ABS(P45)^3*(dist_const_Spd/MoveDistance_mm)+ABS(P45-Q45)^3*(dist_accel/MoveDistance_mm))^(1/3)</f>
        <v>0</v>
      </c>
      <c r="S45" s="74" t="s">
        <v>19</v>
      </c>
      <c r="T45" s="198">
        <f ca="1" xml:space="preserve"> Fz_tot * Friction_factor</f>
        <v>0</v>
      </c>
      <c r="U45" s="177"/>
      <c r="V45" s="184" t="s">
        <v>1668</v>
      </c>
      <c r="W45" s="177"/>
      <c r="X45" s="194">
        <f>Fz_max_individual*Carr_Qty*Unit_Qty</f>
        <v>7500</v>
      </c>
      <c r="Y45" s="195">
        <f ca="1">Fz_tot / Fz_max</f>
        <v>0</v>
      </c>
      <c r="Z45" s="177"/>
      <c r="AA45" s="196" t="s">
        <v>1633</v>
      </c>
      <c r="AB45" s="199">
        <f ca="1" xml:space="preserve"> (Mx_tot + (Mass * Gravity_y + Applied_y) * Lz_carr / 1000) / Ly_carr * 1000 / 2 / Carr_Qty</f>
        <v>0</v>
      </c>
      <c r="AC45" s="179"/>
      <c r="AG45" s="172" t="s">
        <v>38</v>
      </c>
      <c r="AH45" s="173"/>
      <c r="AI45" s="200">
        <f>1000*AN45</f>
        <v>62.5</v>
      </c>
      <c r="AJ45" s="186" t="s">
        <v>8</v>
      </c>
      <c r="AK45" s="173"/>
      <c r="AL45" s="173"/>
      <c r="AM45" s="173"/>
      <c r="AN45" s="200">
        <f>IF(AO41=0,AP45,AO45)</f>
        <v>6.25E-2</v>
      </c>
      <c r="AO45" s="173">
        <f>AN43*AI42/(AI42+Accel)</f>
        <v>0.68600000000000005</v>
      </c>
      <c r="AP45" s="201">
        <f>Accel*AP46*AP46/2</f>
        <v>6.25E-2</v>
      </c>
      <c r="AQ45" s="202"/>
      <c r="AR45" s="173"/>
      <c r="AS45" s="173"/>
      <c r="AT45" s="174"/>
    </row>
    <row r="46" spans="2:46" ht="15">
      <c r="B46" s="128" t="s">
        <v>23</v>
      </c>
      <c r="C46" s="49">
        <v>0</v>
      </c>
      <c r="D46" s="65" t="s">
        <v>25</v>
      </c>
      <c r="E46" s="135" t="str">
        <f ca="1">IF(My_tot&gt;My_max,"Too much"," ")</f>
        <v xml:space="preserve"> </v>
      </c>
      <c r="H46" s="95" t="s">
        <v>240</v>
      </c>
      <c r="I46" s="49">
        <v>0</v>
      </c>
      <c r="J46" s="65" t="s">
        <v>19</v>
      </c>
      <c r="K46" s="68"/>
      <c r="O46" s="187" t="s">
        <v>22</v>
      </c>
      <c r="P46" s="184">
        <f ca="1">Mx_in + (Mx_Applied + Mx_Static_g) / 1000</f>
        <v>0</v>
      </c>
      <c r="Q46" s="184">
        <v>0</v>
      </c>
      <c r="R46" s="190">
        <f ca="1">(ABS(Mx_Static+Mx_Dyn)^3*(dist_accel/MoveDistance_mm)+ABS(Mx_Static)^3*(dist_const_Spd/MoveDistance_mm)+ABS(Mx_Static-Mx_Dyn)^3*(dist_accel/MoveDistance_mm))^(1/3)</f>
        <v>0</v>
      </c>
      <c r="S46" s="74" t="s">
        <v>25</v>
      </c>
      <c r="T46" s="203">
        <f ca="1" xml:space="preserve"> (Mx_tot / Ly_carr) * 1000 * Friction_factor</f>
        <v>0</v>
      </c>
      <c r="U46" s="204" t="s">
        <v>1666</v>
      </c>
      <c r="V46" s="205" t="s">
        <v>1667</v>
      </c>
      <c r="W46" s="206" t="s">
        <v>1665</v>
      </c>
      <c r="X46" s="194">
        <f>IF(Unit_Qty=2,IF(Carr_Qty=1,0.75,1)*Unit_Dist* Fz_max_individual/1000*Carr_Qty,Mx_max_individual*Carr_Qty)</f>
        <v>120</v>
      </c>
      <c r="Y46" s="195">
        <f ca="1">Mx_tot / Mx_max</f>
        <v>0</v>
      </c>
      <c r="Z46" s="177"/>
      <c r="AA46" s="178" t="s">
        <v>1634</v>
      </c>
      <c r="AB46" s="74">
        <f ca="1" xml:space="preserve"> (My_tot + Mass * Speed * Lz_carr / 1000) / Lx_carr * 1000 / 2 / Carr_Qty</f>
        <v>6.6747361616384788</v>
      </c>
      <c r="AC46" s="179"/>
      <c r="AG46" s="172" t="s">
        <v>39</v>
      </c>
      <c r="AH46" s="173"/>
      <c r="AI46" s="200">
        <f>IF(AO41=0,AP46,AO46)</f>
        <v>0.5</v>
      </c>
      <c r="AJ46" s="186" t="s">
        <v>40</v>
      </c>
      <c r="AK46" s="173"/>
      <c r="AL46" s="173"/>
      <c r="AM46" s="173"/>
      <c r="AN46" s="173"/>
      <c r="AO46" s="173">
        <f>SQRT(2*AO45/Accel)</f>
        <v>1.6565023392678926</v>
      </c>
      <c r="AP46" s="201">
        <f>Speed/Accel</f>
        <v>0.5</v>
      </c>
      <c r="AQ46" s="173"/>
      <c r="AR46" s="173"/>
      <c r="AS46" s="173"/>
      <c r="AT46" s="174"/>
    </row>
    <row r="47" spans="2:46" ht="15">
      <c r="B47" s="128" t="s">
        <v>24</v>
      </c>
      <c r="C47" s="49">
        <v>0</v>
      </c>
      <c r="D47" s="65" t="s">
        <v>25</v>
      </c>
      <c r="E47" s="135" t="str">
        <f ca="1">IF(L15=2," ",IF(Mz_tot&gt;Mz_max,"Too much"," "))</f>
        <v xml:space="preserve"> </v>
      </c>
      <c r="K47" s="68"/>
      <c r="O47" s="187" t="s">
        <v>23</v>
      </c>
      <c r="P47" s="184">
        <f ca="1">My_in + (My_Applied + My_Static_g ) / 1000</f>
        <v>0</v>
      </c>
      <c r="Q47" s="184">
        <f>(Mass * Accel * ABS(z_distance - Lz_carr)) / 1000</f>
        <v>13.1</v>
      </c>
      <c r="R47" s="190">
        <f ca="1">(ABS(My_Static+My_Dyn)^3*(dist_accel/MoveDistance_mm)+ABS(My_Static)^3*(dist_const_Spd/MoveDistance_mm)+ABS(My_Static-My_Dyn)^3*(dist_accel/MoveDistance_mm))^(1/3)</f>
        <v>5.8946306262938704</v>
      </c>
      <c r="S47" s="74" t="s">
        <v>25</v>
      </c>
      <c r="T47" s="188">
        <f ca="1">IF(OR(U2="WM06Z120-S",U2="WM06S005-S",U2="WM06S020-S",U2="WM06S050-S"),V47,IF(OR(U2="WM08Z170-S",U2="WM08S005-S",U2="WM08S010-S",U2="WM08S020-S",U2="WM08S050-S"),W47,U47))</f>
        <v>0.33683603578822113</v>
      </c>
      <c r="U47" s="207">
        <f ca="1">(My_tot/Lx_carr)*1000*Friction_factor</f>
        <v>0.33683603578822113</v>
      </c>
      <c r="V47" s="208">
        <f ca="1">My_tot * 1.5</f>
        <v>8.8419459394408051</v>
      </c>
      <c r="W47" s="209">
        <f ca="1">My_tot</f>
        <v>5.8946306262938704</v>
      </c>
      <c r="X47" s="194">
        <f>IF(Carr_Qty*1&gt;1,dist_bet_Carr*My_max_z_fact,My_max_individual*Carr_Qty)*Unit_Qty</f>
        <v>1875</v>
      </c>
      <c r="Y47" s="195">
        <f ca="1">My_tot / My_max</f>
        <v>3.143803000690064E-3</v>
      </c>
      <c r="Z47" s="177"/>
      <c r="AA47" s="177"/>
      <c r="AB47" s="177"/>
      <c r="AC47" s="179"/>
      <c r="AG47" s="172" t="s">
        <v>41</v>
      </c>
      <c r="AH47" s="173"/>
      <c r="AI47" s="200">
        <f>AN47*1000</f>
        <v>62.5</v>
      </c>
      <c r="AJ47" s="186" t="s">
        <v>8</v>
      </c>
      <c r="AK47" s="173"/>
      <c r="AL47" s="173"/>
      <c r="AM47" s="173"/>
      <c r="AN47" s="200">
        <f>IF(AO41=0,AP47,AO47)</f>
        <v>6.25E-2</v>
      </c>
      <c r="AO47" s="173">
        <f>AN43*AI41/(AI42+Accel)</f>
        <v>0.68600000000000005</v>
      </c>
      <c r="AP47" s="201">
        <f>AI42*AP48*AP48/2</f>
        <v>6.25E-2</v>
      </c>
      <c r="AQ47" s="173"/>
      <c r="AR47" s="173"/>
      <c r="AS47" s="173"/>
      <c r="AT47" s="174"/>
    </row>
    <row r="48" spans="2:46" ht="15">
      <c r="K48" s="68"/>
      <c r="O48" s="187" t="s">
        <v>24</v>
      </c>
      <c r="P48" s="184">
        <f ca="1">Mz_in + (Mz_Applied + Mz_Static_g ) / 1000</f>
        <v>0</v>
      </c>
      <c r="Q48" s="184">
        <f>(Mass * Accel * ABS(y_distance)) / 1000</f>
        <v>20</v>
      </c>
      <c r="R48" s="190">
        <f ca="1">(ABS(Mz_Static+Mz_Dyn)^3*(dist_accel/MoveDistance_mm)+ABS(Mz_Static)^3*(dist_const_Spd/MoveDistance_mm)+ABS(Mz_Static-Mz_Dyn)^3*(dist_accel/MoveDistance_mm))^(1/3)</f>
        <v>8.9994360706776657</v>
      </c>
      <c r="S48" s="74" t="s">
        <v>25</v>
      </c>
      <c r="T48" s="128">
        <f ca="1">IF(OR(U2="WM06Z120-S",U2="WM06S005-S",U2="WM06S020-S",U2="WM06S050-S"),V48,IF(OR(U2="WM08Z170-S",U2="WM08S005-S",U2="WM08S010-S",U2="WM08S020-S",U2="WM08S050-S"),W48,U48))</f>
        <v>0.51425348975300955</v>
      </c>
      <c r="U48" s="210">
        <f ca="1" xml:space="preserve"> (Mz_tot / Lx_carr) * 1000 * Friction_factor</f>
        <v>0.51425348975300955</v>
      </c>
      <c r="V48" s="211">
        <f ca="1">My_tot * 1.5</f>
        <v>8.8419459394408051</v>
      </c>
      <c r="W48" s="212">
        <f ca="1">My_tot</f>
        <v>5.8946306262938704</v>
      </c>
      <c r="X48" s="194">
        <f>IF(Carr_Qty*1&gt;1,dist_bet_Carr*Mz_max_z_fact,Mz_max_individual*Carr_Qty)*Unit_Qty</f>
        <v>1875</v>
      </c>
      <c r="Y48" s="195">
        <f ca="1">Mz_tot / Mz_max</f>
        <v>4.7996992376947547E-3</v>
      </c>
      <c r="Z48" s="177"/>
      <c r="AA48" s="178" t="s">
        <v>1635</v>
      </c>
      <c r="AB48" s="199" t="str">
        <f>IF(AB134="MLSH06Z",Axial_F_Mz * 2 + Axial_F_Fy,"")</f>
        <v/>
      </c>
      <c r="AC48" s="179"/>
      <c r="AG48" s="172" t="s">
        <v>42</v>
      </c>
      <c r="AH48" s="173"/>
      <c r="AI48" s="200">
        <f>IF(AO41=0,AP48,AO48)</f>
        <v>0.5</v>
      </c>
      <c r="AJ48" s="186" t="s">
        <v>40</v>
      </c>
      <c r="AK48" s="173"/>
      <c r="AL48" s="173"/>
      <c r="AM48" s="173"/>
      <c r="AN48" s="173"/>
      <c r="AO48" s="173">
        <f>SQRT(2*AO47/AI42)</f>
        <v>1.6565023392678926</v>
      </c>
      <c r="AP48" s="201">
        <f>Speed/AI42</f>
        <v>0.5</v>
      </c>
    </row>
    <row r="49" spans="1:46" ht="15">
      <c r="B49" s="95" t="s">
        <v>26</v>
      </c>
      <c r="C49" s="49">
        <v>200</v>
      </c>
      <c r="D49" s="65" t="s">
        <v>1653</v>
      </c>
      <c r="I49" s="128" t="s">
        <v>1613</v>
      </c>
      <c r="K49" s="68"/>
      <c r="O49" s="176"/>
      <c r="P49" s="214"/>
      <c r="Q49" s="214"/>
      <c r="R49" s="214"/>
      <c r="S49" s="177"/>
      <c r="T49" s="177"/>
      <c r="U49" s="177"/>
      <c r="V49" s="177"/>
      <c r="W49" s="177"/>
      <c r="X49" s="177"/>
      <c r="Y49" s="177"/>
      <c r="Z49" s="177"/>
      <c r="AA49" s="178" t="s">
        <v>1636</v>
      </c>
      <c r="AB49" s="199" t="str">
        <f>IF(AB134="MLSH06Z",Radial_F_Mx + Radial_F_My + Radial_F_Fz,"")</f>
        <v/>
      </c>
      <c r="AC49" s="179"/>
      <c r="AG49" s="172" t="s">
        <v>43</v>
      </c>
      <c r="AH49" s="173"/>
      <c r="AI49" s="215">
        <f>AN49*1000</f>
        <v>1247</v>
      </c>
      <c r="AJ49" s="186" t="s">
        <v>8</v>
      </c>
      <c r="AK49" s="173"/>
      <c r="AL49" s="173"/>
      <c r="AM49" s="173"/>
      <c r="AN49" s="200">
        <f>AN43-AN45-AN47</f>
        <v>1.2470000000000001</v>
      </c>
      <c r="AO49" s="173"/>
      <c r="AP49" s="216" t="str">
        <f>IF((AN45+AN47)&gt;AN43,"Du når ej önskad max hastighet"," ")</f>
        <v xml:space="preserve"> </v>
      </c>
    </row>
    <row r="50" spans="1:46" ht="15">
      <c r="A50" s="65" t="s">
        <v>56</v>
      </c>
      <c r="H50" s="128" t="s">
        <v>27</v>
      </c>
      <c r="I50" s="49">
        <v>200</v>
      </c>
      <c r="J50" s="65" t="s">
        <v>8</v>
      </c>
      <c r="K50" s="68"/>
      <c r="O50" s="176"/>
      <c r="P50" s="214"/>
      <c r="Q50" s="214"/>
      <c r="R50" s="214"/>
      <c r="S50" s="177"/>
      <c r="T50" s="177"/>
      <c r="U50" s="177"/>
      <c r="V50" s="177"/>
      <c r="W50" s="177"/>
      <c r="X50" s="74" t="s">
        <v>52</v>
      </c>
      <c r="Y50" s="217">
        <f ca="1">IF(SUM(Y44:Y48)=0,0.0001,SUM(Y44:Y48)+0.001)</f>
        <v>8.9435022383848178E-3</v>
      </c>
      <c r="Z50" s="177"/>
      <c r="AA50" s="178" t="s">
        <v>1637</v>
      </c>
      <c r="AB50" s="199">
        <f ca="1">IF(AB134="MLSH06Z",(Radial_F_temp + Axial_F_temp) / SQRT(2),Axial_F_Fy + Axial_F_Mz)</f>
        <v>3.2140843109563093</v>
      </c>
      <c r="AC50" s="179"/>
      <c r="AG50" s="172" t="s">
        <v>44</v>
      </c>
      <c r="AH50" s="173"/>
      <c r="AI50" s="200">
        <f>AN49/Speed</f>
        <v>4.9880000000000004</v>
      </c>
      <c r="AJ50" s="186" t="s">
        <v>40</v>
      </c>
      <c r="AK50" s="173"/>
      <c r="AL50" s="173"/>
      <c r="AM50" s="173"/>
      <c r="AN50" s="173"/>
      <c r="AO50" s="173"/>
      <c r="AP50" s="173"/>
      <c r="AQ50" s="173"/>
      <c r="AR50" s="173"/>
      <c r="AS50" s="173"/>
      <c r="AT50" s="174"/>
    </row>
    <row r="51" spans="1:46" ht="15">
      <c r="F51" s="135" t="str">
        <f>IF(G52&gt;3001,"Too high rpm "," ")</f>
        <v xml:space="preserve"> </v>
      </c>
      <c r="H51" s="128" t="s">
        <v>28</v>
      </c>
      <c r="I51" s="49">
        <v>200</v>
      </c>
      <c r="J51" s="65" t="s">
        <v>8</v>
      </c>
      <c r="K51" s="68"/>
      <c r="O51" s="218"/>
      <c r="P51" s="219"/>
      <c r="Q51" s="219"/>
      <c r="R51" s="219"/>
      <c r="S51" s="220" t="s">
        <v>1669</v>
      </c>
      <c r="T51" s="221">
        <f ca="1">SUM(T44:T48)</f>
        <v>0.85108952554123074</v>
      </c>
      <c r="U51" s="222" t="s">
        <v>19</v>
      </c>
      <c r="V51" s="219"/>
      <c r="W51" s="219"/>
      <c r="X51" s="219"/>
      <c r="Y51" s="219"/>
      <c r="Z51" s="219"/>
      <c r="AA51" s="223" t="s">
        <v>1638</v>
      </c>
      <c r="AB51" s="224">
        <f ca="1">IF(AB134="MLSH06Z",Axial_F_tot + Pl_Wheel,Radial_F_Fz + Radial_F_Mx + Radial_F_My + Pl_Wheel)</f>
        <v>6.6747361616384788</v>
      </c>
      <c r="AC51" s="225"/>
      <c r="AG51" s="172" t="s">
        <v>45</v>
      </c>
      <c r="AH51" s="173"/>
      <c r="AI51" s="200">
        <f>IF(AO41=0,AP51,AO51)</f>
        <v>5.9880000000000004</v>
      </c>
      <c r="AJ51" s="186" t="s">
        <v>40</v>
      </c>
      <c r="AK51" s="173"/>
      <c r="AL51" s="173"/>
      <c r="AM51" s="173"/>
      <c r="AN51" s="173"/>
      <c r="AO51" s="173">
        <f>AO46+AO48</f>
        <v>3.3130046785357852</v>
      </c>
      <c r="AP51" s="226">
        <f>AI48+AI46+AI50</f>
        <v>5.9880000000000004</v>
      </c>
      <c r="AQ51" s="173"/>
      <c r="AR51" s="173"/>
      <c r="AS51" s="173"/>
      <c r="AT51" s="174"/>
    </row>
    <row r="52" spans="1:46" ht="15">
      <c r="B52" s="95" t="s">
        <v>30</v>
      </c>
      <c r="C52" s="49">
        <v>0.25</v>
      </c>
      <c r="D52" s="65" t="s">
        <v>32</v>
      </c>
      <c r="E52" s="413" t="str">
        <f>IF(Speed&gt;Speed_max,"Too high, max: "&amp;ROUND(Speed_max,2)," ")</f>
        <v xml:space="preserve"> </v>
      </c>
      <c r="H52" s="128" t="s">
        <v>29</v>
      </c>
      <c r="I52" s="49">
        <v>200</v>
      </c>
      <c r="J52" s="65" t="s">
        <v>8</v>
      </c>
      <c r="K52" s="68"/>
      <c r="S52" s="139"/>
      <c r="T52" s="74"/>
      <c r="U52" s="74"/>
      <c r="AG52" s="172" t="s">
        <v>46</v>
      </c>
      <c r="AH52" s="173"/>
      <c r="AI52" s="226">
        <f>AN43/AI51</f>
        <v>0.22912491649966599</v>
      </c>
      <c r="AJ52" s="227" t="s">
        <v>32</v>
      </c>
      <c r="AK52" s="173"/>
      <c r="AL52" s="173"/>
      <c r="AM52" s="173"/>
      <c r="AN52" s="173"/>
      <c r="AO52" s="173"/>
      <c r="AP52" s="173"/>
      <c r="AQ52" s="173"/>
      <c r="AR52" s="173"/>
      <c r="AS52" s="173"/>
      <c r="AT52" s="174"/>
    </row>
    <row r="53" spans="1:46">
      <c r="B53" s="95" t="s">
        <v>31</v>
      </c>
      <c r="C53" s="49">
        <v>0.5</v>
      </c>
      <c r="D53" s="65" t="s">
        <v>33</v>
      </c>
      <c r="E53" s="413" t="str">
        <f>IF(Accel&gt;Accel_max,"Too high, Max: "&amp;ROUND(Accel_max,2)," ")</f>
        <v xml:space="preserve"> </v>
      </c>
      <c r="K53" s="68"/>
      <c r="S53" s="139"/>
      <c r="T53" s="74"/>
      <c r="U53" s="74"/>
      <c r="AA53" s="65" t="s">
        <v>1629</v>
      </c>
      <c r="AG53" s="228"/>
      <c r="AH53" s="74"/>
      <c r="AI53" s="74"/>
      <c r="AJ53" s="74"/>
      <c r="AK53" s="74"/>
      <c r="AL53" s="74"/>
      <c r="AM53" s="74"/>
      <c r="AN53" s="74"/>
      <c r="AO53" s="74"/>
      <c r="AP53" s="74"/>
      <c r="AQ53" s="74"/>
      <c r="AR53" s="74"/>
      <c r="AS53" s="74"/>
      <c r="AT53" s="158"/>
    </row>
    <row r="54" spans="1:46" ht="15.75" thickBot="1">
      <c r="D54" s="135" t="str">
        <f>IF(AND(OR(C8="MF",C8="MG"),N121="fail Screw CS"),"To high rpm (speed) for critical speed, please add Screw Support","")</f>
        <v/>
      </c>
      <c r="K54" s="68"/>
      <c r="M54" s="65">
        <f xml:space="preserve"> Friction_Carr</f>
        <v>2</v>
      </c>
      <c r="S54" s="139"/>
      <c r="T54" s="74"/>
      <c r="U54" s="74"/>
      <c r="AA54" s="65" t="s">
        <v>1639</v>
      </c>
      <c r="AB54" s="65">
        <f ca="1">IF(Radial_F_tot &lt; Axial_F_tot,x_R_less_A * Radial_F_tot + y_R_less_A * Axial_F_tot,x_R_great_A * Radial_F_tot + y_R_great_A * Axial_F_tot)</f>
        <v>0</v>
      </c>
      <c r="AG54" s="229"/>
      <c r="AH54" s="160"/>
      <c r="AI54" s="160"/>
      <c r="AJ54" s="160"/>
      <c r="AK54" s="160"/>
      <c r="AL54" s="160"/>
      <c r="AM54" s="160"/>
      <c r="AN54" s="160"/>
      <c r="AO54" s="160"/>
      <c r="AP54" s="160"/>
      <c r="AQ54" s="160"/>
      <c r="AR54" s="160"/>
      <c r="AS54" s="160"/>
      <c r="AT54" s="161"/>
    </row>
    <row r="55" spans="1:46" ht="15">
      <c r="A55" s="65" t="s">
        <v>47</v>
      </c>
      <c r="C55" s="49">
        <v>1372</v>
      </c>
      <c r="D55" s="65" t="s">
        <v>48</v>
      </c>
      <c r="F55" s="135" t="str">
        <f>IF(C55&gt;C19,"This is longer than stroke of unit !"," ")</f>
        <v>This is longer than stroke of unit !</v>
      </c>
      <c r="K55" s="68"/>
      <c r="S55" s="139"/>
      <c r="T55" s="74"/>
      <c r="U55" s="74"/>
    </row>
    <row r="56" spans="1:46">
      <c r="K56" s="68"/>
      <c r="S56" s="139"/>
      <c r="T56" s="74"/>
      <c r="U56" s="74"/>
    </row>
    <row r="57" spans="1:46" ht="15" thickBot="1">
      <c r="A57" s="65" t="s">
        <v>49</v>
      </c>
      <c r="K57" s="68"/>
      <c r="S57" s="139"/>
      <c r="T57" s="74"/>
      <c r="U57" s="74"/>
      <c r="AF57" s="65" t="s">
        <v>1672</v>
      </c>
    </row>
    <row r="58" spans="1:46" ht="15">
      <c r="C58" s="230">
        <f>AI51</f>
        <v>5.9880000000000004</v>
      </c>
      <c r="D58" s="65" t="s">
        <v>50</v>
      </c>
      <c r="K58" s="68"/>
      <c r="S58" s="139"/>
      <c r="T58" s="74"/>
      <c r="U58" s="74"/>
      <c r="AF58" s="231"/>
      <c r="AG58" s="232" t="s">
        <v>1673</v>
      </c>
      <c r="AH58" s="233">
        <f>IF($L$19=1,AH63,IF($L$19=2,AH68,IF($L$19=3,AH73,"")))</f>
        <v>38.428571428571431</v>
      </c>
    </row>
    <row r="59" spans="1:46" ht="15" thickBot="1">
      <c r="K59" s="68"/>
      <c r="S59" s="139"/>
      <c r="T59" s="74"/>
      <c r="U59" s="74"/>
      <c r="AF59" s="234"/>
      <c r="AG59" s="235" t="s">
        <v>1674</v>
      </c>
      <c r="AH59" s="236">
        <f t="shared" ref="AH59:AH60" ca="1" si="0">IF($L$19=1,AH64,IF($L$19=2,AH69,IF($L$19=3,AH74,"")))</f>
        <v>28.571428571428573</v>
      </c>
    </row>
    <row r="60" spans="1:46" ht="15.75" thickBot="1">
      <c r="A60" s="135" t="str">
        <f>IF(AO41=1,"You will not reach full speed"," ")</f>
        <v xml:space="preserve"> </v>
      </c>
      <c r="B60" s="135"/>
      <c r="C60" s="135"/>
      <c r="D60" s="135"/>
      <c r="K60" s="68"/>
      <c r="T60" s="65" t="s">
        <v>1438</v>
      </c>
      <c r="U60" s="101">
        <f>10*Carry_weight_Yes</f>
        <v>0</v>
      </c>
      <c r="V60" s="139" t="s">
        <v>1455</v>
      </c>
      <c r="W60" s="74"/>
      <c r="X60" s="74"/>
      <c r="AF60" s="234"/>
      <c r="AG60" s="235" t="s">
        <v>1675</v>
      </c>
      <c r="AH60" s="236">
        <f t="shared" ca="1" si="0"/>
        <v>0</v>
      </c>
    </row>
    <row r="61" spans="1:46" ht="15.75" thickBot="1">
      <c r="A61" s="135" t="str">
        <f>IF(AO41=1,"You will reach just"," ")</f>
        <v xml:space="preserve"> </v>
      </c>
      <c r="B61" s="135"/>
      <c r="C61" s="237" t="str">
        <f>IF(AO41=1,AO46*Accel," ")</f>
        <v xml:space="preserve"> </v>
      </c>
      <c r="D61" s="238" t="str">
        <f>IF(AO41=1,"m/s"," ")</f>
        <v xml:space="preserve"> </v>
      </c>
      <c r="K61" s="68"/>
      <c r="U61" s="65" t="s">
        <v>1437</v>
      </c>
      <c r="V61" s="139"/>
      <c r="W61" s="74"/>
      <c r="X61" s="74"/>
      <c r="AF61" s="239"/>
      <c r="AG61" s="240" t="s">
        <v>1677</v>
      </c>
      <c r="AH61" s="241">
        <f ca="1" xml:space="preserve"> Fz_direction + (Fy_Direction + 0.001) + (Mx_direction / Nom_TQ_Mx) * Carr_dyn_C_each</f>
        <v>67.001000000000005</v>
      </c>
    </row>
    <row r="62" spans="1:46" ht="15.75" thickBot="1">
      <c r="E62" s="173">
        <v>0</v>
      </c>
      <c r="F62" s="213">
        <f>AN45*1000</f>
        <v>62.5</v>
      </c>
      <c r="G62" s="213">
        <f>F62+AN49*1000</f>
        <v>1309.5</v>
      </c>
      <c r="H62" s="174">
        <f>AN43*1000</f>
        <v>1372</v>
      </c>
      <c r="K62" s="68"/>
      <c r="T62" s="65">
        <f>L19</f>
        <v>2</v>
      </c>
      <c r="U62" s="183" t="s">
        <v>16</v>
      </c>
      <c r="V62" s="183" t="s">
        <v>1433</v>
      </c>
      <c r="W62" s="183" t="s">
        <v>17</v>
      </c>
      <c r="AF62" s="234" t="s">
        <v>16</v>
      </c>
      <c r="AG62" s="242"/>
      <c r="AH62" s="236"/>
    </row>
    <row r="63" spans="1:46" ht="15">
      <c r="E63" s="173">
        <v>0</v>
      </c>
      <c r="F63" s="173">
        <f>AO42</f>
        <v>0.25</v>
      </c>
      <c r="G63" s="173">
        <f>F63</f>
        <v>0.25</v>
      </c>
      <c r="H63" s="174">
        <v>0</v>
      </c>
      <c r="K63" s="68"/>
      <c r="T63" s="65" t="s">
        <v>1434</v>
      </c>
      <c r="U63" s="153">
        <v>0</v>
      </c>
      <c r="V63" s="156">
        <v>0</v>
      </c>
      <c r="W63" s="154">
        <f>Gr_Accel</f>
        <v>0</v>
      </c>
      <c r="X63" s="243">
        <f ca="1">OFFSET(T63,0,$T$62)</f>
        <v>0</v>
      </c>
      <c r="Y63" s="139" t="s">
        <v>1455</v>
      </c>
      <c r="AF63" s="234"/>
      <c r="AG63" s="235" t="s">
        <v>1673</v>
      </c>
      <c r="AH63" s="236">
        <f ca="1" xml:space="preserve"> Fz_in / 2 / Carr_Qty + Applied_z + Mass * Gravity_z * (Lx_carr / 2 + x_distance) / Lx_carr / Carr_Qty + Mass * Accel * (ABS(z_distance) + Lz_carr) / Lx_carr / Carr_Qty + My_in * 1000 / Lx_carr / Carr_Qty</f>
        <v>38.428571428571431</v>
      </c>
    </row>
    <row r="64" spans="1:46">
      <c r="K64" s="68"/>
      <c r="T64" s="65" t="s">
        <v>1435</v>
      </c>
      <c r="U64" s="228">
        <v>0</v>
      </c>
      <c r="V64" s="74">
        <f>Gr_Accel</f>
        <v>0</v>
      </c>
      <c r="W64" s="158">
        <v>0</v>
      </c>
      <c r="X64" s="243">
        <f ca="1">OFFSET(T64,0,$T$62)</f>
        <v>0</v>
      </c>
      <c r="Y64" s="139" t="s">
        <v>1455</v>
      </c>
      <c r="AF64" s="234"/>
      <c r="AG64" s="235" t="s">
        <v>1674</v>
      </c>
      <c r="AH64" s="236">
        <f ca="1" xml:space="preserve"> Fy_tot / 2 / Carr_Qty + Mz_tot / Lx_carr * 1000 / Carr_Qty</f>
        <v>12.856337243825237</v>
      </c>
    </row>
    <row r="65" spans="1:34" ht="15" thickBot="1">
      <c r="K65" s="68"/>
      <c r="T65" s="65" t="s">
        <v>1436</v>
      </c>
      <c r="U65" s="229">
        <f>Gr_Accel</f>
        <v>0</v>
      </c>
      <c r="V65" s="160">
        <v>0</v>
      </c>
      <c r="W65" s="161">
        <v>0</v>
      </c>
      <c r="X65" s="243">
        <f ca="1">OFFSET(T65,0,$T$62)</f>
        <v>0</v>
      </c>
      <c r="Y65" s="139" t="s">
        <v>1455</v>
      </c>
      <c r="AF65" s="234"/>
      <c r="AG65" s="235" t="s">
        <v>1675</v>
      </c>
      <c r="AH65" s="236">
        <f ca="1">Mx_tot / 2 / Carr_Qty / 0.9</f>
        <v>0</v>
      </c>
    </row>
    <row r="66" spans="1:34">
      <c r="K66" s="68"/>
      <c r="X66" s="74"/>
      <c r="AF66" s="234"/>
      <c r="AG66" s="242"/>
      <c r="AH66" s="236"/>
    </row>
    <row r="67" spans="1:34" ht="15" thickBot="1">
      <c r="K67" s="68"/>
      <c r="U67" s="183" t="s">
        <v>16</v>
      </c>
      <c r="V67" s="183" t="s">
        <v>1433</v>
      </c>
      <c r="W67" s="183" t="s">
        <v>17</v>
      </c>
      <c r="X67" s="74"/>
      <c r="AF67" s="234" t="s">
        <v>1676</v>
      </c>
      <c r="AG67" s="242"/>
      <c r="AH67" s="236"/>
    </row>
    <row r="68" spans="1:34">
      <c r="K68" s="68"/>
      <c r="S68" s="244" t="s">
        <v>1452</v>
      </c>
      <c r="T68" s="65">
        <f ca="1">OFFSET(T68,0,$T$62)</f>
        <v>0</v>
      </c>
      <c r="U68" s="153">
        <f ca="1" xml:space="preserve"> Mass * Gravity_z * ABS(y_distance)</f>
        <v>0</v>
      </c>
      <c r="V68" s="156">
        <f ca="1" xml:space="preserve"> Mass * Gravity_y * (ABS(z_distance - Lz_carr))</f>
        <v>0</v>
      </c>
      <c r="W68" s="154">
        <v>0</v>
      </c>
      <c r="X68" s="74" t="s">
        <v>1439</v>
      </c>
      <c r="Y68" s="65" t="s">
        <v>1451</v>
      </c>
      <c r="AF68" s="234"/>
      <c r="AG68" s="235" t="s">
        <v>1673</v>
      </c>
      <c r="AH68" s="236">
        <f>Fz_in / 2 / Carr_Qty + My_in / Lx_carr / Carr_Qty * 1000 + Mass * Accel * (ABS(z_distance) + Lz_carr) / Lx_carr / Carr_Qty</f>
        <v>38.428571428571431</v>
      </c>
    </row>
    <row r="69" spans="1:34">
      <c r="K69" s="68"/>
      <c r="S69" s="244" t="s">
        <v>1453</v>
      </c>
      <c r="T69" s="65">
        <f ca="1">OFFSET(T69,0,$T$62)</f>
        <v>0</v>
      </c>
      <c r="U69" s="228">
        <f ca="1">Mass * Gravity_z *ABS(x_distance)</f>
        <v>0</v>
      </c>
      <c r="V69" s="74">
        <v>0</v>
      </c>
      <c r="W69" s="158">
        <f ca="1" xml:space="preserve"> Mass * Gravity_x * (ABS(z_distance - Lz_carr))</f>
        <v>0</v>
      </c>
      <c r="X69" s="74" t="s">
        <v>1439</v>
      </c>
      <c r="AF69" s="234"/>
      <c r="AG69" s="235" t="s">
        <v>1674</v>
      </c>
      <c r="AH69" s="236">
        <f ca="1">Fy_in / 2 / Carr_Qty + Applied_y + Mass * Gravity_y / 2 / Carr_Qty + Mass * Accel * ABS(y_distance) / Lx_carr / Carr_Qty + Mz_in / Lx_carr * 1000 / Carr_Qty</f>
        <v>28.571428571428573</v>
      </c>
    </row>
    <row r="70" spans="1:34" ht="15" thickBot="1">
      <c r="K70" s="68"/>
      <c r="S70" s="244" t="s">
        <v>1454</v>
      </c>
      <c r="T70" s="65">
        <f ca="1">OFFSET(T70,0,$T$62)</f>
        <v>0</v>
      </c>
      <c r="U70" s="229">
        <v>0</v>
      </c>
      <c r="V70" s="160">
        <f ca="1" xml:space="preserve"> Mass * Gravity_y * ABS(x_distance)</f>
        <v>0</v>
      </c>
      <c r="W70" s="161">
        <f ca="1" xml:space="preserve"> Mass * Gravity_x * ABS(y_distance)</f>
        <v>0</v>
      </c>
      <c r="X70" s="74" t="s">
        <v>1439</v>
      </c>
      <c r="AF70" s="234"/>
      <c r="AG70" s="235" t="s">
        <v>1675</v>
      </c>
      <c r="AH70" s="236">
        <f ca="1">(Mx_in + Applied_z + Mass * Gravity_y * (ABS(z_distance) + Lz_carr) / 1000) / 2 / Carr_Qty / 0.8</f>
        <v>0</v>
      </c>
    </row>
    <row r="71" spans="1:34" ht="15">
      <c r="A71" s="245" t="str">
        <f ca="1">OFFSET(Unit_Qty,Unit_Qty,0)&amp;", "&amp;OFFSET(L19,L19,1)&amp;" Mounting"</f>
        <v>Single unit, Horizontal Side Mounting</v>
      </c>
      <c r="K71" s="68"/>
      <c r="S71" s="74"/>
      <c r="T71" s="74"/>
      <c r="U71" s="74"/>
      <c r="V71" s="74"/>
      <c r="W71" s="74"/>
      <c r="X71" s="74"/>
      <c r="AF71" s="234"/>
      <c r="AG71" s="242"/>
      <c r="AH71" s="236"/>
    </row>
    <row r="72" spans="1:34" ht="15">
      <c r="F72" s="135"/>
      <c r="K72" s="68"/>
      <c r="L72" s="152"/>
      <c r="S72" s="244" t="s">
        <v>1440</v>
      </c>
      <c r="T72" s="74">
        <f>Applied_z * ABS(y_distance) + Applied_y * (ABS(z_distance- Lz_carr))</f>
        <v>0</v>
      </c>
      <c r="U72" s="74"/>
      <c r="V72" s="74"/>
      <c r="W72" s="74"/>
      <c r="X72" s="74"/>
      <c r="AF72" s="234" t="s">
        <v>17</v>
      </c>
      <c r="AG72" s="242"/>
      <c r="AH72" s="236"/>
    </row>
    <row r="73" spans="1:34" ht="15">
      <c r="B73" s="246" t="s">
        <v>59</v>
      </c>
      <c r="D73" s="65" t="s">
        <v>60</v>
      </c>
      <c r="K73" s="68"/>
      <c r="S73" s="244" t="s">
        <v>1441</v>
      </c>
      <c r="T73" s="74">
        <f>Applied_z * ABS(x_distance) + Applied_x * (ABS(z_distance- Lz_carr))</f>
        <v>0</v>
      </c>
      <c r="U73" s="74"/>
      <c r="V73" s="74"/>
      <c r="W73" s="74"/>
      <c r="X73" s="74"/>
      <c r="AF73" s="234"/>
      <c r="AG73" s="235" t="s">
        <v>1673</v>
      </c>
      <c r="AH73" s="236">
        <f ca="1" xml:space="preserve"> Fz_in / 2 / Carr_Qty + My_in / Lx_carr * 1000 / Carr_Qty + (Applied_x + Mass * Gravity_x + Mass * Accel) * (ABS(z_distance) + Lz_carr) / Lx_carr / Carr_Qty</f>
        <v>38.428571428571431</v>
      </c>
    </row>
    <row r="74" spans="1:34" ht="15">
      <c r="A74" s="128" t="s">
        <v>18</v>
      </c>
      <c r="B74" s="247">
        <f ca="1">Fx_tot</f>
        <v>209.55278610154659</v>
      </c>
      <c r="C74" s="65" t="s">
        <v>19</v>
      </c>
      <c r="D74" s="248">
        <f>Fx_max</f>
        <v>5000</v>
      </c>
      <c r="E74" s="65" t="s">
        <v>19</v>
      </c>
      <c r="F74" s="135" t="str">
        <f t="shared" ref="F74:F79" ca="1" si="1">IF(B74&gt;D74,"Too much !"," ")</f>
        <v xml:space="preserve"> </v>
      </c>
      <c r="K74" s="68"/>
      <c r="L74" s="152"/>
      <c r="S74" s="244" t="s">
        <v>1442</v>
      </c>
      <c r="T74" s="74">
        <f>Applied_x * ABS(y_distance) + Applied_y * ABS(x_distance)</f>
        <v>0</v>
      </c>
      <c r="U74" s="74"/>
      <c r="V74" s="74"/>
      <c r="W74" s="74"/>
      <c r="X74" s="74"/>
      <c r="AF74" s="234"/>
      <c r="AG74" s="235" t="s">
        <v>1674</v>
      </c>
      <c r="AH74" s="236">
        <f ca="1" xml:space="preserve"> Fy_in / 2 / Carr_Qty + Mz_in / Lx_carr / Carr_Qty * 1000 + (+Applied_x + Mass * Gravity_x + Mass * Accel) * ABS(y_distance) / Lx_carr / Carr_Qty</f>
        <v>28.571428571428573</v>
      </c>
    </row>
    <row r="75" spans="1:34" ht="15.75" thickBot="1">
      <c r="A75" s="128" t="s">
        <v>20</v>
      </c>
      <c r="B75" s="247">
        <f ca="1">Fy_tot</f>
        <v>0</v>
      </c>
      <c r="C75" s="65" t="s">
        <v>19</v>
      </c>
      <c r="D75" s="128">
        <f>Fy_max</f>
        <v>7500</v>
      </c>
      <c r="E75" s="65" t="s">
        <v>19</v>
      </c>
      <c r="F75" s="135" t="str">
        <f t="shared" ca="1" si="1"/>
        <v xml:space="preserve"> </v>
      </c>
      <c r="K75" s="68"/>
      <c r="L75" s="152"/>
      <c r="AF75" s="239"/>
      <c r="AG75" s="240" t="s">
        <v>1675</v>
      </c>
      <c r="AH75" s="241">
        <f xml:space="preserve"> Mx_in</f>
        <v>0</v>
      </c>
    </row>
    <row r="76" spans="1:34" ht="15.75" thickBot="1">
      <c r="A76" s="128" t="s">
        <v>21</v>
      </c>
      <c r="B76" s="247">
        <f ca="1">Fz_tot</f>
        <v>0</v>
      </c>
      <c r="C76" s="65" t="s">
        <v>19</v>
      </c>
      <c r="D76" s="128">
        <f>Fz_max</f>
        <v>7500</v>
      </c>
      <c r="E76" s="65" t="s">
        <v>19</v>
      </c>
      <c r="F76" s="135" t="str">
        <f t="shared" ca="1" si="1"/>
        <v xml:space="preserve"> </v>
      </c>
      <c r="K76" s="68"/>
      <c r="L76" s="152"/>
      <c r="Z76" s="249" t="s">
        <v>1519</v>
      </c>
      <c r="AA76" s="249">
        <v>0</v>
      </c>
      <c r="AB76" s="97" t="s">
        <v>1520</v>
      </c>
      <c r="AC76" s="97" t="s">
        <v>1521</v>
      </c>
      <c r="AD76" s="97" t="s">
        <v>1522</v>
      </c>
      <c r="AE76" s="250" t="s">
        <v>1523</v>
      </c>
    </row>
    <row r="77" spans="1:34" ht="15">
      <c r="A77" s="128" t="s">
        <v>22</v>
      </c>
      <c r="B77" s="247">
        <f ca="1">Mx_tot</f>
        <v>0</v>
      </c>
      <c r="C77" s="65" t="s">
        <v>25</v>
      </c>
      <c r="D77" s="128">
        <f>Mx_max</f>
        <v>120</v>
      </c>
      <c r="E77" s="65" t="s">
        <v>25</v>
      </c>
      <c r="F77" s="135" t="str">
        <f t="shared" ca="1" si="1"/>
        <v xml:space="preserve"> </v>
      </c>
      <c r="K77" s="68"/>
      <c r="L77" s="152"/>
      <c r="Z77" s="228" t="s">
        <v>1456</v>
      </c>
      <c r="AA77" s="228">
        <f t="shared" ref="AA77:AA120" si="2">IF(LEFT(AB77,LEN($C$8))=$C$8,AA76+1,AA76)</f>
        <v>1</v>
      </c>
      <c r="AB77" s="74" t="s">
        <v>1503</v>
      </c>
      <c r="AC77" s="74" t="str">
        <f t="shared" ref="AC77:AC120" si="3">IF(LEFT(AB77,LEN($C$8))=$C$8,AB77," ")</f>
        <v>MF06B</v>
      </c>
      <c r="AD77" s="74">
        <v>1</v>
      </c>
      <c r="AE77" s="158" t="str">
        <f>IFERROR(VLOOKUP(AD77,$AA$77:$AB$120,2,FALSE)," ")</f>
        <v>MF06B</v>
      </c>
    </row>
    <row r="78" spans="1:34" ht="15">
      <c r="A78" s="128" t="s">
        <v>23</v>
      </c>
      <c r="B78" s="247">
        <f ca="1">My_tot</f>
        <v>5.8946306262938704</v>
      </c>
      <c r="C78" s="65" t="s">
        <v>25</v>
      </c>
      <c r="D78" s="248">
        <f>My_max</f>
        <v>1875</v>
      </c>
      <c r="E78" s="65" t="s">
        <v>25</v>
      </c>
      <c r="F78" s="135" t="str">
        <f t="shared" ca="1" si="1"/>
        <v xml:space="preserve"> </v>
      </c>
      <c r="K78" s="68"/>
      <c r="L78" s="152"/>
      <c r="Z78" s="228" t="s">
        <v>1457</v>
      </c>
      <c r="AA78" s="228">
        <f t="shared" si="2"/>
        <v>2</v>
      </c>
      <c r="AB78" s="74" t="s">
        <v>1816</v>
      </c>
      <c r="AC78" s="74" t="str">
        <f t="shared" si="3"/>
        <v>MF06S</v>
      </c>
      <c r="AD78" s="74">
        <v>2</v>
      </c>
      <c r="AE78" s="158" t="str">
        <f>IFERROR(VLOOKUP(AD78,$AA$77:$AB$120,2,FALSE)," ")</f>
        <v>MF06S</v>
      </c>
    </row>
    <row r="79" spans="1:34" ht="15">
      <c r="A79" s="128" t="s">
        <v>24</v>
      </c>
      <c r="B79" s="247">
        <f ca="1">Mz_tot</f>
        <v>8.9994360706776657</v>
      </c>
      <c r="C79" s="65" t="s">
        <v>25</v>
      </c>
      <c r="D79" s="128">
        <f>Mz_max</f>
        <v>1875</v>
      </c>
      <c r="E79" s="65" t="s">
        <v>25</v>
      </c>
      <c r="F79" s="135" t="str">
        <f t="shared" ca="1" si="1"/>
        <v xml:space="preserve"> </v>
      </c>
      <c r="K79" s="68"/>
      <c r="Z79" s="228" t="s">
        <v>1560</v>
      </c>
      <c r="AA79" s="228">
        <f t="shared" si="2"/>
        <v>3</v>
      </c>
      <c r="AB79" s="74" t="s">
        <v>1504</v>
      </c>
      <c r="AC79" s="74" t="str">
        <f t="shared" si="3"/>
        <v>MF07B</v>
      </c>
      <c r="AD79" s="74">
        <v>3</v>
      </c>
      <c r="AE79" s="158" t="str">
        <f>IFERROR(VLOOKUP(AD79,$AA$77:$AB$120,2,FALSE)," ")</f>
        <v>MF07B</v>
      </c>
    </row>
    <row r="80" spans="1:34" ht="15">
      <c r="F80" s="95" t="s">
        <v>209</v>
      </c>
      <c r="G80" s="251">
        <f ca="1">Percent_of_max</f>
        <v>8.9435022383848178E-3</v>
      </c>
      <c r="K80" s="68"/>
      <c r="M80" s="51">
        <v>1</v>
      </c>
      <c r="Z80" s="228" t="s">
        <v>1458</v>
      </c>
      <c r="AA80" s="228">
        <f t="shared" si="2"/>
        <v>4</v>
      </c>
      <c r="AB80" s="74" t="s">
        <v>1817</v>
      </c>
      <c r="AC80" s="74" t="str">
        <f t="shared" si="3"/>
        <v>MF07S</v>
      </c>
      <c r="AD80" s="74">
        <v>4</v>
      </c>
      <c r="AE80" s="158" t="str">
        <f>IFERROR(VLOOKUP(AD80,$AA$77:$AB$120,2,FALSE)," ")</f>
        <v>MF07S</v>
      </c>
    </row>
    <row r="81" spans="1:31" ht="15">
      <c r="B81" s="141" t="str">
        <f ca="1">IF(Percent_of_max&gt;1.001,"The total load is too much ! Select bigger unit or another configuration.",IF(Fx_tot&gt;Fx_max,"The axial force is too much ! Select bigger unit or another configuration."," "))</f>
        <v xml:space="preserve"> </v>
      </c>
      <c r="K81" s="68"/>
      <c r="M81" s="92" t="s">
        <v>159</v>
      </c>
      <c r="Z81" s="228" t="s">
        <v>1625</v>
      </c>
      <c r="AA81" s="228">
        <f t="shared" si="2"/>
        <v>5</v>
      </c>
      <c r="AB81" s="74" t="s">
        <v>1505</v>
      </c>
      <c r="AC81" s="74" t="str">
        <f t="shared" si="3"/>
        <v>MF10B</v>
      </c>
      <c r="AD81" s="74">
        <v>5</v>
      </c>
      <c r="AE81" s="158" t="str">
        <f>IFERROR(VLOOKUP(AD81,$AA$77:$AB$120,2,FALSE)," ")</f>
        <v>MF10B</v>
      </c>
    </row>
    <row r="82" spans="1:31" ht="15">
      <c r="K82" s="68"/>
      <c r="M82" s="92" t="s">
        <v>162</v>
      </c>
      <c r="Z82" s="228" t="s">
        <v>1459</v>
      </c>
      <c r="AA82" s="228">
        <f t="shared" si="2"/>
        <v>6</v>
      </c>
      <c r="AB82" s="74" t="s">
        <v>1818</v>
      </c>
      <c r="AC82" s="74" t="str">
        <f t="shared" si="3"/>
        <v>MF10S</v>
      </c>
      <c r="AD82" s="74">
        <v>6</v>
      </c>
      <c r="AE82" s="158" t="str">
        <f t="shared" ref="AE82:AE120" si="4">IFERROR(VLOOKUP(AD82,$AA$77:$AB$120,2,FALSE)," ")</f>
        <v>MF10S</v>
      </c>
    </row>
    <row r="83" spans="1:31" ht="15">
      <c r="B83" s="253" t="s">
        <v>201</v>
      </c>
      <c r="C83" s="245" t="str">
        <f>V3</f>
        <v>MF10S10Z350_D</v>
      </c>
      <c r="E83" s="252"/>
      <c r="K83" s="68"/>
      <c r="M83" s="92" t="s">
        <v>206</v>
      </c>
      <c r="Z83" s="228" t="s">
        <v>1460</v>
      </c>
      <c r="AA83" s="228">
        <f t="shared" si="2"/>
        <v>6</v>
      </c>
      <c r="AB83" s="74" t="s">
        <v>1506</v>
      </c>
      <c r="AC83" s="74" t="str">
        <f t="shared" si="3"/>
        <v xml:space="preserve"> </v>
      </c>
      <c r="AD83" s="74">
        <f>AD82+1</f>
        <v>7</v>
      </c>
      <c r="AE83" s="158" t="str">
        <f t="shared" si="4"/>
        <v xml:space="preserve"> </v>
      </c>
    </row>
    <row r="84" spans="1:31" ht="15">
      <c r="K84" s="68"/>
      <c r="M84" s="92" t="s">
        <v>207</v>
      </c>
      <c r="Z84" s="228" t="s">
        <v>1461</v>
      </c>
      <c r="AA84" s="228">
        <f t="shared" si="2"/>
        <v>6</v>
      </c>
      <c r="AB84" s="74" t="s">
        <v>1507</v>
      </c>
      <c r="AC84" s="74" t="str">
        <f t="shared" si="3"/>
        <v xml:space="preserve"> </v>
      </c>
      <c r="AD84" s="74">
        <f t="shared" ref="AD84:AD120" si="5">AD83+1</f>
        <v>8</v>
      </c>
      <c r="AE84" s="158" t="str">
        <f t="shared" si="4"/>
        <v xml:space="preserve"> </v>
      </c>
    </row>
    <row r="85" spans="1:31" ht="15">
      <c r="A85" s="245" t="s">
        <v>64</v>
      </c>
      <c r="K85" s="68"/>
      <c r="M85" s="92" t="s">
        <v>208</v>
      </c>
      <c r="Z85" s="228" t="s">
        <v>1462</v>
      </c>
      <c r="AA85" s="228">
        <f t="shared" si="2"/>
        <v>6</v>
      </c>
      <c r="AB85" s="74" t="s">
        <v>1819</v>
      </c>
      <c r="AC85" s="74" t="str">
        <f t="shared" si="3"/>
        <v xml:space="preserve"> </v>
      </c>
      <c r="AD85" s="74">
        <f t="shared" si="5"/>
        <v>9</v>
      </c>
      <c r="AE85" s="158" t="str">
        <f t="shared" si="4"/>
        <v xml:space="preserve"> </v>
      </c>
    </row>
    <row r="86" spans="1:31" ht="15">
      <c r="C86" s="95" t="s">
        <v>66</v>
      </c>
      <c r="D86" s="49">
        <v>1</v>
      </c>
      <c r="K86" s="68"/>
      <c r="M86" s="92" t="s">
        <v>161</v>
      </c>
      <c r="Z86" s="228" t="s">
        <v>1463</v>
      </c>
      <c r="AA86" s="228">
        <f t="shared" si="2"/>
        <v>6</v>
      </c>
      <c r="AB86" s="74" t="s">
        <v>1508</v>
      </c>
      <c r="AC86" s="74" t="str">
        <f t="shared" si="3"/>
        <v xml:space="preserve"> </v>
      </c>
      <c r="AD86" s="74">
        <f t="shared" si="5"/>
        <v>10</v>
      </c>
      <c r="AE86" s="158" t="str">
        <f t="shared" si="4"/>
        <v xml:space="preserve"> </v>
      </c>
    </row>
    <row r="87" spans="1:31" ht="15" thickBot="1">
      <c r="K87" s="68"/>
      <c r="Z87" s="229" t="s">
        <v>1464</v>
      </c>
      <c r="AA87" s="228">
        <f t="shared" si="2"/>
        <v>6</v>
      </c>
      <c r="AB87" s="74" t="s">
        <v>1820</v>
      </c>
      <c r="AC87" s="74" t="str">
        <f t="shared" si="3"/>
        <v xml:space="preserve"> </v>
      </c>
      <c r="AD87" s="74">
        <f t="shared" si="5"/>
        <v>11</v>
      </c>
      <c r="AE87" s="158" t="str">
        <f t="shared" si="4"/>
        <v xml:space="preserve"> </v>
      </c>
    </row>
    <row r="88" spans="1:31" ht="15">
      <c r="C88" s="245" t="s">
        <v>1655</v>
      </c>
      <c r="K88" s="68"/>
      <c r="Z88" s="254"/>
      <c r="AA88" s="228">
        <f t="shared" si="2"/>
        <v>6</v>
      </c>
      <c r="AB88" s="74" t="s">
        <v>1509</v>
      </c>
      <c r="AC88" s="74" t="str">
        <f t="shared" si="3"/>
        <v xml:space="preserve"> </v>
      </c>
      <c r="AD88" s="74">
        <f t="shared" si="5"/>
        <v>12</v>
      </c>
      <c r="AE88" s="158" t="str">
        <f t="shared" si="4"/>
        <v xml:space="preserve"> </v>
      </c>
    </row>
    <row r="89" spans="1:31">
      <c r="C89" s="95" t="str">
        <f>Guide_Type</f>
        <v>Ball Guide</v>
      </c>
      <c r="D89" s="255">
        <f ca="1">VLOOKUP(Guide_Type,M91:N97,2,FALSE)</f>
        <v>1964536966.0696156</v>
      </c>
      <c r="E89" s="65" t="s">
        <v>65</v>
      </c>
      <c r="F89" s="256">
        <f ca="1">D89*1000000/(Move_Distance*2)</f>
        <v>715939127576.3905</v>
      </c>
      <c r="G89" s="65" t="s">
        <v>1561</v>
      </c>
      <c r="K89" s="68"/>
      <c r="M89" s="95" t="s">
        <v>1492</v>
      </c>
      <c r="N89" s="65">
        <f>1000000 / Move_Distance / 2 / CyclesPerTime / 60 / Hours_Per_Day / Days_Per_Year</f>
        <v>4.2179570240794724E-3</v>
      </c>
      <c r="O89" s="257"/>
      <c r="X89" s="258"/>
      <c r="Z89" s="254"/>
      <c r="AA89" s="228">
        <f t="shared" si="2"/>
        <v>6</v>
      </c>
      <c r="AB89" s="74" t="s">
        <v>1821</v>
      </c>
      <c r="AC89" s="74" t="str">
        <f t="shared" si="3"/>
        <v xml:space="preserve"> </v>
      </c>
      <c r="AD89" s="74">
        <f t="shared" si="5"/>
        <v>13</v>
      </c>
      <c r="AE89" s="158" t="str">
        <f t="shared" si="4"/>
        <v xml:space="preserve"> </v>
      </c>
    </row>
    <row r="90" spans="1:31" ht="15">
      <c r="C90" s="95" t="str">
        <f>VLOOKUP(Actuation,L100:N102,2,FALSE)</f>
        <v>Ball screw</v>
      </c>
      <c r="D90" s="255">
        <f ca="1">VLOOKUP(Actuation,L100:N102,3,FALSE)</f>
        <v>9499950.5144917872</v>
      </c>
      <c r="E90" s="65" t="s">
        <v>65</v>
      </c>
      <c r="F90" s="256">
        <f ca="1">D90*1000000/(Move_Distance*2)</f>
        <v>3462081091.2870946</v>
      </c>
      <c r="G90" s="65" t="s">
        <v>1561</v>
      </c>
      <c r="K90" s="68"/>
      <c r="L90" s="259" t="s">
        <v>1624</v>
      </c>
      <c r="M90" s="260"/>
      <c r="N90" s="260"/>
      <c r="O90" s="260"/>
      <c r="P90" s="260"/>
      <c r="Q90" s="260"/>
      <c r="X90" s="258"/>
      <c r="Z90" s="254"/>
      <c r="AA90" s="228">
        <f t="shared" si="2"/>
        <v>6</v>
      </c>
      <c r="AB90" s="74" t="s">
        <v>1535</v>
      </c>
      <c r="AC90" s="74" t="str">
        <f t="shared" si="3"/>
        <v xml:space="preserve"> </v>
      </c>
      <c r="AD90" s="74">
        <f t="shared" si="5"/>
        <v>14</v>
      </c>
      <c r="AE90" s="158" t="str">
        <f t="shared" si="4"/>
        <v xml:space="preserve"> </v>
      </c>
    </row>
    <row r="91" spans="1:31" ht="15" thickBot="1">
      <c r="C91" s="95" t="str">
        <f>VLOOKUP(Actuation,L105:N107,2,FALSE)</f>
        <v>Support Bearing</v>
      </c>
      <c r="D91" s="255">
        <f ca="1">VLOOKUP(Actuation,L105:N107,3,FALSE)</f>
        <v>376049.48581747222</v>
      </c>
      <c r="E91" s="65" t="s">
        <v>65</v>
      </c>
      <c r="F91" s="256">
        <f ca="1">D91*1000000/(Move_Distance*2)</f>
        <v>137044273.25709629</v>
      </c>
      <c r="G91" s="65" t="s">
        <v>1561</v>
      </c>
      <c r="K91" s="68"/>
      <c r="L91" s="261" t="s">
        <v>1678</v>
      </c>
      <c r="M91" s="262" t="str">
        <f>IF(LEFT(C9,4)="MF06","Ball Guide","Ball Guide - MF06")</f>
        <v>Ball Guide - MF06</v>
      </c>
      <c r="N91" s="263">
        <f ca="1">50 * (Carr_dyn_C_each / (Fz_direction + (Fy_Direction + 0.001) + Mx_direction / Ly_carr * 1000) / 1.8) ^ 3</f>
        <v>1964536966.0696156</v>
      </c>
      <c r="O91" s="264" t="s">
        <v>65</v>
      </c>
      <c r="P91" s="263">
        <f t="shared" ref="P91:P92" ca="1" si="6">N91*$N$89</f>
        <v>8286332.495097111</v>
      </c>
      <c r="Q91" s="260" t="s">
        <v>1628</v>
      </c>
      <c r="X91" s="258"/>
      <c r="Z91" s="254"/>
      <c r="AA91" s="228">
        <f t="shared" si="2"/>
        <v>6</v>
      </c>
      <c r="AB91" s="74" t="s">
        <v>1532</v>
      </c>
      <c r="AC91" s="74" t="str">
        <f t="shared" si="3"/>
        <v xml:space="preserve"> </v>
      </c>
      <c r="AD91" s="74">
        <f t="shared" si="5"/>
        <v>15</v>
      </c>
      <c r="AE91" s="158" t="str">
        <f t="shared" si="4"/>
        <v xml:space="preserve"> </v>
      </c>
    </row>
    <row r="92" spans="1:31">
      <c r="K92" s="68"/>
      <c r="L92" s="261" t="s">
        <v>1679</v>
      </c>
      <c r="M92" s="261" t="str">
        <f>IF(OR(LEFT(C9,4)="MF07",LEFT(C9,4)="MF10"),"Ball Guide","Ball Guide - MF07, MF10")</f>
        <v>Ball Guide</v>
      </c>
      <c r="N92" s="263">
        <f ca="1" xml:space="preserve"> (50 * (Carr_dyn_C_each / (EQ_load) / 1.8 / fm_factor) ^ 3)</f>
        <v>1964536966.0696156</v>
      </c>
      <c r="O92" s="264" t="s">
        <v>65</v>
      </c>
      <c r="P92" s="263">
        <f t="shared" ca="1" si="6"/>
        <v>8286332.495097111</v>
      </c>
      <c r="Q92" s="260" t="s">
        <v>1628</v>
      </c>
      <c r="V92" s="265" t="s">
        <v>1706</v>
      </c>
      <c r="W92" s="266">
        <f>IF(Gear_Direct="Gear",W98,W104)</f>
        <v>1.5063701549401563E-3</v>
      </c>
      <c r="X92" s="258" t="s">
        <v>72</v>
      </c>
      <c r="Z92" s="254"/>
      <c r="AA92" s="228">
        <f t="shared" si="2"/>
        <v>6</v>
      </c>
      <c r="AB92" s="74" t="s">
        <v>1533</v>
      </c>
      <c r="AC92" s="74" t="str">
        <f t="shared" si="3"/>
        <v xml:space="preserve"> </v>
      </c>
      <c r="AD92" s="74">
        <f t="shared" si="5"/>
        <v>16</v>
      </c>
      <c r="AE92" s="158" t="str">
        <f t="shared" si="4"/>
        <v xml:space="preserve"> </v>
      </c>
    </row>
    <row r="93" spans="1:31" ht="15">
      <c r="C93" s="95" t="s">
        <v>67</v>
      </c>
      <c r="D93" s="49">
        <v>0.2</v>
      </c>
      <c r="F93" s="95" t="s">
        <v>70</v>
      </c>
      <c r="G93" s="267">
        <f>D93*2*C58/60</f>
        <v>3.9920000000000004E-2</v>
      </c>
      <c r="H93" s="135" t="str">
        <f>IF(G93&gt;1,"Not possible !"," ")</f>
        <v xml:space="preserve"> </v>
      </c>
      <c r="K93" s="68"/>
      <c r="L93" s="261" t="s">
        <v>1680</v>
      </c>
      <c r="M93" s="262" t="str">
        <f>IF(OR(M92="Ball Guide",M91="Ball Guide"),"Ball Guide - Non MF","Ball Guide")</f>
        <v>Ball Guide - Non MF</v>
      </c>
      <c r="N93" s="263">
        <f ca="1">((Carr_dyn_C_each / (Fz_max_individual + PL_Carr) / Percent_of_max / fm_factor) ^ 3) * 100</f>
        <v>182698468537.33609</v>
      </c>
      <c r="O93" s="264" t="s">
        <v>65</v>
      </c>
      <c r="P93" s="263">
        <f ca="1">N93*$N$89</f>
        <v>770614288.65561926</v>
      </c>
      <c r="Q93" s="260" t="s">
        <v>1628</v>
      </c>
      <c r="V93" s="268" t="s">
        <v>1707</v>
      </c>
      <c r="W93" s="269">
        <f>IF(Gear_Direct="Gear",W99,W105)</f>
        <v>1500</v>
      </c>
      <c r="X93" s="258" t="s">
        <v>1713</v>
      </c>
      <c r="Z93" s="254"/>
      <c r="AA93" s="228">
        <f t="shared" si="2"/>
        <v>6</v>
      </c>
      <c r="AB93" s="74" t="s">
        <v>1534</v>
      </c>
      <c r="AC93" s="74" t="str">
        <f t="shared" si="3"/>
        <v xml:space="preserve"> </v>
      </c>
      <c r="AD93" s="74">
        <f t="shared" si="5"/>
        <v>17</v>
      </c>
      <c r="AE93" s="158" t="str">
        <f t="shared" si="4"/>
        <v xml:space="preserve"> </v>
      </c>
    </row>
    <row r="94" spans="1:31">
      <c r="C94" s="95" t="s">
        <v>68</v>
      </c>
      <c r="D94" s="49">
        <v>24</v>
      </c>
      <c r="K94" s="68"/>
      <c r="L94" s="260"/>
      <c r="M94" s="270" t="s">
        <v>1373</v>
      </c>
      <c r="N94" s="263">
        <f ca="1" xml:space="preserve"> IF(Percent_of_max&lt;0.3,36000, (36000 - (Percent_of_max - 0.3) * 36000 / 0.7))</f>
        <v>36000</v>
      </c>
      <c r="O94" s="264" t="s">
        <v>65</v>
      </c>
      <c r="P94" s="263">
        <f ca="1">N94*$N$89</f>
        <v>151.846452866861</v>
      </c>
      <c r="Q94" s="260" t="s">
        <v>1628</v>
      </c>
      <c r="V94" s="268" t="s">
        <v>1708</v>
      </c>
      <c r="W94" s="269">
        <f>IF(Gear_Direct="Gear",W100,W106)</f>
        <v>1.5063701549401563E-3</v>
      </c>
      <c r="X94" s="258" t="s">
        <v>72</v>
      </c>
      <c r="Z94" s="254"/>
      <c r="AA94" s="228">
        <f t="shared" si="2"/>
        <v>6</v>
      </c>
      <c r="AB94" s="74" t="s">
        <v>1495</v>
      </c>
      <c r="AC94" s="74" t="str">
        <f t="shared" si="3"/>
        <v xml:space="preserve"> </v>
      </c>
      <c r="AD94" s="74">
        <f t="shared" si="5"/>
        <v>18</v>
      </c>
      <c r="AE94" s="158" t="str">
        <f t="shared" si="4"/>
        <v xml:space="preserve"> </v>
      </c>
    </row>
    <row r="95" spans="1:31" ht="15" thickBot="1">
      <c r="C95" s="95" t="s">
        <v>69</v>
      </c>
      <c r="D95" s="49">
        <v>300</v>
      </c>
      <c r="K95" s="68"/>
      <c r="L95" s="260"/>
      <c r="M95" s="270" t="s">
        <v>362</v>
      </c>
      <c r="N95" s="263" t="e">
        <f ca="1" xml:space="preserve"> (TR_dyn_C / P_factor / fm_factor) ^ 3 * TR_dia * PI()</f>
        <v>#DIV/0!</v>
      </c>
      <c r="O95" s="271" t="s">
        <v>65</v>
      </c>
      <c r="P95" s="263" t="e">
        <f ca="1">N95*$N$89</f>
        <v>#DIV/0!</v>
      </c>
      <c r="Q95" s="260" t="s">
        <v>1628</v>
      </c>
      <c r="V95" s="272" t="s">
        <v>1710</v>
      </c>
      <c r="W95" s="273">
        <f ca="1">IF(Gear_Direct="Gear",W101,W107)</f>
        <v>0.53110407836065177</v>
      </c>
      <c r="X95" s="258" t="s">
        <v>25</v>
      </c>
      <c r="Z95" s="254"/>
      <c r="AA95" s="228">
        <f t="shared" si="2"/>
        <v>6</v>
      </c>
      <c r="AB95" s="74" t="s">
        <v>1498</v>
      </c>
      <c r="AC95" s="74" t="str">
        <f t="shared" si="3"/>
        <v xml:space="preserve"> </v>
      </c>
      <c r="AD95" s="74">
        <f t="shared" si="5"/>
        <v>19</v>
      </c>
      <c r="AE95" s="158" t="str">
        <f t="shared" si="4"/>
        <v xml:space="preserve"> </v>
      </c>
    </row>
    <row r="96" spans="1:31">
      <c r="K96" s="68"/>
      <c r="L96" s="260"/>
      <c r="M96" s="270" t="s">
        <v>1642</v>
      </c>
      <c r="N96" s="263" t="e">
        <f>((Carr_dyn_C_each * K_factor / 4) / F_rms_max) ^ 3 * 100 * fm_factor</f>
        <v>#NAME?</v>
      </c>
      <c r="O96" s="271" t="s">
        <v>65</v>
      </c>
      <c r="P96" s="263" t="e">
        <f t="shared" ref="P96:P97" si="7">N96*$N$89</f>
        <v>#NAME?</v>
      </c>
      <c r="Q96" s="260" t="s">
        <v>1628</v>
      </c>
      <c r="V96" s="274"/>
      <c r="W96" s="274"/>
      <c r="X96" s="258"/>
      <c r="Z96" s="254"/>
      <c r="AA96" s="228">
        <f t="shared" si="2"/>
        <v>6</v>
      </c>
      <c r="AB96" s="74" t="s">
        <v>1499</v>
      </c>
      <c r="AC96" s="74" t="str">
        <f t="shared" si="3"/>
        <v xml:space="preserve"> </v>
      </c>
      <c r="AD96" s="74">
        <f t="shared" si="5"/>
        <v>20</v>
      </c>
      <c r="AE96" s="158" t="str">
        <f t="shared" si="4"/>
        <v xml:space="preserve"> </v>
      </c>
    </row>
    <row r="97" spans="2:31" ht="15.75" thickBot="1">
      <c r="C97" s="245" t="s">
        <v>1654</v>
      </c>
      <c r="K97" s="68"/>
      <c r="L97" s="260"/>
      <c r="M97" s="270" t="s">
        <v>1643</v>
      </c>
      <c r="N97" s="263" t="e">
        <f>N96</f>
        <v>#NAME?</v>
      </c>
      <c r="O97" s="271" t="s">
        <v>65</v>
      </c>
      <c r="P97" s="263" t="e">
        <f t="shared" si="7"/>
        <v>#NAME?</v>
      </c>
      <c r="Q97" s="260" t="s">
        <v>1628</v>
      </c>
      <c r="V97" s="274" t="s">
        <v>142</v>
      </c>
      <c r="W97" s="274"/>
      <c r="X97" s="258"/>
      <c r="Z97" s="254"/>
      <c r="AA97" s="228">
        <f t="shared" si="2"/>
        <v>6</v>
      </c>
      <c r="AB97" s="74" t="s">
        <v>1500</v>
      </c>
      <c r="AC97" s="74" t="str">
        <f t="shared" si="3"/>
        <v xml:space="preserve"> </v>
      </c>
      <c r="AD97" s="74">
        <f t="shared" si="5"/>
        <v>21</v>
      </c>
      <c r="AE97" s="158" t="str">
        <f t="shared" si="4"/>
        <v xml:space="preserve"> </v>
      </c>
    </row>
    <row r="98" spans="2:31" ht="15" thickBot="1">
      <c r="C98" s="95" t="str">
        <f>Guide_Type</f>
        <v>Ball Guide</v>
      </c>
      <c r="D98" s="275">
        <f ca="1">VLOOKUP(Guide_Type,M91:P95,4,FALSE)</f>
        <v>8286332.495097111</v>
      </c>
      <c r="E98" s="65" t="s">
        <v>71</v>
      </c>
      <c r="F98" s="129"/>
      <c r="K98" s="68"/>
      <c r="S98" s="276" t="s">
        <v>1687</v>
      </c>
      <c r="T98" s="277">
        <f>IF(RPM_DS&lt;= Idle_SP_1,T99,IF(RPM_DS&lt;=Idle_SP_2,T100,T101))</f>
        <v>0.16</v>
      </c>
      <c r="V98" s="274" t="s">
        <v>1706</v>
      </c>
      <c r="W98" s="274">
        <f xml:space="preserve"> (Inertia_system + Inertia_coupling) / Ratio ^ 2 / Gearbox_Effiency + Gear_inertia + Inertia_motor</f>
        <v>4.2936645756185238E-4</v>
      </c>
      <c r="X98" s="258" t="s">
        <v>72</v>
      </c>
      <c r="Z98" s="254"/>
      <c r="AA98" s="228">
        <f t="shared" si="2"/>
        <v>6</v>
      </c>
      <c r="AB98" s="74" t="s">
        <v>1501</v>
      </c>
      <c r="AC98" s="74" t="str">
        <f t="shared" si="3"/>
        <v xml:space="preserve"> </v>
      </c>
      <c r="AD98" s="74">
        <f t="shared" si="5"/>
        <v>22</v>
      </c>
      <c r="AE98" s="158" t="str">
        <f t="shared" si="4"/>
        <v xml:space="preserve"> </v>
      </c>
    </row>
    <row r="99" spans="2:31" ht="15">
      <c r="C99" s="95" t="str">
        <f>VLOOKUP(Actuation,L100:P102,2,FALSE)</f>
        <v>Ball screw</v>
      </c>
      <c r="D99" s="275">
        <f ca="1">IF(Actuation="Leadscrew","",VLOOKUP(Actuation,L100:P102,5,FALSE))</f>
        <v>40070.383001008035</v>
      </c>
      <c r="E99" s="65" t="s">
        <v>71</v>
      </c>
      <c r="F99" s="129"/>
      <c r="K99" s="68"/>
      <c r="L99" s="278" t="s">
        <v>1626</v>
      </c>
      <c r="M99" s="279"/>
      <c r="N99" s="279"/>
      <c r="O99" s="279"/>
      <c r="P99" s="279"/>
      <c r="Q99" s="279"/>
      <c r="S99" s="280" t="s">
        <v>1688</v>
      </c>
      <c r="T99" s="281">
        <f>idle_T1</f>
        <v>0.16</v>
      </c>
      <c r="V99" s="274" t="s">
        <v>1707</v>
      </c>
      <c r="W99" s="274">
        <f xml:space="preserve"> RPM_DS * Ratio</f>
        <v>6000</v>
      </c>
      <c r="X99" s="258" t="s">
        <v>1713</v>
      </c>
      <c r="Z99" s="254"/>
      <c r="AA99" s="228">
        <f t="shared" si="2"/>
        <v>6</v>
      </c>
      <c r="AB99" s="74" t="s">
        <v>1502</v>
      </c>
      <c r="AC99" s="74" t="str">
        <f t="shared" si="3"/>
        <v xml:space="preserve"> </v>
      </c>
      <c r="AD99" s="74">
        <f t="shared" si="5"/>
        <v>23</v>
      </c>
      <c r="AE99" s="158" t="str">
        <f t="shared" si="4"/>
        <v xml:space="preserve"> </v>
      </c>
    </row>
    <row r="100" spans="2:31">
      <c r="C100" s="95" t="str">
        <f>VLOOKUP(Actuation,L105:P107,2,FALSE)</f>
        <v>Support Bearing</v>
      </c>
      <c r="D100" s="275">
        <f ca="1">VLOOKUP(Actuation,L105:P107,5,FALSE)</f>
        <v>1586.1605701052808</v>
      </c>
      <c r="E100" s="65" t="s">
        <v>71</v>
      </c>
      <c r="F100" s="129"/>
      <c r="K100" s="68"/>
      <c r="L100" s="279" t="s">
        <v>415</v>
      </c>
      <c r="M100" s="282" t="s">
        <v>200</v>
      </c>
      <c r="N100" s="283">
        <f ca="1" xml:space="preserve"> IF(OR(N121="",Root_Diameter=0),(Screw_Dyn_C / (Fx_tot+ Screw_PL) / (fm_factor)) ^ 3 * Lead,N121)</f>
        <v>9499950.5144917872</v>
      </c>
      <c r="O100" s="284" t="s">
        <v>65</v>
      </c>
      <c r="P100" s="283">
        <f ca="1">N100*$N$89</f>
        <v>40070.383001008035</v>
      </c>
      <c r="Q100" s="279" t="s">
        <v>1628</v>
      </c>
      <c r="S100" s="280" t="s">
        <v>1689</v>
      </c>
      <c r="T100" s="281" t="e">
        <f xml:space="preserve"> idle_T1 + (RPM_DS - Idle_SP_1) / (Idle_SP_2 - Idle_SP_1) * (idle_T2 - idle_T1)</f>
        <v>#DIV/0!</v>
      </c>
      <c r="V100" s="274" t="s">
        <v>1708</v>
      </c>
      <c r="W100" s="274">
        <f xml:space="preserve"> (Inertia_system + Inertia_coupling) / Ratio ^ 2 + Gear_inertia + Inertia_motor</f>
        <v>4.2539813468375976E-4</v>
      </c>
      <c r="X100" s="258" t="s">
        <v>72</v>
      </c>
      <c r="Z100" s="254"/>
      <c r="AA100" s="228">
        <f t="shared" si="2"/>
        <v>6</v>
      </c>
      <c r="AB100" s="74" t="s">
        <v>233</v>
      </c>
      <c r="AC100" s="74" t="str">
        <f t="shared" si="3"/>
        <v xml:space="preserve"> </v>
      </c>
      <c r="AD100" s="74">
        <f t="shared" si="5"/>
        <v>24</v>
      </c>
      <c r="AE100" s="158" t="str">
        <f t="shared" si="4"/>
        <v xml:space="preserve"> </v>
      </c>
    </row>
    <row r="101" spans="2:31" ht="15" thickBot="1">
      <c r="C101" s="285"/>
      <c r="G101" s="285"/>
      <c r="H101" s="285"/>
      <c r="I101" s="285"/>
      <c r="K101" s="68"/>
      <c r="L101" s="279" t="s">
        <v>361</v>
      </c>
      <c r="M101" s="286" t="s">
        <v>1493</v>
      </c>
      <c r="N101" s="283">
        <f ca="1" xml:space="preserve"> (DS_dyn_C / ((2 * 1.1 * Belt_pretension + Fx_tot * fm_factor) / 2)) ^ 3 * Lead</f>
        <v>55943354.16611886</v>
      </c>
      <c r="O101" s="279" t="s">
        <v>65</v>
      </c>
      <c r="P101" s="283">
        <f ca="1">N101*$N$89</f>
        <v>235966.66365554667</v>
      </c>
      <c r="Q101" s="279" t="s">
        <v>1628</v>
      </c>
      <c r="S101" s="287" t="s">
        <v>1690</v>
      </c>
      <c r="T101" s="288">
        <f xml:space="preserve"> idle_T2 + (RPM_DS - Idle_SP_2) / (Idle_SP_3 - Idle_SP_2) * (idle_T3 - idle_T2)</f>
        <v>0.16</v>
      </c>
      <c r="V101" s="274" t="s">
        <v>1710</v>
      </c>
      <c r="W101" s="274">
        <f ca="1" xml:space="preserve"> TQ_DR_CS / Ratio / Gearbox_Effiency + Gear_idle_torque</f>
        <v>0.23836658883606454</v>
      </c>
      <c r="X101" s="258" t="s">
        <v>25</v>
      </c>
      <c r="Z101" s="254"/>
      <c r="AA101" s="228">
        <f t="shared" si="2"/>
        <v>6</v>
      </c>
      <c r="AB101" s="74" t="s">
        <v>232</v>
      </c>
      <c r="AC101" s="74" t="str">
        <f t="shared" si="3"/>
        <v xml:space="preserve"> </v>
      </c>
      <c r="AD101" s="74">
        <f t="shared" si="5"/>
        <v>25</v>
      </c>
      <c r="AE101" s="158" t="str">
        <f t="shared" si="4"/>
        <v xml:space="preserve"> </v>
      </c>
    </row>
    <row r="102" spans="2:31" ht="15" customHeight="1">
      <c r="C102" s="95" t="s">
        <v>1656</v>
      </c>
      <c r="D102" s="275">
        <f ca="1">MIN(D98:D100)</f>
        <v>1586.1605701052808</v>
      </c>
      <c r="E102" s="65" t="s">
        <v>71</v>
      </c>
      <c r="F102" s="285"/>
      <c r="G102" s="285"/>
      <c r="H102" s="285"/>
      <c r="I102" s="285"/>
      <c r="K102" s="68"/>
      <c r="L102" s="279" t="s">
        <v>1270</v>
      </c>
      <c r="M102" s="286" t="str">
        <f>M101</f>
        <v>Drive Station</v>
      </c>
      <c r="N102" s="283">
        <f ca="1">N101</f>
        <v>55943354.16611886</v>
      </c>
      <c r="O102" s="279" t="s">
        <v>65</v>
      </c>
      <c r="P102" s="283">
        <f ca="1">N102*$N$89</f>
        <v>235966.66365554667</v>
      </c>
      <c r="Q102" s="279" t="s">
        <v>1628</v>
      </c>
      <c r="V102" s="274"/>
      <c r="W102" s="274"/>
      <c r="X102" s="258"/>
      <c r="Z102" s="254"/>
      <c r="AA102" s="228">
        <f t="shared" si="2"/>
        <v>6</v>
      </c>
      <c r="AB102" s="74" t="s">
        <v>194</v>
      </c>
      <c r="AC102" s="74" t="str">
        <f t="shared" si="3"/>
        <v xml:space="preserve"> </v>
      </c>
      <c r="AD102" s="74">
        <f t="shared" si="5"/>
        <v>26</v>
      </c>
      <c r="AE102" s="158" t="str">
        <f t="shared" si="4"/>
        <v xml:space="preserve"> </v>
      </c>
    </row>
    <row r="103" spans="2:31" ht="15" thickBot="1">
      <c r="C103" s="285"/>
      <c r="D103" s="285"/>
      <c r="E103" s="285"/>
      <c r="F103" s="285"/>
      <c r="G103" s="285"/>
      <c r="H103" s="285"/>
      <c r="I103" s="285"/>
      <c r="K103" s="68"/>
      <c r="S103" s="100" t="s">
        <v>1691</v>
      </c>
      <c r="T103" s="100">
        <f>IF(Carr_Qty&gt;1,IF(OR(Actuation="BallScrew",Actuation="Leadscrew"),T104,T105),0)</f>
        <v>3.5367765131532301E-3</v>
      </c>
      <c r="V103" s="274" t="s">
        <v>1702</v>
      </c>
      <c r="W103" s="274"/>
      <c r="X103" s="258"/>
      <c r="Z103" s="254"/>
      <c r="AA103" s="228">
        <f t="shared" si="2"/>
        <v>6</v>
      </c>
      <c r="AB103" s="74" t="s">
        <v>195</v>
      </c>
      <c r="AC103" s="74" t="str">
        <f t="shared" si="3"/>
        <v xml:space="preserve"> </v>
      </c>
      <c r="AD103" s="74">
        <f t="shared" si="5"/>
        <v>27</v>
      </c>
      <c r="AE103" s="158" t="str">
        <f t="shared" si="4"/>
        <v xml:space="preserve"> </v>
      </c>
    </row>
    <row r="104" spans="2:31" ht="15">
      <c r="C104" s="95" t="s">
        <v>75</v>
      </c>
      <c r="D104" s="289">
        <f>Idle_TQ_tot</f>
        <v>0.16353677651315324</v>
      </c>
      <c r="E104" s="65" t="s">
        <v>73</v>
      </c>
      <c r="F104" s="290">
        <f>RPM_DS</f>
        <v>1500</v>
      </c>
      <c r="G104" s="65" t="s">
        <v>74</v>
      </c>
      <c r="H104" s="291">
        <f>Speed</f>
        <v>0.25</v>
      </c>
      <c r="I104" s="65" t="s">
        <v>32</v>
      </c>
      <c r="K104" s="68"/>
      <c r="L104" s="292" t="s">
        <v>1627</v>
      </c>
      <c r="M104" s="293"/>
      <c r="N104" s="293"/>
      <c r="O104" s="293"/>
      <c r="P104" s="293"/>
      <c r="Q104" s="293"/>
      <c r="S104" s="294" t="s">
        <v>1692</v>
      </c>
      <c r="T104" s="104">
        <f xml:space="preserve"> Friction_Carr * Lead / 2 / 1000 / PI() / Screw_Belt_Efficency</f>
        <v>3.5367765131532301E-3</v>
      </c>
      <c r="V104" s="274" t="s">
        <v>1706</v>
      </c>
      <c r="W104" s="274">
        <f xml:space="preserve"> Inertia_system + Inertia_coupling + Inertia_motor</f>
        <v>1.5063701549401563E-3</v>
      </c>
      <c r="X104" s="258" t="s">
        <v>72</v>
      </c>
      <c r="Z104" s="254"/>
      <c r="AA104" s="228">
        <f t="shared" si="2"/>
        <v>6</v>
      </c>
      <c r="AB104" s="74" t="s">
        <v>1474</v>
      </c>
      <c r="AC104" s="74" t="str">
        <f t="shared" si="3"/>
        <v xml:space="preserve"> </v>
      </c>
      <c r="AD104" s="74">
        <f t="shared" si="5"/>
        <v>28</v>
      </c>
      <c r="AE104" s="158" t="str">
        <f t="shared" si="4"/>
        <v xml:space="preserve"> </v>
      </c>
    </row>
    <row r="105" spans="2:31" ht="15" thickBot="1">
      <c r="K105" s="68"/>
      <c r="L105" s="293" t="str">
        <f>IF(Actuation="Leadscrew","Leadscrew","BallScrew")</f>
        <v>BallScrew</v>
      </c>
      <c r="M105" s="295" t="s">
        <v>1644</v>
      </c>
      <c r="N105" s="296">
        <f ca="1">IF(OR(C8="MF",C8="MG"),N110,N111)</f>
        <v>376049.48581747222</v>
      </c>
      <c r="O105" s="297" t="s">
        <v>65</v>
      </c>
      <c r="P105" s="296">
        <f ca="1">N105*$N$89</f>
        <v>1586.1605701052808</v>
      </c>
      <c r="Q105" s="293" t="s">
        <v>1628</v>
      </c>
      <c r="S105" s="298" t="s">
        <v>1693</v>
      </c>
      <c r="T105" s="111">
        <f xml:space="preserve"> Friction_Carr * DS_dia / 2 / 1000</f>
        <v>0</v>
      </c>
      <c r="V105" s="274" t="s">
        <v>1707</v>
      </c>
      <c r="W105" s="274">
        <f xml:space="preserve"> RPM_DS</f>
        <v>1500</v>
      </c>
      <c r="X105" s="258" t="s">
        <v>1713</v>
      </c>
      <c r="Z105" s="254"/>
      <c r="AA105" s="228">
        <f t="shared" si="2"/>
        <v>6</v>
      </c>
      <c r="AB105" s="74" t="s">
        <v>196</v>
      </c>
      <c r="AC105" s="74" t="str">
        <f t="shared" si="3"/>
        <v xml:space="preserve"> </v>
      </c>
      <c r="AD105" s="74">
        <f t="shared" si="5"/>
        <v>29</v>
      </c>
      <c r="AE105" s="158" t="str">
        <f t="shared" si="4"/>
        <v xml:space="preserve"> </v>
      </c>
    </row>
    <row r="106" spans="2:31" ht="15.75" thickBot="1">
      <c r="C106" s="95" t="s">
        <v>76</v>
      </c>
      <c r="D106" s="299">
        <f ca="1">TQ_DR_CS</f>
        <v>0.52579303757704521</v>
      </c>
      <c r="E106" s="65" t="s">
        <v>73</v>
      </c>
      <c r="F106" s="300">
        <f ca="1">D106*RPM_DS/9.55</f>
        <v>82.585293860268877</v>
      </c>
      <c r="G106" s="65" t="s">
        <v>78</v>
      </c>
      <c r="K106" s="68"/>
      <c r="L106" s="293" t="s">
        <v>361</v>
      </c>
      <c r="M106" s="301" t="s">
        <v>1494</v>
      </c>
      <c r="N106" s="296">
        <f ca="1" xml:space="preserve"> (TS_dyn_C / ((2 * 1.1 * Belt_pretension + 1.6 * Fx_tot * fm_factor) / 2)) ^ 3 * Lead</f>
        <v>0</v>
      </c>
      <c r="O106" s="293" t="s">
        <v>65</v>
      </c>
      <c r="P106" s="296">
        <f ca="1">N106*$N$89</f>
        <v>0</v>
      </c>
      <c r="Q106" s="293" t="s">
        <v>1628</v>
      </c>
      <c r="V106" s="274" t="s">
        <v>1708</v>
      </c>
      <c r="W106" s="274">
        <f xml:space="preserve"> Inertia_system + Inertia_coupling + Inertia_motor</f>
        <v>1.5063701549401563E-3</v>
      </c>
      <c r="X106" s="258" t="s">
        <v>72</v>
      </c>
      <c r="Z106" s="254"/>
      <c r="AA106" s="228">
        <f t="shared" si="2"/>
        <v>6</v>
      </c>
      <c r="AB106" s="74" t="s">
        <v>197</v>
      </c>
      <c r="AC106" s="74" t="str">
        <f t="shared" si="3"/>
        <v xml:space="preserve"> </v>
      </c>
      <c r="AD106" s="74">
        <f t="shared" si="5"/>
        <v>30</v>
      </c>
      <c r="AE106" s="158" t="str">
        <f t="shared" si="4"/>
        <v xml:space="preserve"> </v>
      </c>
    </row>
    <row r="107" spans="2:31" ht="15">
      <c r="C107" s="95" t="s">
        <v>77</v>
      </c>
      <c r="D107" s="299">
        <f ca="1">TQ_DR_Accel</f>
        <v>0.87196867681892609</v>
      </c>
      <c r="E107" s="65" t="s">
        <v>73</v>
      </c>
      <c r="F107" s="300">
        <f ca="1">D107*RPM_DS/9.55</f>
        <v>136.95843091396745</v>
      </c>
      <c r="G107" s="65" t="s">
        <v>78</v>
      </c>
      <c r="K107" s="68"/>
      <c r="L107" s="293" t="s">
        <v>1270</v>
      </c>
      <c r="M107" s="301" t="s">
        <v>1494</v>
      </c>
      <c r="N107" s="296">
        <f ca="1" xml:space="preserve"> (TS_dyn_C / ((SQRT(2)* 1.1 * Belt_pretension + SQRT(2)*0.8 * Fx_tot * fm_factor) / 2)) ^ 3 * Lead</f>
        <v>0</v>
      </c>
      <c r="O107" s="293" t="s">
        <v>65</v>
      </c>
      <c r="P107" s="296">
        <f ca="1">N107*$N$89</f>
        <v>0</v>
      </c>
      <c r="Q107" s="293" t="s">
        <v>1628</v>
      </c>
      <c r="S107" s="302" t="s">
        <v>1694</v>
      </c>
      <c r="T107" s="154">
        <f xml:space="preserve"> Idle_TQ_single + Idle_TQ_dual</f>
        <v>0.16353677651315324</v>
      </c>
      <c r="V107" s="274" t="s">
        <v>1710</v>
      </c>
      <c r="W107" s="274">
        <f ca="1" xml:space="preserve"> TQ_DR_CS / 0.99</f>
        <v>0.53110407836065177</v>
      </c>
      <c r="X107" s="258" t="s">
        <v>25</v>
      </c>
      <c r="Z107" s="254"/>
      <c r="AA107" s="228">
        <f t="shared" si="2"/>
        <v>6</v>
      </c>
      <c r="AB107" s="74" t="s">
        <v>1475</v>
      </c>
      <c r="AC107" s="74" t="str">
        <f t="shared" si="3"/>
        <v xml:space="preserve"> </v>
      </c>
      <c r="AD107" s="74">
        <f t="shared" si="5"/>
        <v>31</v>
      </c>
      <c r="AE107" s="158" t="str">
        <f t="shared" si="4"/>
        <v xml:space="preserve"> </v>
      </c>
    </row>
    <row r="108" spans="2:31" ht="15">
      <c r="C108" s="95" t="s">
        <v>157</v>
      </c>
      <c r="D108" s="303">
        <f>Inertia_system</f>
        <v>1.0433701549401565E-3</v>
      </c>
      <c r="E108" s="65" t="s">
        <v>158</v>
      </c>
      <c r="K108" s="68"/>
      <c r="L108" s="295"/>
      <c r="M108" s="295"/>
      <c r="N108" s="295"/>
      <c r="O108" s="295"/>
      <c r="P108" s="295"/>
      <c r="Q108" s="295"/>
      <c r="S108" s="304" t="s">
        <v>1695</v>
      </c>
      <c r="T108" s="158">
        <f xml:space="preserve"> Carr_mass_individual * Carr_Qty</f>
        <v>8</v>
      </c>
      <c r="X108" s="258"/>
      <c r="Z108" s="254"/>
      <c r="AA108" s="228">
        <f t="shared" si="2"/>
        <v>6</v>
      </c>
      <c r="AB108" s="74" t="s">
        <v>198</v>
      </c>
      <c r="AC108" s="74" t="str">
        <f t="shared" si="3"/>
        <v xml:space="preserve"> </v>
      </c>
      <c r="AD108" s="74">
        <f t="shared" si="5"/>
        <v>32</v>
      </c>
      <c r="AE108" s="158" t="str">
        <f t="shared" si="4"/>
        <v xml:space="preserve"> </v>
      </c>
    </row>
    <row r="109" spans="2:31" ht="15.75" thickBot="1">
      <c r="I109" s="285"/>
      <c r="J109" s="199"/>
      <c r="K109" s="68"/>
      <c r="L109" s="305" t="s">
        <v>1644</v>
      </c>
      <c r="M109" s="295"/>
      <c r="N109" s="295"/>
      <c r="O109" s="295"/>
      <c r="P109" s="295"/>
      <c r="Q109" s="295"/>
      <c r="S109" s="306" t="s">
        <v>1696</v>
      </c>
      <c r="T109" s="161">
        <f xml:space="preserve"> (Mass + Carr_mass_tot * Unit_Qty) * (Speed * 60 / 2 / PI() / RPM_DS) ^ 2</f>
        <v>5.2687015494015655E-4</v>
      </c>
      <c r="X109" s="258"/>
      <c r="Z109" s="254"/>
      <c r="AA109" s="228">
        <f t="shared" si="2"/>
        <v>6</v>
      </c>
      <c r="AB109" s="74" t="s">
        <v>229</v>
      </c>
      <c r="AC109" s="74" t="str">
        <f t="shared" si="3"/>
        <v xml:space="preserve"> </v>
      </c>
      <c r="AD109" s="74">
        <f t="shared" si="5"/>
        <v>33</v>
      </c>
      <c r="AE109" s="158" t="str">
        <f t="shared" si="4"/>
        <v xml:space="preserve"> </v>
      </c>
    </row>
    <row r="110" spans="2:31" ht="15.75" thickBot="1">
      <c r="B110" s="307" t="s">
        <v>79</v>
      </c>
      <c r="C110" s="308"/>
      <c r="K110" s="68"/>
      <c r="L110" s="295"/>
      <c r="M110" s="295" t="s">
        <v>1645</v>
      </c>
      <c r="N110" s="296">
        <f ca="1" xml:space="preserve"> (Screw_Support_Dyn_C / (0.62 * Max_Fr_driveshaft + 1.17 * Fx_tot * fm_factor)) ^ 3 * Lead</f>
        <v>376049.48581747222</v>
      </c>
      <c r="O110" s="293" t="s">
        <v>65</v>
      </c>
      <c r="P110" s="295"/>
      <c r="Q110" s="295"/>
      <c r="V110" s="65" t="s">
        <v>1709</v>
      </c>
      <c r="W110" s="65">
        <f xml:space="preserve"> Inertial_Motor_tot / Inertia_motor</f>
        <v>5.021233849800522</v>
      </c>
      <c r="X110" s="258" t="s">
        <v>72</v>
      </c>
      <c r="Z110" s="254"/>
      <c r="AA110" s="228">
        <f t="shared" si="2"/>
        <v>6</v>
      </c>
      <c r="AB110" s="74" t="s">
        <v>230</v>
      </c>
      <c r="AC110" s="74" t="str">
        <f t="shared" si="3"/>
        <v xml:space="preserve"> </v>
      </c>
      <c r="AD110" s="74">
        <f t="shared" si="5"/>
        <v>34</v>
      </c>
      <c r="AE110" s="158" t="str">
        <f t="shared" si="4"/>
        <v xml:space="preserve"> </v>
      </c>
    </row>
    <row r="111" spans="2:31" ht="15.75" thickBot="1">
      <c r="I111" s="285"/>
      <c r="J111" s="199"/>
      <c r="K111" s="68"/>
      <c r="L111" s="295"/>
      <c r="M111" s="295" t="s">
        <v>1646</v>
      </c>
      <c r="N111" s="296">
        <f ca="1" xml:space="preserve"> (Screw_Support_Dyn_C / (Fx_tot + Screw_Support_PL) / fm_factor) ^ 3 * Lead</f>
        <v>6992919.2707648575</v>
      </c>
      <c r="O111" s="293" t="s">
        <v>65</v>
      </c>
      <c r="P111" s="295"/>
      <c r="Q111" s="295"/>
      <c r="S111" s="309" t="s">
        <v>1700</v>
      </c>
      <c r="T111" s="310">
        <f>IF(OR(Actuation="BallScrew",Actuation="Leadscrew"),T119,T116)</f>
        <v>1.0433701549401565E-3</v>
      </c>
      <c r="V111" s="65" t="s">
        <v>1711</v>
      </c>
      <c r="W111" s="65">
        <f ca="1" xml:space="preserve"> Inertia_motor_shaft * 3.14 * Motor_shaft_top_speed / 30 / Motor_shaft_acceleration_time + TQ_MT_CS</f>
        <v>1.0041043070118609</v>
      </c>
      <c r="X111" s="258" t="s">
        <v>25</v>
      </c>
      <c r="Z111" s="254"/>
      <c r="AA111" s="228">
        <f t="shared" si="2"/>
        <v>6</v>
      </c>
      <c r="AB111" s="74" t="s">
        <v>231</v>
      </c>
      <c r="AC111" s="74" t="str">
        <f t="shared" si="3"/>
        <v xml:space="preserve"> </v>
      </c>
      <c r="AD111" s="74">
        <f t="shared" si="5"/>
        <v>35</v>
      </c>
      <c r="AE111" s="158" t="str">
        <f t="shared" si="4"/>
        <v xml:space="preserve"> </v>
      </c>
    </row>
    <row r="112" spans="2:31" ht="15">
      <c r="I112" s="311"/>
      <c r="J112" s="199"/>
      <c r="K112" s="68"/>
      <c r="S112" s="312" t="s">
        <v>361</v>
      </c>
      <c r="T112" s="313"/>
      <c r="V112" s="65" t="s">
        <v>1712</v>
      </c>
      <c r="W112" s="65">
        <f xml:space="preserve"> Speed / Accel</f>
        <v>0.5</v>
      </c>
      <c r="X112" s="258" t="s">
        <v>40</v>
      </c>
      <c r="Z112" s="254"/>
      <c r="AA112" s="228">
        <f t="shared" si="2"/>
        <v>6</v>
      </c>
      <c r="AB112" s="74" t="s">
        <v>1512</v>
      </c>
      <c r="AC112" s="74" t="str">
        <f t="shared" si="3"/>
        <v xml:space="preserve"> </v>
      </c>
      <c r="AD112" s="74">
        <f t="shared" si="5"/>
        <v>36</v>
      </c>
      <c r="AE112" s="158" t="str">
        <f t="shared" si="4"/>
        <v xml:space="preserve"> </v>
      </c>
    </row>
    <row r="113" spans="3:31" ht="15">
      <c r="C113" s="95" t="str">
        <f>IF($L$265=2,"Ratio"," ")</f>
        <v xml:space="preserve"> </v>
      </c>
      <c r="D113" s="52">
        <v>4</v>
      </c>
      <c r="I113" s="314"/>
      <c r="J113" s="199"/>
      <c r="K113" s="68"/>
      <c r="L113" s="315" t="s">
        <v>1640</v>
      </c>
      <c r="M113" s="315"/>
      <c r="N113" s="315"/>
      <c r="O113" s="315"/>
      <c r="P113" s="315"/>
      <c r="Q113" s="315"/>
      <c r="S113" s="316" t="s">
        <v>1697</v>
      </c>
      <c r="T113" s="317">
        <f xml:space="preserve"> (Belt_mass_tot * Unit_Qty) * (Speed * 60 / 2 / PI() / RPM_DS) ^ 2</f>
        <v>0</v>
      </c>
      <c r="V113" s="95" t="s">
        <v>146</v>
      </c>
      <c r="W113" s="65">
        <f>IF(L269=1,0,IF(L269=2,R209,IF(L269=3,V180,IF(L269=4,P237,IF(L269=5,D129,0)))))</f>
        <v>2.9999999999999997E-4</v>
      </c>
      <c r="X113" s="258" t="s">
        <v>72</v>
      </c>
      <c r="Z113" s="254"/>
      <c r="AA113" s="228">
        <f t="shared" si="2"/>
        <v>6</v>
      </c>
      <c r="AB113" s="74" t="s">
        <v>1513</v>
      </c>
      <c r="AC113" s="74" t="str">
        <f t="shared" si="3"/>
        <v xml:space="preserve"> </v>
      </c>
      <c r="AD113" s="74">
        <f t="shared" si="5"/>
        <v>37</v>
      </c>
      <c r="AE113" s="158" t="str">
        <f t="shared" si="4"/>
        <v xml:space="preserve"> </v>
      </c>
    </row>
    <row r="114" spans="3:31">
      <c r="C114" s="95" t="str">
        <f>IF($L$265=2,"Effiency factor"," ")</f>
        <v xml:space="preserve"> </v>
      </c>
      <c r="D114" s="53">
        <v>0.95</v>
      </c>
      <c r="K114" s="68"/>
      <c r="L114" s="315" t="s">
        <v>362</v>
      </c>
      <c r="M114" s="318" t="s">
        <v>1641</v>
      </c>
      <c r="N114" s="319" t="e">
        <f>Speed * 1000 / TR_dia / PI() * 60</f>
        <v>#DIV/0!</v>
      </c>
      <c r="O114" s="315" t="s">
        <v>1640</v>
      </c>
      <c r="P114" s="315"/>
      <c r="Q114" s="315"/>
      <c r="S114" s="316" t="s">
        <v>1698</v>
      </c>
      <c r="T114" s="317">
        <f xml:space="preserve"> PI() * DS_dia ^ 2 / 4 * DS_width * 2.7 / 10 ^ 6 / 2 * (DS_dia / 2 / 1000) ^ 2 * Unit_Qty</f>
        <v>0</v>
      </c>
      <c r="Z114" s="254"/>
      <c r="AA114" s="228">
        <f t="shared" si="2"/>
        <v>6</v>
      </c>
      <c r="AB114" s="74" t="s">
        <v>1514</v>
      </c>
      <c r="AC114" s="74" t="str">
        <f t="shared" si="3"/>
        <v xml:space="preserve"> </v>
      </c>
      <c r="AD114" s="74">
        <f t="shared" si="5"/>
        <v>38</v>
      </c>
      <c r="AE114" s="158" t="str">
        <f t="shared" si="4"/>
        <v xml:space="preserve"> </v>
      </c>
    </row>
    <row r="115" spans="3:31">
      <c r="C115" s="95" t="str">
        <f>IF($L$265=2,"Idle torque"," ")</f>
        <v xml:space="preserve"> </v>
      </c>
      <c r="D115" s="52">
        <v>0.1</v>
      </c>
      <c r="E115" s="129" t="str">
        <f>IF($L$265=2,"Nm"," ")</f>
        <v xml:space="preserve"> </v>
      </c>
      <c r="K115" s="68"/>
      <c r="L115" s="315" t="s">
        <v>1647</v>
      </c>
      <c r="M115" s="318" t="s">
        <v>1648</v>
      </c>
      <c r="N115" s="315">
        <f>Speed * 1000 / Lead * 60</f>
        <v>1500</v>
      </c>
      <c r="O115" s="315" t="s">
        <v>1640</v>
      </c>
      <c r="P115" s="315"/>
      <c r="Q115" s="315"/>
      <c r="S115" s="316" t="s">
        <v>1699</v>
      </c>
      <c r="T115" s="317">
        <f xml:space="preserve"> PI() * TS_dia ^ 2 / 4 * TS_width * 2.7 / 10 ^ 6 / 2 * (TS_dia / 2 / 1000) ^ 2 * Unit_Qty</f>
        <v>0</v>
      </c>
      <c r="Z115" s="254"/>
      <c r="AA115" s="228">
        <f t="shared" si="2"/>
        <v>6</v>
      </c>
      <c r="AB115" s="74" t="s">
        <v>1515</v>
      </c>
      <c r="AC115" s="74" t="str">
        <f t="shared" si="3"/>
        <v xml:space="preserve"> </v>
      </c>
      <c r="AD115" s="74">
        <f t="shared" si="5"/>
        <v>39</v>
      </c>
      <c r="AE115" s="158" t="str">
        <f t="shared" si="4"/>
        <v xml:space="preserve"> </v>
      </c>
    </row>
    <row r="116" spans="3:31" ht="15.75" thickBot="1">
      <c r="C116" s="95" t="str">
        <f>IF($L$265=2,"Inertia"," ")</f>
        <v xml:space="preserve"> </v>
      </c>
      <c r="D116" s="52">
        <v>5.0000000000000002E-5</v>
      </c>
      <c r="E116" s="129" t="str">
        <f>IF($L$265=2,"kg m²"," ")</f>
        <v xml:space="preserve"> </v>
      </c>
      <c r="F116" s="245" t="str">
        <f>IF(AND(L265=2,Q26=2),"Total inertia for gears and parallel shaft"," ")</f>
        <v xml:space="preserve"> </v>
      </c>
      <c r="K116" s="68"/>
      <c r="L116" s="315"/>
      <c r="M116" s="318" t="s">
        <v>1650</v>
      </c>
      <c r="N116" s="315"/>
      <c r="O116" s="315"/>
      <c r="P116" s="315"/>
      <c r="Q116" s="315"/>
      <c r="S116" s="320" t="s">
        <v>1700</v>
      </c>
      <c r="T116" s="321">
        <f xml:space="preserve"> Inertia_load + Inertia_Belt + Inertia_DS + Inertia_TS</f>
        <v>5.2687015494015655E-4</v>
      </c>
      <c r="Z116" s="254"/>
      <c r="AA116" s="228">
        <f t="shared" si="2"/>
        <v>6</v>
      </c>
      <c r="AB116" s="74" t="s">
        <v>1516</v>
      </c>
      <c r="AC116" s="74" t="str">
        <f t="shared" si="3"/>
        <v xml:space="preserve"> </v>
      </c>
      <c r="AD116" s="74">
        <f t="shared" si="5"/>
        <v>40</v>
      </c>
      <c r="AE116" s="158" t="str">
        <f t="shared" si="4"/>
        <v xml:space="preserve"> </v>
      </c>
    </row>
    <row r="117" spans="3:31">
      <c r="K117" s="68"/>
      <c r="S117" s="316" t="s">
        <v>1647</v>
      </c>
      <c r="T117" s="317"/>
      <c r="Z117" s="254"/>
      <c r="AA117" s="228">
        <f t="shared" si="2"/>
        <v>6</v>
      </c>
      <c r="AB117" s="74" t="s">
        <v>1517</v>
      </c>
      <c r="AC117" s="74" t="str">
        <f t="shared" si="3"/>
        <v xml:space="preserve"> </v>
      </c>
      <c r="AD117" s="74">
        <f t="shared" si="5"/>
        <v>41</v>
      </c>
      <c r="AE117" s="158" t="str">
        <f t="shared" si="4"/>
        <v xml:space="preserve"> </v>
      </c>
    </row>
    <row r="118" spans="3:31">
      <c r="K118" s="68"/>
      <c r="L118" s="322" t="s">
        <v>1649</v>
      </c>
      <c r="M118" s="322"/>
      <c r="N118" s="322"/>
      <c r="O118" s="322"/>
      <c r="P118" s="322"/>
      <c r="Q118" s="322"/>
      <c r="S118" s="316" t="s">
        <v>1701</v>
      </c>
      <c r="T118" s="317">
        <f xml:space="preserve"> Inertia_Screw * SystemLength_mm / 1000 * Unit_Qty</f>
        <v>5.1649999999999992E-4</v>
      </c>
      <c r="Z118" s="254"/>
      <c r="AA118" s="228">
        <f t="shared" si="2"/>
        <v>6</v>
      </c>
      <c r="AB118" s="74" t="s">
        <v>1518</v>
      </c>
      <c r="AC118" s="74" t="str">
        <f t="shared" si="3"/>
        <v xml:space="preserve"> </v>
      </c>
      <c r="AD118" s="74">
        <f t="shared" si="5"/>
        <v>42</v>
      </c>
      <c r="AE118" s="158" t="str">
        <f t="shared" si="4"/>
        <v xml:space="preserve"> </v>
      </c>
    </row>
    <row r="119" spans="3:31" ht="15" thickBot="1">
      <c r="K119" s="68"/>
      <c r="L119" s="322"/>
      <c r="M119" s="322" t="s">
        <v>1651</v>
      </c>
      <c r="N119" s="322">
        <f xml:space="preserve"> Stroke / 1000 / (Screw_Support_QTY + 1)</f>
        <v>0.33333333333333331</v>
      </c>
      <c r="O119" s="322"/>
      <c r="P119" s="322"/>
      <c r="Q119" s="322"/>
      <c r="S119" s="320" t="s">
        <v>1700</v>
      </c>
      <c r="T119" s="321">
        <f xml:space="preserve"> Inertia_load + Inertia_Screw_total</f>
        <v>1.0433701549401565E-3</v>
      </c>
      <c r="Z119" s="254"/>
      <c r="AA119" s="228">
        <f t="shared" si="2"/>
        <v>6</v>
      </c>
      <c r="AB119" s="74" t="s">
        <v>1510</v>
      </c>
      <c r="AC119" s="74" t="str">
        <f t="shared" si="3"/>
        <v xml:space="preserve"> </v>
      </c>
      <c r="AD119" s="74">
        <f t="shared" si="5"/>
        <v>43</v>
      </c>
      <c r="AE119" s="158" t="str">
        <f t="shared" si="4"/>
        <v xml:space="preserve"> </v>
      </c>
    </row>
    <row r="120" spans="3:31" ht="15" thickBot="1">
      <c r="K120" s="68"/>
      <c r="L120" s="322"/>
      <c r="M120" s="323" t="s">
        <v>1652</v>
      </c>
      <c r="N120" s="322">
        <f xml:space="preserve"> 96 * Root_Diameter / L_Free ^ 2</f>
        <v>20174.400000000005</v>
      </c>
      <c r="O120" s="322"/>
      <c r="P120" s="322"/>
      <c r="Q120" s="322"/>
      <c r="Z120" s="229"/>
      <c r="AA120" s="229">
        <f t="shared" si="2"/>
        <v>6</v>
      </c>
      <c r="AB120" s="160" t="s">
        <v>1511</v>
      </c>
      <c r="AC120" s="160" t="str">
        <f t="shared" si="3"/>
        <v xml:space="preserve"> </v>
      </c>
      <c r="AD120" s="160">
        <f t="shared" si="5"/>
        <v>44</v>
      </c>
      <c r="AE120" s="158" t="str">
        <f t="shared" si="4"/>
        <v xml:space="preserve"> </v>
      </c>
    </row>
    <row r="121" spans="3:31" ht="15">
      <c r="C121" s="95" t="str">
        <f>IF(OR(L269=2,L269=3),"Nominal torque",IF(L269=4,"Holding torque"," "))</f>
        <v xml:space="preserve"> </v>
      </c>
      <c r="D121" s="324" t="str">
        <f>IF(L269=2,Q209,IF(L269=3,R180,IF(L269=4,O237," ")))</f>
        <v xml:space="preserve"> </v>
      </c>
      <c r="E121" s="65" t="str">
        <f>IF(L269=2,"Nm",IF(L269=3,"Nm at max speed",IF(L269=4,"Nm"," ")))</f>
        <v xml:space="preserve"> </v>
      </c>
      <c r="J121" s="325"/>
      <c r="K121" s="68"/>
      <c r="L121" s="326"/>
      <c r="M121" s="322"/>
      <c r="N121" s="327" t="str">
        <f>IF(N115&gt; Screw_Critical_Speed,"fail Screw CS","")</f>
        <v/>
      </c>
      <c r="O121" s="322"/>
      <c r="P121" s="322"/>
      <c r="Q121" s="322"/>
      <c r="S121" s="302" t="s">
        <v>1703</v>
      </c>
      <c r="T121" s="154">
        <f xml:space="preserve"> Friction_Carr * Lead / 2 / 1000 / PI() / 0.9</f>
        <v>3.5367765131532301E-3</v>
      </c>
    </row>
    <row r="122" spans="3:31" ht="15">
      <c r="C122" s="95" t="str">
        <f>IF($L$269=2,"Nominal speed",IF($L$269=3,"Peak torque"," "))</f>
        <v xml:space="preserve"> </v>
      </c>
      <c r="D122" s="328" t="str">
        <f>IF(L269=2,O209,IF(L269=3,S180," "))</f>
        <v xml:space="preserve"> </v>
      </c>
      <c r="E122" s="129" t="str">
        <f>IF($L$269=2,"rpm",IF($L$269=3,"Nm"," "))</f>
        <v xml:space="preserve"> </v>
      </c>
      <c r="J122" s="325"/>
      <c r="K122" s="68"/>
      <c r="L122" s="325"/>
      <c r="S122" s="304" t="s">
        <v>1704</v>
      </c>
      <c r="T122" s="158">
        <f ca="1" xml:space="preserve"> Idle_TQ_tot + Fx_Static * Lead / 2 / 1000 / Screw_Belt_Efficency / PI()</f>
        <v>0.52579303757704521</v>
      </c>
    </row>
    <row r="123" spans="3:31" ht="15.75" thickBot="1">
      <c r="C123" s="95" t="str">
        <f>IF($L$269=2,"Nominal power",IF($L$269=3,"Max speed"," "))</f>
        <v xml:space="preserve"> </v>
      </c>
      <c r="D123" s="328" t="str">
        <f>IF(L269=2,P209,IF(L269=3,O180," "))</f>
        <v xml:space="preserve"> </v>
      </c>
      <c r="E123" s="129" t="str">
        <f>IF($L$269=2,"kW",IF($L$269=3,"rpm"," "))</f>
        <v xml:space="preserve"> </v>
      </c>
      <c r="J123" s="325"/>
      <c r="K123" s="68"/>
      <c r="S123" s="306" t="s">
        <v>1705</v>
      </c>
      <c r="T123" s="161">
        <f ca="1">TQ_DR_CS + (Fx_Dyn + Belt_mass_tot * Accel) * Lead / 2 / 1000 / Screw_Belt_Efficency / PI() + Unit_Qty * Inertia_Screw * SystemLength_mm / 1000 * PI() * RPM_DS / 30 / Speed * Accel</f>
        <v>0.87196867681892609</v>
      </c>
    </row>
    <row r="124" spans="3:31" ht="15">
      <c r="C124" s="95" t="str">
        <f>IF(L269=3,"Nominal power"," ")</f>
        <v xml:space="preserve"> </v>
      </c>
      <c r="D124" s="328" t="str">
        <f>IF(L269=3,P180," ")</f>
        <v xml:space="preserve"> </v>
      </c>
      <c r="E124" s="65" t="str">
        <f>IF(L269=3,"kW"," ")</f>
        <v xml:space="preserve"> </v>
      </c>
      <c r="J124" s="325"/>
      <c r="K124" s="68"/>
      <c r="M124" s="65" t="s">
        <v>1478</v>
      </c>
    </row>
    <row r="125" spans="3:31" ht="15.75" thickBot="1">
      <c r="C125" s="329" t="str">
        <f>IF(L269=5,"Customer motor data:"," ")</f>
        <v>Customer motor data:</v>
      </c>
      <c r="D125" s="54" t="s">
        <v>155</v>
      </c>
      <c r="E125" s="330"/>
      <c r="F125" s="330"/>
      <c r="G125" s="330"/>
      <c r="H125" s="330"/>
      <c r="I125" s="330"/>
      <c r="K125" s="68"/>
      <c r="N125" s="65" t="s">
        <v>1497</v>
      </c>
      <c r="O125" s="65" t="s">
        <v>1496</v>
      </c>
      <c r="P125" s="65" t="s">
        <v>1623</v>
      </c>
    </row>
    <row r="126" spans="3:31" ht="15">
      <c r="D126" s="54"/>
      <c r="E126" s="330"/>
      <c r="F126" s="330"/>
      <c r="G126" s="330"/>
      <c r="H126" s="330"/>
      <c r="I126" s="330"/>
      <c r="K126" s="68"/>
      <c r="L126" s="331">
        <v>2</v>
      </c>
      <c r="M126" s="332"/>
      <c r="N126" s="333" t="str">
        <f t="shared" ref="N126:N131" si="8">VLOOKUP($AB$134,$AB$135:$AH$183,$L126,FALSE)</f>
        <v>05</v>
      </c>
      <c r="O126" s="333" t="str">
        <f t="shared" ref="O126:O131" si="9">VLOOKUP($AB$187,$AB$188:$AH$239,$L126,FALSE)</f>
        <v>N</v>
      </c>
      <c r="P126" s="333" t="str">
        <f>IFERROR(O126&amp;" = "&amp;VLOOKUP(O126,AN188:AO195,2,FALSE)," ")</f>
        <v>N = Single standard carriage</v>
      </c>
      <c r="Q126" s="333"/>
      <c r="R126" s="333"/>
      <c r="S126" s="334"/>
    </row>
    <row r="127" spans="3:31" ht="15">
      <c r="D127" s="54"/>
      <c r="E127" s="330"/>
      <c r="F127" s="330"/>
      <c r="G127" s="330"/>
      <c r="H127" s="330"/>
      <c r="I127" s="330"/>
      <c r="K127" s="68"/>
      <c r="L127" s="331">
        <v>3</v>
      </c>
      <c r="M127" s="335"/>
      <c r="N127" s="336" t="str">
        <f t="shared" si="8"/>
        <v>10</v>
      </c>
      <c r="O127" s="336" t="str">
        <f t="shared" si="9"/>
        <v>Z</v>
      </c>
      <c r="P127" s="336" t="str">
        <f>IFERROR(O127&amp;" = "&amp;VLOOKUP(O127,AN189:AO196,2,FALSE)," ")</f>
        <v>Z = Double standard carriages</v>
      </c>
      <c r="Q127" s="336"/>
      <c r="R127" s="336"/>
      <c r="S127" s="337"/>
    </row>
    <row r="128" spans="3:31" ht="15">
      <c r="D128" s="54"/>
      <c r="E128" s="330"/>
      <c r="F128" s="330"/>
      <c r="G128" s="330"/>
      <c r="H128" s="330"/>
      <c r="I128" s="330"/>
      <c r="K128" s="68"/>
      <c r="L128" s="331">
        <v>4</v>
      </c>
      <c r="M128" s="335"/>
      <c r="N128" s="336" t="str">
        <f t="shared" si="8"/>
        <v>25</v>
      </c>
      <c r="O128" s="336" t="str">
        <f t="shared" si="9"/>
        <v xml:space="preserve"> </v>
      </c>
      <c r="P128" s="336" t="str">
        <f>IFERROR(O128&amp;" = "&amp;VLOOKUP(O128,AN190:AO197,2,FALSE)," ")</f>
        <v xml:space="preserve"> </v>
      </c>
      <c r="Q128" s="336"/>
      <c r="R128" s="336"/>
      <c r="S128" s="337"/>
    </row>
    <row r="129" spans="1:38" ht="15">
      <c r="C129" s="95" t="str">
        <f>IF(L269=5,"Motor inertia:"," ")</f>
        <v>Motor inertia:</v>
      </c>
      <c r="D129" s="55">
        <v>2.9999999999999997E-4</v>
      </c>
      <c r="E129" s="124" t="str">
        <f>IF(L269=5,"kg m²"," ")</f>
        <v>kg m²</v>
      </c>
      <c r="F129" s="338"/>
      <c r="G129" s="338"/>
      <c r="H129" s="338"/>
      <c r="I129" s="338"/>
      <c r="K129" s="68"/>
      <c r="L129" s="331">
        <v>5</v>
      </c>
      <c r="M129" s="335"/>
      <c r="N129" s="336" t="str">
        <f t="shared" si="8"/>
        <v xml:space="preserve"> </v>
      </c>
      <c r="O129" s="336" t="str">
        <f t="shared" si="9"/>
        <v xml:space="preserve"> </v>
      </c>
      <c r="P129" s="336" t="str">
        <f>IFERROR(O129&amp;" = "&amp;VLOOKUP(O129,AN191:AO198,2,FALSE)," ")</f>
        <v xml:space="preserve"> </v>
      </c>
      <c r="Q129" s="336"/>
      <c r="R129" s="336"/>
      <c r="S129" s="337"/>
    </row>
    <row r="130" spans="1:38" ht="15">
      <c r="B130" s="246"/>
      <c r="K130" s="68"/>
      <c r="L130" s="331">
        <v>6</v>
      </c>
      <c r="M130" s="335"/>
      <c r="N130" s="336" t="str">
        <f t="shared" si="8"/>
        <v xml:space="preserve"> </v>
      </c>
      <c r="O130" s="336" t="str">
        <f t="shared" si="9"/>
        <v xml:space="preserve"> </v>
      </c>
      <c r="P130" s="336" t="str">
        <f>IFERROR(O130&amp;" = "&amp;VLOOKUP(O130,AN192:AO199,2,FALSE)," ")</f>
        <v xml:space="preserve"> </v>
      </c>
      <c r="Q130" s="336"/>
      <c r="R130" s="336"/>
      <c r="S130" s="337"/>
    </row>
    <row r="131" spans="1:38" ht="15.75" thickBot="1">
      <c r="B131" s="339" t="s">
        <v>149</v>
      </c>
      <c r="K131" s="68"/>
      <c r="L131" s="331">
        <v>7</v>
      </c>
      <c r="M131" s="340"/>
      <c r="N131" s="341" t="str">
        <f t="shared" si="8"/>
        <v xml:space="preserve"> </v>
      </c>
      <c r="O131" s="341" t="str">
        <f t="shared" si="9"/>
        <v xml:space="preserve"> </v>
      </c>
      <c r="P131" s="341" t="str">
        <f>IFERROR(O131&amp;" = "&amp;VLOOKUP(O131,AN195:AO200,2,FALSE)," ")</f>
        <v xml:space="preserve"> </v>
      </c>
      <c r="Q131" s="341"/>
      <c r="R131" s="341"/>
      <c r="S131" s="342"/>
    </row>
    <row r="132" spans="1:38" ht="15.75" thickBot="1">
      <c r="C132" s="95" t="s">
        <v>151</v>
      </c>
      <c r="D132" s="289">
        <f ca="1">TQ_MT_CS</f>
        <v>0.53110407836065177</v>
      </c>
      <c r="E132" s="65" t="s">
        <v>25</v>
      </c>
      <c r="K132" s="68"/>
      <c r="AJ132" s="249"/>
      <c r="AK132" s="97"/>
      <c r="AL132" s="250" t="s">
        <v>1479</v>
      </c>
    </row>
    <row r="133" spans="1:38" ht="15.75" thickBot="1">
      <c r="C133" s="95" t="s">
        <v>152</v>
      </c>
      <c r="D133" s="289">
        <f ca="1">TQ_MT_Accel</f>
        <v>1.0041043070118609</v>
      </c>
      <c r="E133" s="65" t="s">
        <v>25</v>
      </c>
      <c r="K133" s="68"/>
      <c r="AJ133" s="172" t="s">
        <v>411</v>
      </c>
      <c r="AK133" s="74" t="s">
        <v>1480</v>
      </c>
      <c r="AL133" s="158">
        <v>290</v>
      </c>
    </row>
    <row r="134" spans="1:38" ht="15.75" thickBot="1">
      <c r="C134" s="95" t="s">
        <v>153</v>
      </c>
      <c r="D134" s="289">
        <f ca="1">D132*D136/9550</f>
        <v>8.3419488747746351E-2</v>
      </c>
      <c r="E134" s="65" t="s">
        <v>83</v>
      </c>
      <c r="K134" s="68"/>
      <c r="AB134" s="163" t="str">
        <f>C9</f>
        <v>MF10S</v>
      </c>
      <c r="AC134" s="343"/>
      <c r="AD134" s="344" t="s">
        <v>1467</v>
      </c>
      <c r="AE134" s="344"/>
      <c r="AF134" s="345"/>
      <c r="AJ134" s="172" t="s">
        <v>1997</v>
      </c>
      <c r="AK134" s="74" t="s">
        <v>2033</v>
      </c>
      <c r="AL134" s="158">
        <v>320</v>
      </c>
    </row>
    <row r="135" spans="1:38" ht="15">
      <c r="C135" s="95" t="s">
        <v>154</v>
      </c>
      <c r="D135" s="289">
        <f ca="1">D133*D136/9550</f>
        <v>0.15771271837882633</v>
      </c>
      <c r="E135" s="65" t="s">
        <v>83</v>
      </c>
      <c r="F135" s="346" t="e">
        <f>D136/D122*50</f>
        <v>#VALUE!</v>
      </c>
      <c r="G135" s="65" t="str">
        <f>IF(L269=2,"Hz"," ")</f>
        <v xml:space="preserve"> </v>
      </c>
      <c r="K135" s="68"/>
      <c r="AB135" s="347" t="s">
        <v>232</v>
      </c>
      <c r="AC135" s="348" t="s">
        <v>1831</v>
      </c>
      <c r="AD135" s="349" t="s">
        <v>1465</v>
      </c>
      <c r="AE135" s="349" t="s">
        <v>1465</v>
      </c>
      <c r="AF135" s="350" t="s">
        <v>1465</v>
      </c>
      <c r="AG135" s="349" t="s">
        <v>1465</v>
      </c>
      <c r="AH135" s="350" t="s">
        <v>1465</v>
      </c>
      <c r="AJ135" s="172" t="s">
        <v>1977</v>
      </c>
      <c r="AK135" s="74" t="s">
        <v>2025</v>
      </c>
      <c r="AL135" s="158">
        <v>320</v>
      </c>
    </row>
    <row r="136" spans="1:38" ht="15">
      <c r="C136" s="95" t="s">
        <v>150</v>
      </c>
      <c r="D136" s="290">
        <f>Motor_shaft_top_speed</f>
        <v>1500</v>
      </c>
      <c r="E136" s="65" t="s">
        <v>81</v>
      </c>
      <c r="K136" s="68"/>
      <c r="AB136" s="351" t="s">
        <v>233</v>
      </c>
      <c r="AC136" s="352" t="s">
        <v>1831</v>
      </c>
      <c r="AD136" s="353" t="s">
        <v>1465</v>
      </c>
      <c r="AE136" s="353" t="s">
        <v>1465</v>
      </c>
      <c r="AF136" s="354" t="s">
        <v>1465</v>
      </c>
      <c r="AG136" s="353" t="s">
        <v>1465</v>
      </c>
      <c r="AH136" s="354" t="s">
        <v>1465</v>
      </c>
      <c r="AJ136" s="172" t="s">
        <v>2008</v>
      </c>
      <c r="AK136" s="74" t="s">
        <v>2038</v>
      </c>
      <c r="AL136" s="158">
        <v>320</v>
      </c>
    </row>
    <row r="137" spans="1:38" ht="15">
      <c r="C137" s="95" t="s">
        <v>148</v>
      </c>
      <c r="D137" s="324">
        <f>Inertia_balance</f>
        <v>5.021233849800522</v>
      </c>
      <c r="K137" s="68"/>
      <c r="AB137" s="351" t="s">
        <v>1468</v>
      </c>
      <c r="AC137" s="352" t="s">
        <v>1831</v>
      </c>
      <c r="AD137" s="353" t="s">
        <v>1465</v>
      </c>
      <c r="AE137" s="353" t="s">
        <v>1465</v>
      </c>
      <c r="AF137" s="354" t="s">
        <v>1465</v>
      </c>
      <c r="AG137" s="353" t="s">
        <v>1465</v>
      </c>
      <c r="AH137" s="354" t="s">
        <v>1465</v>
      </c>
      <c r="AJ137" s="172" t="s">
        <v>1964</v>
      </c>
      <c r="AK137" s="74" t="s">
        <v>2047</v>
      </c>
      <c r="AL137" s="158">
        <v>320</v>
      </c>
    </row>
    <row r="138" spans="1:38" ht="15">
      <c r="K138" s="68"/>
      <c r="AB138" s="351" t="s">
        <v>195</v>
      </c>
      <c r="AC138" s="352" t="s">
        <v>1831</v>
      </c>
      <c r="AD138" s="355" t="s">
        <v>386</v>
      </c>
      <c r="AE138" s="355" t="s">
        <v>462</v>
      </c>
      <c r="AF138" s="354" t="s">
        <v>1465</v>
      </c>
      <c r="AG138" s="353" t="s">
        <v>1465</v>
      </c>
      <c r="AH138" s="354" t="s">
        <v>1465</v>
      </c>
      <c r="AJ138" s="172" t="s">
        <v>1980</v>
      </c>
      <c r="AK138" s="74" t="s">
        <v>2026</v>
      </c>
      <c r="AL138" s="158">
        <v>400</v>
      </c>
    </row>
    <row r="139" spans="1:38" ht="15">
      <c r="K139" s="68"/>
      <c r="AB139" s="351" t="s">
        <v>194</v>
      </c>
      <c r="AC139" s="352" t="s">
        <v>1831</v>
      </c>
      <c r="AD139" s="355" t="s">
        <v>386</v>
      </c>
      <c r="AE139" s="355" t="s">
        <v>462</v>
      </c>
      <c r="AF139" s="354" t="s">
        <v>1465</v>
      </c>
      <c r="AG139" s="353" t="s">
        <v>1465</v>
      </c>
      <c r="AH139" s="354" t="s">
        <v>1465</v>
      </c>
      <c r="AJ139" s="172" t="s">
        <v>2000</v>
      </c>
      <c r="AK139" s="74" t="s">
        <v>2034</v>
      </c>
      <c r="AL139" s="158">
        <v>400</v>
      </c>
    </row>
    <row r="140" spans="1:38" ht="15">
      <c r="K140" s="68"/>
      <c r="AB140" s="351" t="s">
        <v>1469</v>
      </c>
      <c r="AC140" s="352" t="s">
        <v>1831</v>
      </c>
      <c r="AD140" s="353" t="s">
        <v>1465</v>
      </c>
      <c r="AE140" s="353" t="s">
        <v>1465</v>
      </c>
      <c r="AF140" s="354" t="s">
        <v>1465</v>
      </c>
      <c r="AG140" s="353" t="s">
        <v>1465</v>
      </c>
      <c r="AH140" s="354" t="s">
        <v>1465</v>
      </c>
      <c r="AJ140" s="172" t="s">
        <v>2011</v>
      </c>
      <c r="AK140" s="74" t="s">
        <v>2039</v>
      </c>
      <c r="AL140" s="158">
        <v>400</v>
      </c>
    </row>
    <row r="141" spans="1:38" ht="15">
      <c r="A141" s="409" t="s">
        <v>156</v>
      </c>
      <c r="B141" s="57"/>
      <c r="C141" s="57"/>
      <c r="D141" s="57"/>
      <c r="E141" s="57"/>
      <c r="F141" s="57"/>
      <c r="G141" s="57"/>
      <c r="H141" s="57"/>
      <c r="I141" s="57"/>
      <c r="J141" s="57"/>
      <c r="K141" s="68"/>
      <c r="AB141" s="351" t="s">
        <v>1470</v>
      </c>
      <c r="AC141" s="352" t="s">
        <v>1831</v>
      </c>
      <c r="AD141" s="353" t="s">
        <v>1465</v>
      </c>
      <c r="AE141" s="353" t="s">
        <v>1465</v>
      </c>
      <c r="AF141" s="354" t="s">
        <v>1465</v>
      </c>
      <c r="AG141" s="353" t="s">
        <v>1465</v>
      </c>
      <c r="AH141" s="354" t="s">
        <v>1465</v>
      </c>
      <c r="AJ141" s="172" t="s">
        <v>2024</v>
      </c>
      <c r="AK141" s="74" t="s">
        <v>2045</v>
      </c>
      <c r="AL141" s="158">
        <v>400</v>
      </c>
    </row>
    <row r="142" spans="1:38" ht="15">
      <c r="A142" s="57"/>
      <c r="B142" s="57"/>
      <c r="C142" s="57"/>
      <c r="D142" s="57"/>
      <c r="E142" s="57"/>
      <c r="F142" s="57"/>
      <c r="G142" s="57"/>
      <c r="H142" s="57"/>
      <c r="I142" s="57"/>
      <c r="J142" s="57"/>
      <c r="K142" s="68"/>
      <c r="AB142" s="351" t="s">
        <v>197</v>
      </c>
      <c r="AC142" s="352" t="s">
        <v>1831</v>
      </c>
      <c r="AD142" s="355" t="s">
        <v>378</v>
      </c>
      <c r="AE142" s="355" t="s">
        <v>386</v>
      </c>
      <c r="AF142" s="356" t="s">
        <v>462</v>
      </c>
      <c r="AG142" s="353" t="s">
        <v>1465</v>
      </c>
      <c r="AH142" s="354" t="s">
        <v>1465</v>
      </c>
      <c r="AJ142" s="172" t="s">
        <v>564</v>
      </c>
      <c r="AK142" s="74" t="s">
        <v>1481</v>
      </c>
      <c r="AL142" s="158">
        <v>400</v>
      </c>
    </row>
    <row r="143" spans="1:38" ht="15">
      <c r="A143" s="57"/>
      <c r="B143" s="57"/>
      <c r="C143" s="57"/>
      <c r="D143" s="57"/>
      <c r="E143" s="57"/>
      <c r="F143" s="57"/>
      <c r="G143" s="57"/>
      <c r="H143" s="57"/>
      <c r="I143" s="57"/>
      <c r="J143" s="57"/>
      <c r="K143" s="68"/>
      <c r="AB143" s="351" t="s">
        <v>196</v>
      </c>
      <c r="AC143" s="352" t="s">
        <v>1831</v>
      </c>
      <c r="AD143" s="355" t="s">
        <v>378</v>
      </c>
      <c r="AE143" s="355" t="s">
        <v>386</v>
      </c>
      <c r="AF143" s="356" t="s">
        <v>462</v>
      </c>
      <c r="AG143" s="353" t="s">
        <v>1465</v>
      </c>
      <c r="AH143" s="354" t="s">
        <v>1465</v>
      </c>
      <c r="AJ143" s="172" t="s">
        <v>595</v>
      </c>
      <c r="AK143" s="74" t="s">
        <v>1482</v>
      </c>
      <c r="AL143" s="158">
        <v>135</v>
      </c>
    </row>
    <row r="144" spans="1:38" ht="15">
      <c r="A144" s="57"/>
      <c r="B144" s="57"/>
      <c r="C144" s="57"/>
      <c r="D144" s="57"/>
      <c r="E144" s="57"/>
      <c r="F144" s="57"/>
      <c r="G144" s="57"/>
      <c r="H144" s="57"/>
      <c r="I144" s="57"/>
      <c r="J144" s="57"/>
      <c r="K144" s="68"/>
      <c r="AB144" s="351" t="s">
        <v>1471</v>
      </c>
      <c r="AC144" s="352" t="s">
        <v>401</v>
      </c>
      <c r="AD144" s="353" t="s">
        <v>1465</v>
      </c>
      <c r="AE144" s="353" t="s">
        <v>1465</v>
      </c>
      <c r="AF144" s="354" t="s">
        <v>1465</v>
      </c>
      <c r="AG144" s="353" t="s">
        <v>1465</v>
      </c>
      <c r="AH144" s="354" t="s">
        <v>1465</v>
      </c>
      <c r="AJ144" s="172" t="s">
        <v>632</v>
      </c>
      <c r="AK144" s="74" t="s">
        <v>1483</v>
      </c>
      <c r="AL144" s="158">
        <v>260</v>
      </c>
    </row>
    <row r="145" spans="1:38" ht="15">
      <c r="A145" s="57"/>
      <c r="B145" s="57"/>
      <c r="C145" s="57"/>
      <c r="D145" s="57"/>
      <c r="E145" s="57"/>
      <c r="F145" s="57"/>
      <c r="G145" s="57"/>
      <c r="H145" s="57"/>
      <c r="I145" s="57"/>
      <c r="J145" s="57"/>
      <c r="K145" s="68"/>
      <c r="AB145" s="351" t="s">
        <v>1472</v>
      </c>
      <c r="AC145" s="352" t="s">
        <v>401</v>
      </c>
      <c r="AD145" s="353" t="s">
        <v>1465</v>
      </c>
      <c r="AE145" s="353" t="s">
        <v>1465</v>
      </c>
      <c r="AF145" s="354" t="s">
        <v>1465</v>
      </c>
      <c r="AG145" s="353" t="s">
        <v>1465</v>
      </c>
      <c r="AH145" s="354" t="s">
        <v>1465</v>
      </c>
      <c r="AJ145" s="172" t="s">
        <v>666</v>
      </c>
      <c r="AK145" s="74" t="s">
        <v>1484</v>
      </c>
      <c r="AL145" s="158">
        <v>300</v>
      </c>
    </row>
    <row r="146" spans="1:38" ht="15.75" thickBot="1">
      <c r="A146" s="57"/>
      <c r="B146" s="57"/>
      <c r="C146" s="57"/>
      <c r="D146" s="57"/>
      <c r="E146" s="57"/>
      <c r="F146" s="57"/>
      <c r="G146" s="57"/>
      <c r="H146" s="57"/>
      <c r="I146" s="57"/>
      <c r="J146" s="57"/>
      <c r="K146" s="68"/>
      <c r="AB146" s="357" t="s">
        <v>198</v>
      </c>
      <c r="AC146" s="358" t="s">
        <v>1831</v>
      </c>
      <c r="AD146" s="359" t="s">
        <v>378</v>
      </c>
      <c r="AE146" s="359" t="s">
        <v>386</v>
      </c>
      <c r="AF146" s="360" t="s">
        <v>528</v>
      </c>
      <c r="AG146" s="353" t="s">
        <v>1465</v>
      </c>
      <c r="AH146" s="354" t="s">
        <v>1465</v>
      </c>
      <c r="AJ146" s="172" t="s">
        <v>702</v>
      </c>
      <c r="AK146" s="74" t="s">
        <v>1485</v>
      </c>
      <c r="AL146" s="158">
        <v>300</v>
      </c>
    </row>
    <row r="147" spans="1:38" ht="15">
      <c r="A147" s="57"/>
      <c r="B147" s="57"/>
      <c r="C147" s="57"/>
      <c r="D147" s="57"/>
      <c r="E147" s="57"/>
      <c r="F147" s="57"/>
      <c r="G147" s="58"/>
      <c r="H147" s="58"/>
      <c r="I147" s="58"/>
      <c r="J147" s="58"/>
      <c r="K147" s="68"/>
      <c r="AB147" s="361" t="s">
        <v>229</v>
      </c>
      <c r="AC147" s="352" t="s">
        <v>1831</v>
      </c>
      <c r="AD147" s="355" t="s">
        <v>386</v>
      </c>
      <c r="AE147" s="355" t="s">
        <v>462</v>
      </c>
      <c r="AF147" s="362" t="s">
        <v>1465</v>
      </c>
      <c r="AG147" s="353" t="s">
        <v>1465</v>
      </c>
      <c r="AH147" s="354" t="s">
        <v>1465</v>
      </c>
      <c r="AJ147" s="172" t="s">
        <v>1984</v>
      </c>
      <c r="AK147" s="74" t="s">
        <v>2027</v>
      </c>
      <c r="AL147" s="158">
        <v>175</v>
      </c>
    </row>
    <row r="148" spans="1:38" ht="15">
      <c r="A148" s="57"/>
      <c r="B148" s="57"/>
      <c r="C148" s="57"/>
      <c r="D148" s="57"/>
      <c r="E148" s="57"/>
      <c r="F148" s="57"/>
      <c r="G148" s="58"/>
      <c r="H148" s="56"/>
      <c r="I148" s="59"/>
      <c r="J148" s="59"/>
      <c r="K148" s="68"/>
      <c r="AB148" s="361" t="s">
        <v>1473</v>
      </c>
      <c r="AC148" s="352" t="s">
        <v>1831</v>
      </c>
      <c r="AD148" s="353" t="s">
        <v>1465</v>
      </c>
      <c r="AE148" s="353" t="s">
        <v>1465</v>
      </c>
      <c r="AF148" s="362" t="s">
        <v>1465</v>
      </c>
      <c r="AG148" s="353" t="s">
        <v>1465</v>
      </c>
      <c r="AH148" s="354" t="s">
        <v>1465</v>
      </c>
      <c r="AJ148" s="172" t="s">
        <v>1982</v>
      </c>
      <c r="AK148" s="173" t="s">
        <v>2053</v>
      </c>
      <c r="AL148" s="158">
        <v>225</v>
      </c>
    </row>
    <row r="149" spans="1:38" ht="15">
      <c r="A149" s="57"/>
      <c r="B149" s="57"/>
      <c r="C149" s="57"/>
      <c r="D149" s="57"/>
      <c r="E149" s="57"/>
      <c r="F149" s="57"/>
      <c r="G149" s="58"/>
      <c r="H149" s="56"/>
      <c r="I149" s="59"/>
      <c r="J149" s="59"/>
      <c r="K149" s="68"/>
      <c r="AB149" s="361" t="s">
        <v>230</v>
      </c>
      <c r="AC149" s="352" t="s">
        <v>1831</v>
      </c>
      <c r="AD149" s="355" t="s">
        <v>378</v>
      </c>
      <c r="AE149" s="355" t="s">
        <v>386</v>
      </c>
      <c r="AF149" s="356" t="s">
        <v>462</v>
      </c>
      <c r="AG149" s="353" t="s">
        <v>1465</v>
      </c>
      <c r="AH149" s="354" t="s">
        <v>1465</v>
      </c>
      <c r="AJ149" s="172" t="s">
        <v>1986</v>
      </c>
      <c r="AK149" s="74" t="s">
        <v>2028</v>
      </c>
      <c r="AL149" s="158">
        <v>255</v>
      </c>
    </row>
    <row r="150" spans="1:38" ht="15">
      <c r="A150" s="57"/>
      <c r="B150" s="57"/>
      <c r="C150" s="57"/>
      <c r="D150" s="57"/>
      <c r="E150" s="57"/>
      <c r="F150" s="57"/>
      <c r="G150" s="58"/>
      <c r="H150" s="56"/>
      <c r="I150" s="59"/>
      <c r="J150" s="59"/>
      <c r="K150" s="68"/>
      <c r="AB150" s="361" t="s">
        <v>231</v>
      </c>
      <c r="AC150" s="352" t="s">
        <v>1831</v>
      </c>
      <c r="AD150" s="355" t="s">
        <v>378</v>
      </c>
      <c r="AE150" s="355" t="s">
        <v>386</v>
      </c>
      <c r="AF150" s="356" t="s">
        <v>528</v>
      </c>
      <c r="AG150" s="353" t="s">
        <v>1465</v>
      </c>
      <c r="AH150" s="354" t="s">
        <v>1465</v>
      </c>
      <c r="AJ150" s="172" t="s">
        <v>2013</v>
      </c>
      <c r="AK150" s="74" t="s">
        <v>2040</v>
      </c>
      <c r="AL150" s="158">
        <v>255</v>
      </c>
    </row>
    <row r="151" spans="1:38" ht="15">
      <c r="A151" s="57"/>
      <c r="B151" s="57"/>
      <c r="C151" s="57"/>
      <c r="D151" s="57"/>
      <c r="E151" s="57"/>
      <c r="F151" s="57"/>
      <c r="G151" s="58"/>
      <c r="H151" s="60"/>
      <c r="I151" s="59"/>
      <c r="J151" s="59"/>
      <c r="K151" s="68"/>
      <c r="AB151" s="361" t="s">
        <v>1495</v>
      </c>
      <c r="AC151" s="352" t="s">
        <v>589</v>
      </c>
      <c r="AD151" s="355" t="s">
        <v>1465</v>
      </c>
      <c r="AE151" s="355" t="s">
        <v>1465</v>
      </c>
      <c r="AF151" s="356" t="s">
        <v>1465</v>
      </c>
      <c r="AG151" s="353" t="s">
        <v>1465</v>
      </c>
      <c r="AH151" s="354" t="s">
        <v>1465</v>
      </c>
      <c r="AJ151" s="172" t="s">
        <v>1966</v>
      </c>
      <c r="AK151" s="74" t="s">
        <v>2048</v>
      </c>
      <c r="AL151" s="158">
        <v>255</v>
      </c>
    </row>
    <row r="152" spans="1:38" ht="15">
      <c r="A152" s="57"/>
      <c r="B152" s="57"/>
      <c r="C152" s="57"/>
      <c r="D152" s="57"/>
      <c r="E152" s="57"/>
      <c r="F152" s="57"/>
      <c r="G152" s="58"/>
      <c r="H152" s="58"/>
      <c r="I152" s="58"/>
      <c r="J152" s="58"/>
      <c r="K152" s="68"/>
      <c r="AB152" s="361" t="s">
        <v>1498</v>
      </c>
      <c r="AC152" s="352" t="s">
        <v>592</v>
      </c>
      <c r="AD152" s="355" t="s">
        <v>1465</v>
      </c>
      <c r="AE152" s="355" t="s">
        <v>1465</v>
      </c>
      <c r="AF152" s="356" t="s">
        <v>1465</v>
      </c>
      <c r="AG152" s="353" t="s">
        <v>1465</v>
      </c>
      <c r="AH152" s="354" t="s">
        <v>1465</v>
      </c>
      <c r="AJ152" s="172" t="s">
        <v>1989</v>
      </c>
      <c r="AK152" s="74" t="s">
        <v>2029</v>
      </c>
      <c r="AL152" s="158">
        <v>335</v>
      </c>
    </row>
    <row r="153" spans="1:38" ht="15">
      <c r="AB153" s="361" t="s">
        <v>1499</v>
      </c>
      <c r="AC153" s="352" t="s">
        <v>400</v>
      </c>
      <c r="AD153" s="355" t="s">
        <v>1465</v>
      </c>
      <c r="AE153" s="355" t="s">
        <v>1465</v>
      </c>
      <c r="AF153" s="356" t="s">
        <v>1465</v>
      </c>
      <c r="AG153" s="353" t="s">
        <v>1465</v>
      </c>
      <c r="AH153" s="354" t="s">
        <v>1465</v>
      </c>
      <c r="AJ153" s="172" t="s">
        <v>2016</v>
      </c>
      <c r="AK153" s="74" t="s">
        <v>2041</v>
      </c>
      <c r="AL153" s="158">
        <v>335</v>
      </c>
    </row>
    <row r="154" spans="1:38" ht="15">
      <c r="AB154" s="361" t="s">
        <v>1500</v>
      </c>
      <c r="AC154" s="352" t="s">
        <v>633</v>
      </c>
      <c r="AD154" s="355" t="s">
        <v>1465</v>
      </c>
      <c r="AE154" s="355" t="s">
        <v>1465</v>
      </c>
      <c r="AF154" s="356" t="s">
        <v>1465</v>
      </c>
      <c r="AG154" s="353" t="s">
        <v>1465</v>
      </c>
      <c r="AH154" s="354" t="s">
        <v>1465</v>
      </c>
      <c r="AJ154" s="172" t="s">
        <v>1969</v>
      </c>
      <c r="AK154" s="74" t="s">
        <v>2049</v>
      </c>
      <c r="AL154" s="158">
        <v>335</v>
      </c>
    </row>
    <row r="155" spans="1:38" ht="15">
      <c r="AB155" s="361" t="s">
        <v>1501</v>
      </c>
      <c r="AC155" s="352" t="s">
        <v>592</v>
      </c>
      <c r="AD155" s="355" t="s">
        <v>1465</v>
      </c>
      <c r="AE155" s="355" t="s">
        <v>1465</v>
      </c>
      <c r="AF155" s="356" t="s">
        <v>1465</v>
      </c>
      <c r="AG155" s="353" t="s">
        <v>1465</v>
      </c>
      <c r="AH155" s="354" t="s">
        <v>1465</v>
      </c>
      <c r="AJ155" s="172" t="s">
        <v>1991</v>
      </c>
      <c r="AK155" s="74" t="s">
        <v>2030</v>
      </c>
      <c r="AL155" s="158">
        <v>280</v>
      </c>
    </row>
    <row r="156" spans="1:38" ht="15">
      <c r="AB156" s="361" t="s">
        <v>1502</v>
      </c>
      <c r="AC156" s="352" t="s">
        <v>400</v>
      </c>
      <c r="AD156" s="355" t="s">
        <v>1465</v>
      </c>
      <c r="AE156" s="355" t="s">
        <v>1465</v>
      </c>
      <c r="AF156" s="356" t="s">
        <v>1465</v>
      </c>
      <c r="AG156" s="353" t="s">
        <v>1465</v>
      </c>
      <c r="AH156" s="354" t="s">
        <v>1465</v>
      </c>
      <c r="AJ156" s="172" t="s">
        <v>2002</v>
      </c>
      <c r="AK156" s="74" t="s">
        <v>2035</v>
      </c>
      <c r="AL156" s="158">
        <v>280</v>
      </c>
    </row>
    <row r="157" spans="1:38" ht="15">
      <c r="AB157" s="361" t="s">
        <v>1532</v>
      </c>
      <c r="AC157" s="352" t="s">
        <v>1831</v>
      </c>
      <c r="AD157" s="355" t="s">
        <v>378</v>
      </c>
      <c r="AE157" s="355" t="s">
        <v>386</v>
      </c>
      <c r="AF157" s="356" t="s">
        <v>462</v>
      </c>
      <c r="AG157" s="353" t="s">
        <v>1465</v>
      </c>
      <c r="AH157" s="354" t="s">
        <v>1465</v>
      </c>
      <c r="AJ157" s="172" t="s">
        <v>2018</v>
      </c>
      <c r="AK157" s="74" t="s">
        <v>2042</v>
      </c>
      <c r="AL157" s="158">
        <v>280</v>
      </c>
    </row>
    <row r="158" spans="1:38" ht="15">
      <c r="AB158" s="361" t="s">
        <v>1533</v>
      </c>
      <c r="AC158" s="352" t="s">
        <v>1831</v>
      </c>
      <c r="AD158" s="355" t="s">
        <v>378</v>
      </c>
      <c r="AE158" s="355" t="s">
        <v>386</v>
      </c>
      <c r="AF158" s="356" t="s">
        <v>528</v>
      </c>
      <c r="AG158" s="353" t="s">
        <v>1465</v>
      </c>
      <c r="AH158" s="354" t="s">
        <v>1465</v>
      </c>
      <c r="AJ158" s="172" t="s">
        <v>1971</v>
      </c>
      <c r="AK158" s="74" t="s">
        <v>2050</v>
      </c>
      <c r="AL158" s="158">
        <v>280</v>
      </c>
    </row>
    <row r="159" spans="1:38" ht="15">
      <c r="AB159" s="361" t="s">
        <v>1534</v>
      </c>
      <c r="AC159" s="352" t="s">
        <v>400</v>
      </c>
      <c r="AD159" s="355" t="s">
        <v>1465</v>
      </c>
      <c r="AE159" s="355" t="s">
        <v>1465</v>
      </c>
      <c r="AF159" s="356" t="s">
        <v>1465</v>
      </c>
      <c r="AG159" s="353" t="s">
        <v>1465</v>
      </c>
      <c r="AH159" s="354" t="s">
        <v>1465</v>
      </c>
      <c r="AJ159" s="172" t="s">
        <v>1994</v>
      </c>
      <c r="AK159" s="74" t="s">
        <v>2031</v>
      </c>
      <c r="AL159" s="158">
        <v>360</v>
      </c>
    </row>
    <row r="160" spans="1:38" ht="15">
      <c r="AB160" s="361" t="s">
        <v>1535</v>
      </c>
      <c r="AC160" s="352" t="s">
        <v>399</v>
      </c>
      <c r="AD160" s="355" t="s">
        <v>1465</v>
      </c>
      <c r="AE160" s="355" t="s">
        <v>1465</v>
      </c>
      <c r="AF160" s="356" t="s">
        <v>1465</v>
      </c>
      <c r="AG160" s="353" t="s">
        <v>1465</v>
      </c>
      <c r="AH160" s="354" t="s">
        <v>1465</v>
      </c>
      <c r="AJ160" s="172" t="s">
        <v>2005</v>
      </c>
      <c r="AK160" s="74" t="s">
        <v>2036</v>
      </c>
      <c r="AL160" s="158">
        <v>360</v>
      </c>
    </row>
    <row r="161" spans="28:38" ht="15">
      <c r="AB161" s="361" t="s">
        <v>1506</v>
      </c>
      <c r="AC161" s="352" t="s">
        <v>615</v>
      </c>
      <c r="AD161" s="355" t="s">
        <v>1465</v>
      </c>
      <c r="AE161" s="355" t="s">
        <v>1465</v>
      </c>
      <c r="AF161" s="356" t="s">
        <v>1465</v>
      </c>
      <c r="AG161" s="353" t="s">
        <v>1465</v>
      </c>
      <c r="AH161" s="354" t="s">
        <v>1465</v>
      </c>
      <c r="AJ161" s="172" t="s">
        <v>2021</v>
      </c>
      <c r="AK161" s="74" t="s">
        <v>2043</v>
      </c>
      <c r="AL161" s="158">
        <v>360</v>
      </c>
    </row>
    <row r="162" spans="28:38" ht="15">
      <c r="AB162" s="361" t="s">
        <v>1507</v>
      </c>
      <c r="AC162" s="352" t="s">
        <v>422</v>
      </c>
      <c r="AD162" s="355" t="s">
        <v>1465</v>
      </c>
      <c r="AE162" s="355" t="s">
        <v>1465</v>
      </c>
      <c r="AF162" s="356" t="s">
        <v>1465</v>
      </c>
      <c r="AG162" s="353" t="s">
        <v>1465</v>
      </c>
      <c r="AH162" s="354" t="s">
        <v>1465</v>
      </c>
      <c r="AJ162" s="172" t="s">
        <v>1974</v>
      </c>
      <c r="AK162" s="74" t="s">
        <v>2051</v>
      </c>
      <c r="AL162" s="158">
        <v>360</v>
      </c>
    </row>
    <row r="163" spans="28:38" ht="15">
      <c r="AB163" s="361" t="s">
        <v>1508</v>
      </c>
      <c r="AC163" s="352" t="s">
        <v>615</v>
      </c>
      <c r="AD163" s="355" t="s">
        <v>1465</v>
      </c>
      <c r="AE163" s="355" t="s">
        <v>1465</v>
      </c>
      <c r="AF163" s="356" t="s">
        <v>1465</v>
      </c>
      <c r="AG163" s="353" t="s">
        <v>1465</v>
      </c>
      <c r="AH163" s="354" t="s">
        <v>1465</v>
      </c>
      <c r="AJ163" s="172" t="s">
        <v>1941</v>
      </c>
      <c r="AK163" s="74" t="s">
        <v>2032</v>
      </c>
      <c r="AL163" s="158">
        <v>450</v>
      </c>
    </row>
    <row r="164" spans="28:38" ht="15">
      <c r="AB164" s="361" t="s">
        <v>1509</v>
      </c>
      <c r="AC164" s="352" t="s">
        <v>1371</v>
      </c>
      <c r="AD164" s="355" t="s">
        <v>1465</v>
      </c>
      <c r="AE164" s="355" t="s">
        <v>1465</v>
      </c>
      <c r="AF164" s="356" t="s">
        <v>1465</v>
      </c>
      <c r="AG164" s="353" t="s">
        <v>1465</v>
      </c>
      <c r="AH164" s="354" t="s">
        <v>1465</v>
      </c>
      <c r="AJ164" s="172" t="s">
        <v>1947</v>
      </c>
      <c r="AK164" s="74" t="s">
        <v>2037</v>
      </c>
      <c r="AL164" s="158">
        <v>450</v>
      </c>
    </row>
    <row r="165" spans="28:38" ht="15">
      <c r="AB165" s="361" t="s">
        <v>1503</v>
      </c>
      <c r="AC165" s="352" t="s">
        <v>422</v>
      </c>
      <c r="AD165" s="355" t="s">
        <v>1465</v>
      </c>
      <c r="AE165" s="355" t="s">
        <v>1465</v>
      </c>
      <c r="AF165" s="356" t="s">
        <v>1465</v>
      </c>
      <c r="AG165" s="353" t="s">
        <v>1465</v>
      </c>
      <c r="AH165" s="354" t="s">
        <v>1465</v>
      </c>
      <c r="AJ165" s="172" t="s">
        <v>1952</v>
      </c>
      <c r="AK165" s="74" t="s">
        <v>2044</v>
      </c>
      <c r="AL165" s="158">
        <v>450</v>
      </c>
    </row>
    <row r="166" spans="28:38" ht="15">
      <c r="AB166" s="361" t="s">
        <v>1504</v>
      </c>
      <c r="AC166" s="352" t="s">
        <v>615</v>
      </c>
      <c r="AD166" s="355" t="s">
        <v>1465</v>
      </c>
      <c r="AE166" s="355" t="s">
        <v>1465</v>
      </c>
      <c r="AF166" s="356" t="s">
        <v>1465</v>
      </c>
      <c r="AG166" s="353" t="s">
        <v>1465</v>
      </c>
      <c r="AH166" s="354" t="s">
        <v>1465</v>
      </c>
      <c r="AJ166" s="172" t="s">
        <v>1958</v>
      </c>
      <c r="AK166" s="74" t="s">
        <v>2046</v>
      </c>
      <c r="AL166" s="158">
        <v>450</v>
      </c>
    </row>
    <row r="167" spans="28:38" ht="15">
      <c r="AB167" s="361" t="s">
        <v>1505</v>
      </c>
      <c r="AC167" s="352" t="s">
        <v>1371</v>
      </c>
      <c r="AD167" s="355" t="s">
        <v>1465</v>
      </c>
      <c r="AE167" s="355" t="s">
        <v>1465</v>
      </c>
      <c r="AF167" s="356" t="s">
        <v>1465</v>
      </c>
      <c r="AG167" s="353" t="s">
        <v>1465</v>
      </c>
      <c r="AH167" s="354" t="s">
        <v>1465</v>
      </c>
      <c r="AJ167" s="172" t="s">
        <v>1243</v>
      </c>
      <c r="AK167" s="74" t="s">
        <v>1486</v>
      </c>
      <c r="AL167" s="158">
        <v>255</v>
      </c>
    </row>
    <row r="168" spans="28:38" ht="15">
      <c r="AB168" s="361" t="s">
        <v>1819</v>
      </c>
      <c r="AC168" s="352" t="s">
        <v>1831</v>
      </c>
      <c r="AD168" s="355" t="s">
        <v>378</v>
      </c>
      <c r="AE168" s="355" t="s">
        <v>386</v>
      </c>
      <c r="AF168" s="356" t="s">
        <v>1465</v>
      </c>
      <c r="AG168" s="353" t="s">
        <v>1465</v>
      </c>
      <c r="AH168" s="354" t="s">
        <v>1465</v>
      </c>
      <c r="AJ168" s="172" t="s">
        <v>1263</v>
      </c>
      <c r="AK168" s="74" t="s">
        <v>1487</v>
      </c>
      <c r="AL168" s="158">
        <v>280</v>
      </c>
    </row>
    <row r="169" spans="28:38" ht="15">
      <c r="AB169" s="361" t="s">
        <v>1820</v>
      </c>
      <c r="AC169" s="352" t="s">
        <v>1831</v>
      </c>
      <c r="AD169" s="355" t="s">
        <v>377</v>
      </c>
      <c r="AE169" s="355" t="s">
        <v>386</v>
      </c>
      <c r="AF169" s="356" t="s">
        <v>1465</v>
      </c>
      <c r="AG169" s="353" t="s">
        <v>1465</v>
      </c>
      <c r="AH169" s="354" t="s">
        <v>1465</v>
      </c>
      <c r="AJ169" s="172" t="s">
        <v>1265</v>
      </c>
      <c r="AK169" s="74" t="s">
        <v>1488</v>
      </c>
      <c r="AL169" s="158">
        <v>360</v>
      </c>
    </row>
    <row r="170" spans="28:38" ht="15">
      <c r="AB170" s="361" t="s">
        <v>1821</v>
      </c>
      <c r="AC170" s="352" t="s">
        <v>1831</v>
      </c>
      <c r="AD170" s="355" t="s">
        <v>378</v>
      </c>
      <c r="AE170" s="355" t="s">
        <v>843</v>
      </c>
      <c r="AF170" s="356" t="s">
        <v>1465</v>
      </c>
      <c r="AG170" s="353" t="s">
        <v>1465</v>
      </c>
      <c r="AH170" s="354" t="s">
        <v>1465</v>
      </c>
      <c r="AJ170" s="172" t="s">
        <v>1277</v>
      </c>
      <c r="AK170" s="74" t="s">
        <v>1489</v>
      </c>
      <c r="AL170" s="158">
        <v>260</v>
      </c>
    </row>
    <row r="171" spans="28:38" ht="15">
      <c r="AB171" s="361" t="s">
        <v>1816</v>
      </c>
      <c r="AC171" s="352" t="s">
        <v>1831</v>
      </c>
      <c r="AD171" s="355" t="s">
        <v>378</v>
      </c>
      <c r="AE171" s="355" t="s">
        <v>386</v>
      </c>
      <c r="AF171" s="356" t="s">
        <v>1465</v>
      </c>
      <c r="AG171" s="353" t="s">
        <v>1465</v>
      </c>
      <c r="AH171" s="354" t="s">
        <v>1465</v>
      </c>
      <c r="AJ171" s="172" t="s">
        <v>1288</v>
      </c>
      <c r="AK171" s="74" t="s">
        <v>1490</v>
      </c>
      <c r="AL171" s="158">
        <v>300</v>
      </c>
    </row>
    <row r="172" spans="28:38" ht="15">
      <c r="AB172" s="361" t="s">
        <v>1817</v>
      </c>
      <c r="AC172" s="352" t="s">
        <v>1831</v>
      </c>
      <c r="AD172" s="355" t="s">
        <v>377</v>
      </c>
      <c r="AE172" s="355" t="s">
        <v>386</v>
      </c>
      <c r="AF172" s="356" t="s">
        <v>1465</v>
      </c>
      <c r="AG172" s="353" t="s">
        <v>1465</v>
      </c>
      <c r="AH172" s="354" t="s">
        <v>1465</v>
      </c>
      <c r="AJ172" s="172" t="s">
        <v>1804</v>
      </c>
      <c r="AK172" s="74" t="s">
        <v>1822</v>
      </c>
      <c r="AL172" s="158">
        <v>250</v>
      </c>
    </row>
    <row r="173" spans="28:38" ht="15">
      <c r="AB173" s="361" t="s">
        <v>1818</v>
      </c>
      <c r="AC173" s="352" t="s">
        <v>1831</v>
      </c>
      <c r="AD173" s="355" t="s">
        <v>378</v>
      </c>
      <c r="AE173" s="355" t="s">
        <v>843</v>
      </c>
      <c r="AF173" s="356" t="s">
        <v>1465</v>
      </c>
      <c r="AG173" s="353" t="s">
        <v>1465</v>
      </c>
      <c r="AH173" s="354" t="s">
        <v>1465</v>
      </c>
      <c r="AJ173" s="172" t="s">
        <v>1805</v>
      </c>
      <c r="AK173" s="74" t="s">
        <v>1823</v>
      </c>
      <c r="AL173" s="158">
        <v>250</v>
      </c>
    </row>
    <row r="174" spans="28:38" ht="15">
      <c r="AB174" s="361" t="s">
        <v>1515</v>
      </c>
      <c r="AC174" s="352" t="s">
        <v>1543</v>
      </c>
      <c r="AD174" s="355" t="s">
        <v>1544</v>
      </c>
      <c r="AE174" s="355" t="s">
        <v>1465</v>
      </c>
      <c r="AF174" s="356" t="s">
        <v>1465</v>
      </c>
      <c r="AG174" s="353" t="s">
        <v>1465</v>
      </c>
      <c r="AH174" s="354" t="s">
        <v>1465</v>
      </c>
      <c r="AJ174" s="172" t="s">
        <v>1806</v>
      </c>
      <c r="AK174" s="74" t="s">
        <v>1824</v>
      </c>
      <c r="AL174" s="158">
        <v>350</v>
      </c>
    </row>
    <row r="175" spans="28:38" ht="15">
      <c r="AB175" s="361" t="s">
        <v>1516</v>
      </c>
      <c r="AC175" s="352" t="s">
        <v>1545</v>
      </c>
      <c r="AD175" s="355" t="s">
        <v>1546</v>
      </c>
      <c r="AE175" s="355" t="s">
        <v>1547</v>
      </c>
      <c r="AF175" s="356" t="s">
        <v>1465</v>
      </c>
      <c r="AG175" s="353" t="s">
        <v>1465</v>
      </c>
      <c r="AH175" s="354" t="s">
        <v>1465</v>
      </c>
      <c r="AJ175" s="172" t="s">
        <v>1807</v>
      </c>
      <c r="AK175" s="74" t="s">
        <v>1825</v>
      </c>
      <c r="AL175" s="158">
        <v>200</v>
      </c>
    </row>
    <row r="176" spans="28:38" ht="15">
      <c r="AB176" s="361" t="s">
        <v>1517</v>
      </c>
      <c r="AC176" s="352" t="s">
        <v>1543</v>
      </c>
      <c r="AD176" s="355" t="s">
        <v>1544</v>
      </c>
      <c r="AE176" s="355" t="s">
        <v>1465</v>
      </c>
      <c r="AF176" s="356" t="s">
        <v>1465</v>
      </c>
      <c r="AG176" s="353" t="s">
        <v>1465</v>
      </c>
      <c r="AH176" s="354" t="s">
        <v>1465</v>
      </c>
      <c r="AJ176" s="172" t="s">
        <v>1808</v>
      </c>
      <c r="AK176" s="74" t="s">
        <v>1826</v>
      </c>
      <c r="AL176" s="158">
        <v>250</v>
      </c>
    </row>
    <row r="177" spans="12:41" ht="15">
      <c r="L177" s="128">
        <v>1</v>
      </c>
      <c r="M177" s="128">
        <v>2</v>
      </c>
      <c r="N177" s="128">
        <v>3</v>
      </c>
      <c r="O177" s="128">
        <v>4</v>
      </c>
      <c r="P177" s="128">
        <v>5</v>
      </c>
      <c r="Q177" s="128">
        <v>6</v>
      </c>
      <c r="R177" s="128">
        <v>7</v>
      </c>
      <c r="S177" s="128">
        <v>8</v>
      </c>
      <c r="T177" s="128">
        <v>9</v>
      </c>
      <c r="U177" s="128">
        <v>10</v>
      </c>
      <c r="V177" s="128">
        <v>11</v>
      </c>
      <c r="W177" s="128">
        <v>12</v>
      </c>
      <c r="X177" s="128">
        <v>13</v>
      </c>
      <c r="Y177" s="128">
        <v>14</v>
      </c>
      <c r="AB177" s="361" t="s">
        <v>1518</v>
      </c>
      <c r="AC177" s="352" t="s">
        <v>1548</v>
      </c>
      <c r="AD177" s="355" t="s">
        <v>1549</v>
      </c>
      <c r="AE177" s="355" t="s">
        <v>1550</v>
      </c>
      <c r="AF177" s="356" t="s">
        <v>1465</v>
      </c>
      <c r="AG177" s="353" t="s">
        <v>1465</v>
      </c>
      <c r="AH177" s="354" t="s">
        <v>1465</v>
      </c>
      <c r="AJ177" s="172" t="s">
        <v>1809</v>
      </c>
      <c r="AK177" s="74" t="s">
        <v>1827</v>
      </c>
      <c r="AL177" s="158">
        <v>350</v>
      </c>
    </row>
    <row r="178" spans="12:41" ht="15">
      <c r="AB178" s="361" t="s">
        <v>1512</v>
      </c>
      <c r="AC178" s="352" t="s">
        <v>1551</v>
      </c>
      <c r="AD178" s="355" t="s">
        <v>1552</v>
      </c>
      <c r="AE178" s="355" t="s">
        <v>1553</v>
      </c>
      <c r="AF178" s="356" t="s">
        <v>1554</v>
      </c>
      <c r="AG178" s="353" t="s">
        <v>1465</v>
      </c>
      <c r="AH178" s="354" t="s">
        <v>1465</v>
      </c>
      <c r="AJ178" s="172" t="s">
        <v>1839</v>
      </c>
      <c r="AK178" s="74" t="s">
        <v>2063</v>
      </c>
      <c r="AL178" s="158">
        <v>200</v>
      </c>
    </row>
    <row r="179" spans="12:41" ht="15">
      <c r="M179" s="92" t="s">
        <v>140</v>
      </c>
      <c r="N179" s="92"/>
      <c r="O179" s="92" t="s">
        <v>82</v>
      </c>
      <c r="P179" s="363" t="s">
        <v>83</v>
      </c>
      <c r="Q179" s="363" t="s">
        <v>84</v>
      </c>
      <c r="R179" s="92" t="s">
        <v>85</v>
      </c>
      <c r="S179" s="92" t="s">
        <v>86</v>
      </c>
      <c r="T179" s="363" t="s">
        <v>80</v>
      </c>
      <c r="U179" s="92" t="s">
        <v>87</v>
      </c>
      <c r="V179" s="92"/>
      <c r="W179" s="363" t="s">
        <v>88</v>
      </c>
      <c r="X179" s="363" t="s">
        <v>89</v>
      </c>
      <c r="Y179" s="363" t="s">
        <v>90</v>
      </c>
      <c r="AB179" s="361" t="s">
        <v>1513</v>
      </c>
      <c r="AC179" s="352" t="s">
        <v>1555</v>
      </c>
      <c r="AD179" s="355" t="s">
        <v>1556</v>
      </c>
      <c r="AE179" s="355" t="s">
        <v>1537</v>
      </c>
      <c r="AF179" s="356" t="s">
        <v>1465</v>
      </c>
      <c r="AG179" s="353" t="s">
        <v>1465</v>
      </c>
      <c r="AH179" s="354" t="s">
        <v>1465</v>
      </c>
      <c r="AJ179" s="172" t="s">
        <v>1840</v>
      </c>
      <c r="AK179" s="74" t="s">
        <v>2064</v>
      </c>
      <c r="AL179" s="158">
        <v>200</v>
      </c>
    </row>
    <row r="180" spans="12:41" ht="15">
      <c r="L180" s="92"/>
      <c r="M180" s="364" t="str">
        <f>VLOOKUP($L$277,$L$181:M204,M$177)</f>
        <v>AKM41C</v>
      </c>
      <c r="N180" s="364">
        <f>VLOOKUP($L$277,$L$178:N201,N177)</f>
        <v>0</v>
      </c>
      <c r="O180" s="364">
        <f>VLOOKUP($L$277,$L$178:O201,O177)</f>
        <v>3000</v>
      </c>
      <c r="P180" s="364">
        <f>VLOOKUP($L$277,$L$178:P201,P177)</f>
        <v>0.56000000000000005</v>
      </c>
      <c r="Q180" s="364">
        <f>VLOOKUP($L$277,$L$178:Q201,Q177)</f>
        <v>1.95</v>
      </c>
      <c r="R180" s="364">
        <f>VLOOKUP($L$277,$L$178:R201,R177)</f>
        <v>1.77</v>
      </c>
      <c r="S180" s="364">
        <f>VLOOKUP($L$277,$L$178:S201,S177)</f>
        <v>6.12</v>
      </c>
      <c r="T180" s="364">
        <f>VLOOKUP($L$277,$L$178:T201,T177)</f>
        <v>8.1000000000000004E-5</v>
      </c>
      <c r="U180" s="364">
        <f>VLOOKUP($L$277,$L$178:U201,U177)</f>
        <v>6.8000000000000001E-6</v>
      </c>
      <c r="V180" s="364">
        <f>VLOOKUP($L$277,$L$178:V201,V177)</f>
        <v>8.7800000000000006E-5</v>
      </c>
      <c r="W180" s="364">
        <f>VLOOKUP($L$277,$L$178:W201,W177)</f>
        <v>1.34</v>
      </c>
      <c r="X180" s="364">
        <f>VLOOKUP($L$277,$L$178:X201,X177)</f>
        <v>86.3</v>
      </c>
      <c r="Y180" s="364">
        <f>VLOOKUP($L$277,$L$178:Y201,Y177)</f>
        <v>21.7</v>
      </c>
      <c r="AB180" s="361" t="s">
        <v>1514</v>
      </c>
      <c r="AC180" s="352" t="s">
        <v>1543</v>
      </c>
      <c r="AD180" s="355" t="s">
        <v>1557</v>
      </c>
      <c r="AE180" s="355" t="s">
        <v>1538</v>
      </c>
      <c r="AF180" s="356" t="s">
        <v>1539</v>
      </c>
      <c r="AG180" s="353" t="s">
        <v>1554</v>
      </c>
      <c r="AH180" s="354" t="s">
        <v>1465</v>
      </c>
      <c r="AJ180" s="172" t="s">
        <v>1841</v>
      </c>
      <c r="AK180" s="74" t="s">
        <v>2065</v>
      </c>
      <c r="AL180" s="158">
        <v>200</v>
      </c>
    </row>
    <row r="181" spans="12:41" ht="15">
      <c r="L181" s="363">
        <v>1</v>
      </c>
      <c r="M181" s="92" t="s">
        <v>91</v>
      </c>
      <c r="N181" s="92"/>
      <c r="O181" s="363">
        <v>5000</v>
      </c>
      <c r="P181" s="363">
        <v>0.52</v>
      </c>
      <c r="Q181" s="363">
        <v>1.1499999999999999</v>
      </c>
      <c r="R181" s="363">
        <v>1</v>
      </c>
      <c r="S181" s="363">
        <v>3.88</v>
      </c>
      <c r="T181" s="363">
        <v>3.3000000000000003E-5</v>
      </c>
      <c r="U181" s="363">
        <v>1.1999999999999999E-6</v>
      </c>
      <c r="V181" s="363">
        <f t="shared" ref="V181:V195" si="10">IF($O$269=2,T181+U181,T181)</f>
        <v>3.4200000000000005E-5</v>
      </c>
      <c r="W181" s="363">
        <v>0.85</v>
      </c>
      <c r="X181" s="363">
        <v>54.5</v>
      </c>
      <c r="Y181" s="363">
        <v>21.4</v>
      </c>
      <c r="AB181" s="361"/>
      <c r="AC181" s="352"/>
      <c r="AD181" s="355"/>
      <c r="AE181" s="355"/>
      <c r="AF181" s="356"/>
      <c r="AG181" s="353"/>
      <c r="AH181" s="354"/>
      <c r="AJ181" s="172" t="s">
        <v>1842</v>
      </c>
      <c r="AK181" s="74" t="s">
        <v>2066</v>
      </c>
      <c r="AL181" s="158">
        <v>200</v>
      </c>
    </row>
    <row r="182" spans="12:41" ht="15">
      <c r="L182" s="363">
        <v>2</v>
      </c>
      <c r="M182" s="92" t="s">
        <v>92</v>
      </c>
      <c r="N182" s="92"/>
      <c r="O182" s="363">
        <v>3000</v>
      </c>
      <c r="P182" s="363">
        <v>0.57999999999999996</v>
      </c>
      <c r="Q182" s="363">
        <v>2</v>
      </c>
      <c r="R182" s="363">
        <v>1.86</v>
      </c>
      <c r="S182" s="363">
        <v>6.92</v>
      </c>
      <c r="T182" s="363">
        <v>5.8999999999999998E-5</v>
      </c>
      <c r="U182" s="363">
        <v>1.1999999999999999E-6</v>
      </c>
      <c r="V182" s="363">
        <f t="shared" si="10"/>
        <v>6.02E-5</v>
      </c>
      <c r="W182" s="363">
        <v>1.4</v>
      </c>
      <c r="X182" s="363">
        <v>89.8</v>
      </c>
      <c r="Y182" s="363">
        <v>23</v>
      </c>
      <c r="AB182" s="361" t="s">
        <v>1474</v>
      </c>
      <c r="AC182" s="352" t="s">
        <v>592</v>
      </c>
      <c r="AD182" s="355" t="s">
        <v>1465</v>
      </c>
      <c r="AE182" s="355" t="s">
        <v>1465</v>
      </c>
      <c r="AF182" s="356" t="s">
        <v>1465</v>
      </c>
      <c r="AG182" s="353" t="s">
        <v>1465</v>
      </c>
      <c r="AH182" s="354" t="s">
        <v>1465</v>
      </c>
      <c r="AJ182" s="172" t="s">
        <v>1843</v>
      </c>
      <c r="AK182" s="74" t="s">
        <v>2067</v>
      </c>
      <c r="AL182" s="158">
        <v>200</v>
      </c>
    </row>
    <row r="183" spans="12:41" ht="15.75" thickBot="1">
      <c r="L183" s="363">
        <v>3</v>
      </c>
      <c r="M183" s="92" t="s">
        <v>93</v>
      </c>
      <c r="N183" s="92"/>
      <c r="O183" s="363">
        <v>4500</v>
      </c>
      <c r="P183" s="363">
        <v>1.1000000000000001</v>
      </c>
      <c r="Q183" s="363">
        <v>2.79</v>
      </c>
      <c r="R183" s="363">
        <v>2.34</v>
      </c>
      <c r="S183" s="363">
        <v>9.9600000000000009</v>
      </c>
      <c r="T183" s="365">
        <v>8.5000000000000006E-5</v>
      </c>
      <c r="U183" s="363">
        <v>1.1999999999999999E-6</v>
      </c>
      <c r="V183" s="363">
        <f t="shared" si="10"/>
        <v>8.6200000000000008E-5</v>
      </c>
      <c r="W183" s="363">
        <v>1.1000000000000001</v>
      </c>
      <c r="X183" s="363">
        <v>70.599999999999994</v>
      </c>
      <c r="Y183" s="363">
        <v>8.36</v>
      </c>
      <c r="AB183" s="366" t="s">
        <v>1475</v>
      </c>
      <c r="AC183" s="358" t="s">
        <v>683</v>
      </c>
      <c r="AD183" s="359" t="s">
        <v>1465</v>
      </c>
      <c r="AE183" s="359" t="s">
        <v>1465</v>
      </c>
      <c r="AF183" s="360" t="s">
        <v>1465</v>
      </c>
      <c r="AG183" s="367" t="s">
        <v>1465</v>
      </c>
      <c r="AH183" s="368" t="s">
        <v>1465</v>
      </c>
      <c r="AJ183" s="172" t="s">
        <v>1844</v>
      </c>
      <c r="AK183" s="74" t="s">
        <v>2068</v>
      </c>
      <c r="AL183" s="158">
        <v>200</v>
      </c>
    </row>
    <row r="184" spans="12:41" ht="15">
      <c r="L184" s="363">
        <v>4</v>
      </c>
      <c r="M184" s="92" t="s">
        <v>94</v>
      </c>
      <c r="N184" s="92"/>
      <c r="O184" s="363">
        <v>3000</v>
      </c>
      <c r="P184" s="363">
        <v>0.56000000000000005</v>
      </c>
      <c r="Q184" s="363">
        <v>1.95</v>
      </c>
      <c r="R184" s="363">
        <v>1.77</v>
      </c>
      <c r="S184" s="363">
        <v>6.12</v>
      </c>
      <c r="T184" s="363">
        <v>8.1000000000000004E-5</v>
      </c>
      <c r="U184" s="363">
        <v>6.8000000000000001E-6</v>
      </c>
      <c r="V184" s="363">
        <f t="shared" si="10"/>
        <v>8.7800000000000006E-5</v>
      </c>
      <c r="W184" s="363">
        <v>1.34</v>
      </c>
      <c r="X184" s="363">
        <v>86.3</v>
      </c>
      <c r="Y184" s="363">
        <v>21.7</v>
      </c>
      <c r="AJ184" s="172" t="s">
        <v>1845</v>
      </c>
      <c r="AK184" s="74" t="s">
        <v>2069</v>
      </c>
      <c r="AL184" s="158">
        <v>200</v>
      </c>
    </row>
    <row r="185" spans="12:41" ht="15">
      <c r="L185" s="363">
        <v>5</v>
      </c>
      <c r="M185" s="92" t="s">
        <v>95</v>
      </c>
      <c r="N185" s="92"/>
      <c r="O185" s="363">
        <v>3500</v>
      </c>
      <c r="P185" s="363">
        <v>1.03</v>
      </c>
      <c r="Q185" s="363">
        <v>3.42</v>
      </c>
      <c r="R185" s="363">
        <v>2.81</v>
      </c>
      <c r="S185" s="363">
        <v>11.3</v>
      </c>
      <c r="T185" s="363">
        <v>1.4999999999999999E-4</v>
      </c>
      <c r="U185" s="363">
        <v>6.8000000000000001E-6</v>
      </c>
      <c r="V185" s="363">
        <f t="shared" si="10"/>
        <v>1.5679999999999999E-4</v>
      </c>
      <c r="W185" s="363">
        <v>1.26</v>
      </c>
      <c r="X185" s="363">
        <v>80.900000000000006</v>
      </c>
      <c r="Y185" s="363">
        <v>7.22</v>
      </c>
      <c r="AJ185" s="172" t="s">
        <v>1846</v>
      </c>
      <c r="AK185" s="74" t="s">
        <v>2070</v>
      </c>
      <c r="AL185" s="158">
        <v>200</v>
      </c>
    </row>
    <row r="186" spans="12:41" ht="15.75" thickBot="1">
      <c r="L186" s="363">
        <v>6</v>
      </c>
      <c r="M186" s="92" t="s">
        <v>96</v>
      </c>
      <c r="N186" s="92"/>
      <c r="O186" s="363">
        <v>2500</v>
      </c>
      <c r="P186" s="363">
        <v>1.03</v>
      </c>
      <c r="Q186" s="363">
        <v>4.7</v>
      </c>
      <c r="R186" s="363">
        <v>3.92</v>
      </c>
      <c r="S186" s="363">
        <v>15.9</v>
      </c>
      <c r="T186" s="363">
        <v>2.1000000000000001E-4</v>
      </c>
      <c r="U186" s="363">
        <v>6.8000000000000001E-6</v>
      </c>
      <c r="V186" s="363">
        <f t="shared" si="10"/>
        <v>2.1680000000000001E-4</v>
      </c>
      <c r="W186" s="363">
        <v>1.72</v>
      </c>
      <c r="X186" s="363">
        <v>111</v>
      </c>
      <c r="Y186" s="363">
        <v>8.0399999999999991</v>
      </c>
      <c r="AF186" s="420" t="s">
        <v>2052</v>
      </c>
      <c r="AG186" s="420"/>
      <c r="AH186" s="420"/>
      <c r="AJ186" s="172" t="s">
        <v>1847</v>
      </c>
      <c r="AK186" s="74" t="s">
        <v>2071</v>
      </c>
      <c r="AL186" s="158">
        <v>200</v>
      </c>
    </row>
    <row r="187" spans="12:41" ht="15.75" thickBot="1">
      <c r="L187" s="363">
        <v>7</v>
      </c>
      <c r="M187" s="92" t="s">
        <v>97</v>
      </c>
      <c r="N187" s="92"/>
      <c r="O187" s="363">
        <v>4000</v>
      </c>
      <c r="P187" s="363">
        <v>1.57</v>
      </c>
      <c r="Q187" s="363">
        <v>5.88</v>
      </c>
      <c r="R187" s="363">
        <v>3.76</v>
      </c>
      <c r="S187" s="363">
        <v>20.2</v>
      </c>
      <c r="T187" s="363">
        <v>2.7E-4</v>
      </c>
      <c r="U187" s="363">
        <v>6.8000000000000001E-6</v>
      </c>
      <c r="V187" s="363">
        <f t="shared" si="10"/>
        <v>2.7680000000000001E-4</v>
      </c>
      <c r="W187" s="363">
        <v>1.19</v>
      </c>
      <c r="X187" s="363">
        <v>76.599999999999994</v>
      </c>
      <c r="Y187" s="363">
        <v>2.65</v>
      </c>
      <c r="AB187" s="163" t="str">
        <f>AB134</f>
        <v>MF10S</v>
      </c>
      <c r="AC187" s="370" t="s">
        <v>1476</v>
      </c>
      <c r="AD187" s="344"/>
      <c r="AE187" s="345"/>
      <c r="AF187" s="92"/>
      <c r="AG187" s="92"/>
      <c r="AH187" s="173"/>
      <c r="AJ187" s="172" t="s">
        <v>1857</v>
      </c>
      <c r="AK187" s="74" t="s">
        <v>2072</v>
      </c>
      <c r="AL187" s="158">
        <v>250</v>
      </c>
      <c r="AN187" s="249" t="s">
        <v>1615</v>
      </c>
      <c r="AO187" s="250" t="s">
        <v>1616</v>
      </c>
    </row>
    <row r="188" spans="12:41" ht="15">
      <c r="L188" s="363">
        <v>8</v>
      </c>
      <c r="M188" s="92" t="s">
        <v>98</v>
      </c>
      <c r="N188" s="92"/>
      <c r="O188" s="363">
        <v>2500</v>
      </c>
      <c r="P188" s="363">
        <v>1.04</v>
      </c>
      <c r="Q188" s="363">
        <v>4.7</v>
      </c>
      <c r="R188" s="363">
        <v>3.98</v>
      </c>
      <c r="S188" s="363">
        <v>11.6</v>
      </c>
      <c r="T188" s="363">
        <v>3.4000000000000002E-4</v>
      </c>
      <c r="U188" s="363">
        <v>1.7E-5</v>
      </c>
      <c r="V188" s="363">
        <f t="shared" si="10"/>
        <v>3.57E-4</v>
      </c>
      <c r="W188" s="363">
        <v>1.72</v>
      </c>
      <c r="X188" s="363">
        <v>110</v>
      </c>
      <c r="Y188" s="363">
        <v>8.4700000000000006</v>
      </c>
      <c r="AB188" s="347" t="s">
        <v>232</v>
      </c>
      <c r="AC188" s="348" t="s">
        <v>19</v>
      </c>
      <c r="AD188" s="371" t="s">
        <v>227</v>
      </c>
      <c r="AE188" s="349" t="s">
        <v>1465</v>
      </c>
      <c r="AF188" s="349" t="s">
        <v>1465</v>
      </c>
      <c r="AG188" s="350" t="s">
        <v>1465</v>
      </c>
      <c r="AH188" s="350" t="s">
        <v>1465</v>
      </c>
      <c r="AJ188" s="172" t="s">
        <v>1858</v>
      </c>
      <c r="AK188" s="74" t="s">
        <v>2073</v>
      </c>
      <c r="AL188" s="158">
        <v>250</v>
      </c>
      <c r="AN188" s="382" t="s">
        <v>19</v>
      </c>
      <c r="AO188" s="383" t="s">
        <v>1622</v>
      </c>
    </row>
    <row r="189" spans="12:41" ht="15">
      <c r="L189" s="363">
        <v>9</v>
      </c>
      <c r="M189" s="92" t="s">
        <v>99</v>
      </c>
      <c r="N189" s="92"/>
      <c r="O189" s="363">
        <v>2500</v>
      </c>
      <c r="P189" s="363">
        <v>1.85</v>
      </c>
      <c r="Q189" s="363">
        <v>8.43</v>
      </c>
      <c r="R189" s="363">
        <v>7.06</v>
      </c>
      <c r="S189" s="363">
        <v>21.5</v>
      </c>
      <c r="T189" s="363">
        <v>6.2E-4</v>
      </c>
      <c r="U189" s="363">
        <v>1.7E-5</v>
      </c>
      <c r="V189" s="363">
        <f t="shared" si="10"/>
        <v>6.3699999999999998E-4</v>
      </c>
      <c r="W189" s="363">
        <v>1.79</v>
      </c>
      <c r="X189" s="363">
        <v>115</v>
      </c>
      <c r="Y189" s="363">
        <v>3.47</v>
      </c>
      <c r="AB189" s="351" t="s">
        <v>233</v>
      </c>
      <c r="AC189" s="372" t="s">
        <v>226</v>
      </c>
      <c r="AD189" s="373" t="s">
        <v>1477</v>
      </c>
      <c r="AE189" s="353" t="s">
        <v>1465</v>
      </c>
      <c r="AF189" s="353" t="s">
        <v>1465</v>
      </c>
      <c r="AG189" s="354" t="s">
        <v>1465</v>
      </c>
      <c r="AH189" s="354" t="s">
        <v>1465</v>
      </c>
      <c r="AJ189" s="172" t="s">
        <v>1859</v>
      </c>
      <c r="AK189" s="74" t="s">
        <v>2074</v>
      </c>
      <c r="AL189" s="158">
        <v>250</v>
      </c>
      <c r="AN189" s="385" t="s">
        <v>224</v>
      </c>
      <c r="AO189" s="386" t="s">
        <v>1617</v>
      </c>
    </row>
    <row r="190" spans="12:41" ht="15">
      <c r="L190" s="363">
        <v>10</v>
      </c>
      <c r="M190" s="92" t="s">
        <v>100</v>
      </c>
      <c r="N190" s="92"/>
      <c r="O190" s="363">
        <v>4000</v>
      </c>
      <c r="P190" s="363">
        <v>3.2</v>
      </c>
      <c r="Q190" s="363">
        <v>11.6</v>
      </c>
      <c r="R190" s="363">
        <v>7.65</v>
      </c>
      <c r="S190" s="363">
        <v>30.1</v>
      </c>
      <c r="T190" s="363">
        <v>9.1E-4</v>
      </c>
      <c r="U190" s="363">
        <v>1.7E-5</v>
      </c>
      <c r="V190" s="363">
        <f t="shared" si="10"/>
        <v>9.2699999999999998E-4</v>
      </c>
      <c r="W190" s="363">
        <v>1.24</v>
      </c>
      <c r="X190" s="363">
        <v>79.8</v>
      </c>
      <c r="Y190" s="363">
        <v>1</v>
      </c>
      <c r="AB190" s="351" t="s">
        <v>1468</v>
      </c>
      <c r="AC190" s="352" t="s">
        <v>19</v>
      </c>
      <c r="AD190" s="374" t="s">
        <v>226</v>
      </c>
      <c r="AE190" s="373" t="s">
        <v>227</v>
      </c>
      <c r="AF190" s="353" t="s">
        <v>1465</v>
      </c>
      <c r="AG190" s="354" t="s">
        <v>1465</v>
      </c>
      <c r="AH190" s="354" t="s">
        <v>1465</v>
      </c>
      <c r="AJ190" s="172" t="s">
        <v>1860</v>
      </c>
      <c r="AK190" s="74" t="s">
        <v>2075</v>
      </c>
      <c r="AL190" s="158">
        <v>250</v>
      </c>
      <c r="AN190" s="385" t="s">
        <v>226</v>
      </c>
      <c r="AO190" s="386" t="s">
        <v>1618</v>
      </c>
    </row>
    <row r="191" spans="12:41" ht="15">
      <c r="L191" s="363">
        <v>11</v>
      </c>
      <c r="M191" s="92" t="s">
        <v>101</v>
      </c>
      <c r="N191" s="92"/>
      <c r="O191" s="363">
        <v>3500</v>
      </c>
      <c r="P191" s="363">
        <v>3.68</v>
      </c>
      <c r="Q191" s="363">
        <v>14.4</v>
      </c>
      <c r="R191" s="363">
        <v>10.050000000000001</v>
      </c>
      <c r="S191" s="363">
        <v>38.4</v>
      </c>
      <c r="T191" s="363">
        <v>1.1999999999999999E-3</v>
      </c>
      <c r="U191" s="363">
        <v>1.7E-5</v>
      </c>
      <c r="V191" s="363">
        <f t="shared" si="10"/>
        <v>1.217E-3</v>
      </c>
      <c r="W191" s="363">
        <v>1.5</v>
      </c>
      <c r="X191" s="363">
        <v>96.6</v>
      </c>
      <c r="Y191" s="363">
        <v>1.02</v>
      </c>
      <c r="AB191" s="351" t="s">
        <v>195</v>
      </c>
      <c r="AC191" s="375" t="s">
        <v>224</v>
      </c>
      <c r="AD191" s="376" t="s">
        <v>225</v>
      </c>
      <c r="AE191" s="377" t="s">
        <v>1465</v>
      </c>
      <c r="AF191" s="377" t="s">
        <v>1465</v>
      </c>
      <c r="AG191" s="354" t="s">
        <v>1465</v>
      </c>
      <c r="AH191" s="354" t="s">
        <v>1465</v>
      </c>
      <c r="AJ191" s="172" t="s">
        <v>1861</v>
      </c>
      <c r="AK191" s="74" t="s">
        <v>2076</v>
      </c>
      <c r="AL191" s="158">
        <v>250</v>
      </c>
      <c r="AN191" s="385" t="s">
        <v>227</v>
      </c>
      <c r="AO191" s="386" t="s">
        <v>1619</v>
      </c>
    </row>
    <row r="192" spans="12:41" ht="15">
      <c r="L192" s="363">
        <v>12</v>
      </c>
      <c r="M192" s="92" t="s">
        <v>102</v>
      </c>
      <c r="N192" s="92"/>
      <c r="O192" s="363">
        <v>3500</v>
      </c>
      <c r="P192" s="363">
        <v>3.3</v>
      </c>
      <c r="Q192" s="363">
        <v>12.2</v>
      </c>
      <c r="R192" s="363">
        <v>9</v>
      </c>
      <c r="S192" s="363">
        <v>30.1</v>
      </c>
      <c r="T192" s="363">
        <v>1.6999999999999999E-3</v>
      </c>
      <c r="U192" s="363">
        <v>6.0999999999999999E-5</v>
      </c>
      <c r="V192" s="363">
        <f t="shared" si="10"/>
        <v>1.761E-3</v>
      </c>
      <c r="W192" s="363">
        <v>1.28</v>
      </c>
      <c r="X192" s="363">
        <v>82.1</v>
      </c>
      <c r="Y192" s="363">
        <v>1.05</v>
      </c>
      <c r="AB192" s="351" t="s">
        <v>194</v>
      </c>
      <c r="AC192" s="352" t="s">
        <v>19</v>
      </c>
      <c r="AD192" s="378" t="s">
        <v>226</v>
      </c>
      <c r="AE192" s="376" t="s">
        <v>227</v>
      </c>
      <c r="AF192" s="418" t="s">
        <v>1465</v>
      </c>
      <c r="AG192" s="354" t="s">
        <v>1465</v>
      </c>
      <c r="AH192" s="354" t="s">
        <v>1465</v>
      </c>
      <c r="AJ192" s="172" t="s">
        <v>1862</v>
      </c>
      <c r="AK192" s="74" t="s">
        <v>2077</v>
      </c>
      <c r="AL192" s="158">
        <v>250</v>
      </c>
      <c r="AN192" s="385" t="s">
        <v>225</v>
      </c>
      <c r="AO192" s="386" t="s">
        <v>1620</v>
      </c>
    </row>
    <row r="193" spans="12:41" ht="15">
      <c r="L193" s="363">
        <v>13</v>
      </c>
      <c r="M193" s="92" t="s">
        <v>103</v>
      </c>
      <c r="N193" s="92"/>
      <c r="O193" s="363">
        <v>3000</v>
      </c>
      <c r="P193" s="363">
        <v>4.05</v>
      </c>
      <c r="Q193" s="363">
        <v>16.8</v>
      </c>
      <c r="R193" s="363">
        <v>12.9</v>
      </c>
      <c r="S193" s="363">
        <v>42.6</v>
      </c>
      <c r="T193" s="363">
        <v>2.3999999999999998E-3</v>
      </c>
      <c r="U193" s="363">
        <v>6.0999999999999999E-5</v>
      </c>
      <c r="V193" s="363">
        <f t="shared" si="10"/>
        <v>2.4609999999999996E-3</v>
      </c>
      <c r="W193" s="363">
        <v>1.71</v>
      </c>
      <c r="X193" s="363">
        <v>110</v>
      </c>
      <c r="Y193" s="363">
        <v>1.0900000000000001</v>
      </c>
      <c r="AB193" s="351" t="s">
        <v>1469</v>
      </c>
      <c r="AC193" s="352" t="s">
        <v>19</v>
      </c>
      <c r="AD193" s="379" t="s">
        <v>224</v>
      </c>
      <c r="AE193" s="378" t="s">
        <v>226</v>
      </c>
      <c r="AF193" s="376" t="s">
        <v>227</v>
      </c>
      <c r="AG193" s="380" t="s">
        <v>225</v>
      </c>
      <c r="AH193" s="354" t="s">
        <v>1465</v>
      </c>
      <c r="AJ193" s="172" t="s">
        <v>1863</v>
      </c>
      <c r="AK193" s="74" t="s">
        <v>2078</v>
      </c>
      <c r="AL193" s="158">
        <v>250</v>
      </c>
      <c r="AN193" s="385" t="s">
        <v>1477</v>
      </c>
      <c r="AO193" s="386" t="s">
        <v>1621</v>
      </c>
    </row>
    <row r="194" spans="12:41" ht="15">
      <c r="L194" s="363">
        <v>14</v>
      </c>
      <c r="M194" s="92" t="s">
        <v>104</v>
      </c>
      <c r="N194" s="92"/>
      <c r="O194" s="363">
        <v>3000</v>
      </c>
      <c r="P194" s="363">
        <v>4.9000000000000004</v>
      </c>
      <c r="Q194" s="363">
        <v>21</v>
      </c>
      <c r="R194" s="363">
        <v>15.6</v>
      </c>
      <c r="S194" s="363">
        <v>54.1</v>
      </c>
      <c r="T194" s="363">
        <v>3.2000000000000002E-3</v>
      </c>
      <c r="U194" s="363">
        <v>6.0999999999999999E-5</v>
      </c>
      <c r="V194" s="363">
        <f t="shared" si="10"/>
        <v>3.261E-3</v>
      </c>
      <c r="W194" s="363">
        <v>1.66</v>
      </c>
      <c r="X194" s="363">
        <v>107</v>
      </c>
      <c r="Y194" s="363">
        <v>0.71</v>
      </c>
      <c r="AB194" s="351" t="s">
        <v>1470</v>
      </c>
      <c r="AC194" s="352" t="s">
        <v>19</v>
      </c>
      <c r="AD194" s="381" t="s">
        <v>224</v>
      </c>
      <c r="AE194" s="374" t="s">
        <v>226</v>
      </c>
      <c r="AF194" s="353" t="s">
        <v>1465</v>
      </c>
      <c r="AG194" s="354" t="s">
        <v>1465</v>
      </c>
      <c r="AH194" s="354" t="s">
        <v>1465</v>
      </c>
      <c r="AJ194" s="172" t="s">
        <v>1864</v>
      </c>
      <c r="AK194" s="74" t="s">
        <v>2079</v>
      </c>
      <c r="AL194" s="158">
        <v>250</v>
      </c>
      <c r="AN194" s="385"/>
      <c r="AO194" s="386"/>
    </row>
    <row r="195" spans="12:41" ht="15.75" thickBot="1">
      <c r="L195" s="363">
        <v>15</v>
      </c>
      <c r="M195" s="92" t="s">
        <v>105</v>
      </c>
      <c r="N195" s="92"/>
      <c r="O195" s="363">
        <v>2500</v>
      </c>
      <c r="P195" s="363">
        <v>5.03</v>
      </c>
      <c r="Q195" s="363">
        <v>25</v>
      </c>
      <c r="R195" s="363">
        <v>19.2</v>
      </c>
      <c r="S195" s="363">
        <v>65.2</v>
      </c>
      <c r="T195" s="363">
        <v>4.0000000000000001E-3</v>
      </c>
      <c r="U195" s="363">
        <v>6.0999999999999999E-5</v>
      </c>
      <c r="V195" s="363">
        <f t="shared" si="10"/>
        <v>4.0610000000000004E-3</v>
      </c>
      <c r="W195" s="363">
        <v>1.85</v>
      </c>
      <c r="X195" s="363">
        <v>119</v>
      </c>
      <c r="Y195" s="363">
        <v>0.68</v>
      </c>
      <c r="AB195" s="351" t="s">
        <v>197</v>
      </c>
      <c r="AC195" s="375" t="s">
        <v>224</v>
      </c>
      <c r="AD195" s="376" t="s">
        <v>225</v>
      </c>
      <c r="AE195" s="377" t="s">
        <v>1465</v>
      </c>
      <c r="AF195" s="377" t="s">
        <v>1465</v>
      </c>
      <c r="AG195" s="354" t="s">
        <v>1465</v>
      </c>
      <c r="AH195" s="354" t="s">
        <v>1465</v>
      </c>
      <c r="AJ195" s="172" t="s">
        <v>1865</v>
      </c>
      <c r="AK195" s="74" t="s">
        <v>2080</v>
      </c>
      <c r="AL195" s="158">
        <v>250</v>
      </c>
      <c r="AN195" s="387"/>
      <c r="AO195" s="388"/>
    </row>
    <row r="196" spans="12:41" ht="15">
      <c r="L196" s="363">
        <v>16</v>
      </c>
      <c r="M196" s="384"/>
      <c r="N196" s="384"/>
      <c r="O196" s="384"/>
      <c r="P196" s="384"/>
      <c r="Q196" s="384"/>
      <c r="R196" s="384"/>
      <c r="S196" s="384"/>
      <c r="T196" s="384"/>
      <c r="U196" s="384"/>
      <c r="V196" s="384"/>
      <c r="W196" s="384"/>
      <c r="X196" s="384"/>
      <c r="Y196" s="384"/>
      <c r="AB196" s="351" t="s">
        <v>196</v>
      </c>
      <c r="AC196" s="352" t="s">
        <v>19</v>
      </c>
      <c r="AD196" s="378" t="s">
        <v>226</v>
      </c>
      <c r="AE196" s="376" t="s">
        <v>227</v>
      </c>
      <c r="AF196" s="418" t="s">
        <v>1465</v>
      </c>
      <c r="AG196" s="362" t="s">
        <v>1465</v>
      </c>
      <c r="AH196" s="354" t="s">
        <v>1465</v>
      </c>
      <c r="AJ196" s="172" t="s">
        <v>1875</v>
      </c>
      <c r="AK196" s="74" t="s">
        <v>2081</v>
      </c>
      <c r="AL196" s="158">
        <v>350</v>
      </c>
    </row>
    <row r="197" spans="12:41" ht="15.75" thickBot="1">
      <c r="L197" s="363">
        <v>17</v>
      </c>
      <c r="M197" s="384"/>
      <c r="N197" s="384"/>
      <c r="O197" s="384"/>
      <c r="P197" s="384"/>
      <c r="Q197" s="384"/>
      <c r="R197" s="384"/>
      <c r="S197" s="384"/>
      <c r="T197" s="384"/>
      <c r="U197" s="384"/>
      <c r="V197" s="384"/>
      <c r="W197" s="384"/>
      <c r="X197" s="384"/>
      <c r="Y197" s="384"/>
      <c r="AB197" s="351" t="s">
        <v>1471</v>
      </c>
      <c r="AC197" s="352" t="s">
        <v>19</v>
      </c>
      <c r="AD197" s="379" t="s">
        <v>224</v>
      </c>
      <c r="AE197" s="378" t="s">
        <v>226</v>
      </c>
      <c r="AF197" s="376" t="s">
        <v>227</v>
      </c>
      <c r="AG197" s="380" t="s">
        <v>225</v>
      </c>
      <c r="AH197" s="354" t="s">
        <v>1465</v>
      </c>
      <c r="AJ197" s="172" t="s">
        <v>1876</v>
      </c>
      <c r="AK197" s="74" t="s">
        <v>2082</v>
      </c>
      <c r="AL197" s="158">
        <v>350</v>
      </c>
    </row>
    <row r="198" spans="12:41" ht="15.75" thickBot="1">
      <c r="L198" s="363">
        <v>18</v>
      </c>
      <c r="M198" s="384"/>
      <c r="N198" s="384"/>
      <c r="O198" s="384"/>
      <c r="P198" s="384"/>
      <c r="Q198" s="384"/>
      <c r="R198" s="384"/>
      <c r="S198" s="384"/>
      <c r="T198" s="384"/>
      <c r="U198" s="384"/>
      <c r="V198" s="384"/>
      <c r="W198" s="384"/>
      <c r="X198" s="384"/>
      <c r="Y198" s="384"/>
      <c r="AB198" s="351" t="s">
        <v>1472</v>
      </c>
      <c r="AC198" s="352" t="s">
        <v>19</v>
      </c>
      <c r="AD198" s="378" t="s">
        <v>226</v>
      </c>
      <c r="AE198" s="376" t="s">
        <v>227</v>
      </c>
      <c r="AF198" s="377" t="s">
        <v>1465</v>
      </c>
      <c r="AG198" s="354" t="s">
        <v>1465</v>
      </c>
      <c r="AH198" s="354" t="s">
        <v>1465</v>
      </c>
      <c r="AJ198" s="172" t="s">
        <v>1877</v>
      </c>
      <c r="AK198" s="74" t="s">
        <v>2083</v>
      </c>
      <c r="AL198" s="158">
        <v>350</v>
      </c>
      <c r="AN198" s="249" t="s">
        <v>1671</v>
      </c>
      <c r="AO198" s="250" t="s">
        <v>1616</v>
      </c>
    </row>
    <row r="199" spans="12:41" ht="15.75" thickBot="1">
      <c r="L199" s="363">
        <v>19</v>
      </c>
      <c r="M199" s="384"/>
      <c r="N199" s="384"/>
      <c r="O199" s="384"/>
      <c r="P199" s="384"/>
      <c r="Q199" s="384"/>
      <c r="R199" s="384"/>
      <c r="S199" s="384"/>
      <c r="T199" s="384"/>
      <c r="U199" s="384"/>
      <c r="V199" s="384"/>
      <c r="W199" s="384"/>
      <c r="X199" s="384"/>
      <c r="Y199" s="384"/>
      <c r="AB199" s="357" t="s">
        <v>198</v>
      </c>
      <c r="AC199" s="352" t="s">
        <v>19</v>
      </c>
      <c r="AD199" s="378" t="s">
        <v>226</v>
      </c>
      <c r="AE199" s="376" t="s">
        <v>227</v>
      </c>
      <c r="AF199" s="418" t="s">
        <v>1465</v>
      </c>
      <c r="AG199" s="354" t="s">
        <v>1465</v>
      </c>
      <c r="AH199" s="354" t="s">
        <v>1465</v>
      </c>
      <c r="AJ199" s="172" t="s">
        <v>1878</v>
      </c>
      <c r="AK199" s="74" t="s">
        <v>2084</v>
      </c>
      <c r="AL199" s="158">
        <v>350</v>
      </c>
      <c r="AN199" s="389" t="s">
        <v>1681</v>
      </c>
      <c r="AO199" s="383"/>
    </row>
    <row r="200" spans="12:41" ht="15">
      <c r="L200" s="363">
        <v>20</v>
      </c>
      <c r="M200" s="384"/>
      <c r="N200" s="384"/>
      <c r="O200" s="384"/>
      <c r="P200" s="384"/>
      <c r="Q200" s="384"/>
      <c r="R200" s="384"/>
      <c r="S200" s="384"/>
      <c r="T200" s="384"/>
      <c r="U200" s="384"/>
      <c r="V200" s="384"/>
      <c r="W200" s="384"/>
      <c r="X200" s="384"/>
      <c r="Y200" s="384"/>
      <c r="AB200" s="351" t="s">
        <v>229</v>
      </c>
      <c r="AC200" s="348" t="s">
        <v>19</v>
      </c>
      <c r="AD200" s="349" t="s">
        <v>1465</v>
      </c>
      <c r="AE200" s="349" t="s">
        <v>1465</v>
      </c>
      <c r="AF200" s="349" t="s">
        <v>1465</v>
      </c>
      <c r="AG200" s="349" t="s">
        <v>1465</v>
      </c>
      <c r="AH200" s="350" t="s">
        <v>1465</v>
      </c>
      <c r="AJ200" s="172" t="s">
        <v>1879</v>
      </c>
      <c r="AK200" s="74" t="s">
        <v>2085</v>
      </c>
      <c r="AL200" s="158">
        <v>350</v>
      </c>
      <c r="AN200" s="390" t="s">
        <v>1682</v>
      </c>
      <c r="AO200" s="386"/>
    </row>
    <row r="201" spans="12:41" ht="15.75" thickBot="1">
      <c r="L201" s="363">
        <v>21</v>
      </c>
      <c r="M201" s="384"/>
      <c r="N201" s="384"/>
      <c r="O201" s="384"/>
      <c r="P201" s="384"/>
      <c r="Q201" s="384"/>
      <c r="R201" s="384"/>
      <c r="S201" s="384"/>
      <c r="T201" s="384"/>
      <c r="U201" s="384"/>
      <c r="V201" s="384"/>
      <c r="W201" s="384"/>
      <c r="X201" s="384"/>
      <c r="Y201" s="384"/>
      <c r="AB201" s="361" t="s">
        <v>1473</v>
      </c>
      <c r="AC201" s="352" t="s">
        <v>19</v>
      </c>
      <c r="AD201" s="353" t="s">
        <v>1465</v>
      </c>
      <c r="AE201" s="353" t="s">
        <v>1465</v>
      </c>
      <c r="AF201" s="353" t="s">
        <v>1465</v>
      </c>
      <c r="AG201" s="353" t="s">
        <v>1465</v>
      </c>
      <c r="AH201" s="354" t="s">
        <v>1465</v>
      </c>
      <c r="AJ201" s="172" t="s">
        <v>1880</v>
      </c>
      <c r="AK201" s="74" t="s">
        <v>2086</v>
      </c>
      <c r="AL201" s="158">
        <v>350</v>
      </c>
      <c r="AN201" s="392" t="s">
        <v>1683</v>
      </c>
      <c r="AO201" s="388"/>
    </row>
    <row r="202" spans="12:41" ht="15">
      <c r="L202" s="363">
        <v>22</v>
      </c>
      <c r="M202" s="384"/>
      <c r="N202" s="384"/>
      <c r="O202" s="384"/>
      <c r="P202" s="384"/>
      <c r="Q202" s="384"/>
      <c r="R202" s="384"/>
      <c r="S202" s="384"/>
      <c r="T202" s="384"/>
      <c r="U202" s="384"/>
      <c r="V202" s="384"/>
      <c r="W202" s="384"/>
      <c r="X202" s="384"/>
      <c r="Y202" s="384"/>
      <c r="AB202" s="351" t="s">
        <v>230</v>
      </c>
      <c r="AC202" s="352" t="s">
        <v>19</v>
      </c>
      <c r="AD202" s="353" t="s">
        <v>1465</v>
      </c>
      <c r="AE202" s="353" t="s">
        <v>1465</v>
      </c>
      <c r="AF202" s="353" t="s">
        <v>1465</v>
      </c>
      <c r="AG202" s="353" t="s">
        <v>1465</v>
      </c>
      <c r="AH202" s="354" t="s">
        <v>1465</v>
      </c>
      <c r="AJ202" s="172" t="s">
        <v>1881</v>
      </c>
      <c r="AK202" s="74" t="s">
        <v>2087</v>
      </c>
      <c r="AL202" s="158">
        <v>350</v>
      </c>
    </row>
    <row r="203" spans="12:41" ht="15">
      <c r="L203" s="363">
        <v>23</v>
      </c>
      <c r="M203" s="384"/>
      <c r="N203" s="384"/>
      <c r="O203" s="384"/>
      <c r="P203" s="384"/>
      <c r="Q203" s="384"/>
      <c r="R203" s="384"/>
      <c r="S203" s="384"/>
      <c r="T203" s="384"/>
      <c r="U203" s="384"/>
      <c r="V203" s="384"/>
      <c r="W203" s="384"/>
      <c r="X203" s="384"/>
      <c r="Y203" s="384"/>
      <c r="AB203" s="351" t="s">
        <v>231</v>
      </c>
      <c r="AC203" s="352" t="s">
        <v>19</v>
      </c>
      <c r="AD203" s="353" t="s">
        <v>1465</v>
      </c>
      <c r="AE203" s="353" t="s">
        <v>1465</v>
      </c>
      <c r="AF203" s="353" t="s">
        <v>1465</v>
      </c>
      <c r="AG203" s="353" t="s">
        <v>1465</v>
      </c>
      <c r="AH203" s="354" t="s">
        <v>1465</v>
      </c>
      <c r="AJ203" s="172" t="s">
        <v>1882</v>
      </c>
      <c r="AK203" s="74" t="s">
        <v>2088</v>
      </c>
      <c r="AL203" s="158">
        <v>350</v>
      </c>
    </row>
    <row r="204" spans="12:41" ht="15">
      <c r="L204" s="363">
        <v>24</v>
      </c>
      <c r="M204" s="384"/>
      <c r="N204" s="384"/>
      <c r="O204" s="384"/>
      <c r="P204" s="384"/>
      <c r="Q204" s="384"/>
      <c r="R204" s="384"/>
      <c r="S204" s="384"/>
      <c r="T204" s="384"/>
      <c r="U204" s="384"/>
      <c r="V204" s="384"/>
      <c r="W204" s="384"/>
      <c r="X204" s="384"/>
      <c r="Y204" s="384"/>
      <c r="AB204" s="351" t="s">
        <v>1474</v>
      </c>
      <c r="AC204" s="375" t="s">
        <v>224</v>
      </c>
      <c r="AD204" s="376" t="s">
        <v>225</v>
      </c>
      <c r="AE204" s="353" t="s">
        <v>1465</v>
      </c>
      <c r="AF204" s="353" t="s">
        <v>1465</v>
      </c>
      <c r="AG204" s="353" t="s">
        <v>1465</v>
      </c>
      <c r="AH204" s="354" t="s">
        <v>1465</v>
      </c>
      <c r="AJ204" s="172" t="s">
        <v>1883</v>
      </c>
      <c r="AK204" s="74" t="s">
        <v>2089</v>
      </c>
      <c r="AL204" s="158">
        <v>350</v>
      </c>
    </row>
    <row r="205" spans="12:41" ht="15">
      <c r="L205" s="384"/>
      <c r="M205" s="384"/>
      <c r="N205" s="384"/>
      <c r="O205" s="384"/>
      <c r="P205" s="384"/>
      <c r="Q205" s="384"/>
      <c r="R205" s="384"/>
      <c r="S205" s="384"/>
      <c r="T205" s="384"/>
      <c r="U205" s="384"/>
      <c r="V205" s="384"/>
      <c r="W205" s="384"/>
      <c r="X205" s="384"/>
      <c r="Y205" s="384"/>
      <c r="AB205" s="351" t="s">
        <v>1475</v>
      </c>
      <c r="AC205" s="352" t="s">
        <v>19</v>
      </c>
      <c r="AD205" s="381" t="s">
        <v>224</v>
      </c>
      <c r="AE205" s="353" t="s">
        <v>226</v>
      </c>
      <c r="AF205" s="353" t="s">
        <v>227</v>
      </c>
      <c r="AG205" s="353" t="s">
        <v>225</v>
      </c>
      <c r="AH205" s="419" t="s">
        <v>1465</v>
      </c>
      <c r="AJ205" s="172" t="s">
        <v>1804</v>
      </c>
      <c r="AK205" s="74" t="s">
        <v>1828</v>
      </c>
      <c r="AL205" s="158">
        <v>250</v>
      </c>
    </row>
    <row r="206" spans="12:41" ht="15">
      <c r="AB206" s="351" t="s">
        <v>1495</v>
      </c>
      <c r="AC206" s="352" t="s">
        <v>19</v>
      </c>
      <c r="AD206" s="378" t="s">
        <v>226</v>
      </c>
      <c r="AE206" s="376" t="s">
        <v>227</v>
      </c>
      <c r="AF206" s="353" t="s">
        <v>1465</v>
      </c>
      <c r="AG206" s="353" t="s">
        <v>1465</v>
      </c>
      <c r="AH206" s="354" t="s">
        <v>1465</v>
      </c>
      <c r="AJ206" s="172" t="s">
        <v>1805</v>
      </c>
      <c r="AK206" s="74" t="s">
        <v>1829</v>
      </c>
      <c r="AL206" s="158">
        <v>250</v>
      </c>
    </row>
    <row r="207" spans="12:41" ht="15">
      <c r="AB207" s="351" t="s">
        <v>1498</v>
      </c>
      <c r="AC207" s="352" t="s">
        <v>19</v>
      </c>
      <c r="AD207" s="378" t="s">
        <v>226</v>
      </c>
      <c r="AE207" s="376" t="s">
        <v>227</v>
      </c>
      <c r="AF207" s="353" t="s">
        <v>1465</v>
      </c>
      <c r="AG207" s="353" t="s">
        <v>1465</v>
      </c>
      <c r="AH207" s="354" t="s">
        <v>1465</v>
      </c>
      <c r="AJ207" s="172" t="s">
        <v>1806</v>
      </c>
      <c r="AK207" s="74" t="s">
        <v>1830</v>
      </c>
      <c r="AL207" s="158">
        <v>350</v>
      </c>
    </row>
    <row r="208" spans="12:41" ht="15">
      <c r="M208" s="384" t="s">
        <v>139</v>
      </c>
      <c r="N208" s="384"/>
      <c r="O208" s="391" t="s">
        <v>81</v>
      </c>
      <c r="P208" s="391" t="s">
        <v>83</v>
      </c>
      <c r="Q208" s="391" t="s">
        <v>25</v>
      </c>
      <c r="R208" s="384" t="s">
        <v>106</v>
      </c>
      <c r="AB208" s="351" t="s">
        <v>1499</v>
      </c>
      <c r="AC208" s="352" t="s">
        <v>19</v>
      </c>
      <c r="AD208" s="378" t="s">
        <v>226</v>
      </c>
      <c r="AE208" s="376" t="s">
        <v>227</v>
      </c>
      <c r="AF208" s="353" t="s">
        <v>1465</v>
      </c>
      <c r="AG208" s="353" t="s">
        <v>1465</v>
      </c>
      <c r="AH208" s="354" t="s">
        <v>1465</v>
      </c>
      <c r="AJ208" s="172" t="s">
        <v>1894</v>
      </c>
      <c r="AK208" s="74" t="s">
        <v>2090</v>
      </c>
      <c r="AL208" s="158">
        <v>200</v>
      </c>
    </row>
    <row r="209" spans="12:38" ht="15">
      <c r="L209" s="384"/>
      <c r="M209" s="364" t="str">
        <f>VLOOKUP($L$277,$L$210:M233,M$177)</f>
        <v>IEC 63  with brake 1500 rpm  0,18 kW</v>
      </c>
      <c r="N209" s="364"/>
      <c r="O209" s="364">
        <f>VLOOKUP($L$277,$L$207:O230,O$177)</f>
        <v>1360</v>
      </c>
      <c r="P209" s="364">
        <f>VLOOKUP($L$277,$L$207:P230,P$177)</f>
        <v>0.18</v>
      </c>
      <c r="Q209" s="364">
        <f>VLOOKUP($L$277,$L$207:Q230,Q$177)</f>
        <v>1.2891600000000001</v>
      </c>
      <c r="R209" s="364">
        <f>VLOOKUP($L$277,$L$207:R230,R$177)</f>
        <v>3.5E-4</v>
      </c>
      <c r="AB209" s="351" t="s">
        <v>1500</v>
      </c>
      <c r="AC209" s="352" t="s">
        <v>19</v>
      </c>
      <c r="AD209" s="378" t="s">
        <v>226</v>
      </c>
      <c r="AE209" s="376" t="s">
        <v>227</v>
      </c>
      <c r="AF209" s="353" t="s">
        <v>1465</v>
      </c>
      <c r="AG209" s="353" t="s">
        <v>1465</v>
      </c>
      <c r="AH209" s="354" t="s">
        <v>1465</v>
      </c>
      <c r="AJ209" s="172" t="s">
        <v>1895</v>
      </c>
      <c r="AK209" s="74" t="s">
        <v>2091</v>
      </c>
      <c r="AL209" s="158">
        <v>200</v>
      </c>
    </row>
    <row r="210" spans="12:38" ht="15">
      <c r="L210" s="391">
        <v>1</v>
      </c>
      <c r="M210" s="393" t="s">
        <v>107</v>
      </c>
      <c r="N210" s="384"/>
      <c r="O210" s="391">
        <v>2750</v>
      </c>
      <c r="P210" s="391">
        <v>0.25</v>
      </c>
      <c r="Q210" s="394">
        <f t="shared" ref="Q210:Q225" si="11">71620*1.36*P210/O210/10</f>
        <v>0.88548363636363647</v>
      </c>
      <c r="R210" s="391">
        <v>2.3000000000000001E-4</v>
      </c>
      <c r="AB210" s="351" t="s">
        <v>1501</v>
      </c>
      <c r="AC210" s="352" t="s">
        <v>19</v>
      </c>
      <c r="AD210" s="378" t="s">
        <v>226</v>
      </c>
      <c r="AE210" s="376" t="s">
        <v>227</v>
      </c>
      <c r="AF210" s="353" t="s">
        <v>1465</v>
      </c>
      <c r="AG210" s="353" t="s">
        <v>1465</v>
      </c>
      <c r="AH210" s="354" t="s">
        <v>1465</v>
      </c>
      <c r="AJ210" s="172" t="s">
        <v>1896</v>
      </c>
      <c r="AK210" s="74" t="s">
        <v>2092</v>
      </c>
      <c r="AL210" s="158">
        <v>200</v>
      </c>
    </row>
    <row r="211" spans="12:38" ht="15">
      <c r="L211" s="391">
        <v>2</v>
      </c>
      <c r="M211" s="393" t="s">
        <v>108</v>
      </c>
      <c r="N211" s="384"/>
      <c r="O211" s="391">
        <v>2750</v>
      </c>
      <c r="P211" s="391">
        <v>0.25</v>
      </c>
      <c r="Q211" s="394">
        <f t="shared" si="11"/>
        <v>0.88548363636363647</v>
      </c>
      <c r="R211" s="391">
        <v>2.5000000000000001E-4</v>
      </c>
      <c r="AB211" s="351" t="s">
        <v>1502</v>
      </c>
      <c r="AC211" s="352" t="s">
        <v>19</v>
      </c>
      <c r="AD211" s="378" t="s">
        <v>226</v>
      </c>
      <c r="AE211" s="376" t="s">
        <v>227</v>
      </c>
      <c r="AF211" s="353" t="s">
        <v>1465</v>
      </c>
      <c r="AG211" s="353" t="s">
        <v>1465</v>
      </c>
      <c r="AH211" s="354" t="s">
        <v>1465</v>
      </c>
      <c r="AJ211" s="172" t="s">
        <v>1897</v>
      </c>
      <c r="AK211" s="74" t="s">
        <v>2093</v>
      </c>
      <c r="AL211" s="158">
        <v>200</v>
      </c>
    </row>
    <row r="212" spans="12:38" ht="15">
      <c r="L212" s="391">
        <v>3</v>
      </c>
      <c r="M212" s="393" t="s">
        <v>109</v>
      </c>
      <c r="N212" s="384"/>
      <c r="O212" s="391">
        <v>1360</v>
      </c>
      <c r="P212" s="391">
        <v>0.18</v>
      </c>
      <c r="Q212" s="394">
        <f t="shared" si="11"/>
        <v>1.2891600000000001</v>
      </c>
      <c r="R212" s="391">
        <v>2.5000000000000001E-4</v>
      </c>
      <c r="AB212" s="351" t="s">
        <v>1532</v>
      </c>
      <c r="AC212" s="352" t="s">
        <v>19</v>
      </c>
      <c r="AD212" s="378" t="s">
        <v>226</v>
      </c>
      <c r="AE212" s="376" t="s">
        <v>227</v>
      </c>
      <c r="AF212" s="353" t="s">
        <v>1465</v>
      </c>
      <c r="AG212" s="353" t="s">
        <v>1465</v>
      </c>
      <c r="AH212" s="354" t="s">
        <v>1465</v>
      </c>
      <c r="AJ212" s="172" t="s">
        <v>1898</v>
      </c>
      <c r="AK212" s="74" t="s">
        <v>2094</v>
      </c>
      <c r="AL212" s="158">
        <v>200</v>
      </c>
    </row>
    <row r="213" spans="12:38" ht="15">
      <c r="L213" s="391">
        <v>4</v>
      </c>
      <c r="M213" s="393" t="s">
        <v>110</v>
      </c>
      <c r="N213" s="384"/>
      <c r="O213" s="391">
        <v>1360</v>
      </c>
      <c r="P213" s="391">
        <v>0.18</v>
      </c>
      <c r="Q213" s="394">
        <f t="shared" si="11"/>
        <v>1.2891600000000001</v>
      </c>
      <c r="R213" s="391">
        <v>3.5E-4</v>
      </c>
      <c r="AB213" s="351" t="s">
        <v>1533</v>
      </c>
      <c r="AC213" s="352" t="s">
        <v>19</v>
      </c>
      <c r="AD213" s="378" t="s">
        <v>226</v>
      </c>
      <c r="AE213" s="376" t="s">
        <v>227</v>
      </c>
      <c r="AF213" s="353" t="s">
        <v>1465</v>
      </c>
      <c r="AG213" s="353" t="s">
        <v>1465</v>
      </c>
      <c r="AH213" s="354" t="s">
        <v>1465</v>
      </c>
      <c r="AJ213" s="172" t="s">
        <v>1899</v>
      </c>
      <c r="AK213" s="74" t="s">
        <v>2095</v>
      </c>
      <c r="AL213" s="158">
        <v>200</v>
      </c>
    </row>
    <row r="214" spans="12:38" ht="15">
      <c r="L214" s="391">
        <v>5</v>
      </c>
      <c r="M214" s="393" t="s">
        <v>111</v>
      </c>
      <c r="N214" s="384"/>
      <c r="O214" s="391">
        <v>2760</v>
      </c>
      <c r="P214" s="391">
        <v>0.55000000000000004</v>
      </c>
      <c r="Q214" s="394">
        <f t="shared" si="11"/>
        <v>1.9410057971014496</v>
      </c>
      <c r="R214" s="391">
        <v>4.2000000000000002E-4</v>
      </c>
      <c r="AB214" s="351" t="s">
        <v>1534</v>
      </c>
      <c r="AC214" s="352" t="s">
        <v>19</v>
      </c>
      <c r="AD214" s="378" t="s">
        <v>226</v>
      </c>
      <c r="AE214" s="376" t="s">
        <v>227</v>
      </c>
      <c r="AF214" s="353" t="s">
        <v>1465</v>
      </c>
      <c r="AG214" s="353" t="s">
        <v>1465</v>
      </c>
      <c r="AH214" s="354" t="s">
        <v>1465</v>
      </c>
      <c r="AJ214" s="172" t="s">
        <v>1900</v>
      </c>
      <c r="AK214" s="74" t="s">
        <v>2096</v>
      </c>
      <c r="AL214" s="158">
        <v>200</v>
      </c>
    </row>
    <row r="215" spans="12:38" ht="15.75" thickBot="1">
      <c r="L215" s="391">
        <v>6</v>
      </c>
      <c r="M215" s="393" t="s">
        <v>112</v>
      </c>
      <c r="N215" s="384"/>
      <c r="O215" s="391">
        <v>2760</v>
      </c>
      <c r="P215" s="391">
        <v>0.55000000000000004</v>
      </c>
      <c r="Q215" s="394">
        <v>1.9</v>
      </c>
      <c r="R215" s="391">
        <v>4.8999999999999998E-4</v>
      </c>
      <c r="AB215" s="351" t="s">
        <v>1535</v>
      </c>
      <c r="AC215" s="352" t="s">
        <v>19</v>
      </c>
      <c r="AD215" s="378" t="s">
        <v>226</v>
      </c>
      <c r="AE215" s="376" t="s">
        <v>227</v>
      </c>
      <c r="AF215" s="353" t="s">
        <v>1465</v>
      </c>
      <c r="AG215" s="353" t="s">
        <v>1465</v>
      </c>
      <c r="AH215" s="354" t="s">
        <v>1465</v>
      </c>
      <c r="AJ215" s="172" t="s">
        <v>1901</v>
      </c>
      <c r="AK215" s="74" t="s">
        <v>2097</v>
      </c>
      <c r="AL215" s="158">
        <v>200</v>
      </c>
    </row>
    <row r="216" spans="12:38" ht="15">
      <c r="L216" s="391">
        <v>7</v>
      </c>
      <c r="M216" s="393" t="s">
        <v>113</v>
      </c>
      <c r="N216" s="384"/>
      <c r="O216" s="391">
        <v>1370</v>
      </c>
      <c r="P216" s="391">
        <v>0.37</v>
      </c>
      <c r="Q216" s="394">
        <f t="shared" si="11"/>
        <v>2.6305973722627738</v>
      </c>
      <c r="R216" s="395">
        <v>8.0999999999999996E-4</v>
      </c>
      <c r="AB216" s="44" t="s">
        <v>1506</v>
      </c>
      <c r="AC216" s="32" t="s">
        <v>19</v>
      </c>
      <c r="AD216" s="33" t="s">
        <v>1465</v>
      </c>
      <c r="AE216" s="34" t="s">
        <v>1465</v>
      </c>
      <c r="AF216" s="353"/>
      <c r="AG216" s="353"/>
      <c r="AH216" s="354" t="s">
        <v>1465</v>
      </c>
      <c r="AJ216" s="172" t="s">
        <v>1902</v>
      </c>
      <c r="AK216" s="74" t="s">
        <v>2098</v>
      </c>
      <c r="AL216" s="158">
        <v>200</v>
      </c>
    </row>
    <row r="217" spans="12:38" ht="15">
      <c r="L217" s="391">
        <v>8</v>
      </c>
      <c r="M217" s="393" t="s">
        <v>114</v>
      </c>
      <c r="N217" s="384"/>
      <c r="O217" s="391">
        <v>1370</v>
      </c>
      <c r="P217" s="391">
        <v>0.37</v>
      </c>
      <c r="Q217" s="394">
        <f t="shared" si="11"/>
        <v>2.6305973722627738</v>
      </c>
      <c r="R217" s="391">
        <v>9.3999999999999997E-4</v>
      </c>
      <c r="AB217" s="38" t="s">
        <v>1507</v>
      </c>
      <c r="AC217" s="40" t="s">
        <v>19</v>
      </c>
      <c r="AD217" s="41" t="s">
        <v>227</v>
      </c>
      <c r="AE217" s="36" t="s">
        <v>1465</v>
      </c>
      <c r="AF217" s="353"/>
      <c r="AG217" s="353"/>
      <c r="AH217" s="354" t="s">
        <v>1465</v>
      </c>
      <c r="AJ217" s="172" t="s">
        <v>1912</v>
      </c>
      <c r="AK217" s="74" t="s">
        <v>2099</v>
      </c>
      <c r="AL217" s="158">
        <v>250</v>
      </c>
    </row>
    <row r="218" spans="12:38" ht="15">
      <c r="L218" s="391">
        <v>9</v>
      </c>
      <c r="M218" s="393" t="s">
        <v>115</v>
      </c>
      <c r="N218" s="384"/>
      <c r="O218" s="391">
        <v>2840</v>
      </c>
      <c r="P218" s="391">
        <v>1.1000000000000001</v>
      </c>
      <c r="Q218" s="394">
        <f t="shared" si="11"/>
        <v>3.7726591549295785</v>
      </c>
      <c r="R218" s="391">
        <v>9.7999999999999997E-4</v>
      </c>
      <c r="AB218" s="38" t="s">
        <v>1508</v>
      </c>
      <c r="AC218" s="40" t="s">
        <v>19</v>
      </c>
      <c r="AD218" s="41" t="s">
        <v>227</v>
      </c>
      <c r="AE218" s="36" t="s">
        <v>1465</v>
      </c>
      <c r="AF218" s="353"/>
      <c r="AG218" s="353"/>
      <c r="AH218" s="354" t="s">
        <v>1465</v>
      </c>
      <c r="AJ218" s="172" t="s">
        <v>1913</v>
      </c>
      <c r="AK218" s="74" t="s">
        <v>2100</v>
      </c>
      <c r="AL218" s="158">
        <v>250</v>
      </c>
    </row>
    <row r="219" spans="12:38" ht="15">
      <c r="L219" s="391">
        <v>10</v>
      </c>
      <c r="M219" s="393" t="s">
        <v>116</v>
      </c>
      <c r="N219" s="384"/>
      <c r="O219" s="391">
        <v>2840</v>
      </c>
      <c r="P219" s="391">
        <v>1.1000000000000001</v>
      </c>
      <c r="Q219" s="394">
        <f t="shared" si="11"/>
        <v>3.7726591549295785</v>
      </c>
      <c r="R219" s="391">
        <f>0.000061+R218</f>
        <v>1.041E-3</v>
      </c>
      <c r="AB219" s="38" t="s">
        <v>1509</v>
      </c>
      <c r="AC219" s="40" t="s">
        <v>19</v>
      </c>
      <c r="AD219" s="41" t="s">
        <v>227</v>
      </c>
      <c r="AE219" s="36" t="s">
        <v>1465</v>
      </c>
      <c r="AF219" s="353"/>
      <c r="AG219" s="353"/>
      <c r="AH219" s="354" t="s">
        <v>1465</v>
      </c>
      <c r="AJ219" s="172" t="s">
        <v>1914</v>
      </c>
      <c r="AK219" s="74" t="s">
        <v>2101</v>
      </c>
      <c r="AL219" s="158">
        <v>250</v>
      </c>
    </row>
    <row r="220" spans="12:38" ht="15">
      <c r="L220" s="391">
        <v>11</v>
      </c>
      <c r="M220" s="393" t="s">
        <v>117</v>
      </c>
      <c r="N220" s="384"/>
      <c r="O220" s="391">
        <v>1380</v>
      </c>
      <c r="P220" s="391">
        <v>0.75</v>
      </c>
      <c r="Q220" s="394">
        <f t="shared" si="11"/>
        <v>5.2936521739130438</v>
      </c>
      <c r="R220" s="391">
        <v>1.874E-3</v>
      </c>
      <c r="AB220" s="38" t="s">
        <v>1503</v>
      </c>
      <c r="AC220" s="40" t="s">
        <v>19</v>
      </c>
      <c r="AD220" s="41" t="s">
        <v>227</v>
      </c>
      <c r="AE220" s="36" t="s">
        <v>1465</v>
      </c>
      <c r="AF220" s="353" t="s">
        <v>1465</v>
      </c>
      <c r="AG220" s="353" t="s">
        <v>1465</v>
      </c>
      <c r="AH220" s="354" t="s">
        <v>1465</v>
      </c>
      <c r="AJ220" s="172" t="s">
        <v>1915</v>
      </c>
      <c r="AK220" s="74" t="s">
        <v>2102</v>
      </c>
      <c r="AL220" s="158">
        <v>250</v>
      </c>
    </row>
    <row r="221" spans="12:38" ht="15">
      <c r="L221" s="391">
        <v>12</v>
      </c>
      <c r="M221" s="393" t="s">
        <v>118</v>
      </c>
      <c r="N221" s="384"/>
      <c r="O221" s="391">
        <v>1380</v>
      </c>
      <c r="P221" s="391">
        <v>0.75</v>
      </c>
      <c r="Q221" s="394">
        <f t="shared" si="11"/>
        <v>5.2936521739130438</v>
      </c>
      <c r="R221" s="391">
        <f>0.000061+R220</f>
        <v>1.9350000000000001E-3</v>
      </c>
      <c r="AB221" s="38" t="s">
        <v>1504</v>
      </c>
      <c r="AC221" s="40" t="s">
        <v>19</v>
      </c>
      <c r="AD221" s="41" t="s">
        <v>227</v>
      </c>
      <c r="AE221" s="36"/>
      <c r="AF221" s="353" t="s">
        <v>1465</v>
      </c>
      <c r="AG221" s="353" t="s">
        <v>1465</v>
      </c>
      <c r="AH221" s="354" t="s">
        <v>1465</v>
      </c>
      <c r="AJ221" s="172" t="s">
        <v>1916</v>
      </c>
      <c r="AK221" s="74" t="s">
        <v>2103</v>
      </c>
      <c r="AL221" s="158">
        <v>250</v>
      </c>
    </row>
    <row r="222" spans="12:38" ht="15.75" thickBot="1">
      <c r="L222" s="391">
        <v>13</v>
      </c>
      <c r="M222" s="393" t="s">
        <v>119</v>
      </c>
      <c r="N222" s="384"/>
      <c r="O222" s="391">
        <v>2860</v>
      </c>
      <c r="P222" s="391">
        <v>2.2000000000000002</v>
      </c>
      <c r="Q222" s="394">
        <v>7.3</v>
      </c>
      <c r="R222" s="395">
        <v>1.6100000000000001E-3</v>
      </c>
      <c r="AB222" s="39" t="s">
        <v>1505</v>
      </c>
      <c r="AC222" s="42" t="s">
        <v>19</v>
      </c>
      <c r="AD222" s="43" t="s">
        <v>227</v>
      </c>
      <c r="AE222" s="37" t="s">
        <v>1465</v>
      </c>
      <c r="AF222" s="353" t="s">
        <v>1465</v>
      </c>
      <c r="AG222" s="353" t="s">
        <v>1465</v>
      </c>
      <c r="AH222" s="354" t="s">
        <v>1465</v>
      </c>
      <c r="AJ222" s="172" t="s">
        <v>1917</v>
      </c>
      <c r="AK222" s="74" t="s">
        <v>2104</v>
      </c>
      <c r="AL222" s="158">
        <v>250</v>
      </c>
    </row>
    <row r="223" spans="12:38" ht="15">
      <c r="L223" s="391">
        <v>14</v>
      </c>
      <c r="M223" s="393" t="s">
        <v>120</v>
      </c>
      <c r="N223" s="384"/>
      <c r="O223" s="391">
        <v>2850</v>
      </c>
      <c r="P223" s="391">
        <v>2.2000000000000002</v>
      </c>
      <c r="Q223" s="394">
        <f t="shared" si="11"/>
        <v>7.5188435087719316</v>
      </c>
      <c r="R223" s="395">
        <f>0.0002+R222</f>
        <v>1.8100000000000002E-3</v>
      </c>
      <c r="AB223" s="38" t="s">
        <v>1819</v>
      </c>
      <c r="AC223" s="40" t="s">
        <v>19</v>
      </c>
      <c r="AD223" s="41" t="s">
        <v>227</v>
      </c>
      <c r="AE223" s="36" t="s">
        <v>1465</v>
      </c>
      <c r="AF223" s="353" t="s">
        <v>1465</v>
      </c>
      <c r="AG223" s="353" t="s">
        <v>1465</v>
      </c>
      <c r="AH223" s="354" t="s">
        <v>1465</v>
      </c>
      <c r="AJ223" s="172" t="s">
        <v>1918</v>
      </c>
      <c r="AK223" s="74" t="s">
        <v>2105</v>
      </c>
      <c r="AL223" s="158">
        <v>250</v>
      </c>
    </row>
    <row r="224" spans="12:38" ht="15">
      <c r="L224" s="391">
        <v>15</v>
      </c>
      <c r="M224" s="393" t="s">
        <v>121</v>
      </c>
      <c r="N224" s="384"/>
      <c r="O224" s="391">
        <v>1420</v>
      </c>
      <c r="P224" s="391">
        <v>1.5</v>
      </c>
      <c r="Q224" s="394">
        <f t="shared" si="11"/>
        <v>10.289070422535213</v>
      </c>
      <c r="R224" s="395">
        <v>2.8E-3</v>
      </c>
      <c r="AB224" s="38" t="s">
        <v>1820</v>
      </c>
      <c r="AC224" s="40" t="s">
        <v>19</v>
      </c>
      <c r="AD224" s="41" t="s">
        <v>227</v>
      </c>
      <c r="AE224" s="36" t="s">
        <v>1465</v>
      </c>
      <c r="AF224" s="353" t="s">
        <v>1465</v>
      </c>
      <c r="AG224" s="353" t="s">
        <v>1465</v>
      </c>
      <c r="AH224" s="354" t="s">
        <v>1465</v>
      </c>
      <c r="AJ224" s="172" t="s">
        <v>1919</v>
      </c>
      <c r="AK224" s="74" t="s">
        <v>2106</v>
      </c>
      <c r="AL224" s="158">
        <v>250</v>
      </c>
    </row>
    <row r="225" spans="12:38" ht="15">
      <c r="L225" s="391">
        <v>16</v>
      </c>
      <c r="M225" s="393" t="s">
        <v>122</v>
      </c>
      <c r="N225" s="384"/>
      <c r="O225" s="391">
        <v>1420</v>
      </c>
      <c r="P225" s="391">
        <v>1.5</v>
      </c>
      <c r="Q225" s="394">
        <f t="shared" si="11"/>
        <v>10.289070422535213</v>
      </c>
      <c r="R225" s="395">
        <v>4.1000000000000003E-3</v>
      </c>
      <c r="AB225" s="38" t="s">
        <v>1821</v>
      </c>
      <c r="AC225" s="40" t="s">
        <v>19</v>
      </c>
      <c r="AD225" s="41" t="s">
        <v>227</v>
      </c>
      <c r="AE225" s="36" t="s">
        <v>1465</v>
      </c>
      <c r="AF225" s="353" t="s">
        <v>1465</v>
      </c>
      <c r="AG225" s="353" t="s">
        <v>1465</v>
      </c>
      <c r="AH225" s="354" t="s">
        <v>1465</v>
      </c>
      <c r="AJ225" s="172" t="s">
        <v>1920</v>
      </c>
      <c r="AK225" s="74" t="s">
        <v>2107</v>
      </c>
      <c r="AL225" s="158">
        <v>250</v>
      </c>
    </row>
    <row r="226" spans="12:38" ht="15">
      <c r="L226" s="391">
        <v>17</v>
      </c>
      <c r="M226" s="393" t="s">
        <v>123</v>
      </c>
      <c r="N226" s="384"/>
      <c r="O226" s="391">
        <v>2850</v>
      </c>
      <c r="P226" s="391">
        <v>3</v>
      </c>
      <c r="Q226" s="391">
        <v>9.9</v>
      </c>
      <c r="R226" s="391">
        <v>3.2000000000000002E-3</v>
      </c>
      <c r="AB226" s="38" t="s">
        <v>1816</v>
      </c>
      <c r="AC226" s="40" t="s">
        <v>19</v>
      </c>
      <c r="AD226" s="41" t="s">
        <v>227</v>
      </c>
      <c r="AE226" s="36" t="s">
        <v>1465</v>
      </c>
      <c r="AF226" s="353" t="s">
        <v>1465</v>
      </c>
      <c r="AG226" s="353" t="s">
        <v>1465</v>
      </c>
      <c r="AH226" s="354" t="s">
        <v>1465</v>
      </c>
      <c r="AJ226" s="172" t="s">
        <v>1930</v>
      </c>
      <c r="AK226" s="74" t="s">
        <v>2108</v>
      </c>
      <c r="AL226" s="158">
        <v>350</v>
      </c>
    </row>
    <row r="227" spans="12:38" ht="15">
      <c r="L227" s="391">
        <v>18</v>
      </c>
      <c r="M227" s="393" t="s">
        <v>124</v>
      </c>
      <c r="N227" s="384"/>
      <c r="O227" s="391">
        <v>2850</v>
      </c>
      <c r="P227" s="391">
        <v>3</v>
      </c>
      <c r="Q227" s="391">
        <v>9.9</v>
      </c>
      <c r="R227" s="396">
        <v>4.2700000000000004E-3</v>
      </c>
      <c r="AB227" s="38" t="s">
        <v>1817</v>
      </c>
      <c r="AC227" s="40" t="s">
        <v>19</v>
      </c>
      <c r="AD227" s="41" t="s">
        <v>227</v>
      </c>
      <c r="AE227" s="36"/>
      <c r="AF227" s="353" t="s">
        <v>1465</v>
      </c>
      <c r="AG227" s="353" t="s">
        <v>1465</v>
      </c>
      <c r="AH227" s="354" t="s">
        <v>1465</v>
      </c>
      <c r="AJ227" s="172" t="s">
        <v>1931</v>
      </c>
      <c r="AK227" s="74" t="s">
        <v>2109</v>
      </c>
      <c r="AL227" s="158">
        <v>350</v>
      </c>
    </row>
    <row r="228" spans="12:38" ht="15.75" thickBot="1">
      <c r="L228" s="391">
        <v>19</v>
      </c>
      <c r="M228" s="397" t="s">
        <v>125</v>
      </c>
      <c r="N228" s="398"/>
      <c r="O228" s="399">
        <v>1430</v>
      </c>
      <c r="P228" s="399">
        <v>3</v>
      </c>
      <c r="Q228" s="399">
        <v>20</v>
      </c>
      <c r="R228" s="399">
        <v>6.0000000000000001E-3</v>
      </c>
      <c r="AB228" s="39" t="s">
        <v>1818</v>
      </c>
      <c r="AC228" s="42" t="s">
        <v>19</v>
      </c>
      <c r="AD228" s="43" t="s">
        <v>227</v>
      </c>
      <c r="AE228" s="37" t="s">
        <v>1465</v>
      </c>
      <c r="AF228" s="353" t="s">
        <v>1465</v>
      </c>
      <c r="AG228" s="353" t="s">
        <v>1465</v>
      </c>
      <c r="AH228" s="354" t="s">
        <v>1465</v>
      </c>
      <c r="AJ228" s="172" t="s">
        <v>1932</v>
      </c>
      <c r="AK228" s="74" t="s">
        <v>2110</v>
      </c>
      <c r="AL228" s="158">
        <v>350</v>
      </c>
    </row>
    <row r="229" spans="12:38" ht="15">
      <c r="L229" s="391">
        <v>20</v>
      </c>
      <c r="M229" s="397" t="s">
        <v>126</v>
      </c>
      <c r="N229" s="398"/>
      <c r="O229" s="399">
        <v>1430</v>
      </c>
      <c r="P229" s="399">
        <v>3</v>
      </c>
      <c r="Q229" s="399">
        <v>20</v>
      </c>
      <c r="R229" s="399">
        <v>1.01E-2</v>
      </c>
      <c r="AB229" s="361" t="s">
        <v>1515</v>
      </c>
      <c r="AC229" s="35" t="s">
        <v>1465</v>
      </c>
      <c r="AD229" s="35" t="s">
        <v>1465</v>
      </c>
      <c r="AE229" s="35" t="s">
        <v>1465</v>
      </c>
      <c r="AF229" s="353" t="s">
        <v>1465</v>
      </c>
      <c r="AG229" s="353" t="s">
        <v>1465</v>
      </c>
      <c r="AH229" s="354" t="s">
        <v>1465</v>
      </c>
      <c r="AJ229" s="172" t="s">
        <v>1933</v>
      </c>
      <c r="AK229" s="74" t="s">
        <v>2111</v>
      </c>
      <c r="AL229" s="158">
        <v>350</v>
      </c>
    </row>
    <row r="230" spans="12:38" ht="15">
      <c r="L230" s="391">
        <v>21</v>
      </c>
      <c r="M230" s="397" t="s">
        <v>127</v>
      </c>
      <c r="N230" s="398"/>
      <c r="O230" s="399">
        <v>2890</v>
      </c>
      <c r="P230" s="399">
        <v>4</v>
      </c>
      <c r="Q230" s="399">
        <v>13.2</v>
      </c>
      <c r="R230" s="399">
        <v>4.9899999999999996E-3</v>
      </c>
      <c r="AB230" s="361" t="s">
        <v>1516</v>
      </c>
      <c r="AC230" s="35" t="s">
        <v>1465</v>
      </c>
      <c r="AD230" s="35" t="s">
        <v>1465</v>
      </c>
      <c r="AE230" s="35" t="s">
        <v>1465</v>
      </c>
      <c r="AF230" s="353" t="s">
        <v>1465</v>
      </c>
      <c r="AG230" s="353" t="s">
        <v>1465</v>
      </c>
      <c r="AH230" s="354" t="s">
        <v>1465</v>
      </c>
      <c r="AJ230" s="172" t="s">
        <v>1934</v>
      </c>
      <c r="AK230" s="74" t="s">
        <v>2112</v>
      </c>
      <c r="AL230" s="158">
        <v>350</v>
      </c>
    </row>
    <row r="231" spans="12:38" ht="15">
      <c r="L231" s="391">
        <v>22</v>
      </c>
      <c r="M231" s="397" t="s">
        <v>128</v>
      </c>
      <c r="N231" s="398"/>
      <c r="O231" s="399">
        <v>2890</v>
      </c>
      <c r="P231" s="399">
        <v>4</v>
      </c>
      <c r="Q231" s="399">
        <v>13.2</v>
      </c>
      <c r="R231" s="399">
        <v>8.3000000000000001E-3</v>
      </c>
      <c r="AB231" s="361" t="s">
        <v>1517</v>
      </c>
      <c r="AC231" s="35" t="s">
        <v>1465</v>
      </c>
      <c r="AD231" s="35" t="s">
        <v>1465</v>
      </c>
      <c r="AE231" s="35" t="s">
        <v>1465</v>
      </c>
      <c r="AF231" s="353" t="s">
        <v>1465</v>
      </c>
      <c r="AG231" s="353" t="s">
        <v>1465</v>
      </c>
      <c r="AH231" s="354" t="s">
        <v>1465</v>
      </c>
      <c r="AJ231" s="172" t="s">
        <v>1935</v>
      </c>
      <c r="AK231" s="74" t="s">
        <v>2113</v>
      </c>
      <c r="AL231" s="158">
        <v>350</v>
      </c>
    </row>
    <row r="232" spans="12:38" ht="15">
      <c r="L232" s="391">
        <v>23</v>
      </c>
      <c r="M232" s="397" t="s">
        <v>129</v>
      </c>
      <c r="N232" s="398"/>
      <c r="O232" s="399">
        <v>1420</v>
      </c>
      <c r="P232" s="399">
        <v>4</v>
      </c>
      <c r="Q232" s="399">
        <v>26.6</v>
      </c>
      <c r="R232" s="399">
        <v>1.1140000000000001E-2</v>
      </c>
      <c r="AB232" s="361" t="s">
        <v>1518</v>
      </c>
      <c r="AC232" s="35" t="s">
        <v>1465</v>
      </c>
      <c r="AD232" s="35" t="s">
        <v>1465</v>
      </c>
      <c r="AE232" s="35" t="s">
        <v>1465</v>
      </c>
      <c r="AF232" s="353" t="s">
        <v>1465</v>
      </c>
      <c r="AG232" s="353" t="s">
        <v>1465</v>
      </c>
      <c r="AH232" s="354" t="s">
        <v>1465</v>
      </c>
      <c r="AJ232" s="172" t="s">
        <v>1936</v>
      </c>
      <c r="AK232" s="74" t="s">
        <v>2114</v>
      </c>
      <c r="AL232" s="158">
        <v>350</v>
      </c>
    </row>
    <row r="233" spans="12:38" ht="15">
      <c r="L233" s="391">
        <v>24</v>
      </c>
      <c r="M233" s="397" t="s">
        <v>130</v>
      </c>
      <c r="N233" s="398"/>
      <c r="O233" s="399">
        <v>1420</v>
      </c>
      <c r="P233" s="399">
        <v>4</v>
      </c>
      <c r="Q233" s="399">
        <v>26.6</v>
      </c>
      <c r="R233" s="399">
        <v>0.02</v>
      </c>
      <c r="AB233" s="361" t="s">
        <v>1512</v>
      </c>
      <c r="AC233" s="35" t="s">
        <v>1465</v>
      </c>
      <c r="AD233" s="35" t="s">
        <v>1465</v>
      </c>
      <c r="AE233" s="35" t="s">
        <v>1465</v>
      </c>
      <c r="AF233" s="353" t="s">
        <v>1465</v>
      </c>
      <c r="AG233" s="353" t="s">
        <v>1465</v>
      </c>
      <c r="AH233" s="354" t="s">
        <v>1465</v>
      </c>
      <c r="AJ233" s="172" t="s">
        <v>1937</v>
      </c>
      <c r="AK233" s="74" t="s">
        <v>2115</v>
      </c>
      <c r="AL233" s="158">
        <v>350</v>
      </c>
    </row>
    <row r="234" spans="12:38" ht="15.75" thickBot="1">
      <c r="L234" s="391"/>
      <c r="M234" s="393"/>
      <c r="N234" s="384"/>
      <c r="O234" s="391"/>
      <c r="P234" s="391"/>
      <c r="Q234" s="394"/>
      <c r="R234" s="395"/>
      <c r="AB234" s="361" t="s">
        <v>1513</v>
      </c>
      <c r="AC234" s="35" t="s">
        <v>1465</v>
      </c>
      <c r="AD234" s="35" t="s">
        <v>1465</v>
      </c>
      <c r="AE234" s="35" t="s">
        <v>1465</v>
      </c>
      <c r="AF234" s="353" t="s">
        <v>1465</v>
      </c>
      <c r="AG234" s="353" t="s">
        <v>1465</v>
      </c>
      <c r="AH234" s="354" t="s">
        <v>1465</v>
      </c>
      <c r="AJ234" s="369" t="s">
        <v>1938</v>
      </c>
      <c r="AK234" s="160" t="s">
        <v>2116</v>
      </c>
      <c r="AL234" s="161">
        <v>350</v>
      </c>
    </row>
    <row r="235" spans="12:38" ht="15">
      <c r="L235" s="391"/>
      <c r="M235" s="393"/>
      <c r="N235" s="384"/>
      <c r="O235" s="391"/>
      <c r="P235" s="391"/>
      <c r="Q235" s="394"/>
      <c r="R235" s="395"/>
      <c r="AB235" s="361" t="s">
        <v>1514</v>
      </c>
      <c r="AC235" s="35" t="s">
        <v>1465</v>
      </c>
      <c r="AD235" s="35" t="s">
        <v>1465</v>
      </c>
      <c r="AE235" s="35" t="s">
        <v>1465</v>
      </c>
      <c r="AF235" s="353" t="s">
        <v>1465</v>
      </c>
      <c r="AG235" s="353" t="s">
        <v>1465</v>
      </c>
      <c r="AH235" s="354" t="s">
        <v>1465</v>
      </c>
    </row>
    <row r="236" spans="12:38">
      <c r="O236" s="400" t="s">
        <v>131</v>
      </c>
      <c r="P236" s="391" t="s">
        <v>80</v>
      </c>
      <c r="AB236" s="38"/>
      <c r="AC236" s="40"/>
      <c r="AD236" s="41"/>
      <c r="AE236" s="35"/>
      <c r="AF236" s="353" t="s">
        <v>1465</v>
      </c>
      <c r="AG236" s="353" t="s">
        <v>1465</v>
      </c>
      <c r="AH236" s="354" t="s">
        <v>1465</v>
      </c>
    </row>
    <row r="237" spans="12:38" ht="15">
      <c r="L237" s="384"/>
      <c r="M237" s="364" t="str">
        <f>VLOOKUP($L$277,$L$238:M261,M$177)</f>
        <v>KML091</v>
      </c>
      <c r="N237" s="364">
        <f>VLOOKUP($L$277,$L$235:N258,N$177)</f>
        <v>0</v>
      </c>
      <c r="O237" s="364">
        <f>VLOOKUP($L$277,$L$235:O258,O$177)</f>
        <v>2.72</v>
      </c>
      <c r="P237" s="364">
        <f>VLOOKUP($L$277,$L$235:P258,P$177)</f>
        <v>1.13E-4</v>
      </c>
      <c r="AB237" s="38"/>
      <c r="AC237" s="40"/>
      <c r="AD237" s="41"/>
      <c r="AE237" s="35"/>
      <c r="AF237" s="353" t="s">
        <v>1465</v>
      </c>
      <c r="AG237" s="353" t="s">
        <v>1465</v>
      </c>
      <c r="AH237" s="354" t="s">
        <v>1465</v>
      </c>
    </row>
    <row r="238" spans="12:38" ht="15">
      <c r="L238" s="391">
        <v>1</v>
      </c>
      <c r="M238" s="384" t="s">
        <v>132</v>
      </c>
      <c r="N238" s="384"/>
      <c r="O238" s="391">
        <v>1.2</v>
      </c>
      <c r="P238" s="391">
        <v>2.4000000000000001E-5</v>
      </c>
      <c r="AB238" s="351"/>
      <c r="AC238" s="352"/>
      <c r="AD238" s="378"/>
      <c r="AE238" s="376"/>
      <c r="AF238" s="353" t="s">
        <v>1465</v>
      </c>
      <c r="AG238" s="353" t="s">
        <v>1465</v>
      </c>
      <c r="AH238" s="354" t="s">
        <v>1465</v>
      </c>
    </row>
    <row r="239" spans="12:38" ht="15.75" thickBot="1">
      <c r="L239" s="391">
        <v>2</v>
      </c>
      <c r="M239" s="384" t="s">
        <v>133</v>
      </c>
      <c r="N239" s="384"/>
      <c r="O239" s="391">
        <v>1.77</v>
      </c>
      <c r="P239" s="401">
        <v>3.9499999999999998E-5</v>
      </c>
      <c r="AB239" s="357"/>
      <c r="AC239" s="358"/>
      <c r="AD239" s="402"/>
      <c r="AE239" s="403"/>
      <c r="AF239" s="404"/>
      <c r="AG239" s="405"/>
      <c r="AH239" s="406"/>
    </row>
    <row r="240" spans="12:38">
      <c r="L240" s="391">
        <v>3</v>
      </c>
      <c r="M240" s="384" t="s">
        <v>134</v>
      </c>
      <c r="N240" s="384"/>
      <c r="O240" s="391">
        <v>2.4700000000000002</v>
      </c>
      <c r="P240" s="401">
        <v>5.9299999999999998E-5</v>
      </c>
    </row>
    <row r="241" spans="12:16">
      <c r="L241" s="391">
        <v>4</v>
      </c>
      <c r="M241" s="384" t="s">
        <v>135</v>
      </c>
      <c r="N241" s="384"/>
      <c r="O241" s="391">
        <v>2.72</v>
      </c>
      <c r="P241" s="401">
        <v>1.13E-4</v>
      </c>
    </row>
    <row r="242" spans="12:16">
      <c r="L242" s="391">
        <v>5</v>
      </c>
      <c r="M242" s="384" t="s">
        <v>136</v>
      </c>
      <c r="N242" s="384"/>
      <c r="O242" s="391">
        <v>5.44</v>
      </c>
      <c r="P242" s="401">
        <v>2.1900000000000001E-4</v>
      </c>
    </row>
    <row r="243" spans="12:16">
      <c r="L243" s="391">
        <v>6</v>
      </c>
      <c r="M243" s="384" t="s">
        <v>137</v>
      </c>
      <c r="N243" s="384"/>
      <c r="O243" s="391">
        <v>8.16</v>
      </c>
      <c r="P243" s="401">
        <v>3.3199999999999999E-4</v>
      </c>
    </row>
    <row r="244" spans="12:16">
      <c r="L244" s="391">
        <v>7</v>
      </c>
      <c r="M244" s="391" t="s">
        <v>138</v>
      </c>
      <c r="N244" s="384"/>
      <c r="O244" s="391" t="s">
        <v>138</v>
      </c>
      <c r="P244" s="391" t="s">
        <v>138</v>
      </c>
    </row>
    <row r="245" spans="12:16">
      <c r="L245" s="391">
        <v>8</v>
      </c>
      <c r="M245" s="391" t="s">
        <v>138</v>
      </c>
      <c r="N245" s="384"/>
      <c r="O245" s="391" t="s">
        <v>138</v>
      </c>
      <c r="P245" s="391" t="s">
        <v>138</v>
      </c>
    </row>
    <row r="246" spans="12:16">
      <c r="L246" s="391">
        <v>9</v>
      </c>
      <c r="M246" s="391" t="s">
        <v>138</v>
      </c>
      <c r="N246" s="384"/>
      <c r="O246" s="391" t="s">
        <v>138</v>
      </c>
      <c r="P246" s="391" t="s">
        <v>138</v>
      </c>
    </row>
    <row r="247" spans="12:16">
      <c r="L247" s="391">
        <v>10</v>
      </c>
      <c r="M247" s="391" t="s">
        <v>138</v>
      </c>
      <c r="N247" s="384"/>
      <c r="O247" s="391" t="s">
        <v>138</v>
      </c>
      <c r="P247" s="391" t="s">
        <v>138</v>
      </c>
    </row>
    <row r="248" spans="12:16">
      <c r="L248" s="391">
        <v>11</v>
      </c>
      <c r="M248" s="391" t="s">
        <v>138</v>
      </c>
      <c r="N248" s="384"/>
      <c r="O248" s="391" t="s">
        <v>138</v>
      </c>
      <c r="P248" s="391" t="s">
        <v>138</v>
      </c>
    </row>
    <row r="249" spans="12:16">
      <c r="L249" s="391">
        <v>12</v>
      </c>
      <c r="M249" s="391" t="s">
        <v>138</v>
      </c>
      <c r="N249" s="384"/>
      <c r="O249" s="391" t="s">
        <v>138</v>
      </c>
      <c r="P249" s="391" t="s">
        <v>138</v>
      </c>
    </row>
    <row r="250" spans="12:16">
      <c r="L250" s="391">
        <v>13</v>
      </c>
      <c r="M250" s="391" t="s">
        <v>138</v>
      </c>
      <c r="N250" s="384"/>
      <c r="O250" s="391" t="s">
        <v>138</v>
      </c>
      <c r="P250" s="391" t="s">
        <v>138</v>
      </c>
    </row>
    <row r="251" spans="12:16">
      <c r="L251" s="391">
        <v>14</v>
      </c>
      <c r="M251" s="391" t="s">
        <v>138</v>
      </c>
      <c r="N251" s="384"/>
      <c r="O251" s="391" t="s">
        <v>138</v>
      </c>
      <c r="P251" s="391" t="s">
        <v>138</v>
      </c>
    </row>
    <row r="252" spans="12:16">
      <c r="L252" s="391">
        <v>15</v>
      </c>
      <c r="M252" s="391" t="s">
        <v>138</v>
      </c>
      <c r="N252" s="384"/>
      <c r="O252" s="391" t="s">
        <v>138</v>
      </c>
      <c r="P252" s="391" t="s">
        <v>138</v>
      </c>
    </row>
    <row r="253" spans="12:16">
      <c r="L253" s="391">
        <v>16</v>
      </c>
      <c r="M253" s="391" t="s">
        <v>138</v>
      </c>
      <c r="N253" s="384"/>
      <c r="O253" s="391" t="s">
        <v>138</v>
      </c>
      <c r="P253" s="391" t="s">
        <v>138</v>
      </c>
    </row>
    <row r="254" spans="12:16">
      <c r="L254" s="391">
        <v>17</v>
      </c>
      <c r="M254" s="391" t="s">
        <v>138</v>
      </c>
      <c r="N254" s="384"/>
      <c r="O254" s="391" t="s">
        <v>138</v>
      </c>
      <c r="P254" s="391" t="s">
        <v>138</v>
      </c>
    </row>
    <row r="255" spans="12:16">
      <c r="L255" s="391">
        <v>18</v>
      </c>
      <c r="M255" s="391" t="s">
        <v>138</v>
      </c>
      <c r="N255" s="384"/>
      <c r="O255" s="391" t="s">
        <v>138</v>
      </c>
      <c r="P255" s="391" t="s">
        <v>138</v>
      </c>
    </row>
    <row r="256" spans="12:16">
      <c r="L256" s="391">
        <v>19</v>
      </c>
      <c r="M256" s="391" t="s">
        <v>138</v>
      </c>
      <c r="N256" s="384"/>
      <c r="O256" s="391" t="s">
        <v>138</v>
      </c>
      <c r="P256" s="391" t="s">
        <v>138</v>
      </c>
    </row>
    <row r="257" spans="12:16">
      <c r="L257" s="391">
        <v>20</v>
      </c>
      <c r="M257" s="391" t="s">
        <v>138</v>
      </c>
      <c r="N257" s="384"/>
      <c r="O257" s="391" t="s">
        <v>138</v>
      </c>
      <c r="P257" s="391" t="s">
        <v>138</v>
      </c>
    </row>
    <row r="258" spans="12:16">
      <c r="L258" s="391">
        <v>21</v>
      </c>
      <c r="M258" s="391" t="s">
        <v>138</v>
      </c>
      <c r="N258" s="384"/>
      <c r="O258" s="391" t="s">
        <v>138</v>
      </c>
      <c r="P258" s="391" t="s">
        <v>138</v>
      </c>
    </row>
    <row r="259" spans="12:16">
      <c r="L259" s="391">
        <v>22</v>
      </c>
      <c r="M259" s="391" t="s">
        <v>138</v>
      </c>
      <c r="N259" s="384"/>
      <c r="O259" s="391" t="s">
        <v>138</v>
      </c>
      <c r="P259" s="391" t="s">
        <v>138</v>
      </c>
    </row>
    <row r="260" spans="12:16">
      <c r="L260" s="391">
        <v>23</v>
      </c>
      <c r="M260" s="391" t="s">
        <v>138</v>
      </c>
      <c r="N260" s="384"/>
      <c r="O260" s="391" t="s">
        <v>138</v>
      </c>
      <c r="P260" s="391" t="s">
        <v>138</v>
      </c>
    </row>
    <row r="261" spans="12:16">
      <c r="L261" s="391">
        <v>24</v>
      </c>
      <c r="M261" s="391" t="s">
        <v>138</v>
      </c>
      <c r="N261" s="384"/>
      <c r="O261" s="391" t="s">
        <v>138</v>
      </c>
      <c r="P261" s="391" t="s">
        <v>138</v>
      </c>
    </row>
    <row r="264" spans="12:16" ht="15" thickBot="1"/>
    <row r="265" spans="12:16" ht="15" thickBot="1">
      <c r="L265" s="46">
        <v>1</v>
      </c>
      <c r="M265" s="250" t="str">
        <f>IF(L265=2,"Gear","Direct")</f>
        <v>Direct</v>
      </c>
    </row>
    <row r="266" spans="12:16">
      <c r="L266" s="65">
        <v>1</v>
      </c>
      <c r="M266" s="65" t="s">
        <v>141</v>
      </c>
    </row>
    <row r="267" spans="12:16">
      <c r="L267" s="65">
        <v>2</v>
      </c>
      <c r="M267" s="65" t="s">
        <v>142</v>
      </c>
    </row>
    <row r="269" spans="12:16">
      <c r="L269" s="51">
        <v>5</v>
      </c>
      <c r="O269" s="51">
        <v>2</v>
      </c>
    </row>
    <row r="270" spans="12:16">
      <c r="L270" s="65">
        <v>1</v>
      </c>
      <c r="M270" s="65" t="s">
        <v>143</v>
      </c>
      <c r="O270" s="65">
        <v>1</v>
      </c>
      <c r="P270" s="65" t="str">
        <f>IF($L$269=3,"Without brake"," ")</f>
        <v xml:space="preserve"> </v>
      </c>
    </row>
    <row r="271" spans="12:16">
      <c r="L271" s="65">
        <v>2</v>
      </c>
      <c r="M271" s="65" t="s">
        <v>144</v>
      </c>
      <c r="O271" s="65">
        <v>2</v>
      </c>
      <c r="P271" s="65" t="str">
        <f>IF($L$269=3,"With brake"," ")</f>
        <v xml:space="preserve"> </v>
      </c>
    </row>
    <row r="272" spans="12:16">
      <c r="L272" s="65">
        <v>3</v>
      </c>
      <c r="M272" s="65" t="s">
        <v>140</v>
      </c>
    </row>
    <row r="273" spans="12:13">
      <c r="L273" s="65">
        <v>4</v>
      </c>
      <c r="M273" s="65" t="s">
        <v>145</v>
      </c>
    </row>
    <row r="274" spans="12:13">
      <c r="L274" s="65">
        <v>5</v>
      </c>
      <c r="M274" s="65" t="s">
        <v>147</v>
      </c>
    </row>
    <row r="277" spans="12:13">
      <c r="L277" s="50">
        <v>4</v>
      </c>
    </row>
    <row r="278" spans="12:13">
      <c r="L278" s="128">
        <v>1</v>
      </c>
      <c r="M278" s="65" t="str">
        <f t="shared" ref="M278:M301" si="12">IF($L$269=1,"-",IF($L$269=2,M210,IF($L$269=3,M181,IF($L$269=4,M238," - "))))</f>
        <v xml:space="preserve"> - </v>
      </c>
    </row>
    <row r="279" spans="12:13">
      <c r="L279" s="128">
        <v>2</v>
      </c>
      <c r="M279" s="65" t="str">
        <f t="shared" si="12"/>
        <v xml:space="preserve"> - </v>
      </c>
    </row>
    <row r="280" spans="12:13">
      <c r="L280" s="128">
        <v>3</v>
      </c>
      <c r="M280" s="65" t="str">
        <f t="shared" si="12"/>
        <v xml:space="preserve"> - </v>
      </c>
    </row>
    <row r="281" spans="12:13">
      <c r="L281" s="128">
        <v>4</v>
      </c>
      <c r="M281" s="65" t="str">
        <f t="shared" si="12"/>
        <v xml:space="preserve"> - </v>
      </c>
    </row>
    <row r="282" spans="12:13">
      <c r="L282" s="128">
        <v>5</v>
      </c>
      <c r="M282" s="65" t="str">
        <f t="shared" si="12"/>
        <v xml:space="preserve"> - </v>
      </c>
    </row>
    <row r="283" spans="12:13">
      <c r="L283" s="128">
        <v>6</v>
      </c>
      <c r="M283" s="65" t="str">
        <f t="shared" si="12"/>
        <v xml:space="preserve"> - </v>
      </c>
    </row>
    <row r="284" spans="12:13">
      <c r="L284" s="128">
        <v>7</v>
      </c>
      <c r="M284" s="65" t="str">
        <f t="shared" si="12"/>
        <v xml:space="preserve"> - </v>
      </c>
    </row>
    <row r="285" spans="12:13">
      <c r="L285" s="128">
        <v>8</v>
      </c>
      <c r="M285" s="65" t="str">
        <f t="shared" si="12"/>
        <v xml:space="preserve"> - </v>
      </c>
    </row>
    <row r="286" spans="12:13">
      <c r="L286" s="128">
        <v>9</v>
      </c>
      <c r="M286" s="65" t="str">
        <f t="shared" si="12"/>
        <v xml:space="preserve"> - </v>
      </c>
    </row>
    <row r="287" spans="12:13">
      <c r="L287" s="128">
        <v>10</v>
      </c>
      <c r="M287" s="65" t="str">
        <f t="shared" si="12"/>
        <v xml:space="preserve"> - </v>
      </c>
    </row>
    <row r="288" spans="12:13">
      <c r="L288" s="128">
        <v>11</v>
      </c>
      <c r="M288" s="65" t="str">
        <f t="shared" si="12"/>
        <v xml:space="preserve"> - </v>
      </c>
    </row>
    <row r="289" spans="12:13">
      <c r="L289" s="128">
        <v>12</v>
      </c>
      <c r="M289" s="65" t="str">
        <f t="shared" si="12"/>
        <v xml:space="preserve"> - </v>
      </c>
    </row>
    <row r="290" spans="12:13">
      <c r="L290" s="128">
        <v>13</v>
      </c>
      <c r="M290" s="65" t="str">
        <f t="shared" si="12"/>
        <v xml:space="preserve"> - </v>
      </c>
    </row>
    <row r="291" spans="12:13">
      <c r="L291" s="128">
        <v>14</v>
      </c>
      <c r="M291" s="65" t="str">
        <f t="shared" si="12"/>
        <v xml:space="preserve"> - </v>
      </c>
    </row>
    <row r="292" spans="12:13">
      <c r="L292" s="128">
        <v>15</v>
      </c>
      <c r="M292" s="65" t="str">
        <f t="shared" si="12"/>
        <v xml:space="preserve"> - </v>
      </c>
    </row>
    <row r="293" spans="12:13">
      <c r="L293" s="128">
        <v>16</v>
      </c>
      <c r="M293" s="65" t="str">
        <f t="shared" si="12"/>
        <v xml:space="preserve"> - </v>
      </c>
    </row>
    <row r="294" spans="12:13">
      <c r="L294" s="128">
        <v>17</v>
      </c>
      <c r="M294" s="65" t="str">
        <f t="shared" si="12"/>
        <v xml:space="preserve"> - </v>
      </c>
    </row>
    <row r="295" spans="12:13">
      <c r="L295" s="128">
        <v>18</v>
      </c>
      <c r="M295" s="65" t="str">
        <f t="shared" si="12"/>
        <v xml:space="preserve"> - </v>
      </c>
    </row>
    <row r="296" spans="12:13">
      <c r="L296" s="128">
        <v>19</v>
      </c>
      <c r="M296" s="65" t="str">
        <f t="shared" si="12"/>
        <v xml:space="preserve"> - </v>
      </c>
    </row>
    <row r="297" spans="12:13">
      <c r="L297" s="128">
        <v>20</v>
      </c>
      <c r="M297" s="65" t="str">
        <f t="shared" si="12"/>
        <v xml:space="preserve"> - </v>
      </c>
    </row>
    <row r="298" spans="12:13">
      <c r="L298" s="128">
        <v>21</v>
      </c>
      <c r="M298" s="65" t="str">
        <f t="shared" si="12"/>
        <v xml:space="preserve"> - </v>
      </c>
    </row>
    <row r="299" spans="12:13">
      <c r="L299" s="128">
        <v>22</v>
      </c>
      <c r="M299" s="65" t="str">
        <f t="shared" si="12"/>
        <v xml:space="preserve"> - </v>
      </c>
    </row>
    <row r="300" spans="12:13">
      <c r="L300" s="128">
        <v>23</v>
      </c>
      <c r="M300" s="65" t="str">
        <f t="shared" si="12"/>
        <v xml:space="preserve"> - </v>
      </c>
    </row>
    <row r="301" spans="12:13">
      <c r="L301" s="128">
        <v>24</v>
      </c>
      <c r="M301" s="65" t="str">
        <f t="shared" si="12"/>
        <v xml:space="preserve"> - </v>
      </c>
    </row>
  </sheetData>
  <sheetProtection password="CC6C" sheet="1" objects="1" scenarios="1"/>
  <mergeCells count="6">
    <mergeCell ref="B3:D3"/>
    <mergeCell ref="B4:D4"/>
    <mergeCell ref="B5:D5"/>
    <mergeCell ref="F5:G5"/>
    <mergeCell ref="C18:D18"/>
    <mergeCell ref="E12:G12"/>
  </mergeCells>
  <conditionalFormatting sqref="G24">
    <cfRule type="expression" dxfId="16" priority="40" stopIfTrue="1">
      <formula>$Q$33=0</formula>
    </cfRule>
  </conditionalFormatting>
  <conditionalFormatting sqref="D22">
    <cfRule type="expression" dxfId="15" priority="58">
      <formula>$L$15=1</formula>
    </cfRule>
  </conditionalFormatting>
  <conditionalFormatting sqref="H16">
    <cfRule type="expression" dxfId="14" priority="59" stopIfTrue="1">
      <formula>$L$9&lt;3</formula>
    </cfRule>
  </conditionalFormatting>
  <conditionalFormatting sqref="M83:M86">
    <cfRule type="expression" dxfId="13" priority="63">
      <formula>#REF!=5</formula>
    </cfRule>
  </conditionalFormatting>
  <conditionalFormatting sqref="C12 D12">
    <cfRule type="expression" dxfId="12" priority="22">
      <formula>$D$12&lt;&gt;""</formula>
    </cfRule>
  </conditionalFormatting>
  <conditionalFormatting sqref="E18 C18">
    <cfRule type="expression" dxfId="11" priority="21">
      <formula>$E$18&lt;&gt;""</formula>
    </cfRule>
  </conditionalFormatting>
  <conditionalFormatting sqref="C9:D9">
    <cfRule type="expression" dxfId="10" priority="20">
      <formula>$D$9&lt;&gt;""</formula>
    </cfRule>
  </conditionalFormatting>
  <conditionalFormatting sqref="G16 I16">
    <cfRule type="expression" dxfId="9" priority="67" stopIfTrue="1">
      <formula>$L$11=1</formula>
    </cfRule>
  </conditionalFormatting>
  <conditionalFormatting sqref="F16 F17:H17">
    <cfRule type="expression" dxfId="8" priority="68">
      <formula>$L$11=1</formula>
    </cfRule>
  </conditionalFormatting>
  <conditionalFormatting sqref="B18">
    <cfRule type="expression" dxfId="7" priority="71" stopIfTrue="1">
      <formula>OR(C8="2HB",C8="2DB",C8="2RB",C8="MS")</formula>
    </cfRule>
  </conditionalFormatting>
  <conditionalFormatting sqref="C18">
    <cfRule type="expression" dxfId="6" priority="72" stopIfTrue="1">
      <formula>OR(C8="2HB",C8="2DB",C8="2RB",C8="MS")</formula>
    </cfRule>
  </conditionalFormatting>
  <conditionalFormatting sqref="E11:E13">
    <cfRule type="expression" dxfId="5" priority="16">
      <formula>RIGHT($C$9)&lt;&gt;"S"</formula>
    </cfRule>
  </conditionalFormatting>
  <conditionalFormatting sqref="D113:D116">
    <cfRule type="expression" dxfId="4" priority="1">
      <formula>$L$265=2</formula>
    </cfRule>
    <cfRule type="expression" dxfId="3" priority="2">
      <formula>$L$265=1</formula>
    </cfRule>
  </conditionalFormatting>
  <conditionalFormatting sqref="D125:I128 D129">
    <cfRule type="expression" dxfId="2" priority="3">
      <formula>$L$269=5</formula>
    </cfRule>
  </conditionalFormatting>
  <conditionalFormatting sqref="A130:G137">
    <cfRule type="expression" dxfId="1" priority="4">
      <formula>$L$269=1</formula>
    </cfRule>
  </conditionalFormatting>
  <conditionalFormatting sqref="F135">
    <cfRule type="expression" dxfId="0" priority="5">
      <formula>$L$269=2</formula>
    </cfRule>
  </conditionalFormatting>
  <dataValidations count="6">
    <dataValidation type="list" allowBlank="1" showInputMessage="1" showErrorMessage="1" sqref="C12">
      <formula1>$N$126:$N$131</formula1>
    </dataValidation>
    <dataValidation type="list" allowBlank="1" showInputMessage="1" showErrorMessage="1" sqref="C18">
      <formula1>$P$126:$P$131</formula1>
    </dataValidation>
    <dataValidation type="list" allowBlank="1" showInputMessage="1" showErrorMessage="1" sqref="C9">
      <formula1>$AE$77:$AE$117</formula1>
    </dataValidation>
    <dataValidation type="list" allowBlank="1" showInputMessage="1" showErrorMessage="1" sqref="C8">
      <formula1>$Z$77:$Z$87</formula1>
    </dataValidation>
    <dataValidation type="list" allowBlank="1" showInputMessage="1" showErrorMessage="1" sqref="B112">
      <formula1>$V$120:$V$121</formula1>
    </dataValidation>
    <dataValidation type="list" allowBlank="1" showInputMessage="1" showErrorMessage="1" sqref="E12">
      <formula1>$AN$199:$AN$201</formula1>
    </dataValidation>
  </dataValidations>
  <pageMargins left="0.25" right="0.25" top="0.75" bottom="0.75" header="0.3" footer="0.3"/>
  <pageSetup paperSize="9" orientation="portrait" r:id="rId1"/>
  <headerFooter>
    <oddHeader>&amp;C&amp;F</oddHeader>
    <oddFooter>&amp;Cpage &amp;P / &amp;N  printed &amp;D &amp;T</oddFooter>
  </headerFooter>
  <customProperties>
    <customPr name="workbookAdvencedSettings" r:id="rId2"/>
    <customPr name="workbookExecutionSettings" r:id="rId3"/>
    <customPr name="workbookGatewaySettings"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1031" r:id="rId7" name="Drop Down 7">
              <controlPr locked="0" defaultSize="0" autoLine="0" autoPict="0">
                <anchor moveWithCells="1">
                  <from>
                    <xdr:col>3</xdr:col>
                    <xdr:colOff>9525</xdr:colOff>
                    <xdr:row>20</xdr:row>
                    <xdr:rowOff>0</xdr:rowOff>
                  </from>
                  <to>
                    <xdr:col>4</xdr:col>
                    <xdr:colOff>419100</xdr:colOff>
                    <xdr:row>21</xdr:row>
                    <xdr:rowOff>9525</xdr:rowOff>
                  </to>
                </anchor>
              </controlPr>
            </control>
          </mc:Choice>
        </mc:AlternateContent>
        <mc:AlternateContent xmlns:mc="http://schemas.openxmlformats.org/markup-compatibility/2006">
          <mc:Choice Requires="x14">
            <control shapeId="1032" r:id="rId8" name="Drop Down 8">
              <controlPr locked="0" defaultSize="0" autoLine="0" autoPict="0">
                <anchor moveWithCells="1">
                  <from>
                    <xdr:col>2</xdr:col>
                    <xdr:colOff>0</xdr:colOff>
                    <xdr:row>25</xdr:row>
                    <xdr:rowOff>0</xdr:rowOff>
                  </from>
                  <to>
                    <xdr:col>3</xdr:col>
                    <xdr:colOff>600075</xdr:colOff>
                    <xdr:row>26</xdr:row>
                    <xdr:rowOff>28575</xdr:rowOff>
                  </to>
                </anchor>
              </controlPr>
            </control>
          </mc:Choice>
        </mc:AlternateContent>
        <mc:AlternateContent xmlns:mc="http://schemas.openxmlformats.org/markup-compatibility/2006">
          <mc:Choice Requires="x14">
            <control shapeId="1034" r:id="rId9" name="Drop Down 10">
              <controlPr locked="0" defaultSize="0" autoLine="0" autoPict="0">
                <anchor moveWithCells="1">
                  <from>
                    <xdr:col>5</xdr:col>
                    <xdr:colOff>180975</xdr:colOff>
                    <xdr:row>49</xdr:row>
                    <xdr:rowOff>9525</xdr:rowOff>
                  </from>
                  <to>
                    <xdr:col>6</xdr:col>
                    <xdr:colOff>47625</xdr:colOff>
                    <xdr:row>50</xdr:row>
                    <xdr:rowOff>9525</xdr:rowOff>
                  </to>
                </anchor>
              </controlPr>
            </control>
          </mc:Choice>
        </mc:AlternateContent>
        <mc:AlternateContent xmlns:mc="http://schemas.openxmlformats.org/markup-compatibility/2006">
          <mc:Choice Requires="x14">
            <control shapeId="1054" r:id="rId10" name="Drop Down 30">
              <controlPr locked="0" defaultSize="0" autoLine="0" autoPict="0">
                <anchor moveWithCells="1">
                  <from>
                    <xdr:col>4</xdr:col>
                    <xdr:colOff>552450</xdr:colOff>
                    <xdr:row>84</xdr:row>
                    <xdr:rowOff>0</xdr:rowOff>
                  </from>
                  <to>
                    <xdr:col>9</xdr:col>
                    <xdr:colOff>0</xdr:colOff>
                    <xdr:row>85</xdr:row>
                    <xdr:rowOff>38100</xdr:rowOff>
                  </to>
                </anchor>
              </controlPr>
            </control>
          </mc:Choice>
        </mc:AlternateContent>
        <mc:AlternateContent xmlns:mc="http://schemas.openxmlformats.org/markup-compatibility/2006">
          <mc:Choice Requires="x14">
            <control shapeId="1132" r:id="rId11" name="Drop Down 108">
              <controlPr defaultSize="0" autoLine="0" autoPict="0">
                <anchor moveWithCells="1">
                  <from>
                    <xdr:col>1</xdr:col>
                    <xdr:colOff>0</xdr:colOff>
                    <xdr:row>118</xdr:row>
                    <xdr:rowOff>19050</xdr:rowOff>
                  </from>
                  <to>
                    <xdr:col>2</xdr:col>
                    <xdr:colOff>571500</xdr:colOff>
                    <xdr:row>119</xdr:row>
                    <xdr:rowOff>28575</xdr:rowOff>
                  </to>
                </anchor>
              </controlPr>
            </control>
          </mc:Choice>
        </mc:AlternateContent>
        <mc:AlternateContent xmlns:mc="http://schemas.openxmlformats.org/markup-compatibility/2006">
          <mc:Choice Requires="x14">
            <control shapeId="1133" r:id="rId12" name="Drop Down 109">
              <controlPr defaultSize="0" autoLine="0" autoPict="0">
                <anchor moveWithCells="1">
                  <from>
                    <xdr:col>6</xdr:col>
                    <xdr:colOff>457200</xdr:colOff>
                    <xdr:row>118</xdr:row>
                    <xdr:rowOff>9525</xdr:rowOff>
                  </from>
                  <to>
                    <xdr:col>8</xdr:col>
                    <xdr:colOff>285750</xdr:colOff>
                    <xdr:row>119</xdr:row>
                    <xdr:rowOff>38100</xdr:rowOff>
                  </to>
                </anchor>
              </controlPr>
            </control>
          </mc:Choice>
        </mc:AlternateContent>
        <mc:AlternateContent xmlns:mc="http://schemas.openxmlformats.org/markup-compatibility/2006">
          <mc:Choice Requires="x14">
            <control shapeId="1134" r:id="rId13" name="Drop Down 110">
              <controlPr defaultSize="0" autoLine="0" autoPict="0">
                <anchor moveWithCells="1">
                  <from>
                    <xdr:col>3</xdr:col>
                    <xdr:colOff>0</xdr:colOff>
                    <xdr:row>118</xdr:row>
                    <xdr:rowOff>28575</xdr:rowOff>
                  </from>
                  <to>
                    <xdr:col>6</xdr:col>
                    <xdr:colOff>38100</xdr:colOff>
                    <xdr:row>119</xdr:row>
                    <xdr:rowOff>28575</xdr:rowOff>
                  </to>
                </anchor>
              </controlPr>
            </control>
          </mc:Choice>
        </mc:AlternateContent>
        <mc:AlternateContent xmlns:mc="http://schemas.openxmlformats.org/markup-compatibility/2006">
          <mc:Choice Requires="x14">
            <control shapeId="1135" r:id="rId14" name="Drop Down 111">
              <controlPr locked="0" defaultSize="0" autoLine="0" autoPict="0">
                <anchor moveWithCells="1">
                  <from>
                    <xdr:col>0</xdr:col>
                    <xdr:colOff>619125</xdr:colOff>
                    <xdr:row>111</xdr:row>
                    <xdr:rowOff>9525</xdr:rowOff>
                  </from>
                  <to>
                    <xdr:col>2</xdr:col>
                    <xdr:colOff>485775</xdr:colOff>
                    <xdr:row>112</xdr:row>
                    <xdr:rowOff>28575</xdr:rowOff>
                  </to>
                </anchor>
              </controlPr>
            </control>
          </mc:Choice>
        </mc:AlternateContent>
        <mc:AlternateContent xmlns:mc="http://schemas.openxmlformats.org/markup-compatibility/2006">
          <mc:Choice Requires="x14">
            <control shapeId="1136" r:id="rId15" name="Drop Down 112">
              <controlPr locked="0" defaultSize="0" autoLine="0" autoPict="0">
                <anchor moveWithCells="1">
                  <from>
                    <xdr:col>1</xdr:col>
                    <xdr:colOff>0</xdr:colOff>
                    <xdr:row>118</xdr:row>
                    <xdr:rowOff>19050</xdr:rowOff>
                  </from>
                  <to>
                    <xdr:col>2</xdr:col>
                    <xdr:colOff>571500</xdr:colOff>
                    <xdr:row>119</xdr:row>
                    <xdr:rowOff>38100</xdr:rowOff>
                  </to>
                </anchor>
              </controlPr>
            </control>
          </mc:Choice>
        </mc:AlternateContent>
        <mc:AlternateContent xmlns:mc="http://schemas.openxmlformats.org/markup-compatibility/2006">
          <mc:Choice Requires="x14">
            <control shapeId="1137" r:id="rId16" name="Drop Down 113">
              <controlPr locked="0" defaultSize="0" autoLine="0" autoPict="0">
                <anchor moveWithCells="1">
                  <from>
                    <xdr:col>6</xdr:col>
                    <xdr:colOff>457200</xdr:colOff>
                    <xdr:row>118</xdr:row>
                    <xdr:rowOff>9525</xdr:rowOff>
                  </from>
                  <to>
                    <xdr:col>8</xdr:col>
                    <xdr:colOff>285750</xdr:colOff>
                    <xdr:row>119</xdr:row>
                    <xdr:rowOff>57150</xdr:rowOff>
                  </to>
                </anchor>
              </controlPr>
            </control>
          </mc:Choice>
        </mc:AlternateContent>
        <mc:AlternateContent xmlns:mc="http://schemas.openxmlformats.org/markup-compatibility/2006">
          <mc:Choice Requires="x14">
            <control shapeId="1138" r:id="rId17" name="Drop Down 114">
              <controlPr locked="0" defaultSize="0" autoLine="0" autoPict="0">
                <anchor moveWithCells="1">
                  <from>
                    <xdr:col>3</xdr:col>
                    <xdr:colOff>0</xdr:colOff>
                    <xdr:row>118</xdr:row>
                    <xdr:rowOff>28575</xdr:rowOff>
                  </from>
                  <to>
                    <xdr:col>6</xdr:col>
                    <xdr:colOff>38100</xdr:colOff>
                    <xdr:row>119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4"/>
  <sheetViews>
    <sheetView topLeftCell="A52" zoomScaleNormal="100" workbookViewId="0">
      <selection activeCell="A71" sqref="A71"/>
    </sheetView>
  </sheetViews>
  <sheetFormatPr defaultRowHeight="15"/>
  <cols>
    <col min="1" max="1" width="16.140625" customWidth="1"/>
  </cols>
  <sheetData>
    <row r="1" spans="1:2" ht="18">
      <c r="A1" s="2" t="s">
        <v>163</v>
      </c>
    </row>
    <row r="3" spans="1:2">
      <c r="A3" s="3" t="s">
        <v>13</v>
      </c>
      <c r="B3" t="s">
        <v>164</v>
      </c>
    </row>
    <row r="4" spans="1:2">
      <c r="B4" t="s">
        <v>165</v>
      </c>
    </row>
    <row r="5" spans="1:2">
      <c r="B5" t="s">
        <v>166</v>
      </c>
    </row>
    <row r="7" spans="1:2">
      <c r="A7" s="3" t="s">
        <v>30</v>
      </c>
      <c r="B7" t="s">
        <v>167</v>
      </c>
    </row>
    <row r="9" spans="1:2">
      <c r="A9" s="4" t="s">
        <v>31</v>
      </c>
      <c r="B9" t="s">
        <v>168</v>
      </c>
    </row>
    <row r="10" spans="1:2">
      <c r="B10" t="s">
        <v>169</v>
      </c>
    </row>
    <row r="12" spans="1:2">
      <c r="A12" s="3" t="s">
        <v>170</v>
      </c>
      <c r="B12" t="s">
        <v>171</v>
      </c>
    </row>
    <row r="13" spans="1:2">
      <c r="A13" s="1"/>
      <c r="B13" t="s">
        <v>172</v>
      </c>
    </row>
    <row r="14" spans="1:2">
      <c r="A14" s="3"/>
      <c r="B14" t="s">
        <v>173</v>
      </c>
    </row>
    <row r="15" spans="1:2">
      <c r="B15" t="s">
        <v>174</v>
      </c>
    </row>
    <row r="16" spans="1:2">
      <c r="B16" t="s">
        <v>175</v>
      </c>
    </row>
    <row r="18" spans="1:7">
      <c r="A18" s="5"/>
    </row>
    <row r="19" spans="1:7">
      <c r="A19" s="5"/>
    </row>
    <row r="20" spans="1:7">
      <c r="F20" t="s">
        <v>176</v>
      </c>
    </row>
    <row r="22" spans="1:7">
      <c r="G22" s="5" t="s">
        <v>176</v>
      </c>
    </row>
    <row r="26" spans="1:7">
      <c r="B26" t="s">
        <v>177</v>
      </c>
    </row>
    <row r="27" spans="1:7">
      <c r="B27" t="s">
        <v>178</v>
      </c>
    </row>
    <row r="28" spans="1:7">
      <c r="B28" t="s">
        <v>179</v>
      </c>
    </row>
    <row r="29" spans="1:7">
      <c r="B29" t="s">
        <v>180</v>
      </c>
    </row>
    <row r="30" spans="1:7">
      <c r="B30" t="s">
        <v>181</v>
      </c>
    </row>
    <row r="32" spans="1:7">
      <c r="B32" t="s">
        <v>182</v>
      </c>
    </row>
    <row r="33" spans="1:3">
      <c r="C33" t="s">
        <v>183</v>
      </c>
    </row>
    <row r="34" spans="1:3">
      <c r="C34" t="s">
        <v>184</v>
      </c>
    </row>
    <row r="36" spans="1:3">
      <c r="C36" t="s">
        <v>185</v>
      </c>
    </row>
    <row r="38" spans="1:3">
      <c r="C38" t="s">
        <v>186</v>
      </c>
    </row>
    <row r="42" spans="1:3">
      <c r="A42" s="6" t="s">
        <v>187</v>
      </c>
      <c r="B42" t="s">
        <v>188</v>
      </c>
    </row>
    <row r="43" spans="1:3">
      <c r="B43" t="s">
        <v>189</v>
      </c>
    </row>
    <row r="44" spans="1:3">
      <c r="B44" t="s">
        <v>190</v>
      </c>
    </row>
    <row r="46" spans="1:3">
      <c r="C46" t="s">
        <v>159</v>
      </c>
    </row>
    <row r="47" spans="1:3">
      <c r="C47" t="s">
        <v>160</v>
      </c>
    </row>
    <row r="48" spans="1:3">
      <c r="C48" t="s">
        <v>211</v>
      </c>
    </row>
    <row r="49" spans="1:4">
      <c r="C49" t="s">
        <v>212</v>
      </c>
    </row>
    <row r="50" spans="1:4">
      <c r="C50" t="s">
        <v>213</v>
      </c>
    </row>
    <row r="51" spans="1:4">
      <c r="C51" t="s">
        <v>214</v>
      </c>
    </row>
    <row r="53" spans="1:4">
      <c r="B53" t="s">
        <v>191</v>
      </c>
    </row>
    <row r="56" spans="1:4">
      <c r="A56" s="8" t="s">
        <v>210</v>
      </c>
      <c r="D56" s="7"/>
    </row>
    <row r="57" spans="1:4">
      <c r="A57" s="9" t="s">
        <v>215</v>
      </c>
    </row>
    <row r="58" spans="1:4">
      <c r="A58" s="9" t="s">
        <v>216</v>
      </c>
    </row>
    <row r="59" spans="1:4">
      <c r="A59" t="s">
        <v>217</v>
      </c>
    </row>
    <row r="61" spans="1:4">
      <c r="A61" t="s">
        <v>218</v>
      </c>
    </row>
    <row r="64" spans="1:4">
      <c r="A64" t="s">
        <v>219</v>
      </c>
    </row>
    <row r="66" spans="1:12">
      <c r="F66" t="s">
        <v>220</v>
      </c>
    </row>
    <row r="68" spans="1:12">
      <c r="A68" t="s">
        <v>221</v>
      </c>
      <c r="L68" t="s">
        <v>222</v>
      </c>
    </row>
    <row r="74" spans="1:12">
      <c r="J74" t="s">
        <v>223</v>
      </c>
    </row>
  </sheetData>
  <pageMargins left="0.7" right="0.7" top="0.75" bottom="0.75" header="0.3" footer="0.3"/>
  <pageSetup paperSize="9" orientation="portrait" verticalDpi="0" r:id="rId1"/>
  <customProperties>
    <customPr name="workbookAdvencedSettings" r:id="rId2"/>
    <customPr name="workbookExecutionSettings" r:id="rId3"/>
    <customPr name="workbookGatewaySettings" r:id="rId4"/>
  </customProperties>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O283"/>
  <sheetViews>
    <sheetView zoomScale="115" zoomScaleNormal="115" workbookViewId="0">
      <pane xSplit="3" ySplit="1" topLeftCell="D189" activePane="bottomRight" state="frozen"/>
      <selection pane="topRight" activeCell="D1" sqref="D1"/>
      <selection pane="bottomLeft" activeCell="A2" sqref="A2"/>
      <selection pane="bottomRight" activeCell="A69" sqref="A69"/>
    </sheetView>
  </sheetViews>
  <sheetFormatPr defaultColWidth="21.7109375" defaultRowHeight="15"/>
  <cols>
    <col min="1" max="3" width="21.7109375" style="47"/>
    <col min="4" max="4" width="13.5703125" style="12" customWidth="1"/>
    <col min="5" max="5" width="15.5703125" style="12" customWidth="1"/>
    <col min="6" max="6" width="14.140625" style="12" customWidth="1"/>
    <col min="7" max="7" width="10.85546875" style="12" customWidth="1"/>
    <col min="8" max="10" width="16.140625" style="12" customWidth="1"/>
    <col min="11" max="16" width="14.140625" style="12" customWidth="1"/>
    <col min="17" max="17" width="11.85546875" style="12" customWidth="1"/>
    <col min="18" max="18" width="10.85546875" style="12" customWidth="1"/>
    <col min="19" max="21" width="14.140625" style="12" customWidth="1"/>
    <col min="22" max="22" width="14.7109375" style="12" customWidth="1"/>
    <col min="23" max="24" width="14.140625" style="12" customWidth="1"/>
    <col min="25" max="25" width="12.85546875" style="12" customWidth="1"/>
    <col min="26" max="26" width="14.85546875" style="12" customWidth="1"/>
    <col min="27" max="37" width="14.140625" style="12" customWidth="1"/>
    <col min="38" max="69" width="21.7109375" style="47"/>
    <col min="70" max="74" width="0" style="47" hidden="1" customWidth="1"/>
    <col min="75" max="220" width="21.7109375" style="47"/>
    <col min="221" max="255" width="1.140625" style="47" customWidth="1"/>
    <col min="256" max="256" width="13.5703125" style="47" customWidth="1"/>
    <col min="257" max="257" width="15.5703125" style="47" customWidth="1"/>
    <col min="258" max="258" width="14.140625" style="47" customWidth="1"/>
    <col min="259" max="259" width="10.85546875" style="47" customWidth="1"/>
    <col min="260" max="262" width="16.140625" style="47" customWidth="1"/>
    <col min="263" max="268" width="14.140625" style="47" customWidth="1"/>
    <col min="269" max="269" width="11.85546875" style="47" customWidth="1"/>
    <col min="270" max="270" width="10.85546875" style="47" customWidth="1"/>
    <col min="271" max="273" width="14.140625" style="47" customWidth="1"/>
    <col min="274" max="274" width="14.7109375" style="47" customWidth="1"/>
    <col min="275" max="276" width="14.140625" style="47" customWidth="1"/>
    <col min="277" max="277" width="12.85546875" style="47" customWidth="1"/>
    <col min="278" max="278" width="14.85546875" style="47" customWidth="1"/>
    <col min="279" max="289" width="14.140625" style="47" customWidth="1"/>
    <col min="290" max="321" width="21.7109375" style="47"/>
    <col min="322" max="326" width="0" style="47" hidden="1" customWidth="1"/>
    <col min="327" max="476" width="21.7109375" style="47"/>
    <col min="477" max="511" width="1.140625" style="47" customWidth="1"/>
    <col min="512" max="512" width="13.5703125" style="47" customWidth="1"/>
    <col min="513" max="513" width="15.5703125" style="47" customWidth="1"/>
    <col min="514" max="514" width="14.140625" style="47" customWidth="1"/>
    <col min="515" max="515" width="10.85546875" style="47" customWidth="1"/>
    <col min="516" max="518" width="16.140625" style="47" customWidth="1"/>
    <col min="519" max="524" width="14.140625" style="47" customWidth="1"/>
    <col min="525" max="525" width="11.85546875" style="47" customWidth="1"/>
    <col min="526" max="526" width="10.85546875" style="47" customWidth="1"/>
    <col min="527" max="529" width="14.140625" style="47" customWidth="1"/>
    <col min="530" max="530" width="14.7109375" style="47" customWidth="1"/>
    <col min="531" max="532" width="14.140625" style="47" customWidth="1"/>
    <col min="533" max="533" width="12.85546875" style="47" customWidth="1"/>
    <col min="534" max="534" width="14.85546875" style="47" customWidth="1"/>
    <col min="535" max="545" width="14.140625" style="47" customWidth="1"/>
    <col min="546" max="577" width="21.7109375" style="47"/>
    <col min="578" max="582" width="0" style="47" hidden="1" customWidth="1"/>
    <col min="583" max="732" width="21.7109375" style="47"/>
    <col min="733" max="767" width="1.140625" style="47" customWidth="1"/>
    <col min="768" max="768" width="13.5703125" style="47" customWidth="1"/>
    <col min="769" max="769" width="15.5703125" style="47" customWidth="1"/>
    <col min="770" max="770" width="14.140625" style="47" customWidth="1"/>
    <col min="771" max="771" width="10.85546875" style="47" customWidth="1"/>
    <col min="772" max="774" width="16.140625" style="47" customWidth="1"/>
    <col min="775" max="780" width="14.140625" style="47" customWidth="1"/>
    <col min="781" max="781" width="11.85546875" style="47" customWidth="1"/>
    <col min="782" max="782" width="10.85546875" style="47" customWidth="1"/>
    <col min="783" max="785" width="14.140625" style="47" customWidth="1"/>
    <col min="786" max="786" width="14.7109375" style="47" customWidth="1"/>
    <col min="787" max="788" width="14.140625" style="47" customWidth="1"/>
    <col min="789" max="789" width="12.85546875" style="47" customWidth="1"/>
    <col min="790" max="790" width="14.85546875" style="47" customWidth="1"/>
    <col min="791" max="801" width="14.140625" style="47" customWidth="1"/>
    <col min="802" max="833" width="21.7109375" style="47"/>
    <col min="834" max="838" width="0" style="47" hidden="1" customWidth="1"/>
    <col min="839" max="988" width="21.7109375" style="47"/>
    <col min="989" max="1023" width="1.140625" style="47" customWidth="1"/>
    <col min="1024" max="1024" width="13.5703125" style="47" customWidth="1"/>
    <col min="1025" max="1025" width="15.5703125" style="47" customWidth="1"/>
    <col min="1026" max="1026" width="14.140625" style="47" customWidth="1"/>
    <col min="1027" max="1027" width="10.85546875" style="47" customWidth="1"/>
    <col min="1028" max="1030" width="16.140625" style="47" customWidth="1"/>
    <col min="1031" max="1036" width="14.140625" style="47" customWidth="1"/>
    <col min="1037" max="1037" width="11.85546875" style="47" customWidth="1"/>
    <col min="1038" max="1038" width="10.85546875" style="47" customWidth="1"/>
    <col min="1039" max="1041" width="14.140625" style="47" customWidth="1"/>
    <col min="1042" max="1042" width="14.7109375" style="47" customWidth="1"/>
    <col min="1043" max="1044" width="14.140625" style="47" customWidth="1"/>
    <col min="1045" max="1045" width="12.85546875" style="47" customWidth="1"/>
    <col min="1046" max="1046" width="14.85546875" style="47" customWidth="1"/>
    <col min="1047" max="1057" width="14.140625" style="47" customWidth="1"/>
    <col min="1058" max="1089" width="21.7109375" style="47"/>
    <col min="1090" max="1094" width="0" style="47" hidden="1" customWidth="1"/>
    <col min="1095" max="1244" width="21.7109375" style="47"/>
    <col min="1245" max="1279" width="1.140625" style="47" customWidth="1"/>
    <col min="1280" max="1280" width="13.5703125" style="47" customWidth="1"/>
    <col min="1281" max="1281" width="15.5703125" style="47" customWidth="1"/>
    <col min="1282" max="1282" width="14.140625" style="47" customWidth="1"/>
    <col min="1283" max="1283" width="10.85546875" style="47" customWidth="1"/>
    <col min="1284" max="1286" width="16.140625" style="47" customWidth="1"/>
    <col min="1287" max="1292" width="14.140625" style="47" customWidth="1"/>
    <col min="1293" max="1293" width="11.85546875" style="47" customWidth="1"/>
    <col min="1294" max="1294" width="10.85546875" style="47" customWidth="1"/>
    <col min="1295" max="1297" width="14.140625" style="47" customWidth="1"/>
    <col min="1298" max="1298" width="14.7109375" style="47" customWidth="1"/>
    <col min="1299" max="1300" width="14.140625" style="47" customWidth="1"/>
    <col min="1301" max="1301" width="12.85546875" style="47" customWidth="1"/>
    <col min="1302" max="1302" width="14.85546875" style="47" customWidth="1"/>
    <col min="1303" max="1313" width="14.140625" style="47" customWidth="1"/>
    <col min="1314" max="1345" width="21.7109375" style="47"/>
    <col min="1346" max="1350" width="0" style="47" hidden="1" customWidth="1"/>
    <col min="1351" max="1500" width="21.7109375" style="47"/>
    <col min="1501" max="1535" width="1.140625" style="47" customWidth="1"/>
    <col min="1536" max="1536" width="13.5703125" style="47" customWidth="1"/>
    <col min="1537" max="1537" width="15.5703125" style="47" customWidth="1"/>
    <col min="1538" max="1538" width="14.140625" style="47" customWidth="1"/>
    <col min="1539" max="1539" width="10.85546875" style="47" customWidth="1"/>
    <col min="1540" max="1542" width="16.140625" style="47" customWidth="1"/>
    <col min="1543" max="1548" width="14.140625" style="47" customWidth="1"/>
    <col min="1549" max="1549" width="11.85546875" style="47" customWidth="1"/>
    <col min="1550" max="1550" width="10.85546875" style="47" customWidth="1"/>
    <col min="1551" max="1553" width="14.140625" style="47" customWidth="1"/>
    <col min="1554" max="1554" width="14.7109375" style="47" customWidth="1"/>
    <col min="1555" max="1556" width="14.140625" style="47" customWidth="1"/>
    <col min="1557" max="1557" width="12.85546875" style="47" customWidth="1"/>
    <col min="1558" max="1558" width="14.85546875" style="47" customWidth="1"/>
    <col min="1559" max="1569" width="14.140625" style="47" customWidth="1"/>
    <col min="1570" max="1601" width="21.7109375" style="47"/>
    <col min="1602" max="1606" width="0" style="47" hidden="1" customWidth="1"/>
    <col min="1607" max="1756" width="21.7109375" style="47"/>
    <col min="1757" max="1791" width="1.140625" style="47" customWidth="1"/>
    <col min="1792" max="1792" width="13.5703125" style="47" customWidth="1"/>
    <col min="1793" max="1793" width="15.5703125" style="47" customWidth="1"/>
    <col min="1794" max="1794" width="14.140625" style="47" customWidth="1"/>
    <col min="1795" max="1795" width="10.85546875" style="47" customWidth="1"/>
    <col min="1796" max="1798" width="16.140625" style="47" customWidth="1"/>
    <col min="1799" max="1804" width="14.140625" style="47" customWidth="1"/>
    <col min="1805" max="1805" width="11.85546875" style="47" customWidth="1"/>
    <col min="1806" max="1806" width="10.85546875" style="47" customWidth="1"/>
    <col min="1807" max="1809" width="14.140625" style="47" customWidth="1"/>
    <col min="1810" max="1810" width="14.7109375" style="47" customWidth="1"/>
    <col min="1811" max="1812" width="14.140625" style="47" customWidth="1"/>
    <col min="1813" max="1813" width="12.85546875" style="47" customWidth="1"/>
    <col min="1814" max="1814" width="14.85546875" style="47" customWidth="1"/>
    <col min="1815" max="1825" width="14.140625" style="47" customWidth="1"/>
    <col min="1826" max="1857" width="21.7109375" style="47"/>
    <col min="1858" max="1862" width="0" style="47" hidden="1" customWidth="1"/>
    <col min="1863" max="2012" width="21.7109375" style="47"/>
    <col min="2013" max="2047" width="1.140625" style="47" customWidth="1"/>
    <col min="2048" max="2048" width="13.5703125" style="47" customWidth="1"/>
    <col min="2049" max="2049" width="15.5703125" style="47" customWidth="1"/>
    <col min="2050" max="2050" width="14.140625" style="47" customWidth="1"/>
    <col min="2051" max="2051" width="10.85546875" style="47" customWidth="1"/>
    <col min="2052" max="2054" width="16.140625" style="47" customWidth="1"/>
    <col min="2055" max="2060" width="14.140625" style="47" customWidth="1"/>
    <col min="2061" max="2061" width="11.85546875" style="47" customWidth="1"/>
    <col min="2062" max="2062" width="10.85546875" style="47" customWidth="1"/>
    <col min="2063" max="2065" width="14.140625" style="47" customWidth="1"/>
    <col min="2066" max="2066" width="14.7109375" style="47" customWidth="1"/>
    <col min="2067" max="2068" width="14.140625" style="47" customWidth="1"/>
    <col min="2069" max="2069" width="12.85546875" style="47" customWidth="1"/>
    <col min="2070" max="2070" width="14.85546875" style="47" customWidth="1"/>
    <col min="2071" max="2081" width="14.140625" style="47" customWidth="1"/>
    <col min="2082" max="2113" width="21.7109375" style="47"/>
    <col min="2114" max="2118" width="0" style="47" hidden="1" customWidth="1"/>
    <col min="2119" max="2268" width="21.7109375" style="47"/>
    <col min="2269" max="2303" width="1.140625" style="47" customWidth="1"/>
    <col min="2304" max="2304" width="13.5703125" style="47" customWidth="1"/>
    <col min="2305" max="2305" width="15.5703125" style="47" customWidth="1"/>
    <col min="2306" max="2306" width="14.140625" style="47" customWidth="1"/>
    <col min="2307" max="2307" width="10.85546875" style="47" customWidth="1"/>
    <col min="2308" max="2310" width="16.140625" style="47" customWidth="1"/>
    <col min="2311" max="2316" width="14.140625" style="47" customWidth="1"/>
    <col min="2317" max="2317" width="11.85546875" style="47" customWidth="1"/>
    <col min="2318" max="2318" width="10.85546875" style="47" customWidth="1"/>
    <col min="2319" max="2321" width="14.140625" style="47" customWidth="1"/>
    <col min="2322" max="2322" width="14.7109375" style="47" customWidth="1"/>
    <col min="2323" max="2324" width="14.140625" style="47" customWidth="1"/>
    <col min="2325" max="2325" width="12.85546875" style="47" customWidth="1"/>
    <col min="2326" max="2326" width="14.85546875" style="47" customWidth="1"/>
    <col min="2327" max="2337" width="14.140625" style="47" customWidth="1"/>
    <col min="2338" max="2369" width="21.7109375" style="47"/>
    <col min="2370" max="2374" width="0" style="47" hidden="1" customWidth="1"/>
    <col min="2375" max="2524" width="21.7109375" style="47"/>
    <col min="2525" max="2559" width="1.140625" style="47" customWidth="1"/>
    <col min="2560" max="2560" width="13.5703125" style="47" customWidth="1"/>
    <col min="2561" max="2561" width="15.5703125" style="47" customWidth="1"/>
    <col min="2562" max="2562" width="14.140625" style="47" customWidth="1"/>
    <col min="2563" max="2563" width="10.85546875" style="47" customWidth="1"/>
    <col min="2564" max="2566" width="16.140625" style="47" customWidth="1"/>
    <col min="2567" max="2572" width="14.140625" style="47" customWidth="1"/>
    <col min="2573" max="2573" width="11.85546875" style="47" customWidth="1"/>
    <col min="2574" max="2574" width="10.85546875" style="47" customWidth="1"/>
    <col min="2575" max="2577" width="14.140625" style="47" customWidth="1"/>
    <col min="2578" max="2578" width="14.7109375" style="47" customWidth="1"/>
    <col min="2579" max="2580" width="14.140625" style="47" customWidth="1"/>
    <col min="2581" max="2581" width="12.85546875" style="47" customWidth="1"/>
    <col min="2582" max="2582" width="14.85546875" style="47" customWidth="1"/>
    <col min="2583" max="2593" width="14.140625" style="47" customWidth="1"/>
    <col min="2594" max="2625" width="21.7109375" style="47"/>
    <col min="2626" max="2630" width="0" style="47" hidden="1" customWidth="1"/>
    <col min="2631" max="2780" width="21.7109375" style="47"/>
    <col min="2781" max="2815" width="1.140625" style="47" customWidth="1"/>
    <col min="2816" max="2816" width="13.5703125" style="47" customWidth="1"/>
    <col min="2817" max="2817" width="15.5703125" style="47" customWidth="1"/>
    <col min="2818" max="2818" width="14.140625" style="47" customWidth="1"/>
    <col min="2819" max="2819" width="10.85546875" style="47" customWidth="1"/>
    <col min="2820" max="2822" width="16.140625" style="47" customWidth="1"/>
    <col min="2823" max="2828" width="14.140625" style="47" customWidth="1"/>
    <col min="2829" max="2829" width="11.85546875" style="47" customWidth="1"/>
    <col min="2830" max="2830" width="10.85546875" style="47" customWidth="1"/>
    <col min="2831" max="2833" width="14.140625" style="47" customWidth="1"/>
    <col min="2834" max="2834" width="14.7109375" style="47" customWidth="1"/>
    <col min="2835" max="2836" width="14.140625" style="47" customWidth="1"/>
    <col min="2837" max="2837" width="12.85546875" style="47" customWidth="1"/>
    <col min="2838" max="2838" width="14.85546875" style="47" customWidth="1"/>
    <col min="2839" max="2849" width="14.140625" style="47" customWidth="1"/>
    <col min="2850" max="2881" width="21.7109375" style="47"/>
    <col min="2882" max="2886" width="0" style="47" hidden="1" customWidth="1"/>
    <col min="2887" max="3036" width="21.7109375" style="47"/>
    <col min="3037" max="3071" width="1.140625" style="47" customWidth="1"/>
    <col min="3072" max="3072" width="13.5703125" style="47" customWidth="1"/>
    <col min="3073" max="3073" width="15.5703125" style="47" customWidth="1"/>
    <col min="3074" max="3074" width="14.140625" style="47" customWidth="1"/>
    <col min="3075" max="3075" width="10.85546875" style="47" customWidth="1"/>
    <col min="3076" max="3078" width="16.140625" style="47" customWidth="1"/>
    <col min="3079" max="3084" width="14.140625" style="47" customWidth="1"/>
    <col min="3085" max="3085" width="11.85546875" style="47" customWidth="1"/>
    <col min="3086" max="3086" width="10.85546875" style="47" customWidth="1"/>
    <col min="3087" max="3089" width="14.140625" style="47" customWidth="1"/>
    <col min="3090" max="3090" width="14.7109375" style="47" customWidth="1"/>
    <col min="3091" max="3092" width="14.140625" style="47" customWidth="1"/>
    <col min="3093" max="3093" width="12.85546875" style="47" customWidth="1"/>
    <col min="3094" max="3094" width="14.85546875" style="47" customWidth="1"/>
    <col min="3095" max="3105" width="14.140625" style="47" customWidth="1"/>
    <col min="3106" max="3137" width="21.7109375" style="47"/>
    <col min="3138" max="3142" width="0" style="47" hidden="1" customWidth="1"/>
    <col min="3143" max="3292" width="21.7109375" style="47"/>
    <col min="3293" max="3327" width="1.140625" style="47" customWidth="1"/>
    <col min="3328" max="3328" width="13.5703125" style="47" customWidth="1"/>
    <col min="3329" max="3329" width="15.5703125" style="47" customWidth="1"/>
    <col min="3330" max="3330" width="14.140625" style="47" customWidth="1"/>
    <col min="3331" max="3331" width="10.85546875" style="47" customWidth="1"/>
    <col min="3332" max="3334" width="16.140625" style="47" customWidth="1"/>
    <col min="3335" max="3340" width="14.140625" style="47" customWidth="1"/>
    <col min="3341" max="3341" width="11.85546875" style="47" customWidth="1"/>
    <col min="3342" max="3342" width="10.85546875" style="47" customWidth="1"/>
    <col min="3343" max="3345" width="14.140625" style="47" customWidth="1"/>
    <col min="3346" max="3346" width="14.7109375" style="47" customWidth="1"/>
    <col min="3347" max="3348" width="14.140625" style="47" customWidth="1"/>
    <col min="3349" max="3349" width="12.85546875" style="47" customWidth="1"/>
    <col min="3350" max="3350" width="14.85546875" style="47" customWidth="1"/>
    <col min="3351" max="3361" width="14.140625" style="47" customWidth="1"/>
    <col min="3362" max="3393" width="21.7109375" style="47"/>
    <col min="3394" max="3398" width="0" style="47" hidden="1" customWidth="1"/>
    <col min="3399" max="3548" width="21.7109375" style="47"/>
    <col min="3549" max="3583" width="1.140625" style="47" customWidth="1"/>
    <col min="3584" max="3584" width="13.5703125" style="47" customWidth="1"/>
    <col min="3585" max="3585" width="15.5703125" style="47" customWidth="1"/>
    <col min="3586" max="3586" width="14.140625" style="47" customWidth="1"/>
    <col min="3587" max="3587" width="10.85546875" style="47" customWidth="1"/>
    <col min="3588" max="3590" width="16.140625" style="47" customWidth="1"/>
    <col min="3591" max="3596" width="14.140625" style="47" customWidth="1"/>
    <col min="3597" max="3597" width="11.85546875" style="47" customWidth="1"/>
    <col min="3598" max="3598" width="10.85546875" style="47" customWidth="1"/>
    <col min="3599" max="3601" width="14.140625" style="47" customWidth="1"/>
    <col min="3602" max="3602" width="14.7109375" style="47" customWidth="1"/>
    <col min="3603" max="3604" width="14.140625" style="47" customWidth="1"/>
    <col min="3605" max="3605" width="12.85546875" style="47" customWidth="1"/>
    <col min="3606" max="3606" width="14.85546875" style="47" customWidth="1"/>
    <col min="3607" max="3617" width="14.140625" style="47" customWidth="1"/>
    <col min="3618" max="3649" width="21.7109375" style="47"/>
    <col min="3650" max="3654" width="0" style="47" hidden="1" customWidth="1"/>
    <col min="3655" max="3804" width="21.7109375" style="47"/>
    <col min="3805" max="3839" width="1.140625" style="47" customWidth="1"/>
    <col min="3840" max="3840" width="13.5703125" style="47" customWidth="1"/>
    <col min="3841" max="3841" width="15.5703125" style="47" customWidth="1"/>
    <col min="3842" max="3842" width="14.140625" style="47" customWidth="1"/>
    <col min="3843" max="3843" width="10.85546875" style="47" customWidth="1"/>
    <col min="3844" max="3846" width="16.140625" style="47" customWidth="1"/>
    <col min="3847" max="3852" width="14.140625" style="47" customWidth="1"/>
    <col min="3853" max="3853" width="11.85546875" style="47" customWidth="1"/>
    <col min="3854" max="3854" width="10.85546875" style="47" customWidth="1"/>
    <col min="3855" max="3857" width="14.140625" style="47" customWidth="1"/>
    <col min="3858" max="3858" width="14.7109375" style="47" customWidth="1"/>
    <col min="3859" max="3860" width="14.140625" style="47" customWidth="1"/>
    <col min="3861" max="3861" width="12.85546875" style="47" customWidth="1"/>
    <col min="3862" max="3862" width="14.85546875" style="47" customWidth="1"/>
    <col min="3863" max="3873" width="14.140625" style="47" customWidth="1"/>
    <col min="3874" max="3905" width="21.7109375" style="47"/>
    <col min="3906" max="3910" width="0" style="47" hidden="1" customWidth="1"/>
    <col min="3911" max="4060" width="21.7109375" style="47"/>
    <col min="4061" max="4095" width="1.140625" style="47" customWidth="1"/>
    <col min="4096" max="4096" width="13.5703125" style="47" customWidth="1"/>
    <col min="4097" max="4097" width="15.5703125" style="47" customWidth="1"/>
    <col min="4098" max="4098" width="14.140625" style="47" customWidth="1"/>
    <col min="4099" max="4099" width="10.85546875" style="47" customWidth="1"/>
    <col min="4100" max="4102" width="16.140625" style="47" customWidth="1"/>
    <col min="4103" max="4108" width="14.140625" style="47" customWidth="1"/>
    <col min="4109" max="4109" width="11.85546875" style="47" customWidth="1"/>
    <col min="4110" max="4110" width="10.85546875" style="47" customWidth="1"/>
    <col min="4111" max="4113" width="14.140625" style="47" customWidth="1"/>
    <col min="4114" max="4114" width="14.7109375" style="47" customWidth="1"/>
    <col min="4115" max="4116" width="14.140625" style="47" customWidth="1"/>
    <col min="4117" max="4117" width="12.85546875" style="47" customWidth="1"/>
    <col min="4118" max="4118" width="14.85546875" style="47" customWidth="1"/>
    <col min="4119" max="4129" width="14.140625" style="47" customWidth="1"/>
    <col min="4130" max="4161" width="21.7109375" style="47"/>
    <col min="4162" max="4166" width="0" style="47" hidden="1" customWidth="1"/>
    <col min="4167" max="4316" width="21.7109375" style="47"/>
    <col min="4317" max="4351" width="1.140625" style="47" customWidth="1"/>
    <col min="4352" max="4352" width="13.5703125" style="47" customWidth="1"/>
    <col min="4353" max="4353" width="15.5703125" style="47" customWidth="1"/>
    <col min="4354" max="4354" width="14.140625" style="47" customWidth="1"/>
    <col min="4355" max="4355" width="10.85546875" style="47" customWidth="1"/>
    <col min="4356" max="4358" width="16.140625" style="47" customWidth="1"/>
    <col min="4359" max="4364" width="14.140625" style="47" customWidth="1"/>
    <col min="4365" max="4365" width="11.85546875" style="47" customWidth="1"/>
    <col min="4366" max="4366" width="10.85546875" style="47" customWidth="1"/>
    <col min="4367" max="4369" width="14.140625" style="47" customWidth="1"/>
    <col min="4370" max="4370" width="14.7109375" style="47" customWidth="1"/>
    <col min="4371" max="4372" width="14.140625" style="47" customWidth="1"/>
    <col min="4373" max="4373" width="12.85546875" style="47" customWidth="1"/>
    <col min="4374" max="4374" width="14.85546875" style="47" customWidth="1"/>
    <col min="4375" max="4385" width="14.140625" style="47" customWidth="1"/>
    <col min="4386" max="4417" width="21.7109375" style="47"/>
    <col min="4418" max="4422" width="0" style="47" hidden="1" customWidth="1"/>
    <col min="4423" max="4572" width="21.7109375" style="47"/>
    <col min="4573" max="4607" width="1.140625" style="47" customWidth="1"/>
    <col min="4608" max="4608" width="13.5703125" style="47" customWidth="1"/>
    <col min="4609" max="4609" width="15.5703125" style="47" customWidth="1"/>
    <col min="4610" max="4610" width="14.140625" style="47" customWidth="1"/>
    <col min="4611" max="4611" width="10.85546875" style="47" customWidth="1"/>
    <col min="4612" max="4614" width="16.140625" style="47" customWidth="1"/>
    <col min="4615" max="4620" width="14.140625" style="47" customWidth="1"/>
    <col min="4621" max="4621" width="11.85546875" style="47" customWidth="1"/>
    <col min="4622" max="4622" width="10.85546875" style="47" customWidth="1"/>
    <col min="4623" max="4625" width="14.140625" style="47" customWidth="1"/>
    <col min="4626" max="4626" width="14.7109375" style="47" customWidth="1"/>
    <col min="4627" max="4628" width="14.140625" style="47" customWidth="1"/>
    <col min="4629" max="4629" width="12.85546875" style="47" customWidth="1"/>
    <col min="4630" max="4630" width="14.85546875" style="47" customWidth="1"/>
    <col min="4631" max="4641" width="14.140625" style="47" customWidth="1"/>
    <col min="4642" max="4673" width="21.7109375" style="47"/>
    <col min="4674" max="4678" width="0" style="47" hidden="1" customWidth="1"/>
    <col min="4679" max="4828" width="21.7109375" style="47"/>
    <col min="4829" max="4863" width="1.140625" style="47" customWidth="1"/>
    <col min="4864" max="4864" width="13.5703125" style="47" customWidth="1"/>
    <col min="4865" max="4865" width="15.5703125" style="47" customWidth="1"/>
    <col min="4866" max="4866" width="14.140625" style="47" customWidth="1"/>
    <col min="4867" max="4867" width="10.85546875" style="47" customWidth="1"/>
    <col min="4868" max="4870" width="16.140625" style="47" customWidth="1"/>
    <col min="4871" max="4876" width="14.140625" style="47" customWidth="1"/>
    <col min="4877" max="4877" width="11.85546875" style="47" customWidth="1"/>
    <col min="4878" max="4878" width="10.85546875" style="47" customWidth="1"/>
    <col min="4879" max="4881" width="14.140625" style="47" customWidth="1"/>
    <col min="4882" max="4882" width="14.7109375" style="47" customWidth="1"/>
    <col min="4883" max="4884" width="14.140625" style="47" customWidth="1"/>
    <col min="4885" max="4885" width="12.85546875" style="47" customWidth="1"/>
    <col min="4886" max="4886" width="14.85546875" style="47" customWidth="1"/>
    <col min="4887" max="4897" width="14.140625" style="47" customWidth="1"/>
    <col min="4898" max="4929" width="21.7109375" style="47"/>
    <col min="4930" max="4934" width="0" style="47" hidden="1" customWidth="1"/>
    <col min="4935" max="5084" width="21.7109375" style="47"/>
    <col min="5085" max="5119" width="1.140625" style="47" customWidth="1"/>
    <col min="5120" max="5120" width="13.5703125" style="47" customWidth="1"/>
    <col min="5121" max="5121" width="15.5703125" style="47" customWidth="1"/>
    <col min="5122" max="5122" width="14.140625" style="47" customWidth="1"/>
    <col min="5123" max="5123" width="10.85546875" style="47" customWidth="1"/>
    <col min="5124" max="5126" width="16.140625" style="47" customWidth="1"/>
    <col min="5127" max="5132" width="14.140625" style="47" customWidth="1"/>
    <col min="5133" max="5133" width="11.85546875" style="47" customWidth="1"/>
    <col min="5134" max="5134" width="10.85546875" style="47" customWidth="1"/>
    <col min="5135" max="5137" width="14.140625" style="47" customWidth="1"/>
    <col min="5138" max="5138" width="14.7109375" style="47" customWidth="1"/>
    <col min="5139" max="5140" width="14.140625" style="47" customWidth="1"/>
    <col min="5141" max="5141" width="12.85546875" style="47" customWidth="1"/>
    <col min="5142" max="5142" width="14.85546875" style="47" customWidth="1"/>
    <col min="5143" max="5153" width="14.140625" style="47" customWidth="1"/>
    <col min="5154" max="5185" width="21.7109375" style="47"/>
    <col min="5186" max="5190" width="0" style="47" hidden="1" customWidth="1"/>
    <col min="5191" max="5340" width="21.7109375" style="47"/>
    <col min="5341" max="5375" width="1.140625" style="47" customWidth="1"/>
    <col min="5376" max="5376" width="13.5703125" style="47" customWidth="1"/>
    <col min="5377" max="5377" width="15.5703125" style="47" customWidth="1"/>
    <col min="5378" max="5378" width="14.140625" style="47" customWidth="1"/>
    <col min="5379" max="5379" width="10.85546875" style="47" customWidth="1"/>
    <col min="5380" max="5382" width="16.140625" style="47" customWidth="1"/>
    <col min="5383" max="5388" width="14.140625" style="47" customWidth="1"/>
    <col min="5389" max="5389" width="11.85546875" style="47" customWidth="1"/>
    <col min="5390" max="5390" width="10.85546875" style="47" customWidth="1"/>
    <col min="5391" max="5393" width="14.140625" style="47" customWidth="1"/>
    <col min="5394" max="5394" width="14.7109375" style="47" customWidth="1"/>
    <col min="5395" max="5396" width="14.140625" style="47" customWidth="1"/>
    <col min="5397" max="5397" width="12.85546875" style="47" customWidth="1"/>
    <col min="5398" max="5398" width="14.85546875" style="47" customWidth="1"/>
    <col min="5399" max="5409" width="14.140625" style="47" customWidth="1"/>
    <col min="5410" max="5441" width="21.7109375" style="47"/>
    <col min="5442" max="5446" width="0" style="47" hidden="1" customWidth="1"/>
    <col min="5447" max="5596" width="21.7109375" style="47"/>
    <col min="5597" max="5631" width="1.140625" style="47" customWidth="1"/>
    <col min="5632" max="5632" width="13.5703125" style="47" customWidth="1"/>
    <col min="5633" max="5633" width="15.5703125" style="47" customWidth="1"/>
    <col min="5634" max="5634" width="14.140625" style="47" customWidth="1"/>
    <col min="5635" max="5635" width="10.85546875" style="47" customWidth="1"/>
    <col min="5636" max="5638" width="16.140625" style="47" customWidth="1"/>
    <col min="5639" max="5644" width="14.140625" style="47" customWidth="1"/>
    <col min="5645" max="5645" width="11.85546875" style="47" customWidth="1"/>
    <col min="5646" max="5646" width="10.85546875" style="47" customWidth="1"/>
    <col min="5647" max="5649" width="14.140625" style="47" customWidth="1"/>
    <col min="5650" max="5650" width="14.7109375" style="47" customWidth="1"/>
    <col min="5651" max="5652" width="14.140625" style="47" customWidth="1"/>
    <col min="5653" max="5653" width="12.85546875" style="47" customWidth="1"/>
    <col min="5654" max="5654" width="14.85546875" style="47" customWidth="1"/>
    <col min="5655" max="5665" width="14.140625" style="47" customWidth="1"/>
    <col min="5666" max="5697" width="21.7109375" style="47"/>
    <col min="5698" max="5702" width="0" style="47" hidden="1" customWidth="1"/>
    <col min="5703" max="5852" width="21.7109375" style="47"/>
    <col min="5853" max="5887" width="1.140625" style="47" customWidth="1"/>
    <col min="5888" max="5888" width="13.5703125" style="47" customWidth="1"/>
    <col min="5889" max="5889" width="15.5703125" style="47" customWidth="1"/>
    <col min="5890" max="5890" width="14.140625" style="47" customWidth="1"/>
    <col min="5891" max="5891" width="10.85546875" style="47" customWidth="1"/>
    <col min="5892" max="5894" width="16.140625" style="47" customWidth="1"/>
    <col min="5895" max="5900" width="14.140625" style="47" customWidth="1"/>
    <col min="5901" max="5901" width="11.85546875" style="47" customWidth="1"/>
    <col min="5902" max="5902" width="10.85546875" style="47" customWidth="1"/>
    <col min="5903" max="5905" width="14.140625" style="47" customWidth="1"/>
    <col min="5906" max="5906" width="14.7109375" style="47" customWidth="1"/>
    <col min="5907" max="5908" width="14.140625" style="47" customWidth="1"/>
    <col min="5909" max="5909" width="12.85546875" style="47" customWidth="1"/>
    <col min="5910" max="5910" width="14.85546875" style="47" customWidth="1"/>
    <col min="5911" max="5921" width="14.140625" style="47" customWidth="1"/>
    <col min="5922" max="5953" width="21.7109375" style="47"/>
    <col min="5954" max="5958" width="0" style="47" hidden="1" customWidth="1"/>
    <col min="5959" max="6108" width="21.7109375" style="47"/>
    <col min="6109" max="6143" width="1.140625" style="47" customWidth="1"/>
    <col min="6144" max="6144" width="13.5703125" style="47" customWidth="1"/>
    <col min="6145" max="6145" width="15.5703125" style="47" customWidth="1"/>
    <col min="6146" max="6146" width="14.140625" style="47" customWidth="1"/>
    <col min="6147" max="6147" width="10.85546875" style="47" customWidth="1"/>
    <col min="6148" max="6150" width="16.140625" style="47" customWidth="1"/>
    <col min="6151" max="6156" width="14.140625" style="47" customWidth="1"/>
    <col min="6157" max="6157" width="11.85546875" style="47" customWidth="1"/>
    <col min="6158" max="6158" width="10.85546875" style="47" customWidth="1"/>
    <col min="6159" max="6161" width="14.140625" style="47" customWidth="1"/>
    <col min="6162" max="6162" width="14.7109375" style="47" customWidth="1"/>
    <col min="6163" max="6164" width="14.140625" style="47" customWidth="1"/>
    <col min="6165" max="6165" width="12.85546875" style="47" customWidth="1"/>
    <col min="6166" max="6166" width="14.85546875" style="47" customWidth="1"/>
    <col min="6167" max="6177" width="14.140625" style="47" customWidth="1"/>
    <col min="6178" max="6209" width="21.7109375" style="47"/>
    <col min="6210" max="6214" width="0" style="47" hidden="1" customWidth="1"/>
    <col min="6215" max="6364" width="21.7109375" style="47"/>
    <col min="6365" max="6399" width="1.140625" style="47" customWidth="1"/>
    <col min="6400" max="6400" width="13.5703125" style="47" customWidth="1"/>
    <col min="6401" max="6401" width="15.5703125" style="47" customWidth="1"/>
    <col min="6402" max="6402" width="14.140625" style="47" customWidth="1"/>
    <col min="6403" max="6403" width="10.85546875" style="47" customWidth="1"/>
    <col min="6404" max="6406" width="16.140625" style="47" customWidth="1"/>
    <col min="6407" max="6412" width="14.140625" style="47" customWidth="1"/>
    <col min="6413" max="6413" width="11.85546875" style="47" customWidth="1"/>
    <col min="6414" max="6414" width="10.85546875" style="47" customWidth="1"/>
    <col min="6415" max="6417" width="14.140625" style="47" customWidth="1"/>
    <col min="6418" max="6418" width="14.7109375" style="47" customWidth="1"/>
    <col min="6419" max="6420" width="14.140625" style="47" customWidth="1"/>
    <col min="6421" max="6421" width="12.85546875" style="47" customWidth="1"/>
    <col min="6422" max="6422" width="14.85546875" style="47" customWidth="1"/>
    <col min="6423" max="6433" width="14.140625" style="47" customWidth="1"/>
    <col min="6434" max="6465" width="21.7109375" style="47"/>
    <col min="6466" max="6470" width="0" style="47" hidden="1" customWidth="1"/>
    <col min="6471" max="6620" width="21.7109375" style="47"/>
    <col min="6621" max="6655" width="1.140625" style="47" customWidth="1"/>
    <col min="6656" max="6656" width="13.5703125" style="47" customWidth="1"/>
    <col min="6657" max="6657" width="15.5703125" style="47" customWidth="1"/>
    <col min="6658" max="6658" width="14.140625" style="47" customWidth="1"/>
    <col min="6659" max="6659" width="10.85546875" style="47" customWidth="1"/>
    <col min="6660" max="6662" width="16.140625" style="47" customWidth="1"/>
    <col min="6663" max="6668" width="14.140625" style="47" customWidth="1"/>
    <col min="6669" max="6669" width="11.85546875" style="47" customWidth="1"/>
    <col min="6670" max="6670" width="10.85546875" style="47" customWidth="1"/>
    <col min="6671" max="6673" width="14.140625" style="47" customWidth="1"/>
    <col min="6674" max="6674" width="14.7109375" style="47" customWidth="1"/>
    <col min="6675" max="6676" width="14.140625" style="47" customWidth="1"/>
    <col min="6677" max="6677" width="12.85546875" style="47" customWidth="1"/>
    <col min="6678" max="6678" width="14.85546875" style="47" customWidth="1"/>
    <col min="6679" max="6689" width="14.140625" style="47" customWidth="1"/>
    <col min="6690" max="6721" width="21.7109375" style="47"/>
    <col min="6722" max="6726" width="0" style="47" hidden="1" customWidth="1"/>
    <col min="6727" max="6876" width="21.7109375" style="47"/>
    <col min="6877" max="6911" width="1.140625" style="47" customWidth="1"/>
    <col min="6912" max="6912" width="13.5703125" style="47" customWidth="1"/>
    <col min="6913" max="6913" width="15.5703125" style="47" customWidth="1"/>
    <col min="6914" max="6914" width="14.140625" style="47" customWidth="1"/>
    <col min="6915" max="6915" width="10.85546875" style="47" customWidth="1"/>
    <col min="6916" max="6918" width="16.140625" style="47" customWidth="1"/>
    <col min="6919" max="6924" width="14.140625" style="47" customWidth="1"/>
    <col min="6925" max="6925" width="11.85546875" style="47" customWidth="1"/>
    <col min="6926" max="6926" width="10.85546875" style="47" customWidth="1"/>
    <col min="6927" max="6929" width="14.140625" style="47" customWidth="1"/>
    <col min="6930" max="6930" width="14.7109375" style="47" customWidth="1"/>
    <col min="6931" max="6932" width="14.140625" style="47" customWidth="1"/>
    <col min="6933" max="6933" width="12.85546875" style="47" customWidth="1"/>
    <col min="6934" max="6934" width="14.85546875" style="47" customWidth="1"/>
    <col min="6935" max="6945" width="14.140625" style="47" customWidth="1"/>
    <col min="6946" max="6977" width="21.7109375" style="47"/>
    <col min="6978" max="6982" width="0" style="47" hidden="1" customWidth="1"/>
    <col min="6983" max="7132" width="21.7109375" style="47"/>
    <col min="7133" max="7167" width="1.140625" style="47" customWidth="1"/>
    <col min="7168" max="7168" width="13.5703125" style="47" customWidth="1"/>
    <col min="7169" max="7169" width="15.5703125" style="47" customWidth="1"/>
    <col min="7170" max="7170" width="14.140625" style="47" customWidth="1"/>
    <col min="7171" max="7171" width="10.85546875" style="47" customWidth="1"/>
    <col min="7172" max="7174" width="16.140625" style="47" customWidth="1"/>
    <col min="7175" max="7180" width="14.140625" style="47" customWidth="1"/>
    <col min="7181" max="7181" width="11.85546875" style="47" customWidth="1"/>
    <col min="7182" max="7182" width="10.85546875" style="47" customWidth="1"/>
    <col min="7183" max="7185" width="14.140625" style="47" customWidth="1"/>
    <col min="7186" max="7186" width="14.7109375" style="47" customWidth="1"/>
    <col min="7187" max="7188" width="14.140625" style="47" customWidth="1"/>
    <col min="7189" max="7189" width="12.85546875" style="47" customWidth="1"/>
    <col min="7190" max="7190" width="14.85546875" style="47" customWidth="1"/>
    <col min="7191" max="7201" width="14.140625" style="47" customWidth="1"/>
    <col min="7202" max="7233" width="21.7109375" style="47"/>
    <col min="7234" max="7238" width="0" style="47" hidden="1" customWidth="1"/>
    <col min="7239" max="7388" width="21.7109375" style="47"/>
    <col min="7389" max="7423" width="1.140625" style="47" customWidth="1"/>
    <col min="7424" max="7424" width="13.5703125" style="47" customWidth="1"/>
    <col min="7425" max="7425" width="15.5703125" style="47" customWidth="1"/>
    <col min="7426" max="7426" width="14.140625" style="47" customWidth="1"/>
    <col min="7427" max="7427" width="10.85546875" style="47" customWidth="1"/>
    <col min="7428" max="7430" width="16.140625" style="47" customWidth="1"/>
    <col min="7431" max="7436" width="14.140625" style="47" customWidth="1"/>
    <col min="7437" max="7437" width="11.85546875" style="47" customWidth="1"/>
    <col min="7438" max="7438" width="10.85546875" style="47" customWidth="1"/>
    <col min="7439" max="7441" width="14.140625" style="47" customWidth="1"/>
    <col min="7442" max="7442" width="14.7109375" style="47" customWidth="1"/>
    <col min="7443" max="7444" width="14.140625" style="47" customWidth="1"/>
    <col min="7445" max="7445" width="12.85546875" style="47" customWidth="1"/>
    <col min="7446" max="7446" width="14.85546875" style="47" customWidth="1"/>
    <col min="7447" max="7457" width="14.140625" style="47" customWidth="1"/>
    <col min="7458" max="7489" width="21.7109375" style="47"/>
    <col min="7490" max="7494" width="0" style="47" hidden="1" customWidth="1"/>
    <col min="7495" max="7644" width="21.7109375" style="47"/>
    <col min="7645" max="7679" width="1.140625" style="47" customWidth="1"/>
    <col min="7680" max="7680" width="13.5703125" style="47" customWidth="1"/>
    <col min="7681" max="7681" width="15.5703125" style="47" customWidth="1"/>
    <col min="7682" max="7682" width="14.140625" style="47" customWidth="1"/>
    <col min="7683" max="7683" width="10.85546875" style="47" customWidth="1"/>
    <col min="7684" max="7686" width="16.140625" style="47" customWidth="1"/>
    <col min="7687" max="7692" width="14.140625" style="47" customWidth="1"/>
    <col min="7693" max="7693" width="11.85546875" style="47" customWidth="1"/>
    <col min="7694" max="7694" width="10.85546875" style="47" customWidth="1"/>
    <col min="7695" max="7697" width="14.140625" style="47" customWidth="1"/>
    <col min="7698" max="7698" width="14.7109375" style="47" customWidth="1"/>
    <col min="7699" max="7700" width="14.140625" style="47" customWidth="1"/>
    <col min="7701" max="7701" width="12.85546875" style="47" customWidth="1"/>
    <col min="7702" max="7702" width="14.85546875" style="47" customWidth="1"/>
    <col min="7703" max="7713" width="14.140625" style="47" customWidth="1"/>
    <col min="7714" max="7745" width="21.7109375" style="47"/>
    <col min="7746" max="7750" width="0" style="47" hidden="1" customWidth="1"/>
    <col min="7751" max="7900" width="21.7109375" style="47"/>
    <col min="7901" max="7935" width="1.140625" style="47" customWidth="1"/>
    <col min="7936" max="7936" width="13.5703125" style="47" customWidth="1"/>
    <col min="7937" max="7937" width="15.5703125" style="47" customWidth="1"/>
    <col min="7938" max="7938" width="14.140625" style="47" customWidth="1"/>
    <col min="7939" max="7939" width="10.85546875" style="47" customWidth="1"/>
    <col min="7940" max="7942" width="16.140625" style="47" customWidth="1"/>
    <col min="7943" max="7948" width="14.140625" style="47" customWidth="1"/>
    <col min="7949" max="7949" width="11.85546875" style="47" customWidth="1"/>
    <col min="7950" max="7950" width="10.85546875" style="47" customWidth="1"/>
    <col min="7951" max="7953" width="14.140625" style="47" customWidth="1"/>
    <col min="7954" max="7954" width="14.7109375" style="47" customWidth="1"/>
    <col min="7955" max="7956" width="14.140625" style="47" customWidth="1"/>
    <col min="7957" max="7957" width="12.85546875" style="47" customWidth="1"/>
    <col min="7958" max="7958" width="14.85546875" style="47" customWidth="1"/>
    <col min="7959" max="7969" width="14.140625" style="47" customWidth="1"/>
    <col min="7970" max="8001" width="21.7109375" style="47"/>
    <col min="8002" max="8006" width="0" style="47" hidden="1" customWidth="1"/>
    <col min="8007" max="8156" width="21.7109375" style="47"/>
    <col min="8157" max="8191" width="1.140625" style="47" customWidth="1"/>
    <col min="8192" max="8192" width="13.5703125" style="47" customWidth="1"/>
    <col min="8193" max="8193" width="15.5703125" style="47" customWidth="1"/>
    <col min="8194" max="8194" width="14.140625" style="47" customWidth="1"/>
    <col min="8195" max="8195" width="10.85546875" style="47" customWidth="1"/>
    <col min="8196" max="8198" width="16.140625" style="47" customWidth="1"/>
    <col min="8199" max="8204" width="14.140625" style="47" customWidth="1"/>
    <col min="8205" max="8205" width="11.85546875" style="47" customWidth="1"/>
    <col min="8206" max="8206" width="10.85546875" style="47" customWidth="1"/>
    <col min="8207" max="8209" width="14.140625" style="47" customWidth="1"/>
    <col min="8210" max="8210" width="14.7109375" style="47" customWidth="1"/>
    <col min="8211" max="8212" width="14.140625" style="47" customWidth="1"/>
    <col min="8213" max="8213" width="12.85546875" style="47" customWidth="1"/>
    <col min="8214" max="8214" width="14.85546875" style="47" customWidth="1"/>
    <col min="8215" max="8225" width="14.140625" style="47" customWidth="1"/>
    <col min="8226" max="8257" width="21.7109375" style="47"/>
    <col min="8258" max="8262" width="0" style="47" hidden="1" customWidth="1"/>
    <col min="8263" max="8412" width="21.7109375" style="47"/>
    <col min="8413" max="8447" width="1.140625" style="47" customWidth="1"/>
    <col min="8448" max="8448" width="13.5703125" style="47" customWidth="1"/>
    <col min="8449" max="8449" width="15.5703125" style="47" customWidth="1"/>
    <col min="8450" max="8450" width="14.140625" style="47" customWidth="1"/>
    <col min="8451" max="8451" width="10.85546875" style="47" customWidth="1"/>
    <col min="8452" max="8454" width="16.140625" style="47" customWidth="1"/>
    <col min="8455" max="8460" width="14.140625" style="47" customWidth="1"/>
    <col min="8461" max="8461" width="11.85546875" style="47" customWidth="1"/>
    <col min="8462" max="8462" width="10.85546875" style="47" customWidth="1"/>
    <col min="8463" max="8465" width="14.140625" style="47" customWidth="1"/>
    <col min="8466" max="8466" width="14.7109375" style="47" customWidth="1"/>
    <col min="8467" max="8468" width="14.140625" style="47" customWidth="1"/>
    <col min="8469" max="8469" width="12.85546875" style="47" customWidth="1"/>
    <col min="8470" max="8470" width="14.85546875" style="47" customWidth="1"/>
    <col min="8471" max="8481" width="14.140625" style="47" customWidth="1"/>
    <col min="8482" max="8513" width="21.7109375" style="47"/>
    <col min="8514" max="8518" width="0" style="47" hidden="1" customWidth="1"/>
    <col min="8519" max="8668" width="21.7109375" style="47"/>
    <col min="8669" max="8703" width="1.140625" style="47" customWidth="1"/>
    <col min="8704" max="8704" width="13.5703125" style="47" customWidth="1"/>
    <col min="8705" max="8705" width="15.5703125" style="47" customWidth="1"/>
    <col min="8706" max="8706" width="14.140625" style="47" customWidth="1"/>
    <col min="8707" max="8707" width="10.85546875" style="47" customWidth="1"/>
    <col min="8708" max="8710" width="16.140625" style="47" customWidth="1"/>
    <col min="8711" max="8716" width="14.140625" style="47" customWidth="1"/>
    <col min="8717" max="8717" width="11.85546875" style="47" customWidth="1"/>
    <col min="8718" max="8718" width="10.85546875" style="47" customWidth="1"/>
    <col min="8719" max="8721" width="14.140625" style="47" customWidth="1"/>
    <col min="8722" max="8722" width="14.7109375" style="47" customWidth="1"/>
    <col min="8723" max="8724" width="14.140625" style="47" customWidth="1"/>
    <col min="8725" max="8725" width="12.85546875" style="47" customWidth="1"/>
    <col min="8726" max="8726" width="14.85546875" style="47" customWidth="1"/>
    <col min="8727" max="8737" width="14.140625" style="47" customWidth="1"/>
    <col min="8738" max="8769" width="21.7109375" style="47"/>
    <col min="8770" max="8774" width="0" style="47" hidden="1" customWidth="1"/>
    <col min="8775" max="8924" width="21.7109375" style="47"/>
    <col min="8925" max="8959" width="1.140625" style="47" customWidth="1"/>
    <col min="8960" max="8960" width="13.5703125" style="47" customWidth="1"/>
    <col min="8961" max="8961" width="15.5703125" style="47" customWidth="1"/>
    <col min="8962" max="8962" width="14.140625" style="47" customWidth="1"/>
    <col min="8963" max="8963" width="10.85546875" style="47" customWidth="1"/>
    <col min="8964" max="8966" width="16.140625" style="47" customWidth="1"/>
    <col min="8967" max="8972" width="14.140625" style="47" customWidth="1"/>
    <col min="8973" max="8973" width="11.85546875" style="47" customWidth="1"/>
    <col min="8974" max="8974" width="10.85546875" style="47" customWidth="1"/>
    <col min="8975" max="8977" width="14.140625" style="47" customWidth="1"/>
    <col min="8978" max="8978" width="14.7109375" style="47" customWidth="1"/>
    <col min="8979" max="8980" width="14.140625" style="47" customWidth="1"/>
    <col min="8981" max="8981" width="12.85546875" style="47" customWidth="1"/>
    <col min="8982" max="8982" width="14.85546875" style="47" customWidth="1"/>
    <col min="8983" max="8993" width="14.140625" style="47" customWidth="1"/>
    <col min="8994" max="9025" width="21.7109375" style="47"/>
    <col min="9026" max="9030" width="0" style="47" hidden="1" customWidth="1"/>
    <col min="9031" max="9180" width="21.7109375" style="47"/>
    <col min="9181" max="9215" width="1.140625" style="47" customWidth="1"/>
    <col min="9216" max="9216" width="13.5703125" style="47" customWidth="1"/>
    <col min="9217" max="9217" width="15.5703125" style="47" customWidth="1"/>
    <col min="9218" max="9218" width="14.140625" style="47" customWidth="1"/>
    <col min="9219" max="9219" width="10.85546875" style="47" customWidth="1"/>
    <col min="9220" max="9222" width="16.140625" style="47" customWidth="1"/>
    <col min="9223" max="9228" width="14.140625" style="47" customWidth="1"/>
    <col min="9229" max="9229" width="11.85546875" style="47" customWidth="1"/>
    <col min="9230" max="9230" width="10.85546875" style="47" customWidth="1"/>
    <col min="9231" max="9233" width="14.140625" style="47" customWidth="1"/>
    <col min="9234" max="9234" width="14.7109375" style="47" customWidth="1"/>
    <col min="9235" max="9236" width="14.140625" style="47" customWidth="1"/>
    <col min="9237" max="9237" width="12.85546875" style="47" customWidth="1"/>
    <col min="9238" max="9238" width="14.85546875" style="47" customWidth="1"/>
    <col min="9239" max="9249" width="14.140625" style="47" customWidth="1"/>
    <col min="9250" max="9281" width="21.7109375" style="47"/>
    <col min="9282" max="9286" width="0" style="47" hidden="1" customWidth="1"/>
    <col min="9287" max="9436" width="21.7109375" style="47"/>
    <col min="9437" max="9471" width="1.140625" style="47" customWidth="1"/>
    <col min="9472" max="9472" width="13.5703125" style="47" customWidth="1"/>
    <col min="9473" max="9473" width="15.5703125" style="47" customWidth="1"/>
    <col min="9474" max="9474" width="14.140625" style="47" customWidth="1"/>
    <col min="9475" max="9475" width="10.85546875" style="47" customWidth="1"/>
    <col min="9476" max="9478" width="16.140625" style="47" customWidth="1"/>
    <col min="9479" max="9484" width="14.140625" style="47" customWidth="1"/>
    <col min="9485" max="9485" width="11.85546875" style="47" customWidth="1"/>
    <col min="9486" max="9486" width="10.85546875" style="47" customWidth="1"/>
    <col min="9487" max="9489" width="14.140625" style="47" customWidth="1"/>
    <col min="9490" max="9490" width="14.7109375" style="47" customWidth="1"/>
    <col min="9491" max="9492" width="14.140625" style="47" customWidth="1"/>
    <col min="9493" max="9493" width="12.85546875" style="47" customWidth="1"/>
    <col min="9494" max="9494" width="14.85546875" style="47" customWidth="1"/>
    <col min="9495" max="9505" width="14.140625" style="47" customWidth="1"/>
    <col min="9506" max="9537" width="21.7109375" style="47"/>
    <col min="9538" max="9542" width="0" style="47" hidden="1" customWidth="1"/>
    <col min="9543" max="9692" width="21.7109375" style="47"/>
    <col min="9693" max="9727" width="1.140625" style="47" customWidth="1"/>
    <col min="9728" max="9728" width="13.5703125" style="47" customWidth="1"/>
    <col min="9729" max="9729" width="15.5703125" style="47" customWidth="1"/>
    <col min="9730" max="9730" width="14.140625" style="47" customWidth="1"/>
    <col min="9731" max="9731" width="10.85546875" style="47" customWidth="1"/>
    <col min="9732" max="9734" width="16.140625" style="47" customWidth="1"/>
    <col min="9735" max="9740" width="14.140625" style="47" customWidth="1"/>
    <col min="9741" max="9741" width="11.85546875" style="47" customWidth="1"/>
    <col min="9742" max="9742" width="10.85546875" style="47" customWidth="1"/>
    <col min="9743" max="9745" width="14.140625" style="47" customWidth="1"/>
    <col min="9746" max="9746" width="14.7109375" style="47" customWidth="1"/>
    <col min="9747" max="9748" width="14.140625" style="47" customWidth="1"/>
    <col min="9749" max="9749" width="12.85546875" style="47" customWidth="1"/>
    <col min="9750" max="9750" width="14.85546875" style="47" customWidth="1"/>
    <col min="9751" max="9761" width="14.140625" style="47" customWidth="1"/>
    <col min="9762" max="9793" width="21.7109375" style="47"/>
    <col min="9794" max="9798" width="0" style="47" hidden="1" customWidth="1"/>
    <col min="9799" max="9948" width="21.7109375" style="47"/>
    <col min="9949" max="9983" width="1.140625" style="47" customWidth="1"/>
    <col min="9984" max="9984" width="13.5703125" style="47" customWidth="1"/>
    <col min="9985" max="9985" width="15.5703125" style="47" customWidth="1"/>
    <col min="9986" max="9986" width="14.140625" style="47" customWidth="1"/>
    <col min="9987" max="9987" width="10.85546875" style="47" customWidth="1"/>
    <col min="9988" max="9990" width="16.140625" style="47" customWidth="1"/>
    <col min="9991" max="9996" width="14.140625" style="47" customWidth="1"/>
    <col min="9997" max="9997" width="11.85546875" style="47" customWidth="1"/>
    <col min="9998" max="9998" width="10.85546875" style="47" customWidth="1"/>
    <col min="9999" max="10001" width="14.140625" style="47" customWidth="1"/>
    <col min="10002" max="10002" width="14.7109375" style="47" customWidth="1"/>
    <col min="10003" max="10004" width="14.140625" style="47" customWidth="1"/>
    <col min="10005" max="10005" width="12.85546875" style="47" customWidth="1"/>
    <col min="10006" max="10006" width="14.85546875" style="47" customWidth="1"/>
    <col min="10007" max="10017" width="14.140625" style="47" customWidth="1"/>
    <col min="10018" max="10049" width="21.7109375" style="47"/>
    <col min="10050" max="10054" width="0" style="47" hidden="1" customWidth="1"/>
    <col min="10055" max="10204" width="21.7109375" style="47"/>
    <col min="10205" max="10239" width="1.140625" style="47" customWidth="1"/>
    <col min="10240" max="10240" width="13.5703125" style="47" customWidth="1"/>
    <col min="10241" max="10241" width="15.5703125" style="47" customWidth="1"/>
    <col min="10242" max="10242" width="14.140625" style="47" customWidth="1"/>
    <col min="10243" max="10243" width="10.85546875" style="47" customWidth="1"/>
    <col min="10244" max="10246" width="16.140625" style="47" customWidth="1"/>
    <col min="10247" max="10252" width="14.140625" style="47" customWidth="1"/>
    <col min="10253" max="10253" width="11.85546875" style="47" customWidth="1"/>
    <col min="10254" max="10254" width="10.85546875" style="47" customWidth="1"/>
    <col min="10255" max="10257" width="14.140625" style="47" customWidth="1"/>
    <col min="10258" max="10258" width="14.7109375" style="47" customWidth="1"/>
    <col min="10259" max="10260" width="14.140625" style="47" customWidth="1"/>
    <col min="10261" max="10261" width="12.85546875" style="47" customWidth="1"/>
    <col min="10262" max="10262" width="14.85546875" style="47" customWidth="1"/>
    <col min="10263" max="10273" width="14.140625" style="47" customWidth="1"/>
    <col min="10274" max="10305" width="21.7109375" style="47"/>
    <col min="10306" max="10310" width="0" style="47" hidden="1" customWidth="1"/>
    <col min="10311" max="10460" width="21.7109375" style="47"/>
    <col min="10461" max="10495" width="1.140625" style="47" customWidth="1"/>
    <col min="10496" max="10496" width="13.5703125" style="47" customWidth="1"/>
    <col min="10497" max="10497" width="15.5703125" style="47" customWidth="1"/>
    <col min="10498" max="10498" width="14.140625" style="47" customWidth="1"/>
    <col min="10499" max="10499" width="10.85546875" style="47" customWidth="1"/>
    <col min="10500" max="10502" width="16.140625" style="47" customWidth="1"/>
    <col min="10503" max="10508" width="14.140625" style="47" customWidth="1"/>
    <col min="10509" max="10509" width="11.85546875" style="47" customWidth="1"/>
    <col min="10510" max="10510" width="10.85546875" style="47" customWidth="1"/>
    <col min="10511" max="10513" width="14.140625" style="47" customWidth="1"/>
    <col min="10514" max="10514" width="14.7109375" style="47" customWidth="1"/>
    <col min="10515" max="10516" width="14.140625" style="47" customWidth="1"/>
    <col min="10517" max="10517" width="12.85546875" style="47" customWidth="1"/>
    <col min="10518" max="10518" width="14.85546875" style="47" customWidth="1"/>
    <col min="10519" max="10529" width="14.140625" style="47" customWidth="1"/>
    <col min="10530" max="10561" width="21.7109375" style="47"/>
    <col min="10562" max="10566" width="0" style="47" hidden="1" customWidth="1"/>
    <col min="10567" max="10716" width="21.7109375" style="47"/>
    <col min="10717" max="10751" width="1.140625" style="47" customWidth="1"/>
    <col min="10752" max="10752" width="13.5703125" style="47" customWidth="1"/>
    <col min="10753" max="10753" width="15.5703125" style="47" customWidth="1"/>
    <col min="10754" max="10754" width="14.140625" style="47" customWidth="1"/>
    <col min="10755" max="10755" width="10.85546875" style="47" customWidth="1"/>
    <col min="10756" max="10758" width="16.140625" style="47" customWidth="1"/>
    <col min="10759" max="10764" width="14.140625" style="47" customWidth="1"/>
    <col min="10765" max="10765" width="11.85546875" style="47" customWidth="1"/>
    <col min="10766" max="10766" width="10.85546875" style="47" customWidth="1"/>
    <col min="10767" max="10769" width="14.140625" style="47" customWidth="1"/>
    <col min="10770" max="10770" width="14.7109375" style="47" customWidth="1"/>
    <col min="10771" max="10772" width="14.140625" style="47" customWidth="1"/>
    <col min="10773" max="10773" width="12.85546875" style="47" customWidth="1"/>
    <col min="10774" max="10774" width="14.85546875" style="47" customWidth="1"/>
    <col min="10775" max="10785" width="14.140625" style="47" customWidth="1"/>
    <col min="10786" max="10817" width="21.7109375" style="47"/>
    <col min="10818" max="10822" width="0" style="47" hidden="1" customWidth="1"/>
    <col min="10823" max="10972" width="21.7109375" style="47"/>
    <col min="10973" max="11007" width="1.140625" style="47" customWidth="1"/>
    <col min="11008" max="11008" width="13.5703125" style="47" customWidth="1"/>
    <col min="11009" max="11009" width="15.5703125" style="47" customWidth="1"/>
    <col min="11010" max="11010" width="14.140625" style="47" customWidth="1"/>
    <col min="11011" max="11011" width="10.85546875" style="47" customWidth="1"/>
    <col min="11012" max="11014" width="16.140625" style="47" customWidth="1"/>
    <col min="11015" max="11020" width="14.140625" style="47" customWidth="1"/>
    <col min="11021" max="11021" width="11.85546875" style="47" customWidth="1"/>
    <col min="11022" max="11022" width="10.85546875" style="47" customWidth="1"/>
    <col min="11023" max="11025" width="14.140625" style="47" customWidth="1"/>
    <col min="11026" max="11026" width="14.7109375" style="47" customWidth="1"/>
    <col min="11027" max="11028" width="14.140625" style="47" customWidth="1"/>
    <col min="11029" max="11029" width="12.85546875" style="47" customWidth="1"/>
    <col min="11030" max="11030" width="14.85546875" style="47" customWidth="1"/>
    <col min="11031" max="11041" width="14.140625" style="47" customWidth="1"/>
    <col min="11042" max="11073" width="21.7109375" style="47"/>
    <col min="11074" max="11078" width="0" style="47" hidden="1" customWidth="1"/>
    <col min="11079" max="11228" width="21.7109375" style="47"/>
    <col min="11229" max="11263" width="1.140625" style="47" customWidth="1"/>
    <col min="11264" max="11264" width="13.5703125" style="47" customWidth="1"/>
    <col min="11265" max="11265" width="15.5703125" style="47" customWidth="1"/>
    <col min="11266" max="11266" width="14.140625" style="47" customWidth="1"/>
    <col min="11267" max="11267" width="10.85546875" style="47" customWidth="1"/>
    <col min="11268" max="11270" width="16.140625" style="47" customWidth="1"/>
    <col min="11271" max="11276" width="14.140625" style="47" customWidth="1"/>
    <col min="11277" max="11277" width="11.85546875" style="47" customWidth="1"/>
    <col min="11278" max="11278" width="10.85546875" style="47" customWidth="1"/>
    <col min="11279" max="11281" width="14.140625" style="47" customWidth="1"/>
    <col min="11282" max="11282" width="14.7109375" style="47" customWidth="1"/>
    <col min="11283" max="11284" width="14.140625" style="47" customWidth="1"/>
    <col min="11285" max="11285" width="12.85546875" style="47" customWidth="1"/>
    <col min="11286" max="11286" width="14.85546875" style="47" customWidth="1"/>
    <col min="11287" max="11297" width="14.140625" style="47" customWidth="1"/>
    <col min="11298" max="11329" width="21.7109375" style="47"/>
    <col min="11330" max="11334" width="0" style="47" hidden="1" customWidth="1"/>
    <col min="11335" max="11484" width="21.7109375" style="47"/>
    <col min="11485" max="11519" width="1.140625" style="47" customWidth="1"/>
    <col min="11520" max="11520" width="13.5703125" style="47" customWidth="1"/>
    <col min="11521" max="11521" width="15.5703125" style="47" customWidth="1"/>
    <col min="11522" max="11522" width="14.140625" style="47" customWidth="1"/>
    <col min="11523" max="11523" width="10.85546875" style="47" customWidth="1"/>
    <col min="11524" max="11526" width="16.140625" style="47" customWidth="1"/>
    <col min="11527" max="11532" width="14.140625" style="47" customWidth="1"/>
    <col min="11533" max="11533" width="11.85546875" style="47" customWidth="1"/>
    <col min="11534" max="11534" width="10.85546875" style="47" customWidth="1"/>
    <col min="11535" max="11537" width="14.140625" style="47" customWidth="1"/>
    <col min="11538" max="11538" width="14.7109375" style="47" customWidth="1"/>
    <col min="11539" max="11540" width="14.140625" style="47" customWidth="1"/>
    <col min="11541" max="11541" width="12.85546875" style="47" customWidth="1"/>
    <col min="11542" max="11542" width="14.85546875" style="47" customWidth="1"/>
    <col min="11543" max="11553" width="14.140625" style="47" customWidth="1"/>
    <col min="11554" max="11585" width="21.7109375" style="47"/>
    <col min="11586" max="11590" width="0" style="47" hidden="1" customWidth="1"/>
    <col min="11591" max="11740" width="21.7109375" style="47"/>
    <col min="11741" max="11775" width="1.140625" style="47" customWidth="1"/>
    <col min="11776" max="11776" width="13.5703125" style="47" customWidth="1"/>
    <col min="11777" max="11777" width="15.5703125" style="47" customWidth="1"/>
    <col min="11778" max="11778" width="14.140625" style="47" customWidth="1"/>
    <col min="11779" max="11779" width="10.85546875" style="47" customWidth="1"/>
    <col min="11780" max="11782" width="16.140625" style="47" customWidth="1"/>
    <col min="11783" max="11788" width="14.140625" style="47" customWidth="1"/>
    <col min="11789" max="11789" width="11.85546875" style="47" customWidth="1"/>
    <col min="11790" max="11790" width="10.85546875" style="47" customWidth="1"/>
    <col min="11791" max="11793" width="14.140625" style="47" customWidth="1"/>
    <col min="11794" max="11794" width="14.7109375" style="47" customWidth="1"/>
    <col min="11795" max="11796" width="14.140625" style="47" customWidth="1"/>
    <col min="11797" max="11797" width="12.85546875" style="47" customWidth="1"/>
    <col min="11798" max="11798" width="14.85546875" style="47" customWidth="1"/>
    <col min="11799" max="11809" width="14.140625" style="47" customWidth="1"/>
    <col min="11810" max="11841" width="21.7109375" style="47"/>
    <col min="11842" max="11846" width="0" style="47" hidden="1" customWidth="1"/>
    <col min="11847" max="11996" width="21.7109375" style="47"/>
    <col min="11997" max="12031" width="1.140625" style="47" customWidth="1"/>
    <col min="12032" max="12032" width="13.5703125" style="47" customWidth="1"/>
    <col min="12033" max="12033" width="15.5703125" style="47" customWidth="1"/>
    <col min="12034" max="12034" width="14.140625" style="47" customWidth="1"/>
    <col min="12035" max="12035" width="10.85546875" style="47" customWidth="1"/>
    <col min="12036" max="12038" width="16.140625" style="47" customWidth="1"/>
    <col min="12039" max="12044" width="14.140625" style="47" customWidth="1"/>
    <col min="12045" max="12045" width="11.85546875" style="47" customWidth="1"/>
    <col min="12046" max="12046" width="10.85546875" style="47" customWidth="1"/>
    <col min="12047" max="12049" width="14.140625" style="47" customWidth="1"/>
    <col min="12050" max="12050" width="14.7109375" style="47" customWidth="1"/>
    <col min="12051" max="12052" width="14.140625" style="47" customWidth="1"/>
    <col min="12053" max="12053" width="12.85546875" style="47" customWidth="1"/>
    <col min="12054" max="12054" width="14.85546875" style="47" customWidth="1"/>
    <col min="12055" max="12065" width="14.140625" style="47" customWidth="1"/>
    <col min="12066" max="12097" width="21.7109375" style="47"/>
    <col min="12098" max="12102" width="0" style="47" hidden="1" customWidth="1"/>
    <col min="12103" max="12252" width="21.7109375" style="47"/>
    <col min="12253" max="12287" width="1.140625" style="47" customWidth="1"/>
    <col min="12288" max="12288" width="13.5703125" style="47" customWidth="1"/>
    <col min="12289" max="12289" width="15.5703125" style="47" customWidth="1"/>
    <col min="12290" max="12290" width="14.140625" style="47" customWidth="1"/>
    <col min="12291" max="12291" width="10.85546875" style="47" customWidth="1"/>
    <col min="12292" max="12294" width="16.140625" style="47" customWidth="1"/>
    <col min="12295" max="12300" width="14.140625" style="47" customWidth="1"/>
    <col min="12301" max="12301" width="11.85546875" style="47" customWidth="1"/>
    <col min="12302" max="12302" width="10.85546875" style="47" customWidth="1"/>
    <col min="12303" max="12305" width="14.140625" style="47" customWidth="1"/>
    <col min="12306" max="12306" width="14.7109375" style="47" customWidth="1"/>
    <col min="12307" max="12308" width="14.140625" style="47" customWidth="1"/>
    <col min="12309" max="12309" width="12.85546875" style="47" customWidth="1"/>
    <col min="12310" max="12310" width="14.85546875" style="47" customWidth="1"/>
    <col min="12311" max="12321" width="14.140625" style="47" customWidth="1"/>
    <col min="12322" max="12353" width="21.7109375" style="47"/>
    <col min="12354" max="12358" width="0" style="47" hidden="1" customWidth="1"/>
    <col min="12359" max="12508" width="21.7109375" style="47"/>
    <col min="12509" max="12543" width="1.140625" style="47" customWidth="1"/>
    <col min="12544" max="12544" width="13.5703125" style="47" customWidth="1"/>
    <col min="12545" max="12545" width="15.5703125" style="47" customWidth="1"/>
    <col min="12546" max="12546" width="14.140625" style="47" customWidth="1"/>
    <col min="12547" max="12547" width="10.85546875" style="47" customWidth="1"/>
    <col min="12548" max="12550" width="16.140625" style="47" customWidth="1"/>
    <col min="12551" max="12556" width="14.140625" style="47" customWidth="1"/>
    <col min="12557" max="12557" width="11.85546875" style="47" customWidth="1"/>
    <col min="12558" max="12558" width="10.85546875" style="47" customWidth="1"/>
    <col min="12559" max="12561" width="14.140625" style="47" customWidth="1"/>
    <col min="12562" max="12562" width="14.7109375" style="47" customWidth="1"/>
    <col min="12563" max="12564" width="14.140625" style="47" customWidth="1"/>
    <col min="12565" max="12565" width="12.85546875" style="47" customWidth="1"/>
    <col min="12566" max="12566" width="14.85546875" style="47" customWidth="1"/>
    <col min="12567" max="12577" width="14.140625" style="47" customWidth="1"/>
    <col min="12578" max="12609" width="21.7109375" style="47"/>
    <col min="12610" max="12614" width="0" style="47" hidden="1" customWidth="1"/>
    <col min="12615" max="12764" width="21.7109375" style="47"/>
    <col min="12765" max="12799" width="1.140625" style="47" customWidth="1"/>
    <col min="12800" max="12800" width="13.5703125" style="47" customWidth="1"/>
    <col min="12801" max="12801" width="15.5703125" style="47" customWidth="1"/>
    <col min="12802" max="12802" width="14.140625" style="47" customWidth="1"/>
    <col min="12803" max="12803" width="10.85546875" style="47" customWidth="1"/>
    <col min="12804" max="12806" width="16.140625" style="47" customWidth="1"/>
    <col min="12807" max="12812" width="14.140625" style="47" customWidth="1"/>
    <col min="12813" max="12813" width="11.85546875" style="47" customWidth="1"/>
    <col min="12814" max="12814" width="10.85546875" style="47" customWidth="1"/>
    <col min="12815" max="12817" width="14.140625" style="47" customWidth="1"/>
    <col min="12818" max="12818" width="14.7109375" style="47" customWidth="1"/>
    <col min="12819" max="12820" width="14.140625" style="47" customWidth="1"/>
    <col min="12821" max="12821" width="12.85546875" style="47" customWidth="1"/>
    <col min="12822" max="12822" width="14.85546875" style="47" customWidth="1"/>
    <col min="12823" max="12833" width="14.140625" style="47" customWidth="1"/>
    <col min="12834" max="12865" width="21.7109375" style="47"/>
    <col min="12866" max="12870" width="0" style="47" hidden="1" customWidth="1"/>
    <col min="12871" max="13020" width="21.7109375" style="47"/>
    <col min="13021" max="13055" width="1.140625" style="47" customWidth="1"/>
    <col min="13056" max="13056" width="13.5703125" style="47" customWidth="1"/>
    <col min="13057" max="13057" width="15.5703125" style="47" customWidth="1"/>
    <col min="13058" max="13058" width="14.140625" style="47" customWidth="1"/>
    <col min="13059" max="13059" width="10.85546875" style="47" customWidth="1"/>
    <col min="13060" max="13062" width="16.140625" style="47" customWidth="1"/>
    <col min="13063" max="13068" width="14.140625" style="47" customWidth="1"/>
    <col min="13069" max="13069" width="11.85546875" style="47" customWidth="1"/>
    <col min="13070" max="13070" width="10.85546875" style="47" customWidth="1"/>
    <col min="13071" max="13073" width="14.140625" style="47" customWidth="1"/>
    <col min="13074" max="13074" width="14.7109375" style="47" customWidth="1"/>
    <col min="13075" max="13076" width="14.140625" style="47" customWidth="1"/>
    <col min="13077" max="13077" width="12.85546875" style="47" customWidth="1"/>
    <col min="13078" max="13078" width="14.85546875" style="47" customWidth="1"/>
    <col min="13079" max="13089" width="14.140625" style="47" customWidth="1"/>
    <col min="13090" max="13121" width="21.7109375" style="47"/>
    <col min="13122" max="13126" width="0" style="47" hidden="1" customWidth="1"/>
    <col min="13127" max="13276" width="21.7109375" style="47"/>
    <col min="13277" max="13311" width="1.140625" style="47" customWidth="1"/>
    <col min="13312" max="13312" width="13.5703125" style="47" customWidth="1"/>
    <col min="13313" max="13313" width="15.5703125" style="47" customWidth="1"/>
    <col min="13314" max="13314" width="14.140625" style="47" customWidth="1"/>
    <col min="13315" max="13315" width="10.85546875" style="47" customWidth="1"/>
    <col min="13316" max="13318" width="16.140625" style="47" customWidth="1"/>
    <col min="13319" max="13324" width="14.140625" style="47" customWidth="1"/>
    <col min="13325" max="13325" width="11.85546875" style="47" customWidth="1"/>
    <col min="13326" max="13326" width="10.85546875" style="47" customWidth="1"/>
    <col min="13327" max="13329" width="14.140625" style="47" customWidth="1"/>
    <col min="13330" max="13330" width="14.7109375" style="47" customWidth="1"/>
    <col min="13331" max="13332" width="14.140625" style="47" customWidth="1"/>
    <col min="13333" max="13333" width="12.85546875" style="47" customWidth="1"/>
    <col min="13334" max="13334" width="14.85546875" style="47" customWidth="1"/>
    <col min="13335" max="13345" width="14.140625" style="47" customWidth="1"/>
    <col min="13346" max="13377" width="21.7109375" style="47"/>
    <col min="13378" max="13382" width="0" style="47" hidden="1" customWidth="1"/>
    <col min="13383" max="13532" width="21.7109375" style="47"/>
    <col min="13533" max="13567" width="1.140625" style="47" customWidth="1"/>
    <col min="13568" max="13568" width="13.5703125" style="47" customWidth="1"/>
    <col min="13569" max="13569" width="15.5703125" style="47" customWidth="1"/>
    <col min="13570" max="13570" width="14.140625" style="47" customWidth="1"/>
    <col min="13571" max="13571" width="10.85546875" style="47" customWidth="1"/>
    <col min="13572" max="13574" width="16.140625" style="47" customWidth="1"/>
    <col min="13575" max="13580" width="14.140625" style="47" customWidth="1"/>
    <col min="13581" max="13581" width="11.85546875" style="47" customWidth="1"/>
    <col min="13582" max="13582" width="10.85546875" style="47" customWidth="1"/>
    <col min="13583" max="13585" width="14.140625" style="47" customWidth="1"/>
    <col min="13586" max="13586" width="14.7109375" style="47" customWidth="1"/>
    <col min="13587" max="13588" width="14.140625" style="47" customWidth="1"/>
    <col min="13589" max="13589" width="12.85546875" style="47" customWidth="1"/>
    <col min="13590" max="13590" width="14.85546875" style="47" customWidth="1"/>
    <col min="13591" max="13601" width="14.140625" style="47" customWidth="1"/>
    <col min="13602" max="13633" width="21.7109375" style="47"/>
    <col min="13634" max="13638" width="0" style="47" hidden="1" customWidth="1"/>
    <col min="13639" max="13788" width="21.7109375" style="47"/>
    <col min="13789" max="13823" width="1.140625" style="47" customWidth="1"/>
    <col min="13824" max="13824" width="13.5703125" style="47" customWidth="1"/>
    <col min="13825" max="13825" width="15.5703125" style="47" customWidth="1"/>
    <col min="13826" max="13826" width="14.140625" style="47" customWidth="1"/>
    <col min="13827" max="13827" width="10.85546875" style="47" customWidth="1"/>
    <col min="13828" max="13830" width="16.140625" style="47" customWidth="1"/>
    <col min="13831" max="13836" width="14.140625" style="47" customWidth="1"/>
    <col min="13837" max="13837" width="11.85546875" style="47" customWidth="1"/>
    <col min="13838" max="13838" width="10.85546875" style="47" customWidth="1"/>
    <col min="13839" max="13841" width="14.140625" style="47" customWidth="1"/>
    <col min="13842" max="13842" width="14.7109375" style="47" customWidth="1"/>
    <col min="13843" max="13844" width="14.140625" style="47" customWidth="1"/>
    <col min="13845" max="13845" width="12.85546875" style="47" customWidth="1"/>
    <col min="13846" max="13846" width="14.85546875" style="47" customWidth="1"/>
    <col min="13847" max="13857" width="14.140625" style="47" customWidth="1"/>
    <col min="13858" max="13889" width="21.7109375" style="47"/>
    <col min="13890" max="13894" width="0" style="47" hidden="1" customWidth="1"/>
    <col min="13895" max="14044" width="21.7109375" style="47"/>
    <col min="14045" max="14079" width="1.140625" style="47" customWidth="1"/>
    <col min="14080" max="14080" width="13.5703125" style="47" customWidth="1"/>
    <col min="14081" max="14081" width="15.5703125" style="47" customWidth="1"/>
    <col min="14082" max="14082" width="14.140625" style="47" customWidth="1"/>
    <col min="14083" max="14083" width="10.85546875" style="47" customWidth="1"/>
    <col min="14084" max="14086" width="16.140625" style="47" customWidth="1"/>
    <col min="14087" max="14092" width="14.140625" style="47" customWidth="1"/>
    <col min="14093" max="14093" width="11.85546875" style="47" customWidth="1"/>
    <col min="14094" max="14094" width="10.85546875" style="47" customWidth="1"/>
    <col min="14095" max="14097" width="14.140625" style="47" customWidth="1"/>
    <col min="14098" max="14098" width="14.7109375" style="47" customWidth="1"/>
    <col min="14099" max="14100" width="14.140625" style="47" customWidth="1"/>
    <col min="14101" max="14101" width="12.85546875" style="47" customWidth="1"/>
    <col min="14102" max="14102" width="14.85546875" style="47" customWidth="1"/>
    <col min="14103" max="14113" width="14.140625" style="47" customWidth="1"/>
    <col min="14114" max="14145" width="21.7109375" style="47"/>
    <col min="14146" max="14150" width="0" style="47" hidden="1" customWidth="1"/>
    <col min="14151" max="14300" width="21.7109375" style="47"/>
    <col min="14301" max="14335" width="1.140625" style="47" customWidth="1"/>
    <col min="14336" max="14336" width="13.5703125" style="47" customWidth="1"/>
    <col min="14337" max="14337" width="15.5703125" style="47" customWidth="1"/>
    <col min="14338" max="14338" width="14.140625" style="47" customWidth="1"/>
    <col min="14339" max="14339" width="10.85546875" style="47" customWidth="1"/>
    <col min="14340" max="14342" width="16.140625" style="47" customWidth="1"/>
    <col min="14343" max="14348" width="14.140625" style="47" customWidth="1"/>
    <col min="14349" max="14349" width="11.85546875" style="47" customWidth="1"/>
    <col min="14350" max="14350" width="10.85546875" style="47" customWidth="1"/>
    <col min="14351" max="14353" width="14.140625" style="47" customWidth="1"/>
    <col min="14354" max="14354" width="14.7109375" style="47" customWidth="1"/>
    <col min="14355" max="14356" width="14.140625" style="47" customWidth="1"/>
    <col min="14357" max="14357" width="12.85546875" style="47" customWidth="1"/>
    <col min="14358" max="14358" width="14.85546875" style="47" customWidth="1"/>
    <col min="14359" max="14369" width="14.140625" style="47" customWidth="1"/>
    <col min="14370" max="14401" width="21.7109375" style="47"/>
    <col min="14402" max="14406" width="0" style="47" hidden="1" customWidth="1"/>
    <col min="14407" max="14556" width="21.7109375" style="47"/>
    <col min="14557" max="14591" width="1.140625" style="47" customWidth="1"/>
    <col min="14592" max="14592" width="13.5703125" style="47" customWidth="1"/>
    <col min="14593" max="14593" width="15.5703125" style="47" customWidth="1"/>
    <col min="14594" max="14594" width="14.140625" style="47" customWidth="1"/>
    <col min="14595" max="14595" width="10.85546875" style="47" customWidth="1"/>
    <col min="14596" max="14598" width="16.140625" style="47" customWidth="1"/>
    <col min="14599" max="14604" width="14.140625" style="47" customWidth="1"/>
    <col min="14605" max="14605" width="11.85546875" style="47" customWidth="1"/>
    <col min="14606" max="14606" width="10.85546875" style="47" customWidth="1"/>
    <col min="14607" max="14609" width="14.140625" style="47" customWidth="1"/>
    <col min="14610" max="14610" width="14.7109375" style="47" customWidth="1"/>
    <col min="14611" max="14612" width="14.140625" style="47" customWidth="1"/>
    <col min="14613" max="14613" width="12.85546875" style="47" customWidth="1"/>
    <col min="14614" max="14614" width="14.85546875" style="47" customWidth="1"/>
    <col min="14615" max="14625" width="14.140625" style="47" customWidth="1"/>
    <col min="14626" max="14657" width="21.7109375" style="47"/>
    <col min="14658" max="14662" width="0" style="47" hidden="1" customWidth="1"/>
    <col min="14663" max="14812" width="21.7109375" style="47"/>
    <col min="14813" max="14847" width="1.140625" style="47" customWidth="1"/>
    <col min="14848" max="14848" width="13.5703125" style="47" customWidth="1"/>
    <col min="14849" max="14849" width="15.5703125" style="47" customWidth="1"/>
    <col min="14850" max="14850" width="14.140625" style="47" customWidth="1"/>
    <col min="14851" max="14851" width="10.85546875" style="47" customWidth="1"/>
    <col min="14852" max="14854" width="16.140625" style="47" customWidth="1"/>
    <col min="14855" max="14860" width="14.140625" style="47" customWidth="1"/>
    <col min="14861" max="14861" width="11.85546875" style="47" customWidth="1"/>
    <col min="14862" max="14862" width="10.85546875" style="47" customWidth="1"/>
    <col min="14863" max="14865" width="14.140625" style="47" customWidth="1"/>
    <col min="14866" max="14866" width="14.7109375" style="47" customWidth="1"/>
    <col min="14867" max="14868" width="14.140625" style="47" customWidth="1"/>
    <col min="14869" max="14869" width="12.85546875" style="47" customWidth="1"/>
    <col min="14870" max="14870" width="14.85546875" style="47" customWidth="1"/>
    <col min="14871" max="14881" width="14.140625" style="47" customWidth="1"/>
    <col min="14882" max="14913" width="21.7109375" style="47"/>
    <col min="14914" max="14918" width="0" style="47" hidden="1" customWidth="1"/>
    <col min="14919" max="15068" width="21.7109375" style="47"/>
    <col min="15069" max="15103" width="1.140625" style="47" customWidth="1"/>
    <col min="15104" max="15104" width="13.5703125" style="47" customWidth="1"/>
    <col min="15105" max="15105" width="15.5703125" style="47" customWidth="1"/>
    <col min="15106" max="15106" width="14.140625" style="47" customWidth="1"/>
    <col min="15107" max="15107" width="10.85546875" style="47" customWidth="1"/>
    <col min="15108" max="15110" width="16.140625" style="47" customWidth="1"/>
    <col min="15111" max="15116" width="14.140625" style="47" customWidth="1"/>
    <col min="15117" max="15117" width="11.85546875" style="47" customWidth="1"/>
    <col min="15118" max="15118" width="10.85546875" style="47" customWidth="1"/>
    <col min="15119" max="15121" width="14.140625" style="47" customWidth="1"/>
    <col min="15122" max="15122" width="14.7109375" style="47" customWidth="1"/>
    <col min="15123" max="15124" width="14.140625" style="47" customWidth="1"/>
    <col min="15125" max="15125" width="12.85546875" style="47" customWidth="1"/>
    <col min="15126" max="15126" width="14.85546875" style="47" customWidth="1"/>
    <col min="15127" max="15137" width="14.140625" style="47" customWidth="1"/>
    <col min="15138" max="15169" width="21.7109375" style="47"/>
    <col min="15170" max="15174" width="0" style="47" hidden="1" customWidth="1"/>
    <col min="15175" max="15324" width="21.7109375" style="47"/>
    <col min="15325" max="15359" width="1.140625" style="47" customWidth="1"/>
    <col min="15360" max="15360" width="13.5703125" style="47" customWidth="1"/>
    <col min="15361" max="15361" width="15.5703125" style="47" customWidth="1"/>
    <col min="15362" max="15362" width="14.140625" style="47" customWidth="1"/>
    <col min="15363" max="15363" width="10.85546875" style="47" customWidth="1"/>
    <col min="15364" max="15366" width="16.140625" style="47" customWidth="1"/>
    <col min="15367" max="15372" width="14.140625" style="47" customWidth="1"/>
    <col min="15373" max="15373" width="11.85546875" style="47" customWidth="1"/>
    <col min="15374" max="15374" width="10.85546875" style="47" customWidth="1"/>
    <col min="15375" max="15377" width="14.140625" style="47" customWidth="1"/>
    <col min="15378" max="15378" width="14.7109375" style="47" customWidth="1"/>
    <col min="15379" max="15380" width="14.140625" style="47" customWidth="1"/>
    <col min="15381" max="15381" width="12.85546875" style="47" customWidth="1"/>
    <col min="15382" max="15382" width="14.85546875" style="47" customWidth="1"/>
    <col min="15383" max="15393" width="14.140625" style="47" customWidth="1"/>
    <col min="15394" max="15425" width="21.7109375" style="47"/>
    <col min="15426" max="15430" width="0" style="47" hidden="1" customWidth="1"/>
    <col min="15431" max="15580" width="21.7109375" style="47"/>
    <col min="15581" max="15615" width="1.140625" style="47" customWidth="1"/>
    <col min="15616" max="15616" width="13.5703125" style="47" customWidth="1"/>
    <col min="15617" max="15617" width="15.5703125" style="47" customWidth="1"/>
    <col min="15618" max="15618" width="14.140625" style="47" customWidth="1"/>
    <col min="15619" max="15619" width="10.85546875" style="47" customWidth="1"/>
    <col min="15620" max="15622" width="16.140625" style="47" customWidth="1"/>
    <col min="15623" max="15628" width="14.140625" style="47" customWidth="1"/>
    <col min="15629" max="15629" width="11.85546875" style="47" customWidth="1"/>
    <col min="15630" max="15630" width="10.85546875" style="47" customWidth="1"/>
    <col min="15631" max="15633" width="14.140625" style="47" customWidth="1"/>
    <col min="15634" max="15634" width="14.7109375" style="47" customWidth="1"/>
    <col min="15635" max="15636" width="14.140625" style="47" customWidth="1"/>
    <col min="15637" max="15637" width="12.85546875" style="47" customWidth="1"/>
    <col min="15638" max="15638" width="14.85546875" style="47" customWidth="1"/>
    <col min="15639" max="15649" width="14.140625" style="47" customWidth="1"/>
    <col min="15650" max="15681" width="21.7109375" style="47"/>
    <col min="15682" max="15686" width="0" style="47" hidden="1" customWidth="1"/>
    <col min="15687" max="15836" width="21.7109375" style="47"/>
    <col min="15837" max="15871" width="1.140625" style="47" customWidth="1"/>
    <col min="15872" max="15872" width="13.5703125" style="47" customWidth="1"/>
    <col min="15873" max="15873" width="15.5703125" style="47" customWidth="1"/>
    <col min="15874" max="15874" width="14.140625" style="47" customWidth="1"/>
    <col min="15875" max="15875" width="10.85546875" style="47" customWidth="1"/>
    <col min="15876" max="15878" width="16.140625" style="47" customWidth="1"/>
    <col min="15879" max="15884" width="14.140625" style="47" customWidth="1"/>
    <col min="15885" max="15885" width="11.85546875" style="47" customWidth="1"/>
    <col min="15886" max="15886" width="10.85546875" style="47" customWidth="1"/>
    <col min="15887" max="15889" width="14.140625" style="47" customWidth="1"/>
    <col min="15890" max="15890" width="14.7109375" style="47" customWidth="1"/>
    <col min="15891" max="15892" width="14.140625" style="47" customWidth="1"/>
    <col min="15893" max="15893" width="12.85546875" style="47" customWidth="1"/>
    <col min="15894" max="15894" width="14.85546875" style="47" customWidth="1"/>
    <col min="15895" max="15905" width="14.140625" style="47" customWidth="1"/>
    <col min="15906" max="15937" width="21.7109375" style="47"/>
    <col min="15938" max="15942" width="0" style="47" hidden="1" customWidth="1"/>
    <col min="15943" max="16092" width="21.7109375" style="47"/>
    <col min="16093" max="16127" width="1.140625" style="47" customWidth="1"/>
    <col min="16128" max="16128" width="13.5703125" style="47" customWidth="1"/>
    <col min="16129" max="16129" width="15.5703125" style="47" customWidth="1"/>
    <col min="16130" max="16130" width="14.140625" style="47" customWidth="1"/>
    <col min="16131" max="16131" width="10.85546875" style="47" customWidth="1"/>
    <col min="16132" max="16134" width="16.140625" style="47" customWidth="1"/>
    <col min="16135" max="16140" width="14.140625" style="47" customWidth="1"/>
    <col min="16141" max="16141" width="11.85546875" style="47" customWidth="1"/>
    <col min="16142" max="16142" width="10.85546875" style="47" customWidth="1"/>
    <col min="16143" max="16145" width="14.140625" style="47" customWidth="1"/>
    <col min="16146" max="16146" width="14.7109375" style="47" customWidth="1"/>
    <col min="16147" max="16148" width="14.140625" style="47" customWidth="1"/>
    <col min="16149" max="16149" width="12.85546875" style="47" customWidth="1"/>
    <col min="16150" max="16150" width="14.85546875" style="47" customWidth="1"/>
    <col min="16151" max="16161" width="14.140625" style="47" customWidth="1"/>
    <col min="16162" max="16193" width="21.7109375" style="47"/>
    <col min="16194" max="16198" width="0" style="47" hidden="1" customWidth="1"/>
    <col min="16199" max="16384" width="21.7109375" style="47"/>
  </cols>
  <sheetData>
    <row r="1" spans="1:119" s="12" customFormat="1" ht="31.5" customHeight="1" thickBot="1">
      <c r="A1" s="10" t="s">
        <v>243</v>
      </c>
      <c r="B1" s="11" t="s">
        <v>244</v>
      </c>
      <c r="C1" s="11" t="s">
        <v>245</v>
      </c>
      <c r="D1" s="14" t="s">
        <v>246</v>
      </c>
      <c r="E1" s="14" t="s">
        <v>247</v>
      </c>
      <c r="F1" s="14" t="s">
        <v>248</v>
      </c>
      <c r="G1" s="14" t="s">
        <v>249</v>
      </c>
      <c r="H1" s="14" t="s">
        <v>250</v>
      </c>
      <c r="I1" s="14" t="s">
        <v>251</v>
      </c>
      <c r="J1" s="14" t="s">
        <v>252</v>
      </c>
      <c r="K1" s="14" t="s">
        <v>253</v>
      </c>
      <c r="L1" s="14" t="s">
        <v>254</v>
      </c>
      <c r="M1" s="14" t="s">
        <v>255</v>
      </c>
      <c r="N1" s="14" t="s">
        <v>256</v>
      </c>
      <c r="O1" s="14" t="s">
        <v>257</v>
      </c>
      <c r="P1" s="14" t="s">
        <v>258</v>
      </c>
      <c r="Q1" s="15" t="s">
        <v>259</v>
      </c>
      <c r="R1" s="15" t="s">
        <v>260</v>
      </c>
      <c r="S1" s="15" t="s">
        <v>261</v>
      </c>
      <c r="T1" s="14" t="s">
        <v>262</v>
      </c>
      <c r="U1" s="14" t="s">
        <v>263</v>
      </c>
      <c r="V1" s="16" t="s">
        <v>264</v>
      </c>
      <c r="W1" s="17" t="s">
        <v>265</v>
      </c>
      <c r="X1" s="18" t="s">
        <v>266</v>
      </c>
      <c r="Y1" s="16" t="s">
        <v>267</v>
      </c>
      <c r="Z1" s="17" t="s">
        <v>268</v>
      </c>
      <c r="AA1" s="18" t="s">
        <v>269</v>
      </c>
      <c r="AB1" s="16" t="s">
        <v>270</v>
      </c>
      <c r="AC1" s="17" t="s">
        <v>271</v>
      </c>
      <c r="AD1" s="18" t="s">
        <v>272</v>
      </c>
      <c r="AE1" s="14" t="s">
        <v>273</v>
      </c>
      <c r="AF1" s="14" t="s">
        <v>274</v>
      </c>
      <c r="AG1" s="14" t="s">
        <v>275</v>
      </c>
      <c r="AH1" s="14" t="s">
        <v>276</v>
      </c>
      <c r="AI1" s="14" t="s">
        <v>277</v>
      </c>
      <c r="AJ1" s="19" t="s">
        <v>278</v>
      </c>
      <c r="AK1" s="19" t="s">
        <v>279</v>
      </c>
      <c r="AL1" s="20" t="s">
        <v>280</v>
      </c>
      <c r="AM1" s="14" t="s">
        <v>281</v>
      </c>
      <c r="AN1" s="14" t="s">
        <v>282</v>
      </c>
      <c r="AO1" s="21" t="s">
        <v>283</v>
      </c>
      <c r="AP1" s="21" t="s">
        <v>284</v>
      </c>
      <c r="AQ1" s="19" t="s">
        <v>285</v>
      </c>
      <c r="AR1" s="19" t="s">
        <v>286</v>
      </c>
      <c r="AS1" s="19" t="s">
        <v>287</v>
      </c>
      <c r="AT1" s="19" t="s">
        <v>288</v>
      </c>
      <c r="AU1" s="19" t="s">
        <v>289</v>
      </c>
      <c r="AV1" s="19" t="s">
        <v>290</v>
      </c>
      <c r="AW1" s="19" t="s">
        <v>291</v>
      </c>
      <c r="AX1" s="22" t="s">
        <v>292</v>
      </c>
      <c r="AY1" s="22" t="s">
        <v>293</v>
      </c>
      <c r="AZ1" s="22" t="s">
        <v>294</v>
      </c>
      <c r="BA1" s="22" t="s">
        <v>295</v>
      </c>
      <c r="BB1" s="22" t="s">
        <v>296</v>
      </c>
      <c r="BC1" s="22" t="s">
        <v>297</v>
      </c>
      <c r="BD1" s="22" t="s">
        <v>298</v>
      </c>
      <c r="BE1" s="22" t="s">
        <v>299</v>
      </c>
      <c r="BF1" s="23" t="s">
        <v>300</v>
      </c>
      <c r="BG1" s="23" t="s">
        <v>301</v>
      </c>
      <c r="BH1" s="23" t="s">
        <v>302</v>
      </c>
      <c r="BI1" s="23" t="s">
        <v>303</v>
      </c>
      <c r="BJ1" s="23" t="s">
        <v>304</v>
      </c>
      <c r="BK1" s="23" t="s">
        <v>305</v>
      </c>
      <c r="BL1" s="23" t="s">
        <v>306</v>
      </c>
      <c r="BM1" s="23" t="s">
        <v>307</v>
      </c>
      <c r="BN1" s="23" t="s">
        <v>308</v>
      </c>
      <c r="BO1" s="23" t="s">
        <v>309</v>
      </c>
      <c r="BP1" s="23" t="s">
        <v>310</v>
      </c>
      <c r="BQ1" s="23" t="s">
        <v>311</v>
      </c>
      <c r="BR1" s="23" t="s">
        <v>312</v>
      </c>
      <c r="BS1" s="23" t="s">
        <v>313</v>
      </c>
      <c r="BT1" s="23" t="s">
        <v>314</v>
      </c>
      <c r="BU1" s="23" t="s">
        <v>315</v>
      </c>
      <c r="BV1" s="23" t="s">
        <v>316</v>
      </c>
      <c r="BW1" s="23" t="s">
        <v>317</v>
      </c>
      <c r="BX1" s="23" t="s">
        <v>318</v>
      </c>
      <c r="BY1" s="23" t="s">
        <v>319</v>
      </c>
      <c r="BZ1" s="23" t="s">
        <v>320</v>
      </c>
      <c r="CA1" s="24" t="s">
        <v>321</v>
      </c>
      <c r="CB1" s="24" t="s">
        <v>322</v>
      </c>
      <c r="CC1" s="24" t="s">
        <v>323</v>
      </c>
      <c r="CD1" s="24" t="s">
        <v>324</v>
      </c>
      <c r="CE1" s="24" t="s">
        <v>325</v>
      </c>
      <c r="CF1" s="24" t="s">
        <v>326</v>
      </c>
      <c r="CG1" s="24" t="s">
        <v>327</v>
      </c>
      <c r="CH1" s="24" t="s">
        <v>328</v>
      </c>
      <c r="CI1" s="24" t="s">
        <v>329</v>
      </c>
      <c r="CJ1" s="24" t="s">
        <v>330</v>
      </c>
      <c r="CK1" s="24" t="s">
        <v>331</v>
      </c>
      <c r="CL1" s="24" t="s">
        <v>332</v>
      </c>
      <c r="CM1" s="24" t="s">
        <v>333</v>
      </c>
      <c r="CN1" s="24" t="s">
        <v>334</v>
      </c>
      <c r="CO1" s="24" t="s">
        <v>335</v>
      </c>
      <c r="CP1" s="24" t="s">
        <v>336</v>
      </c>
      <c r="CQ1" s="24" t="s">
        <v>337</v>
      </c>
      <c r="CR1" s="24" t="s">
        <v>338</v>
      </c>
      <c r="CS1" s="24" t="s">
        <v>339</v>
      </c>
      <c r="CT1" s="24" t="s">
        <v>340</v>
      </c>
      <c r="CU1" s="15" t="s">
        <v>341</v>
      </c>
      <c r="CV1" s="13" t="s">
        <v>342</v>
      </c>
      <c r="CW1" s="12" t="s">
        <v>343</v>
      </c>
      <c r="CX1" s="12" t="s">
        <v>344</v>
      </c>
      <c r="CY1" s="48" t="s">
        <v>345</v>
      </c>
      <c r="CZ1" s="12" t="s">
        <v>346</v>
      </c>
      <c r="DA1" s="12" t="s">
        <v>347</v>
      </c>
      <c r="DB1" s="12" t="s">
        <v>348</v>
      </c>
      <c r="DC1" s="12" t="s">
        <v>349</v>
      </c>
      <c r="DD1" s="25" t="s">
        <v>350</v>
      </c>
      <c r="DE1" s="47" t="s">
        <v>353</v>
      </c>
      <c r="DF1" s="62" t="s">
        <v>354</v>
      </c>
      <c r="DG1" s="25" t="s">
        <v>355</v>
      </c>
      <c r="DH1" s="25" t="s">
        <v>9</v>
      </c>
      <c r="DI1" s="25" t="s">
        <v>356</v>
      </c>
      <c r="DJ1" s="25" t="s">
        <v>357</v>
      </c>
      <c r="DK1" s="25" t="s">
        <v>358</v>
      </c>
      <c r="DL1" s="26" t="s">
        <v>359</v>
      </c>
      <c r="DM1" s="26" t="s">
        <v>1566</v>
      </c>
      <c r="DN1" s="27" t="s">
        <v>352</v>
      </c>
      <c r="DO1" s="28" t="s">
        <v>351</v>
      </c>
    </row>
    <row r="2" spans="1:119">
      <c r="A2" s="47" t="e">
        <f>IFERROR(PIMExport!#REF!*1,IFERROR(SUBSTITUTE(PIMExport!#REF!,".",",")*1,PIMExport!#REF!))</f>
        <v>#REF!</v>
      </c>
      <c r="B2" s="47" t="e">
        <f>IFERROR(PIMExport!#REF!*1,IFERROR(SUBSTITUTE(PIMExport!#REF!,".",",")*1,PIMExport!#REF!))</f>
        <v>#REF!</v>
      </c>
      <c r="C2" s="47" t="e">
        <f>IFERROR(PIMExport!#REF!*1,IFERROR(SUBSTITUTE(PIMExport!#REF!,".",",")*1,PIMExport!#REF!))</f>
        <v>#REF!</v>
      </c>
      <c r="D2" s="47" t="e">
        <f>IFERROR(PIMExport!#REF!*1,IFERROR(SUBSTITUTE(PIMExport!#REF!,".",",")*1,PIMExport!#REF!))</f>
        <v>#REF!</v>
      </c>
      <c r="E2" s="47" t="e">
        <f>IFERROR(PIMExport!#REF!*1,IFERROR(SUBSTITUTE(PIMExport!#REF!,".",",")*1,PIMExport!#REF!))</f>
        <v>#REF!</v>
      </c>
      <c r="F2" s="47" t="e">
        <f>IFERROR(PIMExport!#REF!*1,IFERROR(SUBSTITUTE(PIMExport!#REF!,".",",")*1,PIMExport!#REF!))</f>
        <v>#REF!</v>
      </c>
      <c r="G2" s="47" t="e">
        <f>IFERROR(PIMExport!#REF!*1,IFERROR(SUBSTITUTE(PIMExport!#REF!,".",",")*1,PIMExport!#REF!))</f>
        <v>#REF!</v>
      </c>
      <c r="H2" s="47" t="e">
        <f>IFERROR(PIMExport!#REF!*1,IFERROR(SUBSTITUTE(PIMExport!#REF!,".",",")*1,PIMExport!#REF!))</f>
        <v>#REF!</v>
      </c>
      <c r="I2" s="47" t="e">
        <f>IFERROR(PIMExport!#REF!*1,IFERROR(SUBSTITUTE(PIMExport!#REF!,".",",")*1,PIMExport!#REF!))</f>
        <v>#REF!</v>
      </c>
      <c r="J2" s="47" t="e">
        <f>IFERROR(PIMExport!#REF!*1,IFERROR(SUBSTITUTE(PIMExport!#REF!,".",",")*1,PIMExport!#REF!))</f>
        <v>#REF!</v>
      </c>
      <c r="K2" s="47" t="e">
        <f>IFERROR(PIMExport!#REF!*1,IFERROR(SUBSTITUTE(PIMExport!#REF!,".",",")*1,PIMExport!#REF!))</f>
        <v>#REF!</v>
      </c>
      <c r="L2" s="47" t="e">
        <f>IFERROR(PIMExport!#REF!*1,IFERROR(SUBSTITUTE(PIMExport!#REF!,".",",")*1,PIMExport!#REF!))</f>
        <v>#REF!</v>
      </c>
      <c r="M2" s="47" t="e">
        <f>IFERROR(PIMExport!#REF!*1,IFERROR(SUBSTITUTE(PIMExport!#REF!,".",",")*1,PIMExport!#REF!))</f>
        <v>#REF!</v>
      </c>
      <c r="N2" s="47" t="e">
        <f>IFERROR(PIMExport!#REF!*1,IFERROR(SUBSTITUTE(PIMExport!#REF!,".",",")*1,PIMExport!#REF!))</f>
        <v>#REF!</v>
      </c>
      <c r="O2" s="47" t="e">
        <f>IFERROR(PIMExport!#REF!*1,IFERROR(SUBSTITUTE(PIMExport!#REF!,".",",")*1,PIMExport!#REF!))</f>
        <v>#REF!</v>
      </c>
      <c r="P2" s="47" t="e">
        <f>IFERROR(PIMExport!#REF!*1,IFERROR(SUBSTITUTE(PIMExport!#REF!,".",",")*1,PIMExport!#REF!))</f>
        <v>#REF!</v>
      </c>
      <c r="Q2" s="47" t="e">
        <f>IFERROR(PIMExport!#REF!*1,IFERROR(SUBSTITUTE(PIMExport!#REF!,".",",")*1,PIMExport!#REF!))</f>
        <v>#REF!</v>
      </c>
      <c r="R2" s="47" t="e">
        <f>IFERROR(PIMExport!#REF!*1,IFERROR(SUBSTITUTE(PIMExport!#REF!,".",",")*1,PIMExport!#REF!))</f>
        <v>#REF!</v>
      </c>
      <c r="S2" s="47" t="e">
        <f>IFERROR(PIMExport!#REF!*1,IFERROR(SUBSTITUTE(PIMExport!#REF!,".",",")*1,PIMExport!#REF!))</f>
        <v>#REF!</v>
      </c>
      <c r="T2" s="47" t="e">
        <f>IFERROR(PIMExport!#REF!*1,IFERROR(SUBSTITUTE(PIMExport!#REF!,".",",")*1,PIMExport!#REF!))</f>
        <v>#REF!</v>
      </c>
      <c r="U2" s="47" t="e">
        <f>IFERROR(PIMExport!#REF!*1,IFERROR(SUBSTITUTE(PIMExport!#REF!,".",",")*1,PIMExport!#REF!))</f>
        <v>#REF!</v>
      </c>
      <c r="V2" s="47" t="e">
        <f>IFERROR(PIMExport!#REF!*1,IFERROR(SUBSTITUTE(PIMExport!#REF!,".",",")*1,PIMExport!#REF!))</f>
        <v>#REF!</v>
      </c>
      <c r="W2" s="47" t="e">
        <f>IFERROR(PIMExport!#REF!*1,IFERROR(SUBSTITUTE(PIMExport!#REF!,".",",")*1,PIMExport!#REF!))</f>
        <v>#REF!</v>
      </c>
      <c r="X2" s="47" t="e">
        <f>IFERROR(PIMExport!#REF!*1,IFERROR(SUBSTITUTE(PIMExport!#REF!,".",",")*1,PIMExport!#REF!))</f>
        <v>#REF!</v>
      </c>
      <c r="Y2" s="47" t="e">
        <f>IFERROR(PIMExport!#REF!*1,IFERROR(SUBSTITUTE(PIMExport!#REF!,".",",")*1,PIMExport!#REF!))</f>
        <v>#REF!</v>
      </c>
      <c r="Z2" s="47" t="e">
        <f>IFERROR(PIMExport!#REF!*1,IFERROR(SUBSTITUTE(PIMExport!#REF!,".",",")*1,PIMExport!#REF!))</f>
        <v>#REF!</v>
      </c>
      <c r="AA2" s="47" t="e">
        <f>IFERROR(PIMExport!#REF!*1,IFERROR(SUBSTITUTE(PIMExport!#REF!,".",",")*1,PIMExport!#REF!))</f>
        <v>#REF!</v>
      </c>
      <c r="AB2" s="47" t="e">
        <f>IFERROR(PIMExport!#REF!*1,IFERROR(SUBSTITUTE(PIMExport!#REF!,".",",")*1,PIMExport!#REF!))</f>
        <v>#REF!</v>
      </c>
      <c r="AC2" s="47" t="e">
        <f>IFERROR(PIMExport!#REF!*1,IFERROR(SUBSTITUTE(PIMExport!#REF!,".",",")*1,PIMExport!#REF!))</f>
        <v>#REF!</v>
      </c>
      <c r="AD2" s="47" t="e">
        <f>IFERROR(PIMExport!#REF!*1,IFERROR(SUBSTITUTE(PIMExport!#REF!,".",",")*1,PIMExport!#REF!))</f>
        <v>#REF!</v>
      </c>
      <c r="AE2" s="47" t="e">
        <f>IFERROR(PIMExport!#REF!*1,IFERROR(SUBSTITUTE(PIMExport!#REF!,".",",")*1,PIMExport!#REF!))</f>
        <v>#REF!</v>
      </c>
      <c r="AF2" s="47" t="e">
        <f>IFERROR(PIMExport!#REF!*1,IFERROR(SUBSTITUTE(PIMExport!#REF!,".",",")*1,PIMExport!#REF!))</f>
        <v>#REF!</v>
      </c>
      <c r="AG2" s="47" t="e">
        <f>IFERROR(PIMExport!#REF!*1,IFERROR(SUBSTITUTE(PIMExport!#REF!,".",",")*1,PIMExport!#REF!))</f>
        <v>#REF!</v>
      </c>
      <c r="AH2" s="47" t="e">
        <f>IFERROR(PIMExport!#REF!*1,IFERROR(SUBSTITUTE(PIMExport!#REF!,".",",")*1,PIMExport!#REF!))</f>
        <v>#REF!</v>
      </c>
      <c r="AI2" s="47" t="e">
        <f>IFERROR(PIMExport!#REF!*1,IFERROR(SUBSTITUTE(PIMExport!#REF!,".",",")*1,PIMExport!#REF!))</f>
        <v>#REF!</v>
      </c>
      <c r="AJ2" s="47" t="e">
        <f>IFERROR(PIMExport!#REF!*1,IFERROR(SUBSTITUTE(PIMExport!#REF!,".",",")*1,PIMExport!#REF!))</f>
        <v>#REF!</v>
      </c>
      <c r="AK2" s="47" t="e">
        <f>IFERROR(PIMExport!#REF!*1,IFERROR(SUBSTITUTE(PIMExport!#REF!,".",",")*1,PIMExport!#REF!))</f>
        <v>#REF!</v>
      </c>
      <c r="AL2" s="47" t="e">
        <f>IFERROR(PIMExport!#REF!*1,IFERROR(SUBSTITUTE(PIMExport!#REF!,".",",")*1,PIMExport!#REF!))</f>
        <v>#REF!</v>
      </c>
      <c r="AM2" s="47" t="e">
        <f>IFERROR(PIMExport!#REF!*1,IFERROR(SUBSTITUTE(PIMExport!#REF!,".",",")*1,PIMExport!#REF!))</f>
        <v>#REF!</v>
      </c>
      <c r="AN2" s="47" t="e">
        <f>IFERROR(PIMExport!#REF!*1,IFERROR(SUBSTITUTE(PIMExport!#REF!,".",",")*1,PIMExport!#REF!))</f>
        <v>#REF!</v>
      </c>
      <c r="AO2" s="47" t="e">
        <f>IFERROR(PIMExport!#REF!*1,IFERROR(SUBSTITUTE(PIMExport!#REF!,".",",")*1,PIMExport!#REF!))</f>
        <v>#REF!</v>
      </c>
      <c r="AP2" s="47" t="e">
        <f>IFERROR(PIMExport!#REF!*1,IFERROR(SUBSTITUTE(PIMExport!#REF!,".",",")*1,PIMExport!#REF!))</f>
        <v>#REF!</v>
      </c>
      <c r="AQ2" s="47" t="e">
        <f>IFERROR(PIMExport!#REF!*1,IFERROR(SUBSTITUTE(PIMExport!#REF!,".",",")*1,PIMExport!#REF!))</f>
        <v>#REF!</v>
      </c>
      <c r="AR2" s="47" t="e">
        <f>IFERROR(PIMExport!#REF!*1,IFERROR(SUBSTITUTE(PIMExport!#REF!,".",",")*1,PIMExport!#REF!))</f>
        <v>#REF!</v>
      </c>
      <c r="AS2" s="47" t="e">
        <f>IFERROR(PIMExport!#REF!*1,IFERROR(SUBSTITUTE(PIMExport!#REF!,".",",")*1,PIMExport!#REF!))</f>
        <v>#REF!</v>
      </c>
      <c r="AT2" s="47" t="e">
        <f>IFERROR(PIMExport!#REF!*1,IFERROR(SUBSTITUTE(PIMExport!#REF!,".",",")*1,PIMExport!#REF!))</f>
        <v>#REF!</v>
      </c>
      <c r="AU2" s="47" t="e">
        <f>IFERROR(PIMExport!#REF!*1,IFERROR(SUBSTITUTE(PIMExport!#REF!,".",",")*1,PIMExport!#REF!))</f>
        <v>#REF!</v>
      </c>
      <c r="AV2" s="47" t="e">
        <f>IFERROR(PIMExport!#REF!*1,IFERROR(SUBSTITUTE(PIMExport!#REF!,".",",")*1,PIMExport!#REF!))</f>
        <v>#REF!</v>
      </c>
      <c r="AW2" s="47" t="e">
        <f>IFERROR(PIMExport!#REF!*1,IFERROR(SUBSTITUTE(PIMExport!#REF!,".",",")*1,PIMExport!#REF!))</f>
        <v>#REF!</v>
      </c>
      <c r="AX2" s="47" t="e">
        <f>IFERROR(PIMExport!#REF!*1,IFERROR(SUBSTITUTE(PIMExport!#REF!,".",",")*1,PIMExport!#REF!))</f>
        <v>#REF!</v>
      </c>
      <c r="AY2" s="47" t="e">
        <f>IFERROR(PIMExport!#REF!*1,IFERROR(SUBSTITUTE(PIMExport!#REF!,".",",")*1,PIMExport!#REF!))</f>
        <v>#REF!</v>
      </c>
      <c r="AZ2" s="47" t="e">
        <f>IFERROR(PIMExport!#REF!*1,IFERROR(SUBSTITUTE(PIMExport!#REF!,".",",")*1,PIMExport!#REF!))</f>
        <v>#REF!</v>
      </c>
      <c r="BA2" s="47" t="e">
        <f>IFERROR(PIMExport!#REF!*1,IFERROR(SUBSTITUTE(PIMExport!#REF!,".",",")*1,PIMExport!#REF!))</f>
        <v>#REF!</v>
      </c>
      <c r="BB2" s="47" t="e">
        <f>IFERROR(PIMExport!#REF!*1,IFERROR(SUBSTITUTE(PIMExport!#REF!,".",",")*1,PIMExport!#REF!))</f>
        <v>#REF!</v>
      </c>
      <c r="BC2" s="47" t="e">
        <f>IFERROR(PIMExport!#REF!*1,IFERROR(SUBSTITUTE(PIMExport!#REF!,".",",")*1,PIMExport!#REF!))</f>
        <v>#REF!</v>
      </c>
      <c r="BD2" s="47" t="e">
        <f>IFERROR(PIMExport!#REF!*1,IFERROR(SUBSTITUTE(PIMExport!#REF!,".",",")*1,PIMExport!#REF!))</f>
        <v>#REF!</v>
      </c>
      <c r="BE2" s="47" t="e">
        <f>IFERROR(PIMExport!#REF!*1,IFERROR(SUBSTITUTE(PIMExport!#REF!,".",",")*1,PIMExport!#REF!))</f>
        <v>#REF!</v>
      </c>
      <c r="BF2" s="47" t="e">
        <f>IFERROR(PIMExport!#REF!*1,IFERROR(SUBSTITUTE(PIMExport!#REF!,".",",")*1,PIMExport!#REF!))</f>
        <v>#REF!</v>
      </c>
      <c r="BG2" s="47" t="e">
        <f>IFERROR(PIMExport!#REF!*1,IFERROR(SUBSTITUTE(PIMExport!#REF!,".",",")*1,PIMExport!#REF!))</f>
        <v>#REF!</v>
      </c>
      <c r="BH2" s="47" t="e">
        <f>IFERROR(PIMExport!#REF!*1,IFERROR(SUBSTITUTE(PIMExport!#REF!,".",",")*1,PIMExport!#REF!))</f>
        <v>#REF!</v>
      </c>
      <c r="BI2" s="47" t="e">
        <f>IFERROR(PIMExport!#REF!*1,IFERROR(SUBSTITUTE(PIMExport!#REF!,".",",")*1,PIMExport!#REF!))</f>
        <v>#REF!</v>
      </c>
      <c r="BJ2" s="47" t="e">
        <f>IFERROR(PIMExport!#REF!*1,IFERROR(SUBSTITUTE(PIMExport!#REF!,".",",")*1,PIMExport!#REF!))</f>
        <v>#REF!</v>
      </c>
      <c r="BK2" s="47" t="e">
        <f>IFERROR(PIMExport!#REF!*1,IFERROR(SUBSTITUTE(PIMExport!#REF!,".",",")*1,PIMExport!#REF!))</f>
        <v>#REF!</v>
      </c>
      <c r="BL2" s="47" t="e">
        <f>IFERROR(PIMExport!#REF!*1,IFERROR(SUBSTITUTE(PIMExport!#REF!,".",",")*1,PIMExport!#REF!))</f>
        <v>#REF!</v>
      </c>
      <c r="BM2" s="47" t="e">
        <f>IFERROR(PIMExport!#REF!*1,IFERROR(SUBSTITUTE(PIMExport!#REF!,".",",")*1,PIMExport!#REF!))</f>
        <v>#REF!</v>
      </c>
      <c r="BN2" s="47" t="e">
        <f>IFERROR(PIMExport!#REF!*1,IFERROR(SUBSTITUTE(PIMExport!#REF!,".",",")*1,PIMExport!#REF!))</f>
        <v>#REF!</v>
      </c>
      <c r="BO2" s="47" t="e">
        <f>IFERROR(PIMExport!#REF!*1,IFERROR(SUBSTITUTE(PIMExport!#REF!,".",",")*1,PIMExport!#REF!))</f>
        <v>#REF!</v>
      </c>
      <c r="BP2" s="47" t="e">
        <f>IFERROR(PIMExport!#REF!*1,IFERROR(SUBSTITUTE(PIMExport!#REF!,".",",")*1,PIMExport!#REF!))</f>
        <v>#REF!</v>
      </c>
      <c r="BQ2" s="47" t="e">
        <f>IFERROR(PIMExport!#REF!*1,IFERROR(SUBSTITUTE(PIMExport!#REF!,".",",")*1,PIMExport!#REF!))</f>
        <v>#REF!</v>
      </c>
      <c r="BR2" s="47" t="e">
        <f>IFERROR(PIMExport!#REF!*1,IFERROR(SUBSTITUTE(PIMExport!#REF!,".",",")*1,PIMExport!#REF!))</f>
        <v>#REF!</v>
      </c>
      <c r="BS2" s="47" t="e">
        <f>IFERROR(PIMExport!#REF!*1,IFERROR(SUBSTITUTE(PIMExport!#REF!,".",",")*1,PIMExport!#REF!))</f>
        <v>#REF!</v>
      </c>
      <c r="BT2" s="47" t="e">
        <f>IFERROR(PIMExport!#REF!*1,IFERROR(SUBSTITUTE(PIMExport!#REF!,".",",")*1,PIMExport!#REF!))</f>
        <v>#REF!</v>
      </c>
      <c r="BU2" s="47" t="e">
        <f>IFERROR(PIMExport!#REF!*1,IFERROR(SUBSTITUTE(PIMExport!#REF!,".",",")*1,PIMExport!#REF!))</f>
        <v>#REF!</v>
      </c>
      <c r="BV2" s="47" t="e">
        <f>IFERROR(PIMExport!#REF!*1,IFERROR(SUBSTITUTE(PIMExport!#REF!,".",",")*1,PIMExport!#REF!))</f>
        <v>#REF!</v>
      </c>
      <c r="BW2" s="47" t="e">
        <f>IFERROR(PIMExport!#REF!*1,IFERROR(SUBSTITUTE(PIMExport!#REF!,".",",")*1,PIMExport!#REF!))</f>
        <v>#REF!</v>
      </c>
      <c r="BX2" s="47" t="e">
        <f>IFERROR(PIMExport!#REF!*1,IFERROR(SUBSTITUTE(PIMExport!#REF!,".",",")*1,PIMExport!#REF!))</f>
        <v>#REF!</v>
      </c>
      <c r="BY2" s="47" t="e">
        <f>IFERROR(PIMExport!#REF!*1,IFERROR(SUBSTITUTE(PIMExport!#REF!,".",",")*1,PIMExport!#REF!))</f>
        <v>#REF!</v>
      </c>
      <c r="BZ2" s="47" t="e">
        <f>IFERROR(PIMExport!#REF!*1,IFERROR(SUBSTITUTE(PIMExport!#REF!,".",",")*1,PIMExport!#REF!))</f>
        <v>#REF!</v>
      </c>
      <c r="CA2" s="47" t="e">
        <f>IFERROR(PIMExport!#REF!*1,IFERROR(SUBSTITUTE(PIMExport!#REF!,".",",")*1,PIMExport!#REF!))</f>
        <v>#REF!</v>
      </c>
      <c r="CB2" s="47" t="e">
        <f>IFERROR(PIMExport!#REF!*1,IFERROR(SUBSTITUTE(PIMExport!#REF!,".",",")*1,PIMExport!#REF!))</f>
        <v>#REF!</v>
      </c>
      <c r="CC2" s="47" t="e">
        <f>IFERROR(PIMExport!#REF!*1,IFERROR(SUBSTITUTE(PIMExport!#REF!,".",",")*1,PIMExport!#REF!))</f>
        <v>#REF!</v>
      </c>
      <c r="CD2" s="47" t="e">
        <f>IFERROR(PIMExport!#REF!*1,IFERROR(SUBSTITUTE(PIMExport!#REF!,".",",")*1,PIMExport!#REF!))</f>
        <v>#REF!</v>
      </c>
      <c r="CE2" s="47" t="e">
        <f>IFERROR(PIMExport!#REF!*1,IFERROR(SUBSTITUTE(PIMExport!#REF!,".",",")*1,PIMExport!#REF!))</f>
        <v>#REF!</v>
      </c>
      <c r="CF2" s="47" t="e">
        <f>IFERROR(PIMExport!#REF!*1,IFERROR(SUBSTITUTE(PIMExport!#REF!,".",",")*1,PIMExport!#REF!))</f>
        <v>#REF!</v>
      </c>
      <c r="CG2" s="47" t="e">
        <f>IFERROR(PIMExport!#REF!*1,IFERROR(SUBSTITUTE(PIMExport!#REF!,".",",")*1,PIMExport!#REF!))</f>
        <v>#REF!</v>
      </c>
      <c r="CH2" s="47" t="e">
        <f>IFERROR(PIMExport!#REF!*1,IFERROR(SUBSTITUTE(PIMExport!#REF!,".",",")*1,PIMExport!#REF!))</f>
        <v>#REF!</v>
      </c>
      <c r="CI2" s="47" t="e">
        <f>IFERROR(PIMExport!#REF!*1,IFERROR(SUBSTITUTE(PIMExport!#REF!,".",",")*1,PIMExport!#REF!))</f>
        <v>#REF!</v>
      </c>
      <c r="CJ2" s="47" t="e">
        <f>IFERROR(PIMExport!#REF!*1,IFERROR(SUBSTITUTE(PIMExport!#REF!,".",",")*1,PIMExport!#REF!))</f>
        <v>#REF!</v>
      </c>
      <c r="CK2" s="47" t="e">
        <f>IFERROR(PIMExport!#REF!*1,IFERROR(SUBSTITUTE(PIMExport!#REF!,".",",")*1,PIMExport!#REF!))</f>
        <v>#REF!</v>
      </c>
      <c r="CL2" s="47" t="e">
        <f>IFERROR(PIMExport!#REF!*1,IFERROR(SUBSTITUTE(PIMExport!#REF!,".",",")*1,PIMExport!#REF!))</f>
        <v>#REF!</v>
      </c>
      <c r="CM2" s="47" t="e">
        <f>IFERROR(PIMExport!#REF!*1,IFERROR(SUBSTITUTE(PIMExport!#REF!,".",",")*1,PIMExport!#REF!))</f>
        <v>#REF!</v>
      </c>
      <c r="CN2" s="47" t="e">
        <f>IFERROR(PIMExport!#REF!*1,IFERROR(SUBSTITUTE(PIMExport!#REF!,".",",")*1,PIMExport!#REF!))</f>
        <v>#REF!</v>
      </c>
      <c r="CO2" s="47" t="e">
        <f>IFERROR(PIMExport!#REF!*1,IFERROR(SUBSTITUTE(PIMExport!#REF!,".",",")*1,PIMExport!#REF!))</f>
        <v>#REF!</v>
      </c>
      <c r="CP2" s="47" t="e">
        <f>IFERROR(PIMExport!#REF!*1,IFERROR(SUBSTITUTE(PIMExport!#REF!,".",",")*1,PIMExport!#REF!))</f>
        <v>#REF!</v>
      </c>
      <c r="CQ2" s="47" t="e">
        <f>IFERROR(PIMExport!#REF!*1,IFERROR(SUBSTITUTE(PIMExport!#REF!,".",",")*1,PIMExport!#REF!))</f>
        <v>#REF!</v>
      </c>
      <c r="CR2" s="47" t="e">
        <f>IFERROR(PIMExport!#REF!*1,IFERROR(SUBSTITUTE(PIMExport!#REF!,".",",")*1,PIMExport!#REF!))</f>
        <v>#REF!</v>
      </c>
      <c r="CS2" s="47" t="e">
        <f>IFERROR(PIMExport!#REF!*1,IFERROR(SUBSTITUTE(PIMExport!#REF!,".",",")*1,PIMExport!#REF!))</f>
        <v>#REF!</v>
      </c>
      <c r="CT2" s="47" t="e">
        <f>IFERROR(PIMExport!#REF!*1,IFERROR(SUBSTITUTE(PIMExport!#REF!,".",",")*1,PIMExport!#REF!))</f>
        <v>#REF!</v>
      </c>
      <c r="CU2" s="47" t="e">
        <f>IFERROR(PIMExport!#REF!*1,IFERROR(SUBSTITUTE(PIMExport!#REF!,".",",")*1,PIMExport!#REF!))</f>
        <v>#REF!</v>
      </c>
      <c r="CV2" s="47" t="e">
        <f>IFERROR(PIMExport!#REF!*1,IFERROR(SUBSTITUTE(PIMExport!#REF!,".",",")*1,PIMExport!#REF!))</f>
        <v>#REF!</v>
      </c>
      <c r="CW2" s="47" t="e">
        <f>IFERROR(PIMExport!#REF!*1,IFERROR(SUBSTITUTE(PIMExport!#REF!,".",",")*1,PIMExport!#REF!))</f>
        <v>#REF!</v>
      </c>
      <c r="CX2" s="47" t="e">
        <f>IFERROR(PIMExport!#REF!*1,IFERROR(SUBSTITUTE(PIMExport!#REF!,".",",")*1,PIMExport!#REF!))</f>
        <v>#REF!</v>
      </c>
      <c r="CY2" s="47" t="e">
        <f>IFERROR(PIMExport!#REF!*1,IFERROR(SUBSTITUTE(PIMExport!#REF!,".",",")*1,PIMExport!#REF!))</f>
        <v>#REF!</v>
      </c>
      <c r="CZ2" s="47" t="e">
        <f>IFERROR(PIMExport!#REF!*1,IFERROR(SUBSTITUTE(PIMExport!#REF!,".",",")*1,PIMExport!#REF!))</f>
        <v>#REF!</v>
      </c>
      <c r="DA2" s="47" t="e">
        <f>IFERROR(PIMExport!#REF!*1,IFERROR(SUBSTITUTE(PIMExport!#REF!,".",",")*1,PIMExport!#REF!))</f>
        <v>#REF!</v>
      </c>
      <c r="DB2" s="47" t="e">
        <f>IFERROR(PIMExport!#REF!*1,IFERROR(SUBSTITUTE(PIMExport!#REF!,".",",")*1,PIMExport!#REF!))</f>
        <v>#REF!</v>
      </c>
      <c r="DC2" s="47" t="e">
        <f>IFERROR(PIMExport!#REF!*1,IFERROR(SUBSTITUTE(PIMExport!#REF!,".",",")*1,PIMExport!#REF!))</f>
        <v>#REF!</v>
      </c>
      <c r="DD2" s="47" t="e">
        <f>IFERROR(PIMExport!#REF!*1,IFERROR(SUBSTITUTE(PIMExport!#REF!,".",",")*1,PIMExport!#REF!))</f>
        <v>#REF!</v>
      </c>
      <c r="DE2" s="47" t="e">
        <f>IFERROR(PIMExport!#REF!*1,IFERROR(SUBSTITUTE(PIMExport!#REF!,".",",")*1,PIMExport!#REF!))</f>
        <v>#REF!</v>
      </c>
      <c r="DF2" s="47" t="e">
        <f>IFERROR(PIMExport!#REF!*1,IFERROR(SUBSTITUTE(PIMExport!#REF!,".",",")*1,PIMExport!#REF!))</f>
        <v>#REF!</v>
      </c>
      <c r="DG2" s="47" t="e">
        <f>IFERROR(PIMExport!#REF!*1,IFERROR(SUBSTITUTE(PIMExport!#REF!,".",",")*1,PIMExport!#REF!))</f>
        <v>#REF!</v>
      </c>
      <c r="DH2" s="47" t="e">
        <f>IFERROR(PIMExport!#REF!*1,IFERROR(SUBSTITUTE(PIMExport!#REF!,".",",")*1,PIMExport!#REF!))</f>
        <v>#REF!</v>
      </c>
      <c r="DI2" s="47" t="e">
        <f>IFERROR(PIMExport!#REF!*1,IFERROR(SUBSTITUTE(PIMExport!#REF!,".",",")*1,PIMExport!#REF!))</f>
        <v>#REF!</v>
      </c>
      <c r="DJ2" s="47" t="e">
        <f>IFERROR(PIMExport!#REF!*1,IFERROR(SUBSTITUTE(PIMExport!#REF!,".",",")*1,PIMExport!#REF!))</f>
        <v>#REF!</v>
      </c>
      <c r="DK2" s="47" t="e">
        <f>IFERROR(PIMExport!#REF!*1,IFERROR(SUBSTITUTE(PIMExport!#REF!,".",",")*1,PIMExport!#REF!))</f>
        <v>#REF!</v>
      </c>
      <c r="DL2" s="47" t="e">
        <f>IFERROR(PIMExport!#REF!*1,IFERROR(SUBSTITUTE(PIMExport!#REF!,".",",")*1,PIMExport!#REF!))</f>
        <v>#REF!</v>
      </c>
      <c r="DM2" s="47" t="e">
        <f>IFERROR(PIMExport!#REF!*1,IFERROR(SUBSTITUTE(PIMExport!#REF!,".",",")*1,PIMExport!#REF!))</f>
        <v>#REF!</v>
      </c>
      <c r="DN2" s="47" t="e">
        <f>IFERROR(PIMExport!#REF!*1,IFERROR(SUBSTITUTE(PIMExport!#REF!,".",",")*1,PIMExport!#REF!))</f>
        <v>#REF!</v>
      </c>
      <c r="DO2" s="47" t="e">
        <f>IFERROR(PIMExport!#REF!*1,IFERROR(SUBSTITUTE(PIMExport!#REF!,".",",")*1,PIMExport!#REF!))</f>
        <v>#REF!</v>
      </c>
    </row>
    <row r="3" spans="1:119">
      <c r="A3" s="47" t="e">
        <f>IFERROR(PIMExport!#REF!*1,IFERROR(SUBSTITUTE(PIMExport!#REF!,".",",")*1,PIMExport!#REF!))</f>
        <v>#REF!</v>
      </c>
      <c r="B3" s="47" t="e">
        <f>IFERROR(PIMExport!#REF!*1,IFERROR(SUBSTITUTE(PIMExport!#REF!,".",",")*1,PIMExport!#REF!))</f>
        <v>#REF!</v>
      </c>
      <c r="C3" s="47" t="e">
        <f>IFERROR(PIMExport!#REF!*1,IFERROR(SUBSTITUTE(PIMExport!#REF!,".",",")*1,PIMExport!#REF!))</f>
        <v>#REF!</v>
      </c>
      <c r="D3" s="47" t="e">
        <f>IFERROR(PIMExport!#REF!*1,IFERROR(SUBSTITUTE(PIMExport!#REF!,".",",")*1,PIMExport!#REF!))</f>
        <v>#REF!</v>
      </c>
      <c r="E3" s="47" t="e">
        <f>IFERROR(PIMExport!#REF!*1,IFERROR(SUBSTITUTE(PIMExport!#REF!,".",",")*1,PIMExport!#REF!))</f>
        <v>#REF!</v>
      </c>
      <c r="F3" s="47" t="e">
        <f>IFERROR(PIMExport!#REF!*1,IFERROR(SUBSTITUTE(PIMExport!#REF!,".",",")*1,PIMExport!#REF!))</f>
        <v>#REF!</v>
      </c>
      <c r="G3" s="47" t="e">
        <f>IFERROR(PIMExport!#REF!*1,IFERROR(SUBSTITUTE(PIMExport!#REF!,".",",")*1,PIMExport!#REF!))</f>
        <v>#REF!</v>
      </c>
      <c r="H3" s="47" t="e">
        <f>IFERROR(PIMExport!#REF!*1,IFERROR(SUBSTITUTE(PIMExport!#REF!,".",",")*1,PIMExport!#REF!))</f>
        <v>#REF!</v>
      </c>
      <c r="I3" s="47" t="e">
        <f>IFERROR(PIMExport!#REF!*1,IFERROR(SUBSTITUTE(PIMExport!#REF!,".",",")*1,PIMExport!#REF!))</f>
        <v>#REF!</v>
      </c>
      <c r="J3" s="47" t="e">
        <f>IFERROR(PIMExport!#REF!*1,IFERROR(SUBSTITUTE(PIMExport!#REF!,".",",")*1,PIMExport!#REF!))</f>
        <v>#REF!</v>
      </c>
      <c r="K3" s="47" t="e">
        <f>IFERROR(PIMExport!#REF!*1,IFERROR(SUBSTITUTE(PIMExport!#REF!,".",",")*1,PIMExport!#REF!))</f>
        <v>#REF!</v>
      </c>
      <c r="L3" s="47" t="e">
        <f>IFERROR(PIMExport!#REF!*1,IFERROR(SUBSTITUTE(PIMExport!#REF!,".",",")*1,PIMExport!#REF!))</f>
        <v>#REF!</v>
      </c>
      <c r="M3" s="47" t="e">
        <f>IFERROR(PIMExport!#REF!*1,IFERROR(SUBSTITUTE(PIMExport!#REF!,".",",")*1,PIMExport!#REF!))</f>
        <v>#REF!</v>
      </c>
      <c r="N3" s="47" t="e">
        <f>IFERROR(PIMExport!#REF!*1,IFERROR(SUBSTITUTE(PIMExport!#REF!,".",",")*1,PIMExport!#REF!))</f>
        <v>#REF!</v>
      </c>
      <c r="O3" s="47" t="e">
        <f>IFERROR(PIMExport!#REF!*1,IFERROR(SUBSTITUTE(PIMExport!#REF!,".",",")*1,PIMExport!#REF!))</f>
        <v>#REF!</v>
      </c>
      <c r="P3" s="47" t="e">
        <f>IFERROR(PIMExport!#REF!*1,IFERROR(SUBSTITUTE(PIMExport!#REF!,".",",")*1,PIMExport!#REF!))</f>
        <v>#REF!</v>
      </c>
      <c r="Q3" s="47" t="e">
        <f>IFERROR(PIMExport!#REF!*1,IFERROR(SUBSTITUTE(PIMExport!#REF!,".",",")*1,PIMExport!#REF!))</f>
        <v>#REF!</v>
      </c>
      <c r="R3" s="47" t="e">
        <f>IFERROR(PIMExport!#REF!*1,IFERROR(SUBSTITUTE(PIMExport!#REF!,".",",")*1,PIMExport!#REF!))</f>
        <v>#REF!</v>
      </c>
      <c r="S3" s="47" t="e">
        <f>IFERROR(PIMExport!#REF!*1,IFERROR(SUBSTITUTE(PIMExport!#REF!,".",",")*1,PIMExport!#REF!))</f>
        <v>#REF!</v>
      </c>
      <c r="T3" s="47" t="e">
        <f>IFERROR(PIMExport!#REF!*1,IFERROR(SUBSTITUTE(PIMExport!#REF!,".",",")*1,PIMExport!#REF!))</f>
        <v>#REF!</v>
      </c>
      <c r="U3" s="47" t="e">
        <f>IFERROR(PIMExport!#REF!*1,IFERROR(SUBSTITUTE(PIMExport!#REF!,".",",")*1,PIMExport!#REF!))</f>
        <v>#REF!</v>
      </c>
      <c r="V3" s="47" t="e">
        <f>IFERROR(PIMExport!#REF!*1,IFERROR(SUBSTITUTE(PIMExport!#REF!,".",",")*1,PIMExport!#REF!))</f>
        <v>#REF!</v>
      </c>
      <c r="W3" s="47" t="e">
        <f>IFERROR(PIMExport!#REF!*1,IFERROR(SUBSTITUTE(PIMExport!#REF!,".",",")*1,PIMExport!#REF!))</f>
        <v>#REF!</v>
      </c>
      <c r="X3" s="47" t="e">
        <f>IFERROR(PIMExport!#REF!*1,IFERROR(SUBSTITUTE(PIMExport!#REF!,".",",")*1,PIMExport!#REF!))</f>
        <v>#REF!</v>
      </c>
      <c r="Y3" s="47" t="e">
        <f>IFERROR(PIMExport!#REF!*1,IFERROR(SUBSTITUTE(PIMExport!#REF!,".",",")*1,PIMExport!#REF!))</f>
        <v>#REF!</v>
      </c>
      <c r="Z3" s="47" t="e">
        <f>IFERROR(PIMExport!#REF!*1,IFERROR(SUBSTITUTE(PIMExport!#REF!,".",",")*1,PIMExport!#REF!))</f>
        <v>#REF!</v>
      </c>
      <c r="AA3" s="47" t="e">
        <f>IFERROR(PIMExport!#REF!*1,IFERROR(SUBSTITUTE(PIMExport!#REF!,".",",")*1,PIMExport!#REF!))</f>
        <v>#REF!</v>
      </c>
      <c r="AB3" s="47" t="e">
        <f>IFERROR(PIMExport!#REF!*1,IFERROR(SUBSTITUTE(PIMExport!#REF!,".",",")*1,PIMExport!#REF!))</f>
        <v>#REF!</v>
      </c>
      <c r="AC3" s="47" t="e">
        <f>IFERROR(PIMExport!#REF!*1,IFERROR(SUBSTITUTE(PIMExport!#REF!,".",",")*1,PIMExport!#REF!))</f>
        <v>#REF!</v>
      </c>
      <c r="AD3" s="47" t="e">
        <f>IFERROR(PIMExport!#REF!*1,IFERROR(SUBSTITUTE(PIMExport!#REF!,".",",")*1,PIMExport!#REF!))</f>
        <v>#REF!</v>
      </c>
      <c r="AE3" s="47" t="e">
        <f>IFERROR(PIMExport!#REF!*1,IFERROR(SUBSTITUTE(PIMExport!#REF!,".",",")*1,PIMExport!#REF!))</f>
        <v>#REF!</v>
      </c>
      <c r="AF3" s="47" t="e">
        <f>IFERROR(PIMExport!#REF!*1,IFERROR(SUBSTITUTE(PIMExport!#REF!,".",",")*1,PIMExport!#REF!))</f>
        <v>#REF!</v>
      </c>
      <c r="AG3" s="47" t="e">
        <f>IFERROR(PIMExport!#REF!*1,IFERROR(SUBSTITUTE(PIMExport!#REF!,".",",")*1,PIMExport!#REF!))</f>
        <v>#REF!</v>
      </c>
      <c r="AH3" s="47" t="e">
        <f>IFERROR(PIMExport!#REF!*1,IFERROR(SUBSTITUTE(PIMExport!#REF!,".",",")*1,PIMExport!#REF!))</f>
        <v>#REF!</v>
      </c>
      <c r="AI3" s="47" t="e">
        <f>IFERROR(PIMExport!#REF!*1,IFERROR(SUBSTITUTE(PIMExport!#REF!,".",",")*1,PIMExport!#REF!))</f>
        <v>#REF!</v>
      </c>
      <c r="AJ3" s="47" t="e">
        <f>IFERROR(PIMExport!#REF!*1,IFERROR(SUBSTITUTE(PIMExport!#REF!,".",",")*1,PIMExport!#REF!))</f>
        <v>#REF!</v>
      </c>
      <c r="AK3" s="47" t="e">
        <f>IFERROR(PIMExport!#REF!*1,IFERROR(SUBSTITUTE(PIMExport!#REF!,".",",")*1,PIMExport!#REF!))</f>
        <v>#REF!</v>
      </c>
      <c r="AL3" s="47" t="e">
        <f>IFERROR(PIMExport!#REF!*1,IFERROR(SUBSTITUTE(PIMExport!#REF!,".",",")*1,PIMExport!#REF!))</f>
        <v>#REF!</v>
      </c>
      <c r="AM3" s="47" t="e">
        <f>IFERROR(PIMExport!#REF!*1,IFERROR(SUBSTITUTE(PIMExport!#REF!,".",",")*1,PIMExport!#REF!))</f>
        <v>#REF!</v>
      </c>
      <c r="AN3" s="47" t="e">
        <f>IFERROR(PIMExport!#REF!*1,IFERROR(SUBSTITUTE(PIMExport!#REF!,".",",")*1,PIMExport!#REF!))</f>
        <v>#REF!</v>
      </c>
      <c r="AO3" s="47" t="e">
        <f>IFERROR(PIMExport!#REF!*1,IFERROR(SUBSTITUTE(PIMExport!#REF!,".",",")*1,PIMExport!#REF!))</f>
        <v>#REF!</v>
      </c>
      <c r="AP3" s="47" t="e">
        <f>IFERROR(PIMExport!#REF!*1,IFERROR(SUBSTITUTE(PIMExport!#REF!,".",",")*1,PIMExport!#REF!))</f>
        <v>#REF!</v>
      </c>
      <c r="AQ3" s="47" t="e">
        <f>IFERROR(PIMExport!#REF!*1,IFERROR(SUBSTITUTE(PIMExport!#REF!,".",",")*1,PIMExport!#REF!))</f>
        <v>#REF!</v>
      </c>
      <c r="AR3" s="47" t="e">
        <f>IFERROR(PIMExport!#REF!*1,IFERROR(SUBSTITUTE(PIMExport!#REF!,".",",")*1,PIMExport!#REF!))</f>
        <v>#REF!</v>
      </c>
      <c r="AS3" s="47" t="e">
        <f>IFERROR(PIMExport!#REF!*1,IFERROR(SUBSTITUTE(PIMExport!#REF!,".",",")*1,PIMExport!#REF!))</f>
        <v>#REF!</v>
      </c>
      <c r="AT3" s="47" t="e">
        <f>IFERROR(PIMExport!#REF!*1,IFERROR(SUBSTITUTE(PIMExport!#REF!,".",",")*1,PIMExport!#REF!))</f>
        <v>#REF!</v>
      </c>
      <c r="AU3" s="47" t="e">
        <f>IFERROR(PIMExport!#REF!*1,IFERROR(SUBSTITUTE(PIMExport!#REF!,".",",")*1,PIMExport!#REF!))</f>
        <v>#REF!</v>
      </c>
      <c r="AV3" s="47" t="e">
        <f>IFERROR(PIMExport!#REF!*1,IFERROR(SUBSTITUTE(PIMExport!#REF!,".",",")*1,PIMExport!#REF!))</f>
        <v>#REF!</v>
      </c>
      <c r="AW3" s="47" t="e">
        <f>IFERROR(PIMExport!#REF!*1,IFERROR(SUBSTITUTE(PIMExport!#REF!,".",",")*1,PIMExport!#REF!))</f>
        <v>#REF!</v>
      </c>
      <c r="AX3" s="47" t="e">
        <f>IFERROR(PIMExport!#REF!*1,IFERROR(SUBSTITUTE(PIMExport!#REF!,".",",")*1,PIMExport!#REF!))</f>
        <v>#REF!</v>
      </c>
      <c r="AY3" s="47" t="e">
        <f>IFERROR(PIMExport!#REF!*1,IFERROR(SUBSTITUTE(PIMExport!#REF!,".",",")*1,PIMExport!#REF!))</f>
        <v>#REF!</v>
      </c>
      <c r="AZ3" s="47" t="e">
        <f>IFERROR(PIMExport!#REF!*1,IFERROR(SUBSTITUTE(PIMExport!#REF!,".",",")*1,PIMExport!#REF!))</f>
        <v>#REF!</v>
      </c>
      <c r="BA3" s="47" t="e">
        <f>IFERROR(PIMExport!#REF!*1,IFERROR(SUBSTITUTE(PIMExport!#REF!,".",",")*1,PIMExport!#REF!))</f>
        <v>#REF!</v>
      </c>
      <c r="BB3" s="47" t="e">
        <f>IFERROR(PIMExport!#REF!*1,IFERROR(SUBSTITUTE(PIMExport!#REF!,".",",")*1,PIMExport!#REF!))</f>
        <v>#REF!</v>
      </c>
      <c r="BC3" s="47" t="e">
        <f>IFERROR(PIMExport!#REF!*1,IFERROR(SUBSTITUTE(PIMExport!#REF!,".",",")*1,PIMExport!#REF!))</f>
        <v>#REF!</v>
      </c>
      <c r="BD3" s="47" t="e">
        <f>IFERROR(PIMExport!#REF!*1,IFERROR(SUBSTITUTE(PIMExport!#REF!,".",",")*1,PIMExport!#REF!))</f>
        <v>#REF!</v>
      </c>
      <c r="BE3" s="47" t="e">
        <f>IFERROR(PIMExport!#REF!*1,IFERROR(SUBSTITUTE(PIMExport!#REF!,".",",")*1,PIMExport!#REF!))</f>
        <v>#REF!</v>
      </c>
      <c r="BF3" s="47" t="e">
        <f>IFERROR(PIMExport!#REF!*1,IFERROR(SUBSTITUTE(PIMExport!#REF!,".",",")*1,PIMExport!#REF!))</f>
        <v>#REF!</v>
      </c>
      <c r="BG3" s="47" t="e">
        <f>IFERROR(PIMExport!#REF!*1,IFERROR(SUBSTITUTE(PIMExport!#REF!,".",",")*1,PIMExport!#REF!))</f>
        <v>#REF!</v>
      </c>
      <c r="BH3" s="47" t="e">
        <f>IFERROR(PIMExport!#REF!*1,IFERROR(SUBSTITUTE(PIMExport!#REF!,".",",")*1,PIMExport!#REF!))</f>
        <v>#REF!</v>
      </c>
      <c r="BI3" s="47" t="e">
        <f>IFERROR(PIMExport!#REF!*1,IFERROR(SUBSTITUTE(PIMExport!#REF!,".",",")*1,PIMExport!#REF!))</f>
        <v>#REF!</v>
      </c>
      <c r="BJ3" s="47" t="e">
        <f>IFERROR(PIMExport!#REF!*1,IFERROR(SUBSTITUTE(PIMExport!#REF!,".",",")*1,PIMExport!#REF!))</f>
        <v>#REF!</v>
      </c>
      <c r="BK3" s="47" t="e">
        <f>IFERROR(PIMExport!#REF!*1,IFERROR(SUBSTITUTE(PIMExport!#REF!,".",",")*1,PIMExport!#REF!))</f>
        <v>#REF!</v>
      </c>
      <c r="BL3" s="47" t="e">
        <f>IFERROR(PIMExport!#REF!*1,IFERROR(SUBSTITUTE(PIMExport!#REF!,".",",")*1,PIMExport!#REF!))</f>
        <v>#REF!</v>
      </c>
      <c r="BM3" s="47" t="e">
        <f>IFERROR(PIMExport!#REF!*1,IFERROR(SUBSTITUTE(PIMExport!#REF!,".",",")*1,PIMExport!#REF!))</f>
        <v>#REF!</v>
      </c>
      <c r="BN3" s="47" t="e">
        <f>IFERROR(PIMExport!#REF!*1,IFERROR(SUBSTITUTE(PIMExport!#REF!,".",",")*1,PIMExport!#REF!))</f>
        <v>#REF!</v>
      </c>
      <c r="BO3" s="47" t="e">
        <f>IFERROR(PIMExport!#REF!*1,IFERROR(SUBSTITUTE(PIMExport!#REF!,".",",")*1,PIMExport!#REF!))</f>
        <v>#REF!</v>
      </c>
      <c r="BP3" s="47" t="e">
        <f>IFERROR(PIMExport!#REF!*1,IFERROR(SUBSTITUTE(PIMExport!#REF!,".",",")*1,PIMExport!#REF!))</f>
        <v>#REF!</v>
      </c>
      <c r="BQ3" s="47" t="e">
        <f>IFERROR(PIMExport!#REF!*1,IFERROR(SUBSTITUTE(PIMExport!#REF!,".",",")*1,PIMExport!#REF!))</f>
        <v>#REF!</v>
      </c>
      <c r="BR3" s="47" t="e">
        <f>IFERROR(PIMExport!#REF!*1,IFERROR(SUBSTITUTE(PIMExport!#REF!,".",",")*1,PIMExport!#REF!))</f>
        <v>#REF!</v>
      </c>
      <c r="BS3" s="47" t="e">
        <f>IFERROR(PIMExport!#REF!*1,IFERROR(SUBSTITUTE(PIMExport!#REF!,".",",")*1,PIMExport!#REF!))</f>
        <v>#REF!</v>
      </c>
      <c r="BT3" s="47" t="e">
        <f>IFERROR(PIMExport!#REF!*1,IFERROR(SUBSTITUTE(PIMExport!#REF!,".",",")*1,PIMExport!#REF!))</f>
        <v>#REF!</v>
      </c>
      <c r="BU3" s="47" t="e">
        <f>IFERROR(PIMExport!#REF!*1,IFERROR(SUBSTITUTE(PIMExport!#REF!,".",",")*1,PIMExport!#REF!))</f>
        <v>#REF!</v>
      </c>
      <c r="BV3" s="47" t="e">
        <f>IFERROR(PIMExport!#REF!*1,IFERROR(SUBSTITUTE(PIMExport!#REF!,".",",")*1,PIMExport!#REF!))</f>
        <v>#REF!</v>
      </c>
      <c r="BW3" s="47" t="e">
        <f>IFERROR(PIMExport!#REF!*1,IFERROR(SUBSTITUTE(PIMExport!#REF!,".",",")*1,PIMExport!#REF!))</f>
        <v>#REF!</v>
      </c>
      <c r="BX3" s="47" t="e">
        <f>IFERROR(PIMExport!#REF!*1,IFERROR(SUBSTITUTE(PIMExport!#REF!,".",",")*1,PIMExport!#REF!))</f>
        <v>#REF!</v>
      </c>
      <c r="BY3" s="47" t="e">
        <f>IFERROR(PIMExport!#REF!*1,IFERROR(SUBSTITUTE(PIMExport!#REF!,".",",")*1,PIMExport!#REF!))</f>
        <v>#REF!</v>
      </c>
      <c r="BZ3" s="47" t="e">
        <f>IFERROR(PIMExport!#REF!*1,IFERROR(SUBSTITUTE(PIMExport!#REF!,".",",")*1,PIMExport!#REF!))</f>
        <v>#REF!</v>
      </c>
      <c r="CA3" s="47" t="e">
        <f>IFERROR(PIMExport!#REF!*1,IFERROR(SUBSTITUTE(PIMExport!#REF!,".",",")*1,PIMExport!#REF!))</f>
        <v>#REF!</v>
      </c>
      <c r="CB3" s="47" t="e">
        <f>IFERROR(PIMExport!#REF!*1,IFERROR(SUBSTITUTE(PIMExport!#REF!,".",",")*1,PIMExport!#REF!))</f>
        <v>#REF!</v>
      </c>
      <c r="CC3" s="47" t="e">
        <f>IFERROR(PIMExport!#REF!*1,IFERROR(SUBSTITUTE(PIMExport!#REF!,".",",")*1,PIMExport!#REF!))</f>
        <v>#REF!</v>
      </c>
      <c r="CD3" s="47" t="e">
        <f>IFERROR(PIMExport!#REF!*1,IFERROR(SUBSTITUTE(PIMExport!#REF!,".",",")*1,PIMExport!#REF!))</f>
        <v>#REF!</v>
      </c>
      <c r="CE3" s="47" t="e">
        <f>IFERROR(PIMExport!#REF!*1,IFERROR(SUBSTITUTE(PIMExport!#REF!,".",",")*1,PIMExport!#REF!))</f>
        <v>#REF!</v>
      </c>
      <c r="CF3" s="47" t="e">
        <f>IFERROR(PIMExport!#REF!*1,IFERROR(SUBSTITUTE(PIMExport!#REF!,".",",")*1,PIMExport!#REF!))</f>
        <v>#REF!</v>
      </c>
      <c r="CG3" s="47" t="e">
        <f>IFERROR(PIMExport!#REF!*1,IFERROR(SUBSTITUTE(PIMExport!#REF!,".",",")*1,PIMExport!#REF!))</f>
        <v>#REF!</v>
      </c>
      <c r="CH3" s="47" t="e">
        <f>IFERROR(PIMExport!#REF!*1,IFERROR(SUBSTITUTE(PIMExport!#REF!,".",",")*1,PIMExport!#REF!))</f>
        <v>#REF!</v>
      </c>
      <c r="CI3" s="47" t="e">
        <f>IFERROR(PIMExport!#REF!*1,IFERROR(SUBSTITUTE(PIMExport!#REF!,".",",")*1,PIMExport!#REF!))</f>
        <v>#REF!</v>
      </c>
      <c r="CJ3" s="47" t="e">
        <f>IFERROR(PIMExport!#REF!*1,IFERROR(SUBSTITUTE(PIMExport!#REF!,".",",")*1,PIMExport!#REF!))</f>
        <v>#REF!</v>
      </c>
      <c r="CK3" s="47" t="e">
        <f>IFERROR(PIMExport!#REF!*1,IFERROR(SUBSTITUTE(PIMExport!#REF!,".",",")*1,PIMExport!#REF!))</f>
        <v>#REF!</v>
      </c>
      <c r="CL3" s="47" t="e">
        <f>IFERROR(PIMExport!#REF!*1,IFERROR(SUBSTITUTE(PIMExport!#REF!,".",",")*1,PIMExport!#REF!))</f>
        <v>#REF!</v>
      </c>
      <c r="CM3" s="47" t="e">
        <f>IFERROR(PIMExport!#REF!*1,IFERROR(SUBSTITUTE(PIMExport!#REF!,".",",")*1,PIMExport!#REF!))</f>
        <v>#REF!</v>
      </c>
      <c r="CN3" s="47" t="e">
        <f>IFERROR(PIMExport!#REF!*1,IFERROR(SUBSTITUTE(PIMExport!#REF!,".",",")*1,PIMExport!#REF!))</f>
        <v>#REF!</v>
      </c>
      <c r="CO3" s="47" t="e">
        <f>IFERROR(PIMExport!#REF!*1,IFERROR(SUBSTITUTE(PIMExport!#REF!,".",",")*1,PIMExport!#REF!))</f>
        <v>#REF!</v>
      </c>
      <c r="CP3" s="47" t="e">
        <f>IFERROR(PIMExport!#REF!*1,IFERROR(SUBSTITUTE(PIMExport!#REF!,".",",")*1,PIMExport!#REF!))</f>
        <v>#REF!</v>
      </c>
      <c r="CQ3" s="47" t="e">
        <f>IFERROR(PIMExport!#REF!*1,IFERROR(SUBSTITUTE(PIMExport!#REF!,".",",")*1,PIMExport!#REF!))</f>
        <v>#REF!</v>
      </c>
      <c r="CR3" s="47" t="e">
        <f>IFERROR(PIMExport!#REF!*1,IFERROR(SUBSTITUTE(PIMExport!#REF!,".",",")*1,PIMExport!#REF!))</f>
        <v>#REF!</v>
      </c>
      <c r="CS3" s="47" t="e">
        <f>IFERROR(PIMExport!#REF!*1,IFERROR(SUBSTITUTE(PIMExport!#REF!,".",",")*1,PIMExport!#REF!))</f>
        <v>#REF!</v>
      </c>
      <c r="CT3" s="47" t="e">
        <f>IFERROR(PIMExport!#REF!*1,IFERROR(SUBSTITUTE(PIMExport!#REF!,".",",")*1,PIMExport!#REF!))</f>
        <v>#REF!</v>
      </c>
      <c r="CU3" s="47" t="e">
        <f>IFERROR(PIMExport!#REF!*1,IFERROR(SUBSTITUTE(PIMExport!#REF!,".",",")*1,PIMExport!#REF!))</f>
        <v>#REF!</v>
      </c>
      <c r="CV3" s="47" t="e">
        <f>IFERROR(PIMExport!#REF!*1,IFERROR(SUBSTITUTE(PIMExport!#REF!,".",",")*1,PIMExport!#REF!))</f>
        <v>#REF!</v>
      </c>
      <c r="CW3" s="47" t="e">
        <f>IFERROR(PIMExport!#REF!*1,IFERROR(SUBSTITUTE(PIMExport!#REF!,".",",")*1,PIMExport!#REF!))</f>
        <v>#REF!</v>
      </c>
      <c r="CX3" s="47" t="e">
        <f>IFERROR(PIMExport!#REF!*1,IFERROR(SUBSTITUTE(PIMExport!#REF!,".",",")*1,PIMExport!#REF!))</f>
        <v>#REF!</v>
      </c>
      <c r="CY3" s="47" t="e">
        <f>IFERROR(PIMExport!#REF!*1,IFERROR(SUBSTITUTE(PIMExport!#REF!,".",",")*1,PIMExport!#REF!))</f>
        <v>#REF!</v>
      </c>
      <c r="CZ3" s="47" t="e">
        <f>IFERROR(PIMExport!#REF!*1,IFERROR(SUBSTITUTE(PIMExport!#REF!,".",",")*1,PIMExport!#REF!))</f>
        <v>#REF!</v>
      </c>
      <c r="DA3" s="47" t="e">
        <f>IFERROR(PIMExport!#REF!*1,IFERROR(SUBSTITUTE(PIMExport!#REF!,".",",")*1,PIMExport!#REF!))</f>
        <v>#REF!</v>
      </c>
      <c r="DB3" s="47" t="e">
        <f>IFERROR(PIMExport!#REF!*1,IFERROR(SUBSTITUTE(PIMExport!#REF!,".",",")*1,PIMExport!#REF!))</f>
        <v>#REF!</v>
      </c>
      <c r="DC3" s="47" t="e">
        <f>IFERROR(PIMExport!#REF!*1,IFERROR(SUBSTITUTE(PIMExport!#REF!,".",",")*1,PIMExport!#REF!))</f>
        <v>#REF!</v>
      </c>
      <c r="DD3" s="47" t="e">
        <f>IFERROR(PIMExport!#REF!*1,IFERROR(SUBSTITUTE(PIMExport!#REF!,".",",")*1,PIMExport!#REF!))</f>
        <v>#REF!</v>
      </c>
      <c r="DE3" s="47" t="e">
        <f>IFERROR(PIMExport!#REF!*1,IFERROR(SUBSTITUTE(PIMExport!#REF!,".",",")*1,PIMExport!#REF!))</f>
        <v>#REF!</v>
      </c>
      <c r="DF3" s="47" t="e">
        <f>IFERROR(PIMExport!#REF!*1,IFERROR(SUBSTITUTE(PIMExport!#REF!,".",",")*1,PIMExport!#REF!))</f>
        <v>#REF!</v>
      </c>
      <c r="DG3" s="47" t="e">
        <f>IFERROR(PIMExport!#REF!*1,IFERROR(SUBSTITUTE(PIMExport!#REF!,".",",")*1,PIMExport!#REF!))</f>
        <v>#REF!</v>
      </c>
      <c r="DH3" s="47" t="e">
        <f>IFERROR(PIMExport!#REF!*1,IFERROR(SUBSTITUTE(PIMExport!#REF!,".",",")*1,PIMExport!#REF!))</f>
        <v>#REF!</v>
      </c>
      <c r="DI3" s="47" t="e">
        <f>IFERROR(PIMExport!#REF!*1,IFERROR(SUBSTITUTE(PIMExport!#REF!,".",",")*1,PIMExport!#REF!))</f>
        <v>#REF!</v>
      </c>
      <c r="DJ3" s="47" t="e">
        <f>IFERROR(PIMExport!#REF!*1,IFERROR(SUBSTITUTE(PIMExport!#REF!,".",",")*1,PIMExport!#REF!))</f>
        <v>#REF!</v>
      </c>
      <c r="DK3" s="47" t="e">
        <f>IFERROR(PIMExport!#REF!*1,IFERROR(SUBSTITUTE(PIMExport!#REF!,".",",")*1,PIMExport!#REF!))</f>
        <v>#REF!</v>
      </c>
      <c r="DL3" s="47" t="e">
        <f>IFERROR(PIMExport!#REF!*1,IFERROR(SUBSTITUTE(PIMExport!#REF!,".",",")*1,PIMExport!#REF!))</f>
        <v>#REF!</v>
      </c>
      <c r="DM3" s="47" t="e">
        <f>IFERROR(PIMExport!#REF!*1,IFERROR(SUBSTITUTE(PIMExport!#REF!,".",",")*1,PIMExport!#REF!))</f>
        <v>#REF!</v>
      </c>
      <c r="DN3" s="47" t="e">
        <f>IFERROR(PIMExport!#REF!*1,IFERROR(SUBSTITUTE(PIMExport!#REF!,".",",")*1,PIMExport!#REF!))</f>
        <v>#REF!</v>
      </c>
      <c r="DO3" s="47" t="e">
        <f>IFERROR(PIMExport!#REF!*1,IFERROR(SUBSTITUTE(PIMExport!#REF!,".",",")*1,PIMExport!#REF!))</f>
        <v>#REF!</v>
      </c>
    </row>
    <row r="4" spans="1:119">
      <c r="A4" s="47" t="str">
        <f>IFERROR(PIMExport!A2*1,IFERROR(SUBSTITUTE(PIMExport!A2,".",",")*1,PIMExport!A2))</f>
        <v>MLSH06Z135-L</v>
      </c>
      <c r="B4" s="47" t="str">
        <f>IFERROR(PIMExport!B2*1,IFERROR(SUBSTITUTE(PIMExport!B2,".",",")*1,PIMExport!B2))</f>
        <v>Belt</v>
      </c>
      <c r="C4" s="47" t="str">
        <f>IFERROR(PIMExport!C2*1,IFERROR(SUBSTITUTE(PIMExport!C2,".",",")*1,PIMExport!C2))</f>
        <v>Wheel</v>
      </c>
      <c r="D4" s="47">
        <f>IFERROR(PIMExport!D2*1,IFERROR(SUBSTITUTE(PIMExport!D2,".",",")*1,PIMExport!D2))</f>
        <v>5500</v>
      </c>
      <c r="E4" s="47">
        <f>IFERROR(PIMExport!E2*1,IFERROR(SUBSTITUTE(PIMExport!E2,".",",")*1,PIMExport!E2))</f>
        <v>6</v>
      </c>
      <c r="F4" s="47">
        <f>IFERROR(PIMExport!F2*1,IFERROR(SUBSTITUTE(PIMExport!F2,".",",")*1,PIMExport!F2))</f>
        <v>0</v>
      </c>
      <c r="G4" s="47">
        <f>IFERROR(PIMExport!G2*1,IFERROR(SUBSTITUTE(PIMExport!G2,".",",")*1,PIMExport!G2))</f>
        <v>12.6</v>
      </c>
      <c r="H4" s="47">
        <f>IFERROR(PIMExport!H2*1,IFERROR(SUBSTITUTE(PIMExport!H2,".",",")*1,PIMExport!H2))</f>
        <v>1.33</v>
      </c>
      <c r="I4" s="47">
        <f>IFERROR(PIMExport!I2*1,IFERROR(SUBSTITUTE(PIMExport!I2,".",",")*1,PIMExport!I2))</f>
        <v>349</v>
      </c>
      <c r="J4" s="47">
        <f>IFERROR(PIMExport!J2*1,IFERROR(SUBSTITUTE(PIMExport!J2,".",",")*1,PIMExport!J2))</f>
        <v>102.5</v>
      </c>
      <c r="K4" s="47">
        <f>IFERROR(PIMExport!K2*1,IFERROR(SUBSTITUTE(PIMExport!K2,".",",")*1,PIMExport!K2))</f>
        <v>0</v>
      </c>
      <c r="L4" s="47">
        <f>IFERROR(PIMExport!L2*1,IFERROR(SUBSTITUTE(PIMExport!L2,".",",")*1,PIMExport!L2))</f>
        <v>1.63E-4</v>
      </c>
      <c r="M4" s="47">
        <f>IFERROR(PIMExport!M2*1,IFERROR(SUBSTITUTE(PIMExport!M2,".",",")*1,PIMExport!M2))</f>
        <v>0.9</v>
      </c>
      <c r="N4" s="47">
        <f>IFERROR(PIMExport!N2*1,IFERROR(SUBSTITUTE(PIMExport!N2,".",",")*1,PIMExport!N2))</f>
        <v>150</v>
      </c>
      <c r="O4" s="47">
        <f>IFERROR(PIMExport!O2*1,IFERROR(SUBSTITUTE(PIMExport!O2,".",",")*1,PIMExport!O2))</f>
        <v>1500</v>
      </c>
      <c r="P4" s="47">
        <f>IFERROR(PIMExport!P2*1,IFERROR(SUBSTITUTE(PIMExport!P2,".",",")*1,PIMExport!P2))</f>
        <v>3000</v>
      </c>
      <c r="Q4" s="47">
        <f>IFERROR(PIMExport!Q2*1,IFERROR(SUBSTITUTE(PIMExport!Q2,".",",")*1,PIMExport!Q2))</f>
        <v>4.5999999999999996</v>
      </c>
      <c r="R4" s="47">
        <f>IFERROR(PIMExport!R2*1,IFERROR(SUBSTITUTE(PIMExport!R2,".",",")*1,PIMExport!R2))</f>
        <v>9</v>
      </c>
      <c r="S4" s="47">
        <f>IFERROR(PIMExport!S2*1,IFERROR(SUBSTITUTE(PIMExport!S2,".",",")*1,PIMExport!S2))</f>
        <v>12</v>
      </c>
      <c r="T4" s="47">
        <f>IFERROR(PIMExport!T2*1,IFERROR(SUBSTITUTE(PIMExport!T2,".",",")*1,PIMExport!T2))</f>
        <v>10</v>
      </c>
      <c r="U4" s="47">
        <f>IFERROR(PIMExport!U2*1,IFERROR(SUBSTITUTE(PIMExport!U2,".",",")*1,PIMExport!U2))</f>
        <v>0.1</v>
      </c>
      <c r="V4" s="47">
        <f>IFERROR(PIMExport!V2*1,IFERROR(SUBSTITUTE(PIMExport!V2,".",",")*1,PIMExport!V2))</f>
        <v>0</v>
      </c>
      <c r="W4" s="47">
        <f>IFERROR(PIMExport!W2*1,IFERROR(SUBSTITUTE(PIMExport!W2,".",",")*1,PIMExport!W2))</f>
        <v>0.8</v>
      </c>
      <c r="X4" s="47">
        <f>IFERROR(PIMExport!X2*1,IFERROR(SUBSTITUTE(PIMExport!X2,".",",")*1,PIMExport!X2))</f>
        <v>0</v>
      </c>
      <c r="Y4" s="47">
        <f>IFERROR(PIMExport!Y2*1,IFERROR(SUBSTITUTE(PIMExport!Y2,".",",")*1,PIMExport!Y2))</f>
        <v>1480</v>
      </c>
      <c r="Z4" s="47">
        <f>IFERROR(PIMExport!Z2*1,IFERROR(SUBSTITUTE(PIMExport!Z2,".",",")*1,PIMExport!Z2))</f>
        <v>1554.39</v>
      </c>
      <c r="AA4" s="47">
        <f>IFERROR(PIMExport!AA2*1,IFERROR(SUBSTITUTE(PIMExport!AA2,".",",")*1,PIMExport!AA2))</f>
        <v>0</v>
      </c>
      <c r="AB4" s="47">
        <f>IFERROR(PIMExport!AB2*1,IFERROR(SUBSTITUTE(PIMExport!AB2,".",",")*1,PIMExport!AB2))</f>
        <v>0</v>
      </c>
      <c r="AC4" s="47">
        <f>IFERROR(PIMExport!AC2*1,IFERROR(SUBSTITUTE(PIMExport!AC2,".",",")*1,PIMExport!AC2))</f>
        <v>92.892499999999998</v>
      </c>
      <c r="AD4" s="47">
        <f>IFERROR(PIMExport!AD2*1,IFERROR(SUBSTITUTE(PIMExport!AD2,".",",")*1,PIMExport!AD2))</f>
        <v>0</v>
      </c>
      <c r="AE4" s="47">
        <f>IFERROR(PIMExport!AE2*1,IFERROR(SUBSTITUTE(PIMExport!AE2,".",",")*1,PIMExport!AE2))</f>
        <v>3000</v>
      </c>
      <c r="AF4" s="47">
        <f>IFERROR(PIMExport!AF2*1,IFERROR(SUBSTITUTE(PIMExport!AF2,".",",")*1,PIMExport!AF2))</f>
        <v>3000</v>
      </c>
      <c r="AG4" s="47">
        <f>IFERROR(PIMExport!AG2*1,IFERROR(SUBSTITUTE(PIMExport!AG2,".",",")*1,PIMExport!AG2))</f>
        <v>165</v>
      </c>
      <c r="AH4" s="47">
        <f>IFERROR(PIMExport!AH2*1,IFERROR(SUBSTITUTE(PIMExport!AH2,".",",")*1,PIMExport!AH2))</f>
        <v>585</v>
      </c>
      <c r="AI4" s="47">
        <f>IFERROR(PIMExport!AI2*1,IFERROR(SUBSTITUTE(PIMExport!AI2,".",",")*1,PIMExport!AI2))</f>
        <v>585</v>
      </c>
      <c r="AJ4" s="47">
        <f>IFERROR(PIMExport!AJ2*1,IFERROR(SUBSTITUTE(PIMExport!AJ2,".",",")*1,PIMExport!AJ2))</f>
        <v>0</v>
      </c>
      <c r="AK4" s="47">
        <f>IFERROR(PIMExport!AK2*1,IFERROR(SUBSTITUTE(PIMExport!AK2,".",",")*1,PIMExport!AK2))</f>
        <v>0</v>
      </c>
      <c r="AL4" s="47">
        <f>IFERROR(PIMExport!AL2*1,IFERROR(SUBSTITUTE(PIMExport!AL2,".",",")*1,PIMExport!AL2))</f>
        <v>6.75</v>
      </c>
      <c r="AM4" s="47">
        <f>IFERROR(PIMExport!AM2*1,IFERROR(SUBSTITUTE(PIMExport!AM2,".",",")*1,PIMExport!AM2))</f>
        <v>20</v>
      </c>
      <c r="AN4" s="47">
        <f>IFERROR(PIMExport!AN2*1,IFERROR(SUBSTITUTE(PIMExport!AN2,".",",")*1,PIMExport!AN2))</f>
        <v>1</v>
      </c>
      <c r="AO4" s="47">
        <f>IFERROR(PIMExport!AO2*1,IFERROR(SUBSTITUTE(PIMExport!AO2,".",",")*1,PIMExport!AO2))</f>
        <v>0</v>
      </c>
      <c r="AP4" s="47">
        <f>IFERROR(PIMExport!AP2*1,IFERROR(SUBSTITUTE(PIMExport!AP2,".",",")*1,PIMExport!AP2))</f>
        <v>0</v>
      </c>
      <c r="AQ4" s="47">
        <f>IFERROR(PIMExport!AQ2*1,IFERROR(SUBSTITUTE(PIMExport!AQ2,".",",")*1,PIMExport!AQ2))</f>
        <v>4100</v>
      </c>
      <c r="AR4" s="47">
        <f>IFERROR(PIMExport!AR2*1,IFERROR(SUBSTITUTE(PIMExport!AR2,".",",")*1,PIMExport!AR2))</f>
        <v>22.8</v>
      </c>
      <c r="AS4" s="47">
        <f>IFERROR(PIMExport!AS2*1,IFERROR(SUBSTITUTE(PIMExport!AS2,".",",")*1,PIMExport!AS2))</f>
        <v>250</v>
      </c>
      <c r="AT4" s="47">
        <f>IFERROR(PIMExport!AT2*1,IFERROR(SUBSTITUTE(PIMExport!AT2,".",",")*1,PIMExport!AT2))</f>
        <v>1</v>
      </c>
      <c r="AU4" s="47">
        <f>IFERROR(PIMExport!AU2*1,IFERROR(SUBSTITUTE(PIMExport!AU2,".",",")*1,PIMExport!AU2))</f>
        <v>0.5</v>
      </c>
      <c r="AV4" s="47">
        <f>IFERROR(PIMExport!AV2*1,IFERROR(SUBSTITUTE(PIMExport!AV2,".",",")*1,PIMExport!AV2))</f>
        <v>3.1</v>
      </c>
      <c r="AW4" s="47">
        <f>IFERROR(PIMExport!AW2*1,IFERROR(SUBSTITUTE(PIMExport!AW2,".",",")*1,PIMExport!AW2))</f>
        <v>3.6</v>
      </c>
      <c r="AX4" s="47">
        <f>IFERROR(PIMExport!AX2*1,IFERROR(SUBSTITUTE(PIMExport!AX2,".",",")*1,PIMExport!AX2))</f>
        <v>1302</v>
      </c>
      <c r="AY4" s="47">
        <f>IFERROR(PIMExport!AY2*1,IFERROR(SUBSTITUTE(PIMExport!AY2,".",",")*1,PIMExport!AY2))</f>
        <v>0.11899999999999999</v>
      </c>
      <c r="AZ4" s="47">
        <f>IFERROR(PIMExport!AZ2*1,IFERROR(SUBSTITUTE(PIMExport!AZ2,".",",")*1,PIMExport!AZ2))</f>
        <v>6700</v>
      </c>
      <c r="BA4" s="47">
        <f>IFERROR(PIMExport!BA2*1,IFERROR(SUBSTITUTE(PIMExport!BA2,".",",")*1,PIMExport!BA2))</f>
        <v>7800</v>
      </c>
      <c r="BB4" s="47">
        <f>IFERROR(PIMExport!BB2*1,IFERROR(SUBSTITUTE(PIMExport!BB2,".",",")*1,PIMExport!BB2))</f>
        <v>42.97</v>
      </c>
      <c r="BC4" s="47">
        <f>IFERROR(PIMExport!BC2*1,IFERROR(SUBSTITUTE(PIMExport!BC2,".",",")*1,PIMExport!BC2))</f>
        <v>42.97</v>
      </c>
      <c r="BD4" s="47">
        <f>IFERROR(PIMExport!BD2*1,IFERROR(SUBSTITUTE(PIMExport!BD2,".",",")*1,PIMExport!BD2))</f>
        <v>25.47</v>
      </c>
      <c r="BE4" s="47">
        <f>IFERROR(PIMExport!BE2*1,IFERROR(SUBSTITUTE(PIMExport!BE2,".",",")*1,PIMExport!BE2))</f>
        <v>25.47</v>
      </c>
      <c r="BF4" s="47">
        <f>IFERROR(PIMExport!BF2*1,IFERROR(SUBSTITUTE(PIMExport!BF2,".",",")*1,PIMExport!BF2))</f>
        <v>0</v>
      </c>
      <c r="BG4" s="47">
        <f>IFERROR(PIMExport!BG2*1,IFERROR(SUBSTITUTE(PIMExport!BG2,".",",")*1,PIMExport!BG2))</f>
        <v>650</v>
      </c>
      <c r="BH4" s="47">
        <f>IFERROR(PIMExport!BH2*1,IFERROR(SUBSTITUTE(PIMExport!BH2,".",",")*1,PIMExport!BH2))</f>
        <v>0</v>
      </c>
      <c r="BI4" s="47">
        <f>IFERROR(PIMExport!BI2*1,IFERROR(SUBSTITUTE(PIMExport!BI2,".",",")*1,PIMExport!BI2))</f>
        <v>0</v>
      </c>
      <c r="BJ4" s="47">
        <f>IFERROR(PIMExport!BJ2*1,IFERROR(SUBSTITUTE(PIMExport!BJ2,".",",")*1,PIMExport!BJ2))</f>
        <v>0</v>
      </c>
      <c r="BK4" s="47">
        <f>IFERROR(PIMExport!BK2*1,IFERROR(SUBSTITUTE(PIMExport!BK2,".",",")*1,PIMExport!BK2))</f>
        <v>0</v>
      </c>
      <c r="BL4" s="47">
        <f>IFERROR(PIMExport!BL2*1,IFERROR(SUBSTITUTE(PIMExport!BL2,".",",")*1,PIMExport!BL2))</f>
        <v>0</v>
      </c>
      <c r="BM4" s="47">
        <f>IFERROR(PIMExport!BM2*1,IFERROR(SUBSTITUTE(PIMExport!BM2,".",",")*1,PIMExport!BM2))</f>
        <v>0</v>
      </c>
      <c r="BN4" s="47">
        <f>IFERROR(PIMExport!BN2*1,IFERROR(SUBSTITUTE(PIMExport!BN2,".",",")*1,PIMExport!BN2))</f>
        <v>0</v>
      </c>
      <c r="BO4" s="47">
        <f>IFERROR(PIMExport!BO2*1,IFERROR(SUBSTITUTE(PIMExport!BO2,".",",")*1,PIMExport!BO2))</f>
        <v>0</v>
      </c>
      <c r="BP4" s="47">
        <f>IFERROR(PIMExport!BP2*1,IFERROR(SUBSTITUTE(PIMExport!BP2,".",",")*1,PIMExport!BP2))</f>
        <v>0</v>
      </c>
      <c r="BQ4" s="47">
        <f>IFERROR(PIMExport!BQ2*1,IFERROR(SUBSTITUTE(PIMExport!BQ2,".",",")*1,PIMExport!BQ2))</f>
        <v>0</v>
      </c>
      <c r="BR4" s="47">
        <f>IFERROR(PIMExport!BR2*1,IFERROR(SUBSTITUTE(PIMExport!BR2,".",",")*1,PIMExport!BR2))</f>
        <v>0</v>
      </c>
      <c r="BS4" s="47">
        <f>IFERROR(PIMExport!BS2*1,IFERROR(SUBSTITUTE(PIMExport!BS2,".",",")*1,PIMExport!BS2))</f>
        <v>0</v>
      </c>
      <c r="BT4" s="47">
        <f>IFERROR(PIMExport!BT2*1,IFERROR(SUBSTITUTE(PIMExport!BT2,".",",")*1,PIMExport!BT2))</f>
        <v>0</v>
      </c>
      <c r="BU4" s="47">
        <f>IFERROR(PIMExport!BU2*1,IFERROR(SUBSTITUTE(PIMExport!BU2,".",",")*1,PIMExport!BU2))</f>
        <v>0</v>
      </c>
      <c r="BV4" s="47">
        <f>IFERROR(PIMExport!BV2*1,IFERROR(SUBSTITUTE(PIMExport!BV2,".",",")*1,PIMExport!BV2))</f>
        <v>0</v>
      </c>
      <c r="BW4" s="47">
        <f>IFERROR(PIMExport!BW2*1,IFERROR(SUBSTITUTE(PIMExport!BW2,".",",")*1,PIMExport!BW2))</f>
        <v>0</v>
      </c>
      <c r="BX4" s="47">
        <f>IFERROR(PIMExport!BX2*1,IFERROR(SUBSTITUTE(PIMExport!BX2,".",",")*1,PIMExport!BX2))</f>
        <v>0</v>
      </c>
      <c r="BY4" s="47">
        <f>IFERROR(PIMExport!BY2*1,IFERROR(SUBSTITUTE(PIMExport!BY2,".",",")*1,PIMExport!BY2))</f>
        <v>0</v>
      </c>
      <c r="BZ4" s="47">
        <f>IFERROR(PIMExport!BZ2*1,IFERROR(SUBSTITUTE(PIMExport!BZ2,".",",")*1,PIMExport!BZ2))</f>
        <v>0</v>
      </c>
      <c r="CA4" s="47">
        <f>IFERROR(PIMExport!CA2*1,IFERROR(SUBSTITUTE(PIMExport!CA2,".",",")*1,PIMExport!CA2))</f>
        <v>0</v>
      </c>
      <c r="CB4" s="47">
        <f>IFERROR(PIMExport!CB2*1,IFERROR(SUBSTITUTE(PIMExport!CB2,".",",")*1,PIMExport!CB2))</f>
        <v>0</v>
      </c>
      <c r="CC4" s="47">
        <f>IFERROR(PIMExport!CC2*1,IFERROR(SUBSTITUTE(PIMExport!CC2,".",",")*1,PIMExport!CC2))</f>
        <v>0</v>
      </c>
      <c r="CD4" s="47">
        <f>IFERROR(PIMExport!CD2*1,IFERROR(SUBSTITUTE(PIMExport!CD2,".",",")*1,PIMExport!CD2))</f>
        <v>0</v>
      </c>
      <c r="CE4" s="47">
        <f>IFERROR(PIMExport!CE2*1,IFERROR(SUBSTITUTE(PIMExport!CE2,".",",")*1,PIMExport!CE2))</f>
        <v>0</v>
      </c>
      <c r="CF4" s="47">
        <f>IFERROR(PIMExport!CF2*1,IFERROR(SUBSTITUTE(PIMExport!CF2,".",",")*1,PIMExport!CF2))</f>
        <v>0</v>
      </c>
      <c r="CG4" s="47">
        <f>IFERROR(PIMExport!CG2*1,IFERROR(SUBSTITUTE(PIMExport!CG2,".",",")*1,PIMExport!CG2))</f>
        <v>0</v>
      </c>
      <c r="CH4" s="47">
        <f>IFERROR(PIMExport!CH2*1,IFERROR(SUBSTITUTE(PIMExport!CH2,".",",")*1,PIMExport!CH2))</f>
        <v>0</v>
      </c>
      <c r="CI4" s="47">
        <f>IFERROR(PIMExport!CI2*1,IFERROR(SUBSTITUTE(PIMExport!CI2,".",",")*1,PIMExport!CI2))</f>
        <v>0</v>
      </c>
      <c r="CJ4" s="47">
        <f>IFERROR(PIMExport!CJ2*1,IFERROR(SUBSTITUTE(PIMExport!CJ2,".",",")*1,PIMExport!CJ2))</f>
        <v>0</v>
      </c>
      <c r="CK4" s="47">
        <f>IFERROR(PIMExport!CK2*1,IFERROR(SUBSTITUTE(PIMExport!CK2,".",",")*1,PIMExport!CK2))</f>
        <v>0</v>
      </c>
      <c r="CL4" s="47">
        <f>IFERROR(PIMExport!CL2*1,IFERROR(SUBSTITUTE(PIMExport!CL2,".",",")*1,PIMExport!CL2))</f>
        <v>0</v>
      </c>
      <c r="CM4" s="47">
        <f>IFERROR(PIMExport!CM2*1,IFERROR(SUBSTITUTE(PIMExport!CM2,".",",")*1,PIMExport!CM2))</f>
        <v>0</v>
      </c>
      <c r="CN4" s="47">
        <f>IFERROR(PIMExport!CN2*1,IFERROR(SUBSTITUTE(PIMExport!CN2,".",",")*1,PIMExport!CN2))</f>
        <v>0</v>
      </c>
      <c r="CO4" s="47">
        <f>IFERROR(PIMExport!CO2*1,IFERROR(SUBSTITUTE(PIMExport!CO2,".",",")*1,PIMExport!CO2))</f>
        <v>0</v>
      </c>
      <c r="CP4" s="47">
        <f>IFERROR(PIMExport!CP2*1,IFERROR(SUBSTITUTE(PIMExport!CP2,".",",")*1,PIMExport!CP2))</f>
        <v>0</v>
      </c>
      <c r="CQ4" s="47">
        <f>IFERROR(PIMExport!CQ2*1,IFERROR(SUBSTITUTE(PIMExport!CQ2,".",",")*1,PIMExport!CQ2))</f>
        <v>0</v>
      </c>
      <c r="CR4" s="47">
        <f>IFERROR(PIMExport!CR2*1,IFERROR(SUBSTITUTE(PIMExport!CR2,".",",")*1,PIMExport!CR2))</f>
        <v>0</v>
      </c>
      <c r="CS4" s="47">
        <f>IFERROR(PIMExport!CS2*1,IFERROR(SUBSTITUTE(PIMExport!CS2,".",",")*1,PIMExport!CS2))</f>
        <v>0</v>
      </c>
      <c r="CT4" s="47">
        <f>IFERROR(PIMExport!CT2*1,IFERROR(SUBSTITUTE(PIMExport!CT2,".",",")*1,PIMExport!CT2))</f>
        <v>0</v>
      </c>
      <c r="CU4" s="47">
        <f>IFERROR(PIMExport!CU2*1,IFERROR(SUBSTITUTE(PIMExport!CU2,".",",")*1,PIMExport!CU2))</f>
        <v>135</v>
      </c>
      <c r="CV4" s="47">
        <f>IFERROR(PIMExport!CV2*1,IFERROR(SUBSTITUTE(PIMExport!CV2,".",",")*1,PIMExport!CV2))</f>
        <v>0</v>
      </c>
      <c r="CW4" s="47">
        <f>IFERROR(PIMExport!CW2*1,IFERROR(SUBSTITUTE(PIMExport!CW2,".",",")*1,PIMExport!CW2))</f>
        <v>0</v>
      </c>
      <c r="CX4" s="47">
        <f>IFERROR(PIMExport!CX2*1,IFERROR(SUBSTITUTE(PIMExport!CX2,".",",")*1,PIMExport!CX2))</f>
        <v>0</v>
      </c>
      <c r="CY4" s="47">
        <f>IFERROR(PIMExport!CY2*1,IFERROR(SUBSTITUTE(PIMExport!CY2,".",",")*1,PIMExport!CY2))</f>
        <v>0</v>
      </c>
      <c r="CZ4" s="47">
        <f>IFERROR(PIMExport!CZ2*1,IFERROR(SUBSTITUTE(PIMExport!CZ2,".",",")*1,PIMExport!CZ2))</f>
        <v>0</v>
      </c>
      <c r="DA4" s="47">
        <f>IFERROR(PIMExport!DA2*1,IFERROR(SUBSTITUTE(PIMExport!DA2,".",",")*1,PIMExport!DA2))</f>
        <v>200</v>
      </c>
      <c r="DB4" s="47">
        <f>IFERROR(PIMExport!DB2*1,IFERROR(SUBSTITUTE(PIMExport!DB2,".",",")*1,PIMExport!DB2))</f>
        <v>0</v>
      </c>
      <c r="DC4" s="47">
        <f>IFERROR(PIMExport!DC2*1,IFERROR(SUBSTITUTE(PIMExport!DC2,".",",")*1,PIMExport!DC2))</f>
        <v>0</v>
      </c>
      <c r="DD4" s="47">
        <f>IFERROR(PIMExport!DD2*1,IFERROR(SUBSTITUTE(PIMExport!DD2,".",",")*1,PIMExport!DD2))</f>
        <v>0</v>
      </c>
      <c r="DE4" s="47">
        <f>IFERROR(PIMExport!DE2*1,IFERROR(SUBSTITUTE(PIMExport!DE2,".",",")*1,PIMExport!DE2))</f>
        <v>0</v>
      </c>
      <c r="DF4" s="47">
        <f>IFERROR(PIMExport!DF2*1,IFERROR(SUBSTITUTE(PIMExport!DF2,".",",")*1,PIMExport!DF2))</f>
        <v>0</v>
      </c>
      <c r="DG4" s="47">
        <f>IFERROR(PIMExport!DG2*1,IFERROR(SUBSTITUTE(PIMExport!DG2,".",",")*1,PIMExport!DG2))</f>
        <v>0</v>
      </c>
      <c r="DH4" s="47" t="str">
        <f>IFERROR(PIMExport!DH2*1,IFERROR(SUBSTITUTE(PIMExport!DH2,".",",")*1,PIMExport!DH2))</f>
        <v>Equal to or better than 0.100 mm</v>
      </c>
      <c r="DI4" s="47" t="str">
        <f>IFERROR(PIMExport!DI2*1,IFERROR(SUBSTITUTE(PIMExport!DI2,".",",")*1,PIMExport!DI2))</f>
        <v>32ATL5</v>
      </c>
      <c r="DJ4" s="47" t="str">
        <f>IFERROR(PIMExport!DJ2*1,IFERROR(SUBSTITUTE(PIMExport!DJ2,".",",")*1,PIMExport!DJ2))</f>
        <v>160 x 65 mm</v>
      </c>
      <c r="DK4" s="47">
        <f>IFERROR(PIMExport!DK2*1,IFERROR(SUBSTITUTE(PIMExport!DK2,".",",")*1,PIMExport!DK2))</f>
        <v>0</v>
      </c>
      <c r="DL4" s="47">
        <f>IFERROR(PIMExport!DL2*1,IFERROR(SUBSTITUTE(PIMExport!DL2,".",",")*1,PIMExport!DL2))</f>
        <v>460</v>
      </c>
      <c r="DM4" s="47">
        <f>IFERROR(PIMExport!DM2*1,IFERROR(SUBSTITUTE(PIMExport!DM2,".",",")*1,PIMExport!DM2))</f>
        <v>6150</v>
      </c>
      <c r="DN4" s="47">
        <f>IFERROR(PIMExport!DN2*1,IFERROR(SUBSTITUTE(PIMExport!DN2,".",",")*1,PIMExport!DN2))</f>
        <v>0</v>
      </c>
      <c r="DO4" s="47">
        <f>IFERROR(PIMExport!DO2*1,IFERROR(SUBSTITUTE(PIMExport!DO2,".",",")*1,PIMExport!DO2))</f>
        <v>0</v>
      </c>
    </row>
    <row r="5" spans="1:119">
      <c r="A5" s="47" t="str">
        <f>IFERROR(PIMExport!A3*1,IFERROR(SUBSTITUTE(PIMExport!A3,".",",")*1,PIMExport!A3))</f>
        <v>MLSH06Z135-N</v>
      </c>
      <c r="B5" s="47" t="str">
        <f>IFERROR(PIMExport!B3*1,IFERROR(SUBSTITUTE(PIMExport!B3,".",",")*1,PIMExport!B3))</f>
        <v>Belt</v>
      </c>
      <c r="C5" s="47" t="str">
        <f>IFERROR(PIMExport!C3*1,IFERROR(SUBSTITUTE(PIMExport!C3,".",",")*1,PIMExport!C3))</f>
        <v>Wheel</v>
      </c>
      <c r="D5" s="47">
        <f>IFERROR(PIMExport!D3*1,IFERROR(SUBSTITUTE(PIMExport!D3,".",",")*1,PIMExport!D3))</f>
        <v>5500</v>
      </c>
      <c r="E5" s="47">
        <f>IFERROR(PIMExport!E3*1,IFERROR(SUBSTITUTE(PIMExport!E3,".",",")*1,PIMExport!E3))</f>
        <v>3.9</v>
      </c>
      <c r="F5" s="47">
        <f>IFERROR(PIMExport!F3*1,IFERROR(SUBSTITUTE(PIMExport!F3,".",",")*1,PIMExport!F3))</f>
        <v>0</v>
      </c>
      <c r="G5" s="47">
        <f>IFERROR(PIMExport!G3*1,IFERROR(SUBSTITUTE(PIMExport!G3,".",",")*1,PIMExport!G3))</f>
        <v>12.6</v>
      </c>
      <c r="H5" s="47">
        <f>IFERROR(PIMExport!H3*1,IFERROR(SUBSTITUTE(PIMExport!H3,".",",")*1,PIMExport!H3))</f>
        <v>1.33</v>
      </c>
      <c r="I5" s="47">
        <f>IFERROR(PIMExport!I3*1,IFERROR(SUBSTITUTE(PIMExport!I3,".",",")*1,PIMExport!I3))</f>
        <v>109</v>
      </c>
      <c r="J5" s="47">
        <f>IFERROR(PIMExport!J3*1,IFERROR(SUBSTITUTE(PIMExport!J3,".",",")*1,PIMExport!J3))</f>
        <v>102.5</v>
      </c>
      <c r="K5" s="47">
        <f>IFERROR(PIMExport!K3*1,IFERROR(SUBSTITUTE(PIMExport!K3,".",",")*1,PIMExport!K3))</f>
        <v>0</v>
      </c>
      <c r="L5" s="47">
        <f>IFERROR(PIMExport!L3*1,IFERROR(SUBSTITUTE(PIMExport!L3,".",",")*1,PIMExport!L3))</f>
        <v>1.63E-4</v>
      </c>
      <c r="M5" s="47">
        <f>IFERROR(PIMExport!M3*1,IFERROR(SUBSTITUTE(PIMExport!M3,".",",")*1,PIMExport!M3))</f>
        <v>0.9</v>
      </c>
      <c r="N5" s="47">
        <f>IFERROR(PIMExport!N3*1,IFERROR(SUBSTITUTE(PIMExport!N3,".",",")*1,PIMExport!N3))</f>
        <v>150</v>
      </c>
      <c r="O5" s="47">
        <f>IFERROR(PIMExport!O3*1,IFERROR(SUBSTITUTE(PIMExport!O3,".",",")*1,PIMExport!O3))</f>
        <v>1500</v>
      </c>
      <c r="P5" s="47">
        <f>IFERROR(PIMExport!P3*1,IFERROR(SUBSTITUTE(PIMExport!P3,".",",")*1,PIMExport!P3))</f>
        <v>3000</v>
      </c>
      <c r="Q5" s="47">
        <f>IFERROR(PIMExport!Q3*1,IFERROR(SUBSTITUTE(PIMExport!Q3,".",",")*1,PIMExport!Q3))</f>
        <v>4.5999999999999996</v>
      </c>
      <c r="R5" s="47">
        <f>IFERROR(PIMExport!R3*1,IFERROR(SUBSTITUTE(PIMExport!R3,".",",")*1,PIMExport!R3))</f>
        <v>9</v>
      </c>
      <c r="S5" s="47">
        <f>IFERROR(PIMExport!S3*1,IFERROR(SUBSTITUTE(PIMExport!S3,".",",")*1,PIMExport!S3))</f>
        <v>12</v>
      </c>
      <c r="T5" s="47">
        <f>IFERROR(PIMExport!T3*1,IFERROR(SUBSTITUTE(PIMExport!T3,".",",")*1,PIMExport!T3))</f>
        <v>10</v>
      </c>
      <c r="U5" s="47">
        <f>IFERROR(PIMExport!U3*1,IFERROR(SUBSTITUTE(PIMExport!U3,".",",")*1,PIMExport!U3))</f>
        <v>0.1</v>
      </c>
      <c r="V5" s="47">
        <f>IFERROR(PIMExport!V3*1,IFERROR(SUBSTITUTE(PIMExport!V3,".",",")*1,PIMExport!V3))</f>
        <v>0</v>
      </c>
      <c r="W5" s="47">
        <f>IFERROR(PIMExport!W3*1,IFERROR(SUBSTITUTE(PIMExport!W3,".",",")*1,PIMExport!W3))</f>
        <v>0.8</v>
      </c>
      <c r="X5" s="47">
        <f>IFERROR(PIMExport!X3*1,IFERROR(SUBSTITUTE(PIMExport!X3,".",",")*1,PIMExport!X3))</f>
        <v>0</v>
      </c>
      <c r="Y5" s="47">
        <f>IFERROR(PIMExport!Y3*1,IFERROR(SUBSTITUTE(PIMExport!Y3,".",",")*1,PIMExport!Y3))</f>
        <v>1480</v>
      </c>
      <c r="Z5" s="47">
        <f>IFERROR(PIMExport!Z3*1,IFERROR(SUBSTITUTE(PIMExport!Z3,".",",")*1,PIMExport!Z3))</f>
        <v>1554.39</v>
      </c>
      <c r="AA5" s="47">
        <f>IFERROR(PIMExport!AA3*1,IFERROR(SUBSTITUTE(PIMExport!AA3,".",",")*1,PIMExport!AA3))</f>
        <v>0</v>
      </c>
      <c r="AB5" s="47">
        <f>IFERROR(PIMExport!AB3*1,IFERROR(SUBSTITUTE(PIMExport!AB3,".",",")*1,PIMExport!AB3))</f>
        <v>0</v>
      </c>
      <c r="AC5" s="47">
        <f>IFERROR(PIMExport!AC3*1,IFERROR(SUBSTITUTE(PIMExport!AC3,".",",")*1,PIMExport!AC3))</f>
        <v>92.892499999999998</v>
      </c>
      <c r="AD5" s="47">
        <f>IFERROR(PIMExport!AD3*1,IFERROR(SUBSTITUTE(PIMExport!AD3,".",",")*1,PIMExport!AD3))</f>
        <v>0</v>
      </c>
      <c r="AE5" s="47">
        <f>IFERROR(PIMExport!AE3*1,IFERROR(SUBSTITUTE(PIMExport!AE3,".",",")*1,PIMExport!AE3))</f>
        <v>3000</v>
      </c>
      <c r="AF5" s="47">
        <f>IFERROR(PIMExport!AF3*1,IFERROR(SUBSTITUTE(PIMExport!AF3,".",",")*1,PIMExport!AF3))</f>
        <v>3000</v>
      </c>
      <c r="AG5" s="47">
        <f>IFERROR(PIMExport!AG3*1,IFERROR(SUBSTITUTE(PIMExport!AG3,".",",")*1,PIMExport!AG3))</f>
        <v>165</v>
      </c>
      <c r="AH5" s="47">
        <f>IFERROR(PIMExport!AH3*1,IFERROR(SUBSTITUTE(PIMExport!AH3,".",",")*1,PIMExport!AH3))</f>
        <v>310</v>
      </c>
      <c r="AI5" s="47">
        <f>IFERROR(PIMExport!AI3*1,IFERROR(SUBSTITUTE(PIMExport!AI3,".",",")*1,PIMExport!AI3))</f>
        <v>310</v>
      </c>
      <c r="AJ5" s="47">
        <f>IFERROR(PIMExport!AJ3*1,IFERROR(SUBSTITUTE(PIMExport!AJ3,".",",")*1,PIMExport!AJ3))</f>
        <v>0</v>
      </c>
      <c r="AK5" s="47">
        <f>IFERROR(PIMExport!AK3*1,IFERROR(SUBSTITUTE(PIMExport!AK3,".",",")*1,PIMExport!AK3))</f>
        <v>0</v>
      </c>
      <c r="AL5" s="47">
        <f>IFERROR(PIMExport!AL3*1,IFERROR(SUBSTITUTE(PIMExport!AL3,".",",")*1,PIMExport!AL3))</f>
        <v>6.75</v>
      </c>
      <c r="AM5" s="47">
        <f>IFERROR(PIMExport!AM3*1,IFERROR(SUBSTITUTE(PIMExport!AM3,".",",")*1,PIMExport!AM3))</f>
        <v>20</v>
      </c>
      <c r="AN5" s="47">
        <f>IFERROR(PIMExport!AN3*1,IFERROR(SUBSTITUTE(PIMExport!AN3,".",",")*1,PIMExport!AN3))</f>
        <v>1</v>
      </c>
      <c r="AO5" s="47">
        <f>IFERROR(PIMExport!AO3*1,IFERROR(SUBSTITUTE(PIMExport!AO3,".",",")*1,PIMExport!AO3))</f>
        <v>0</v>
      </c>
      <c r="AP5" s="47">
        <f>IFERROR(PIMExport!AP3*1,IFERROR(SUBSTITUTE(PIMExport!AP3,".",",")*1,PIMExport!AP3))</f>
        <v>0</v>
      </c>
      <c r="AQ5" s="47">
        <f>IFERROR(PIMExport!AQ3*1,IFERROR(SUBSTITUTE(PIMExport!AQ3,".",",")*1,PIMExport!AQ3))</f>
        <v>4100</v>
      </c>
      <c r="AR5" s="47">
        <f>IFERROR(PIMExport!AR3*1,IFERROR(SUBSTITUTE(PIMExport!AR3,".",",")*1,PIMExport!AR3))</f>
        <v>22.8</v>
      </c>
      <c r="AS5" s="47">
        <f>IFERROR(PIMExport!AS3*1,IFERROR(SUBSTITUTE(PIMExport!AS3,".",",")*1,PIMExport!AS3))</f>
        <v>250</v>
      </c>
      <c r="AT5" s="47">
        <f>IFERROR(PIMExport!AT3*1,IFERROR(SUBSTITUTE(PIMExport!AT3,".",",")*1,PIMExport!AT3))</f>
        <v>1</v>
      </c>
      <c r="AU5" s="47">
        <f>IFERROR(PIMExport!AU3*1,IFERROR(SUBSTITUTE(PIMExport!AU3,".",",")*1,PIMExport!AU3))</f>
        <v>0.5</v>
      </c>
      <c r="AV5" s="47">
        <f>IFERROR(PIMExport!AV3*1,IFERROR(SUBSTITUTE(PIMExport!AV3,".",",")*1,PIMExport!AV3))</f>
        <v>3.1</v>
      </c>
      <c r="AW5" s="47">
        <f>IFERROR(PIMExport!AW3*1,IFERROR(SUBSTITUTE(PIMExport!AW3,".",",")*1,PIMExport!AW3))</f>
        <v>3.6</v>
      </c>
      <c r="AX5" s="47">
        <f>IFERROR(PIMExport!AX3*1,IFERROR(SUBSTITUTE(PIMExport!AX3,".",",")*1,PIMExport!AX3))</f>
        <v>1302</v>
      </c>
      <c r="AY5" s="47">
        <f>IFERROR(PIMExport!AY3*1,IFERROR(SUBSTITUTE(PIMExport!AY3,".",",")*1,PIMExport!AY3))</f>
        <v>0.11899999999999999</v>
      </c>
      <c r="AZ5" s="47">
        <f>IFERROR(PIMExport!AZ3*1,IFERROR(SUBSTITUTE(PIMExport!AZ3,".",",")*1,PIMExport!AZ3))</f>
        <v>6700</v>
      </c>
      <c r="BA5" s="47">
        <f>IFERROR(PIMExport!BA3*1,IFERROR(SUBSTITUTE(PIMExport!BA3,".",",")*1,PIMExport!BA3))</f>
        <v>7800</v>
      </c>
      <c r="BB5" s="47">
        <f>IFERROR(PIMExport!BB3*1,IFERROR(SUBSTITUTE(PIMExport!BB3,".",",")*1,PIMExport!BB3))</f>
        <v>42.97</v>
      </c>
      <c r="BC5" s="47">
        <f>IFERROR(PIMExport!BC3*1,IFERROR(SUBSTITUTE(PIMExport!BC3,".",",")*1,PIMExport!BC3))</f>
        <v>42.97</v>
      </c>
      <c r="BD5" s="47">
        <f>IFERROR(PIMExport!BD3*1,IFERROR(SUBSTITUTE(PIMExport!BD3,".",",")*1,PIMExport!BD3))</f>
        <v>25.47</v>
      </c>
      <c r="BE5" s="47">
        <f>IFERROR(PIMExport!BE3*1,IFERROR(SUBSTITUTE(PIMExport!BE3,".",",")*1,PIMExport!BE3))</f>
        <v>25.47</v>
      </c>
      <c r="BF5" s="47">
        <f>IFERROR(PIMExport!BF3*1,IFERROR(SUBSTITUTE(PIMExport!BF3,".",",")*1,PIMExport!BF3))</f>
        <v>0</v>
      </c>
      <c r="BG5" s="47">
        <f>IFERROR(PIMExport!BG3*1,IFERROR(SUBSTITUTE(PIMExport!BG3,".",",")*1,PIMExport!BG3))</f>
        <v>480</v>
      </c>
      <c r="BH5" s="47">
        <f>IFERROR(PIMExport!BH3*1,IFERROR(SUBSTITUTE(PIMExport!BH3,".",",")*1,PIMExport!BH3))</f>
        <v>0</v>
      </c>
      <c r="BI5" s="47">
        <f>IFERROR(PIMExport!BI3*1,IFERROR(SUBSTITUTE(PIMExport!BI3,".",",")*1,PIMExport!BI3))</f>
        <v>0</v>
      </c>
      <c r="BJ5" s="47">
        <f>IFERROR(PIMExport!BJ3*1,IFERROR(SUBSTITUTE(PIMExport!BJ3,".",",")*1,PIMExport!BJ3))</f>
        <v>0</v>
      </c>
      <c r="BK5" s="47">
        <f>IFERROR(PIMExport!BK3*1,IFERROR(SUBSTITUTE(PIMExport!BK3,".",",")*1,PIMExport!BK3))</f>
        <v>0</v>
      </c>
      <c r="BL5" s="47">
        <f>IFERROR(PIMExport!BL3*1,IFERROR(SUBSTITUTE(PIMExport!BL3,".",",")*1,PIMExport!BL3))</f>
        <v>0</v>
      </c>
      <c r="BM5" s="47">
        <f>IFERROR(PIMExport!BM3*1,IFERROR(SUBSTITUTE(PIMExport!BM3,".",",")*1,PIMExport!BM3))</f>
        <v>0</v>
      </c>
      <c r="BN5" s="47">
        <f>IFERROR(PIMExport!BN3*1,IFERROR(SUBSTITUTE(PIMExport!BN3,".",",")*1,PIMExport!BN3))</f>
        <v>0</v>
      </c>
      <c r="BO5" s="47">
        <f>IFERROR(PIMExport!BO3*1,IFERROR(SUBSTITUTE(PIMExport!BO3,".",",")*1,PIMExport!BO3))</f>
        <v>0</v>
      </c>
      <c r="BP5" s="47">
        <f>IFERROR(PIMExport!BP3*1,IFERROR(SUBSTITUTE(PIMExport!BP3,".",",")*1,PIMExport!BP3))</f>
        <v>0</v>
      </c>
      <c r="BQ5" s="47">
        <f>IFERROR(PIMExport!BQ3*1,IFERROR(SUBSTITUTE(PIMExport!BQ3,".",",")*1,PIMExport!BQ3))</f>
        <v>0</v>
      </c>
      <c r="BR5" s="47">
        <f>IFERROR(PIMExport!BR3*1,IFERROR(SUBSTITUTE(PIMExport!BR3,".",",")*1,PIMExport!BR3))</f>
        <v>0</v>
      </c>
      <c r="BS5" s="47">
        <f>IFERROR(PIMExport!BS3*1,IFERROR(SUBSTITUTE(PIMExport!BS3,".",",")*1,PIMExport!BS3))</f>
        <v>0</v>
      </c>
      <c r="BT5" s="47">
        <f>IFERROR(PIMExport!BT3*1,IFERROR(SUBSTITUTE(PIMExport!BT3,".",",")*1,PIMExport!BT3))</f>
        <v>0</v>
      </c>
      <c r="BU5" s="47">
        <f>IFERROR(PIMExport!BU3*1,IFERROR(SUBSTITUTE(PIMExport!BU3,".",",")*1,PIMExport!BU3))</f>
        <v>0</v>
      </c>
      <c r="BV5" s="47">
        <f>IFERROR(PIMExport!BV3*1,IFERROR(SUBSTITUTE(PIMExport!BV3,".",",")*1,PIMExport!BV3))</f>
        <v>0</v>
      </c>
      <c r="BW5" s="47">
        <f>IFERROR(PIMExport!BW3*1,IFERROR(SUBSTITUTE(PIMExport!BW3,".",",")*1,PIMExport!BW3))</f>
        <v>0</v>
      </c>
      <c r="BX5" s="47">
        <f>IFERROR(PIMExport!BX3*1,IFERROR(SUBSTITUTE(PIMExport!BX3,".",",")*1,PIMExport!BX3))</f>
        <v>0</v>
      </c>
      <c r="BY5" s="47">
        <f>IFERROR(PIMExport!BY3*1,IFERROR(SUBSTITUTE(PIMExport!BY3,".",",")*1,PIMExport!BY3))</f>
        <v>0</v>
      </c>
      <c r="BZ5" s="47">
        <f>IFERROR(PIMExport!BZ3*1,IFERROR(SUBSTITUTE(PIMExport!BZ3,".",",")*1,PIMExport!BZ3))</f>
        <v>0</v>
      </c>
      <c r="CA5" s="47">
        <f>IFERROR(PIMExport!CA3*1,IFERROR(SUBSTITUTE(PIMExport!CA3,".",",")*1,PIMExport!CA3))</f>
        <v>0</v>
      </c>
      <c r="CB5" s="47">
        <f>IFERROR(PIMExport!CB3*1,IFERROR(SUBSTITUTE(PIMExport!CB3,".",",")*1,PIMExport!CB3))</f>
        <v>0</v>
      </c>
      <c r="CC5" s="47">
        <f>IFERROR(PIMExport!CC3*1,IFERROR(SUBSTITUTE(PIMExport!CC3,".",",")*1,PIMExport!CC3))</f>
        <v>0</v>
      </c>
      <c r="CD5" s="47">
        <f>IFERROR(PIMExport!CD3*1,IFERROR(SUBSTITUTE(PIMExport!CD3,".",",")*1,PIMExport!CD3))</f>
        <v>0</v>
      </c>
      <c r="CE5" s="47">
        <f>IFERROR(PIMExport!CE3*1,IFERROR(SUBSTITUTE(PIMExport!CE3,".",",")*1,PIMExport!CE3))</f>
        <v>0</v>
      </c>
      <c r="CF5" s="47">
        <f>IFERROR(PIMExport!CF3*1,IFERROR(SUBSTITUTE(PIMExport!CF3,".",",")*1,PIMExport!CF3))</f>
        <v>0</v>
      </c>
      <c r="CG5" s="47">
        <f>IFERROR(PIMExport!CG3*1,IFERROR(SUBSTITUTE(PIMExport!CG3,".",",")*1,PIMExport!CG3))</f>
        <v>0</v>
      </c>
      <c r="CH5" s="47">
        <f>IFERROR(PIMExport!CH3*1,IFERROR(SUBSTITUTE(PIMExport!CH3,".",",")*1,PIMExport!CH3))</f>
        <v>0</v>
      </c>
      <c r="CI5" s="47">
        <f>IFERROR(PIMExport!CI3*1,IFERROR(SUBSTITUTE(PIMExport!CI3,".",",")*1,PIMExport!CI3))</f>
        <v>0</v>
      </c>
      <c r="CJ5" s="47">
        <f>IFERROR(PIMExport!CJ3*1,IFERROR(SUBSTITUTE(PIMExport!CJ3,".",",")*1,PIMExport!CJ3))</f>
        <v>0</v>
      </c>
      <c r="CK5" s="47">
        <f>IFERROR(PIMExport!CK3*1,IFERROR(SUBSTITUTE(PIMExport!CK3,".",",")*1,PIMExport!CK3))</f>
        <v>0</v>
      </c>
      <c r="CL5" s="47">
        <f>IFERROR(PIMExport!CL3*1,IFERROR(SUBSTITUTE(PIMExport!CL3,".",",")*1,PIMExport!CL3))</f>
        <v>0</v>
      </c>
      <c r="CM5" s="47">
        <f>IFERROR(PIMExport!CM3*1,IFERROR(SUBSTITUTE(PIMExport!CM3,".",",")*1,PIMExport!CM3))</f>
        <v>0</v>
      </c>
      <c r="CN5" s="47">
        <f>IFERROR(PIMExport!CN3*1,IFERROR(SUBSTITUTE(PIMExport!CN3,".",",")*1,PIMExport!CN3))</f>
        <v>0</v>
      </c>
      <c r="CO5" s="47">
        <f>IFERROR(PIMExport!CO3*1,IFERROR(SUBSTITUTE(PIMExport!CO3,".",",")*1,PIMExport!CO3))</f>
        <v>0</v>
      </c>
      <c r="CP5" s="47">
        <f>IFERROR(PIMExport!CP3*1,IFERROR(SUBSTITUTE(PIMExport!CP3,".",",")*1,PIMExport!CP3))</f>
        <v>0</v>
      </c>
      <c r="CQ5" s="47">
        <f>IFERROR(PIMExport!CQ3*1,IFERROR(SUBSTITUTE(PIMExport!CQ3,".",",")*1,PIMExport!CQ3))</f>
        <v>0</v>
      </c>
      <c r="CR5" s="47">
        <f>IFERROR(PIMExport!CR3*1,IFERROR(SUBSTITUTE(PIMExport!CR3,".",",")*1,PIMExport!CR3))</f>
        <v>0</v>
      </c>
      <c r="CS5" s="47">
        <f>IFERROR(PIMExport!CS3*1,IFERROR(SUBSTITUTE(PIMExport!CS3,".",",")*1,PIMExport!CS3))</f>
        <v>0</v>
      </c>
      <c r="CT5" s="47">
        <f>IFERROR(PIMExport!CT3*1,IFERROR(SUBSTITUTE(PIMExport!CT3,".",",")*1,PIMExport!CT3))</f>
        <v>0</v>
      </c>
      <c r="CU5" s="47">
        <f>IFERROR(PIMExport!CU3*1,IFERROR(SUBSTITUTE(PIMExport!CU3,".",",")*1,PIMExport!CU3))</f>
        <v>135</v>
      </c>
      <c r="CV5" s="47">
        <f>IFERROR(PIMExport!CV3*1,IFERROR(SUBSTITUTE(PIMExport!CV3,".",",")*1,PIMExport!CV3))</f>
        <v>0</v>
      </c>
      <c r="CW5" s="47">
        <f>IFERROR(PIMExport!CW3*1,IFERROR(SUBSTITUTE(PIMExport!CW3,".",",")*1,PIMExport!CW3))</f>
        <v>0</v>
      </c>
      <c r="CX5" s="47">
        <f>IFERROR(PIMExport!CX3*1,IFERROR(SUBSTITUTE(PIMExport!CX3,".",",")*1,PIMExport!CX3))</f>
        <v>0</v>
      </c>
      <c r="CY5" s="47">
        <f>IFERROR(PIMExport!CY3*1,IFERROR(SUBSTITUTE(PIMExport!CY3,".",",")*1,PIMExport!CY3))</f>
        <v>0</v>
      </c>
      <c r="CZ5" s="47">
        <f>IFERROR(PIMExport!CZ3*1,IFERROR(SUBSTITUTE(PIMExport!CZ3,".",",")*1,PIMExport!CZ3))</f>
        <v>0</v>
      </c>
      <c r="DA5" s="47">
        <f>IFERROR(PIMExport!DA3*1,IFERROR(SUBSTITUTE(PIMExport!DA3,".",",")*1,PIMExport!DA3))</f>
        <v>200</v>
      </c>
      <c r="DB5" s="47">
        <f>IFERROR(PIMExport!DB3*1,IFERROR(SUBSTITUTE(PIMExport!DB3,".",",")*1,PIMExport!DB3))</f>
        <v>0</v>
      </c>
      <c r="DC5" s="47">
        <f>IFERROR(PIMExport!DC3*1,IFERROR(SUBSTITUTE(PIMExport!DC3,".",",")*1,PIMExport!DC3))</f>
        <v>0</v>
      </c>
      <c r="DD5" s="47">
        <f>IFERROR(PIMExport!DD3*1,IFERROR(SUBSTITUTE(PIMExport!DD3,".",",")*1,PIMExport!DD3))</f>
        <v>0</v>
      </c>
      <c r="DE5" s="47">
        <f>IFERROR(PIMExport!DE3*1,IFERROR(SUBSTITUTE(PIMExport!DE3,".",",")*1,PIMExport!DE3))</f>
        <v>0</v>
      </c>
      <c r="DF5" s="47">
        <f>IFERROR(PIMExport!DF3*1,IFERROR(SUBSTITUTE(PIMExport!DF3,".",",")*1,PIMExport!DF3))</f>
        <v>0</v>
      </c>
      <c r="DG5" s="47">
        <f>IFERROR(PIMExport!DG3*1,IFERROR(SUBSTITUTE(PIMExport!DG3,".",",")*1,PIMExport!DG3))</f>
        <v>0</v>
      </c>
      <c r="DH5" s="47" t="str">
        <f>IFERROR(PIMExport!DH3*1,IFERROR(SUBSTITUTE(PIMExport!DH3,".",",")*1,PIMExport!DH3))</f>
        <v>Equal to or better than 0.100 mm</v>
      </c>
      <c r="DI5" s="47" t="str">
        <f>IFERROR(PIMExport!DI3*1,IFERROR(SUBSTITUTE(PIMExport!DI3,".",",")*1,PIMExport!DI3))</f>
        <v>32ATL5</v>
      </c>
      <c r="DJ5" s="47" t="str">
        <f>IFERROR(PIMExport!DJ3*1,IFERROR(SUBSTITUTE(PIMExport!DJ3,".",",")*1,PIMExport!DJ3))</f>
        <v>160 x 65 mm</v>
      </c>
      <c r="DK5" s="47">
        <f>IFERROR(PIMExport!DK3*1,IFERROR(SUBSTITUTE(PIMExport!DK3,".",",")*1,PIMExport!DK3))</f>
        <v>0</v>
      </c>
      <c r="DL5" s="47">
        <f>IFERROR(PIMExport!DL3*1,IFERROR(SUBSTITUTE(PIMExport!DL3,".",",")*1,PIMExport!DL3))</f>
        <v>290</v>
      </c>
      <c r="DM5" s="47">
        <f>IFERROR(PIMExport!DM3*1,IFERROR(SUBSTITUTE(PIMExport!DM3,".",",")*1,PIMExport!DM3))</f>
        <v>5980</v>
      </c>
      <c r="DN5" s="47">
        <f>IFERROR(PIMExport!DN3*1,IFERROR(SUBSTITUTE(PIMExport!DN3,".",",")*1,PIMExport!DN3))</f>
        <v>0</v>
      </c>
      <c r="DO5" s="47">
        <f>IFERROR(PIMExport!DO3*1,IFERROR(SUBSTITUTE(PIMExport!DO3,".",",")*1,PIMExport!DO3))</f>
        <v>0</v>
      </c>
    </row>
    <row r="6" spans="1:119">
      <c r="A6" s="47" t="str">
        <f>IFERROR(PIMExport!A4*1,IFERROR(SUBSTITUTE(PIMExport!A4,".",",")*1,PIMExport!A4))</f>
        <v>MLSH06Z135-Z290</v>
      </c>
      <c r="B6" s="47" t="str">
        <f>IFERROR(PIMExport!B4*1,IFERROR(SUBSTITUTE(PIMExport!B4,".",",")*1,PIMExport!B4))</f>
        <v>Belt</v>
      </c>
      <c r="C6" s="47" t="str">
        <f>IFERROR(PIMExport!C4*1,IFERROR(SUBSTITUTE(PIMExport!C4,".",",")*1,PIMExport!C4))</f>
        <v>Wheel</v>
      </c>
      <c r="D6" s="47">
        <f>IFERROR(PIMExport!D4*1,IFERROR(SUBSTITUTE(PIMExport!D4,".",",")*1,PIMExport!D4))</f>
        <v>5380</v>
      </c>
      <c r="E6" s="47">
        <f>IFERROR(PIMExport!E4*1,IFERROR(SUBSTITUTE(PIMExport!E4,".",",")*1,PIMExport!E4))</f>
        <v>3.9</v>
      </c>
      <c r="F6" s="47">
        <f>IFERROR(PIMExport!F4*1,IFERROR(SUBSTITUTE(PIMExport!F4,".",",")*1,PIMExport!F4))</f>
        <v>0</v>
      </c>
      <c r="G6" s="47">
        <f>IFERROR(PIMExport!G4*1,IFERROR(SUBSTITUTE(PIMExport!G4,".",",")*1,PIMExport!G4))</f>
        <v>12.6</v>
      </c>
      <c r="H6" s="47">
        <f>IFERROR(PIMExport!H4*1,IFERROR(SUBSTITUTE(PIMExport!H4,".",",")*1,PIMExport!H4))</f>
        <v>1.33</v>
      </c>
      <c r="I6" s="47">
        <f>IFERROR(PIMExport!I4*1,IFERROR(SUBSTITUTE(PIMExport!I4,".",",")*1,PIMExport!I4))</f>
        <v>290</v>
      </c>
      <c r="J6" s="47">
        <f>IFERROR(PIMExport!J4*1,IFERROR(SUBSTITUTE(PIMExport!J4,".",",")*1,PIMExport!J4))</f>
        <v>102.5</v>
      </c>
      <c r="K6" s="47">
        <f>IFERROR(PIMExport!K4*1,IFERROR(SUBSTITUTE(PIMExport!K4,".",",")*1,PIMExport!K4))</f>
        <v>0</v>
      </c>
      <c r="L6" s="47">
        <f>IFERROR(PIMExport!L4*1,IFERROR(SUBSTITUTE(PIMExport!L4,".",",")*1,PIMExport!L4))</f>
        <v>1.63E-4</v>
      </c>
      <c r="M6" s="47">
        <f>IFERROR(PIMExport!M4*1,IFERROR(SUBSTITUTE(PIMExport!M4,".",",")*1,PIMExport!M4))</f>
        <v>0.9</v>
      </c>
      <c r="N6" s="47">
        <f>IFERROR(PIMExport!N4*1,IFERROR(SUBSTITUTE(PIMExport!N4,".",",")*1,PIMExport!N4))</f>
        <v>150</v>
      </c>
      <c r="O6" s="47">
        <f>IFERROR(PIMExport!O4*1,IFERROR(SUBSTITUTE(PIMExport!O4,".",",")*1,PIMExport!O4))</f>
        <v>1500</v>
      </c>
      <c r="P6" s="47">
        <f>IFERROR(PIMExport!P4*1,IFERROR(SUBSTITUTE(PIMExport!P4,".",",")*1,PIMExport!P4))</f>
        <v>3000</v>
      </c>
      <c r="Q6" s="47">
        <f>IFERROR(PIMExport!Q4*1,IFERROR(SUBSTITUTE(PIMExport!Q4,".",",")*1,PIMExport!Q4))</f>
        <v>4.5999999999999996</v>
      </c>
      <c r="R6" s="47">
        <f>IFERROR(PIMExport!R4*1,IFERROR(SUBSTITUTE(PIMExport!R4,".",",")*1,PIMExport!R4))</f>
        <v>9</v>
      </c>
      <c r="S6" s="47">
        <f>IFERROR(PIMExport!S4*1,IFERROR(SUBSTITUTE(PIMExport!S4,".",",")*1,PIMExport!S4))</f>
        <v>12</v>
      </c>
      <c r="T6" s="47">
        <f>IFERROR(PIMExport!T4*1,IFERROR(SUBSTITUTE(PIMExport!T4,".",",")*1,PIMExport!T4))</f>
        <v>10</v>
      </c>
      <c r="U6" s="47">
        <f>IFERROR(PIMExport!U4*1,IFERROR(SUBSTITUTE(PIMExport!U4,".",",")*1,PIMExport!U4))</f>
        <v>0.1</v>
      </c>
      <c r="V6" s="47">
        <f>IFERROR(PIMExport!V4*1,IFERROR(SUBSTITUTE(PIMExport!V4,".",",")*1,PIMExport!V4))</f>
        <v>0</v>
      </c>
      <c r="W6" s="47">
        <f>IFERROR(PIMExport!W4*1,IFERROR(SUBSTITUTE(PIMExport!W4,".",",")*1,PIMExport!W4))</f>
        <v>0.8</v>
      </c>
      <c r="X6" s="47">
        <f>IFERROR(PIMExport!X4*1,IFERROR(SUBSTITUTE(PIMExport!X4,".",",")*1,PIMExport!X4))</f>
        <v>0</v>
      </c>
      <c r="Y6" s="47">
        <f>IFERROR(PIMExport!Y4*1,IFERROR(SUBSTITUTE(PIMExport!Y4,".",",")*1,PIMExport!Y4))</f>
        <v>1480</v>
      </c>
      <c r="Z6" s="47">
        <f>IFERROR(PIMExport!Z4*1,IFERROR(SUBSTITUTE(PIMExport!Z4,".",",")*1,PIMExport!Z4))</f>
        <v>1554.39</v>
      </c>
      <c r="AA6" s="47">
        <f>IFERROR(PIMExport!AA4*1,IFERROR(SUBSTITUTE(PIMExport!AA4,".",",")*1,PIMExport!AA4))</f>
        <v>0</v>
      </c>
      <c r="AB6" s="47">
        <f>IFERROR(PIMExport!AB4*1,IFERROR(SUBSTITUTE(PIMExport!AB4,".",",")*1,PIMExport!AB4))</f>
        <v>0</v>
      </c>
      <c r="AC6" s="47">
        <f>IFERROR(PIMExport!AC4*1,IFERROR(SUBSTITUTE(PIMExport!AC4,".",",")*1,PIMExport!AC4))</f>
        <v>92.892499999999998</v>
      </c>
      <c r="AD6" s="47">
        <f>IFERROR(PIMExport!AD4*1,IFERROR(SUBSTITUTE(PIMExport!AD4,".",",")*1,PIMExport!AD4))</f>
        <v>0</v>
      </c>
      <c r="AE6" s="47">
        <f>IFERROR(PIMExport!AE4*1,IFERROR(SUBSTITUTE(PIMExport!AE4,".",",")*1,PIMExport!AE4))</f>
        <v>3000</v>
      </c>
      <c r="AF6" s="47">
        <f>IFERROR(PIMExport!AF4*1,IFERROR(SUBSTITUTE(PIMExport!AF4,".",",")*1,PIMExport!AF4))</f>
        <v>3000</v>
      </c>
      <c r="AG6" s="47">
        <f>IFERROR(PIMExport!AG4*1,IFERROR(SUBSTITUTE(PIMExport!AG4,".",",")*1,PIMExport!AG4))</f>
        <v>165</v>
      </c>
      <c r="AH6" s="47">
        <f>IFERROR(PIMExport!AH4*1,IFERROR(SUBSTITUTE(PIMExport!AH4,".",",")*1,PIMExport!AH4))</f>
        <v>0</v>
      </c>
      <c r="AI6" s="47">
        <f>IFERROR(PIMExport!AI4*1,IFERROR(SUBSTITUTE(PIMExport!AI4,".",",")*1,PIMExport!AI4))</f>
        <v>0</v>
      </c>
      <c r="AJ6" s="47">
        <f>IFERROR(PIMExport!AJ4*1,IFERROR(SUBSTITUTE(PIMExport!AJ4,".",",")*1,PIMExport!AJ4))</f>
        <v>3</v>
      </c>
      <c r="AK6" s="47">
        <f>IFERROR(PIMExport!AK4*1,IFERROR(SUBSTITUTE(PIMExport!AK4,".",",")*1,PIMExport!AK4))</f>
        <v>3</v>
      </c>
      <c r="AL6" s="47">
        <f>IFERROR(PIMExport!AL4*1,IFERROR(SUBSTITUTE(PIMExport!AL4,".",",")*1,PIMExport!AL4))</f>
        <v>6.75</v>
      </c>
      <c r="AM6" s="47">
        <f>IFERROR(PIMExport!AM4*1,IFERROR(SUBSTITUTE(PIMExport!AM4,".",",")*1,PIMExport!AM4))</f>
        <v>20</v>
      </c>
      <c r="AN6" s="47">
        <f>IFERROR(PIMExport!AN4*1,IFERROR(SUBSTITUTE(PIMExport!AN4,".",",")*1,PIMExport!AN4))</f>
        <v>2</v>
      </c>
      <c r="AO6" s="47">
        <f>IFERROR(PIMExport!AO4*1,IFERROR(SUBSTITUTE(PIMExport!AO4,".",",")*1,PIMExport!AO4))</f>
        <v>0</v>
      </c>
      <c r="AP6" s="47">
        <f>IFERROR(PIMExport!AP4*1,IFERROR(SUBSTITUTE(PIMExport!AP4,".",",")*1,PIMExport!AP4))</f>
        <v>0</v>
      </c>
      <c r="AQ6" s="47">
        <f>IFERROR(PIMExport!AQ4*1,IFERROR(SUBSTITUTE(PIMExport!AQ4,".",",")*1,PIMExport!AQ4))</f>
        <v>4100</v>
      </c>
      <c r="AR6" s="47">
        <f>IFERROR(PIMExport!AR4*1,IFERROR(SUBSTITUTE(PIMExport!AR4,".",",")*1,PIMExport!AR4))</f>
        <v>22.8</v>
      </c>
      <c r="AS6" s="47">
        <f>IFERROR(PIMExport!AS4*1,IFERROR(SUBSTITUTE(PIMExport!AS4,".",",")*1,PIMExport!AS4))</f>
        <v>250</v>
      </c>
      <c r="AT6" s="47">
        <f>IFERROR(PIMExport!AT4*1,IFERROR(SUBSTITUTE(PIMExport!AT4,".",",")*1,PIMExport!AT4))</f>
        <v>1</v>
      </c>
      <c r="AU6" s="47">
        <f>IFERROR(PIMExport!AU4*1,IFERROR(SUBSTITUTE(PIMExport!AU4,".",",")*1,PIMExport!AU4))</f>
        <v>0.5</v>
      </c>
      <c r="AV6" s="47">
        <f>IFERROR(PIMExport!AV4*1,IFERROR(SUBSTITUTE(PIMExport!AV4,".",",")*1,PIMExport!AV4))</f>
        <v>3.1</v>
      </c>
      <c r="AW6" s="47">
        <f>IFERROR(PIMExport!AW4*1,IFERROR(SUBSTITUTE(PIMExport!AW4,".",",")*1,PIMExport!AW4))</f>
        <v>3.6</v>
      </c>
      <c r="AX6" s="47">
        <f>IFERROR(PIMExport!AX4*1,IFERROR(SUBSTITUTE(PIMExport!AX4,".",",")*1,PIMExport!AX4))</f>
        <v>1302</v>
      </c>
      <c r="AY6" s="47">
        <f>IFERROR(PIMExport!AY4*1,IFERROR(SUBSTITUTE(PIMExport!AY4,".",",")*1,PIMExport!AY4))</f>
        <v>0.11899999999999999</v>
      </c>
      <c r="AZ6" s="47">
        <f>IFERROR(PIMExport!AZ4*1,IFERROR(SUBSTITUTE(PIMExport!AZ4,".",",")*1,PIMExport!AZ4))</f>
        <v>6700</v>
      </c>
      <c r="BA6" s="47">
        <f>IFERROR(PIMExport!BA4*1,IFERROR(SUBSTITUTE(PIMExport!BA4,".",",")*1,PIMExport!BA4))</f>
        <v>7800</v>
      </c>
      <c r="BB6" s="47">
        <f>IFERROR(PIMExport!BB4*1,IFERROR(SUBSTITUTE(PIMExport!BB4,".",",")*1,PIMExport!BB4))</f>
        <v>42.97</v>
      </c>
      <c r="BC6" s="47">
        <f>IFERROR(PIMExport!BC4*1,IFERROR(SUBSTITUTE(PIMExport!BC4,".",",")*1,PIMExport!BC4))</f>
        <v>42.97</v>
      </c>
      <c r="BD6" s="47">
        <f>IFERROR(PIMExport!BD4*1,IFERROR(SUBSTITUTE(PIMExport!BD4,".",",")*1,PIMExport!BD4))</f>
        <v>25.47</v>
      </c>
      <c r="BE6" s="47">
        <f>IFERROR(PIMExport!BE4*1,IFERROR(SUBSTITUTE(PIMExport!BE4,".",",")*1,PIMExport!BE4))</f>
        <v>25.47</v>
      </c>
      <c r="BF6" s="47">
        <f>IFERROR(PIMExport!BF4*1,IFERROR(SUBSTITUTE(PIMExport!BF4,".",",")*1,PIMExport!BF4))</f>
        <v>0</v>
      </c>
      <c r="BG6" s="47">
        <f>IFERROR(PIMExport!BG4*1,IFERROR(SUBSTITUTE(PIMExport!BG4,".",",")*1,PIMExport!BG4))</f>
        <v>480</v>
      </c>
      <c r="BH6" s="47">
        <f>IFERROR(PIMExport!BH4*1,IFERROR(SUBSTITUTE(PIMExport!BH4,".",",")*1,PIMExport!BH4))</f>
        <v>0</v>
      </c>
      <c r="BI6" s="47">
        <f>IFERROR(PIMExport!BI4*1,IFERROR(SUBSTITUTE(PIMExport!BI4,".",",")*1,PIMExport!BI4))</f>
        <v>0</v>
      </c>
      <c r="BJ6" s="47">
        <f>IFERROR(PIMExport!BJ4*1,IFERROR(SUBSTITUTE(PIMExport!BJ4,".",",")*1,PIMExport!BJ4))</f>
        <v>0</v>
      </c>
      <c r="BK6" s="47">
        <f>IFERROR(PIMExport!BK4*1,IFERROR(SUBSTITUTE(PIMExport!BK4,".",",")*1,PIMExport!BK4))</f>
        <v>0</v>
      </c>
      <c r="BL6" s="47">
        <f>IFERROR(PIMExport!BL4*1,IFERROR(SUBSTITUTE(PIMExport!BL4,".",",")*1,PIMExport!BL4))</f>
        <v>0</v>
      </c>
      <c r="BM6" s="47">
        <f>IFERROR(PIMExport!BM4*1,IFERROR(SUBSTITUTE(PIMExport!BM4,".",",")*1,PIMExport!BM4))</f>
        <v>0</v>
      </c>
      <c r="BN6" s="47">
        <f>IFERROR(PIMExport!BN4*1,IFERROR(SUBSTITUTE(PIMExport!BN4,".",",")*1,PIMExport!BN4))</f>
        <v>0</v>
      </c>
      <c r="BO6" s="47">
        <f>IFERROR(PIMExport!BO4*1,IFERROR(SUBSTITUTE(PIMExport!BO4,".",",")*1,PIMExport!BO4))</f>
        <v>0</v>
      </c>
      <c r="BP6" s="47">
        <f>IFERROR(PIMExport!BP4*1,IFERROR(SUBSTITUTE(PIMExport!BP4,".",",")*1,PIMExport!BP4))</f>
        <v>0</v>
      </c>
      <c r="BQ6" s="47">
        <f>IFERROR(PIMExport!BQ4*1,IFERROR(SUBSTITUTE(PIMExport!BQ4,".",",")*1,PIMExport!BQ4))</f>
        <v>0</v>
      </c>
      <c r="BR6" s="47">
        <f>IFERROR(PIMExport!BR4*1,IFERROR(SUBSTITUTE(PIMExport!BR4,".",",")*1,PIMExport!BR4))</f>
        <v>0</v>
      </c>
      <c r="BS6" s="47">
        <f>IFERROR(PIMExport!BS4*1,IFERROR(SUBSTITUTE(PIMExport!BS4,".",",")*1,PIMExport!BS4))</f>
        <v>0</v>
      </c>
      <c r="BT6" s="47">
        <f>IFERROR(PIMExport!BT4*1,IFERROR(SUBSTITUTE(PIMExport!BT4,".",",")*1,PIMExport!BT4))</f>
        <v>0</v>
      </c>
      <c r="BU6" s="47">
        <f>IFERROR(PIMExport!BU4*1,IFERROR(SUBSTITUTE(PIMExport!BU4,".",",")*1,PIMExport!BU4))</f>
        <v>0</v>
      </c>
      <c r="BV6" s="47">
        <f>IFERROR(PIMExport!BV4*1,IFERROR(SUBSTITUTE(PIMExport!BV4,".",",")*1,PIMExport!BV4))</f>
        <v>0</v>
      </c>
      <c r="BW6" s="47">
        <f>IFERROR(PIMExport!BW4*1,IFERROR(SUBSTITUTE(PIMExport!BW4,".",",")*1,PIMExport!BW4))</f>
        <v>0</v>
      </c>
      <c r="BX6" s="47">
        <f>IFERROR(PIMExport!BX4*1,IFERROR(SUBSTITUTE(PIMExport!BX4,".",",")*1,PIMExport!BX4))</f>
        <v>0</v>
      </c>
      <c r="BY6" s="47">
        <f>IFERROR(PIMExport!BY4*1,IFERROR(SUBSTITUTE(PIMExport!BY4,".",",")*1,PIMExport!BY4))</f>
        <v>0</v>
      </c>
      <c r="BZ6" s="47">
        <f>IFERROR(PIMExport!BZ4*1,IFERROR(SUBSTITUTE(PIMExport!BZ4,".",",")*1,PIMExport!BZ4))</f>
        <v>0</v>
      </c>
      <c r="CA6" s="47">
        <f>IFERROR(PIMExport!CA4*1,IFERROR(SUBSTITUTE(PIMExport!CA4,".",",")*1,PIMExport!CA4))</f>
        <v>0</v>
      </c>
      <c r="CB6" s="47">
        <f>IFERROR(PIMExport!CB4*1,IFERROR(SUBSTITUTE(PIMExport!CB4,".",",")*1,PIMExport!CB4))</f>
        <v>0</v>
      </c>
      <c r="CC6" s="47">
        <f>IFERROR(PIMExport!CC4*1,IFERROR(SUBSTITUTE(PIMExport!CC4,".",",")*1,PIMExport!CC4))</f>
        <v>0</v>
      </c>
      <c r="CD6" s="47">
        <f>IFERROR(PIMExport!CD4*1,IFERROR(SUBSTITUTE(PIMExport!CD4,".",",")*1,PIMExport!CD4))</f>
        <v>0</v>
      </c>
      <c r="CE6" s="47">
        <f>IFERROR(PIMExport!CE4*1,IFERROR(SUBSTITUTE(PIMExport!CE4,".",",")*1,PIMExport!CE4))</f>
        <v>0</v>
      </c>
      <c r="CF6" s="47">
        <f>IFERROR(PIMExport!CF4*1,IFERROR(SUBSTITUTE(PIMExport!CF4,".",",")*1,PIMExport!CF4))</f>
        <v>0</v>
      </c>
      <c r="CG6" s="47">
        <f>IFERROR(PIMExport!CG4*1,IFERROR(SUBSTITUTE(PIMExport!CG4,".",",")*1,PIMExport!CG4))</f>
        <v>0</v>
      </c>
      <c r="CH6" s="47">
        <f>IFERROR(PIMExport!CH4*1,IFERROR(SUBSTITUTE(PIMExport!CH4,".",",")*1,PIMExport!CH4))</f>
        <v>0</v>
      </c>
      <c r="CI6" s="47">
        <f>IFERROR(PIMExport!CI4*1,IFERROR(SUBSTITUTE(PIMExport!CI4,".",",")*1,PIMExport!CI4))</f>
        <v>0</v>
      </c>
      <c r="CJ6" s="47">
        <f>IFERROR(PIMExport!CJ4*1,IFERROR(SUBSTITUTE(PIMExport!CJ4,".",",")*1,PIMExport!CJ4))</f>
        <v>0</v>
      </c>
      <c r="CK6" s="47">
        <f>IFERROR(PIMExport!CK4*1,IFERROR(SUBSTITUTE(PIMExport!CK4,".",",")*1,PIMExport!CK4))</f>
        <v>0</v>
      </c>
      <c r="CL6" s="47">
        <f>IFERROR(PIMExport!CL4*1,IFERROR(SUBSTITUTE(PIMExport!CL4,".",",")*1,PIMExport!CL4))</f>
        <v>0</v>
      </c>
      <c r="CM6" s="47">
        <f>IFERROR(PIMExport!CM4*1,IFERROR(SUBSTITUTE(PIMExport!CM4,".",",")*1,PIMExport!CM4))</f>
        <v>0</v>
      </c>
      <c r="CN6" s="47">
        <f>IFERROR(PIMExport!CN4*1,IFERROR(SUBSTITUTE(PIMExport!CN4,".",",")*1,PIMExport!CN4))</f>
        <v>0</v>
      </c>
      <c r="CO6" s="47">
        <f>IFERROR(PIMExport!CO4*1,IFERROR(SUBSTITUTE(PIMExport!CO4,".",",")*1,PIMExport!CO4))</f>
        <v>0</v>
      </c>
      <c r="CP6" s="47">
        <f>IFERROR(PIMExport!CP4*1,IFERROR(SUBSTITUTE(PIMExport!CP4,".",",")*1,PIMExport!CP4))</f>
        <v>0</v>
      </c>
      <c r="CQ6" s="47">
        <f>IFERROR(PIMExport!CQ4*1,IFERROR(SUBSTITUTE(PIMExport!CQ4,".",",")*1,PIMExport!CQ4))</f>
        <v>0</v>
      </c>
      <c r="CR6" s="47">
        <f>IFERROR(PIMExport!CR4*1,IFERROR(SUBSTITUTE(PIMExport!CR4,".",",")*1,PIMExport!CR4))</f>
        <v>0</v>
      </c>
      <c r="CS6" s="47">
        <f>IFERROR(PIMExport!CS4*1,IFERROR(SUBSTITUTE(PIMExport!CS4,".",",")*1,PIMExport!CS4))</f>
        <v>0</v>
      </c>
      <c r="CT6" s="47">
        <f>IFERROR(PIMExport!CT4*1,IFERROR(SUBSTITUTE(PIMExport!CT4,".",",")*1,PIMExport!CT4))</f>
        <v>0</v>
      </c>
      <c r="CU6" s="47">
        <f>IFERROR(PIMExport!CU4*1,IFERROR(SUBSTITUTE(PIMExport!CU4,".",",")*1,PIMExport!CU4))</f>
        <v>135</v>
      </c>
      <c r="CV6" s="47">
        <f>IFERROR(PIMExport!CV4*1,IFERROR(SUBSTITUTE(PIMExport!CV4,".",",")*1,PIMExport!CV4))</f>
        <v>0</v>
      </c>
      <c r="CW6" s="47">
        <f>IFERROR(PIMExport!CW4*1,IFERROR(SUBSTITUTE(PIMExport!CW4,".",",")*1,PIMExport!CW4))</f>
        <v>0</v>
      </c>
      <c r="CX6" s="47">
        <f>IFERROR(PIMExport!CX4*1,IFERROR(SUBSTITUTE(PIMExport!CX4,".",",")*1,PIMExport!CX4))</f>
        <v>0</v>
      </c>
      <c r="CY6" s="47">
        <f>IFERROR(PIMExport!CY4*1,IFERROR(SUBSTITUTE(PIMExport!CY4,".",",")*1,PIMExport!CY4))</f>
        <v>0</v>
      </c>
      <c r="CZ6" s="47">
        <f>IFERROR(PIMExport!CZ4*1,IFERROR(SUBSTITUTE(PIMExport!CZ4,".",",")*1,PIMExport!CZ4))</f>
        <v>0</v>
      </c>
      <c r="DA6" s="47">
        <f>IFERROR(PIMExport!DA4*1,IFERROR(SUBSTITUTE(PIMExport!DA4,".",",")*1,PIMExport!DA4))</f>
        <v>200</v>
      </c>
      <c r="DB6" s="47">
        <f>IFERROR(PIMExport!DB4*1,IFERROR(SUBSTITUTE(PIMExport!DB4,".",",")*1,PIMExport!DB4))</f>
        <v>0</v>
      </c>
      <c r="DC6" s="47">
        <f>IFERROR(PIMExport!DC4*1,IFERROR(SUBSTITUTE(PIMExport!DC4,".",",")*1,PIMExport!DC4))</f>
        <v>0</v>
      </c>
      <c r="DD6" s="47">
        <f>IFERROR(PIMExport!DD4*1,IFERROR(SUBSTITUTE(PIMExport!DD4,".",",")*1,PIMExport!DD4))</f>
        <v>0</v>
      </c>
      <c r="DE6" s="47">
        <f>IFERROR(PIMExport!DE4*1,IFERROR(SUBSTITUTE(PIMExport!DE4,".",",")*1,PIMExport!DE4))</f>
        <v>0</v>
      </c>
      <c r="DF6" s="47">
        <f>IFERROR(PIMExport!DF4*1,IFERROR(SUBSTITUTE(PIMExport!DF4,".",",")*1,PIMExport!DF4))</f>
        <v>0</v>
      </c>
      <c r="DG6" s="47">
        <f>IFERROR(PIMExport!DG4*1,IFERROR(SUBSTITUTE(PIMExport!DG4,".",",")*1,PIMExport!DG4))</f>
        <v>0</v>
      </c>
      <c r="DH6" s="47" t="str">
        <f>IFERROR(PIMExport!DH4*1,IFERROR(SUBSTITUTE(PIMExport!DH4,".",",")*1,PIMExport!DH4))</f>
        <v>Equal to or better than 0.100 mm</v>
      </c>
      <c r="DI6" s="47" t="str">
        <f>IFERROR(PIMExport!DI4*1,IFERROR(SUBSTITUTE(PIMExport!DI4,".",",")*1,PIMExport!DI4))</f>
        <v>32ATL5</v>
      </c>
      <c r="DJ6" s="47" t="str">
        <f>IFERROR(PIMExport!DJ4*1,IFERROR(SUBSTITUTE(PIMExport!DJ4,".",",")*1,PIMExport!DJ4))</f>
        <v>160 x 65 mm</v>
      </c>
      <c r="DK6" s="47">
        <f>IFERROR(PIMExport!DK4*1,IFERROR(SUBSTITUTE(PIMExport!DK4,".",",")*1,PIMExport!DK4))</f>
        <v>0</v>
      </c>
      <c r="DL6" s="47">
        <f>IFERROR(PIMExport!DL4*1,IFERROR(SUBSTITUTE(PIMExport!DL4,".",",")*1,PIMExport!DL4))</f>
        <v>580</v>
      </c>
      <c r="DM6" s="47">
        <f>IFERROR(PIMExport!DM4*1,IFERROR(SUBSTITUTE(PIMExport!DM4,".",",")*1,PIMExport!DM4))</f>
        <v>6150</v>
      </c>
      <c r="DN6" s="47">
        <f>IFERROR(PIMExport!DN4*1,IFERROR(SUBSTITUTE(PIMExport!DN4,".",",")*1,PIMExport!DN4))</f>
        <v>0</v>
      </c>
      <c r="DO6" s="47">
        <f>IFERROR(PIMExport!DO4*1,IFERROR(SUBSTITUTE(PIMExport!DO4,".",",")*1,PIMExport!DO4))</f>
        <v>0</v>
      </c>
    </row>
    <row r="7" spans="1:119">
      <c r="A7" s="47" t="str">
        <f>IFERROR(PIMExport!A5*1,IFERROR(SUBSTITUTE(PIMExport!A5,".",",")*1,PIMExport!A5))</f>
        <v>MLSM06D05-N</v>
      </c>
      <c r="B7" s="47" t="str">
        <f>IFERROR(PIMExport!B5*1,IFERROR(SUBSTITUTE(PIMExport!B5,".",",")*1,PIMExport!B5))</f>
        <v>BallScrew</v>
      </c>
      <c r="C7" s="47" t="str">
        <f>IFERROR(PIMExport!C5*1,IFERROR(SUBSTITUTE(PIMExport!C5,".",",")*1,PIMExport!C5))</f>
        <v>Ball Guide</v>
      </c>
      <c r="D7" s="47">
        <f>IFERROR(PIMExport!D5*1,IFERROR(SUBSTITUTE(PIMExport!D5,".",",")*1,PIMExport!D5))</f>
        <v>4985</v>
      </c>
      <c r="E7" s="47">
        <f>IFERROR(PIMExport!E5*1,IFERROR(SUBSTITUTE(PIMExport!E5,".",",")*1,PIMExport!E5))</f>
        <v>5.7</v>
      </c>
      <c r="F7" s="47">
        <f>IFERROR(PIMExport!F5*1,IFERROR(SUBSTITUTE(PIMExport!F5,".",",")*1,PIMExport!F5))</f>
        <v>0</v>
      </c>
      <c r="G7" s="47">
        <f>IFERROR(PIMExport!G5*1,IFERROR(SUBSTITUTE(PIMExport!G5,".",",")*1,PIMExport!G5))</f>
        <v>14.4</v>
      </c>
      <c r="H7" s="47">
        <f>IFERROR(PIMExport!H5*1,IFERROR(SUBSTITUTE(PIMExport!H5,".",",")*1,PIMExport!H5))</f>
        <v>1.65</v>
      </c>
      <c r="I7" s="47">
        <f>IFERROR(PIMExport!I5*1,IFERROR(SUBSTITUTE(PIMExport!I5,".",",")*1,PIMExport!I5))</f>
        <v>163</v>
      </c>
      <c r="J7" s="47">
        <f>IFERROR(PIMExport!J5*1,IFERROR(SUBSTITUTE(PIMExport!J5,".",",")*1,PIMExport!J5))</f>
        <v>105</v>
      </c>
      <c r="K7" s="47">
        <f>IFERROR(PIMExport!K5*1,IFERROR(SUBSTITUTE(PIMExport!K5,".",",")*1,PIMExport!K5))</f>
        <v>0</v>
      </c>
      <c r="L7" s="47">
        <f>IFERROR(PIMExport!L5*1,IFERROR(SUBSTITUTE(PIMExport!L5,".",",")*1,PIMExport!L5))</f>
        <v>3.8999999999999999E-5</v>
      </c>
      <c r="M7" s="47">
        <f>IFERROR(PIMExport!M5*1,IFERROR(SUBSTITUTE(PIMExport!M5,".",",")*1,PIMExport!M5))</f>
        <v>0.9</v>
      </c>
      <c r="N7" s="47">
        <f>IFERROR(PIMExport!N5*1,IFERROR(SUBSTITUTE(PIMExport!N5,".",",")*1,PIMExport!N5))</f>
        <v>150</v>
      </c>
      <c r="O7" s="47">
        <f>IFERROR(PIMExport!O5*1,IFERROR(SUBSTITUTE(PIMExport!O5,".",",")*1,PIMExport!O5))</f>
        <v>1500</v>
      </c>
      <c r="P7" s="47">
        <f>IFERROR(PIMExport!P5*1,IFERROR(SUBSTITUTE(PIMExport!P5,".",",")*1,PIMExport!P5))</f>
        <v>3000</v>
      </c>
      <c r="Q7" s="47">
        <f>IFERROR(PIMExport!Q5*1,IFERROR(SUBSTITUTE(PIMExport!Q5,".",",")*1,PIMExport!Q5))</f>
        <v>1</v>
      </c>
      <c r="R7" s="47">
        <f>IFERROR(PIMExport!R5*1,IFERROR(SUBSTITUTE(PIMExport!R5,".",",")*1,PIMExport!R5))</f>
        <v>1.6</v>
      </c>
      <c r="S7" s="47">
        <f>IFERROR(PIMExport!S5*1,IFERROR(SUBSTITUTE(PIMExport!S5,".",",")*1,PIMExport!S5))</f>
        <v>2</v>
      </c>
      <c r="T7" s="47">
        <f>IFERROR(PIMExport!T5*1,IFERROR(SUBSTITUTE(PIMExport!T5,".",",")*1,PIMExport!T5))</f>
        <v>27</v>
      </c>
      <c r="U7" s="47">
        <f>IFERROR(PIMExport!U5*1,IFERROR(SUBSTITUTE(PIMExport!U5,".",",")*1,PIMExport!U5))</f>
        <v>0.1</v>
      </c>
      <c r="V7" s="47">
        <f>IFERROR(PIMExport!V5*1,IFERROR(SUBSTITUTE(PIMExport!V5,".",",")*1,PIMExport!V5))</f>
        <v>0</v>
      </c>
      <c r="W7" s="47">
        <f>IFERROR(PIMExport!W5*1,IFERROR(SUBSTITUTE(PIMExport!W5,".",",")*1,PIMExport!W5))</f>
        <v>0</v>
      </c>
      <c r="X7" s="47">
        <f>IFERROR(PIMExport!X5*1,IFERROR(SUBSTITUTE(PIMExport!X5,".",",")*1,PIMExport!X5))</f>
        <v>0</v>
      </c>
      <c r="Y7" s="47">
        <f>IFERROR(PIMExport!Y5*1,IFERROR(SUBSTITUTE(PIMExport!Y5,".",",")*1,PIMExport!Y5))</f>
        <v>5000</v>
      </c>
      <c r="Z7" s="47">
        <f>IFERROR(PIMExport!Z5*1,IFERROR(SUBSTITUTE(PIMExport!Z5,".",",")*1,PIMExport!Z5))</f>
        <v>0</v>
      </c>
      <c r="AA7" s="47">
        <f>IFERROR(PIMExport!AA5*1,IFERROR(SUBSTITUTE(PIMExport!AA5,".",",")*1,PIMExport!AA5))</f>
        <v>0</v>
      </c>
      <c r="AB7" s="47">
        <f>IFERROR(PIMExport!AB5*1,IFERROR(SUBSTITUTE(PIMExport!AB5,".",",")*1,PIMExport!AB5))</f>
        <v>0</v>
      </c>
      <c r="AC7" s="47">
        <f>IFERROR(PIMExport!AC5*1,IFERROR(SUBSTITUTE(PIMExport!AC5,".",",")*1,PIMExport!AC5))</f>
        <v>0</v>
      </c>
      <c r="AD7" s="47">
        <f>IFERROR(PIMExport!AD5*1,IFERROR(SUBSTITUTE(PIMExport!AD5,".",",")*1,PIMExport!AD5))</f>
        <v>0</v>
      </c>
      <c r="AE7" s="47">
        <f>IFERROR(PIMExport!AE5*1,IFERROR(SUBSTITUTE(PIMExport!AE5,".",",")*1,PIMExport!AE5))</f>
        <v>6000</v>
      </c>
      <c r="AF7" s="47">
        <f>IFERROR(PIMExport!AF5*1,IFERROR(SUBSTITUTE(PIMExport!AF5,".",",")*1,PIMExport!AF5))</f>
        <v>6000</v>
      </c>
      <c r="AG7" s="47">
        <f>IFERROR(PIMExport!AG5*1,IFERROR(SUBSTITUTE(PIMExport!AG5,".",",")*1,PIMExport!AG5))</f>
        <v>400</v>
      </c>
      <c r="AH7" s="47">
        <f>IFERROR(PIMExport!AH5*1,IFERROR(SUBSTITUTE(PIMExport!AH5,".",",")*1,PIMExport!AH5))</f>
        <v>460</v>
      </c>
      <c r="AI7" s="47">
        <f>IFERROR(PIMExport!AI5*1,IFERROR(SUBSTITUTE(PIMExport!AI5,".",",")*1,PIMExport!AI5))</f>
        <v>460</v>
      </c>
      <c r="AJ7" s="47">
        <f>IFERROR(PIMExport!AJ5*1,IFERROR(SUBSTITUTE(PIMExport!AJ5,".",",")*1,PIMExport!AJ5))</f>
        <v>0</v>
      </c>
      <c r="AK7" s="47">
        <f>IFERROR(PIMExport!AK5*1,IFERROR(SUBSTITUTE(PIMExport!AK5,".",",")*1,PIMExport!AK5))</f>
        <v>0</v>
      </c>
      <c r="AL7" s="47">
        <f>IFERROR(PIMExport!AL5*1,IFERROR(SUBSTITUTE(PIMExport!AL5,".",",")*1,PIMExport!AL5))</f>
        <v>0.25</v>
      </c>
      <c r="AM7" s="47">
        <f>IFERROR(PIMExport!AM5*1,IFERROR(SUBSTITUTE(PIMExport!AM5,".",",")*1,PIMExport!AM5))</f>
        <v>20</v>
      </c>
      <c r="AN7" s="47">
        <f>IFERROR(PIMExport!AN5*1,IFERROR(SUBSTITUTE(PIMExport!AN5,".",",")*1,PIMExport!AN5))</f>
        <v>1</v>
      </c>
      <c r="AO7" s="47">
        <f>IFERROR(PIMExport!AO5*1,IFERROR(SUBSTITUTE(PIMExport!AO5,".",",")*1,PIMExport!AO5))</f>
        <v>55080</v>
      </c>
      <c r="AP7" s="47">
        <f>IFERROR(PIMExport!AP5*1,IFERROR(SUBSTITUTE(PIMExport!AP5,".",",")*1,PIMExport!AP5))</f>
        <v>500</v>
      </c>
      <c r="AQ7" s="47">
        <f>IFERROR(PIMExport!AQ5*1,IFERROR(SUBSTITUTE(PIMExport!AQ5,".",",")*1,PIMExport!AQ5))</f>
        <v>0</v>
      </c>
      <c r="AR7" s="47">
        <f>IFERROR(PIMExport!AR5*1,IFERROR(SUBSTITUTE(PIMExport!AR5,".",",")*1,PIMExport!AR5))</f>
        <v>0</v>
      </c>
      <c r="AS7" s="47">
        <f>IFERROR(PIMExport!AS5*1,IFERROR(SUBSTITUTE(PIMExport!AS5,".",",")*1,PIMExport!AS5))</f>
        <v>0</v>
      </c>
      <c r="AT7" s="47">
        <f>IFERROR(PIMExport!AT5*1,IFERROR(SUBSTITUTE(PIMExport!AT5,".",",")*1,PIMExport!AT5))</f>
        <v>0</v>
      </c>
      <c r="AU7" s="47">
        <f>IFERROR(PIMExport!AU5*1,IFERROR(SUBSTITUTE(PIMExport!AU5,".",",")*1,PIMExport!AU5))</f>
        <v>0</v>
      </c>
      <c r="AV7" s="47">
        <f>IFERROR(PIMExport!AV5*1,IFERROR(SUBSTITUTE(PIMExport!AV5,".",",")*1,PIMExport!AV5))</f>
        <v>0</v>
      </c>
      <c r="AW7" s="47">
        <f>IFERROR(PIMExport!AW5*1,IFERROR(SUBSTITUTE(PIMExport!AW5,".",",")*1,PIMExport!AW5))</f>
        <v>0</v>
      </c>
      <c r="AX7" s="47">
        <f>IFERROR(PIMExport!AX5*1,IFERROR(SUBSTITUTE(PIMExport!AX5,".",",")*1,PIMExport!AX5))</f>
        <v>0</v>
      </c>
      <c r="AY7" s="47">
        <f>IFERROR(PIMExport!AY5*1,IFERROR(SUBSTITUTE(PIMExport!AY5,".",",")*1,PIMExport!AY5))</f>
        <v>0</v>
      </c>
      <c r="AZ7" s="47">
        <f>IFERROR(PIMExport!AZ5*1,IFERROR(SUBSTITUTE(PIMExport!AZ5,".",",")*1,PIMExport!AZ5))</f>
        <v>0</v>
      </c>
      <c r="BA7" s="47">
        <f>IFERROR(PIMExport!BA5*1,IFERROR(SUBSTITUTE(PIMExport!BA5,".",",")*1,PIMExport!BA5))</f>
        <v>0</v>
      </c>
      <c r="BB7" s="47">
        <f>IFERROR(PIMExport!BB5*1,IFERROR(SUBSTITUTE(PIMExport!BB5,".",",")*1,PIMExport!BB5))</f>
        <v>0</v>
      </c>
      <c r="BC7" s="47">
        <f>IFERROR(PIMExport!BC5*1,IFERROR(SUBSTITUTE(PIMExport!BC5,".",",")*1,PIMExport!BC5))</f>
        <v>0</v>
      </c>
      <c r="BD7" s="47">
        <f>IFERROR(PIMExport!BD5*1,IFERROR(SUBSTITUTE(PIMExport!BD5,".",",")*1,PIMExport!BD5))</f>
        <v>0</v>
      </c>
      <c r="BE7" s="47">
        <f>IFERROR(PIMExport!BE5*1,IFERROR(SUBSTITUTE(PIMExport!BE5,".",",")*1,PIMExport!BE5))</f>
        <v>0</v>
      </c>
      <c r="BF7" s="47">
        <f>IFERROR(PIMExport!BF5*1,IFERROR(SUBSTITUTE(PIMExport!BF5,".",",")*1,PIMExport!BF5))</f>
        <v>0</v>
      </c>
      <c r="BG7" s="47">
        <f>IFERROR(PIMExport!BG5*1,IFERROR(SUBSTITUTE(PIMExport!BG5,".",",")*1,PIMExport!BG5))</f>
        <v>435</v>
      </c>
      <c r="BH7" s="47">
        <f>IFERROR(PIMExport!BH5*1,IFERROR(SUBSTITUTE(PIMExport!BH5,".",",")*1,PIMExport!BH5))</f>
        <v>495</v>
      </c>
      <c r="BI7" s="47">
        <f>IFERROR(PIMExport!BI5*1,IFERROR(SUBSTITUTE(PIMExport!BI5,".",",")*1,PIMExport!BI5))</f>
        <v>535</v>
      </c>
      <c r="BJ7" s="47">
        <f>IFERROR(PIMExport!BJ5*1,IFERROR(SUBSTITUTE(PIMExport!BJ5,".",",")*1,PIMExport!BJ5))</f>
        <v>585</v>
      </c>
      <c r="BK7" s="47">
        <f>IFERROR(PIMExport!BK5*1,IFERROR(SUBSTITUTE(PIMExport!BK5,".",",")*1,PIMExport!BK5))</f>
        <v>625</v>
      </c>
      <c r="BL7" s="47">
        <f>IFERROR(PIMExport!BL5*1,IFERROR(SUBSTITUTE(PIMExport!BL5,".",",")*1,PIMExport!BL5))</f>
        <v>675</v>
      </c>
      <c r="BM7" s="47">
        <f>IFERROR(PIMExport!BM5*1,IFERROR(SUBSTITUTE(PIMExport!BM5,".",",")*1,PIMExport!BM5))</f>
        <v>715</v>
      </c>
      <c r="BN7" s="47">
        <f>IFERROR(PIMExport!BN5*1,IFERROR(SUBSTITUTE(PIMExport!BN5,".",",")*1,PIMExport!BN5))</f>
        <v>755</v>
      </c>
      <c r="BO7" s="47">
        <f>IFERROR(PIMExport!BO5*1,IFERROR(SUBSTITUTE(PIMExport!BO5,".",",")*1,PIMExport!BO5))</f>
        <v>0</v>
      </c>
      <c r="BP7" s="47">
        <f>IFERROR(PIMExport!BP5*1,IFERROR(SUBSTITUTE(PIMExport!BP5,".",",")*1,PIMExport!BP5))</f>
        <v>0</v>
      </c>
      <c r="BQ7" s="47">
        <f>IFERROR(PIMExport!BQ5*1,IFERROR(SUBSTITUTE(PIMExport!BQ5,".",",")*1,PIMExport!BQ5))</f>
        <v>0</v>
      </c>
      <c r="BR7" s="47">
        <f>IFERROR(PIMExport!BR5*1,IFERROR(SUBSTITUTE(PIMExport!BR5,".",",")*1,PIMExport!BR5))</f>
        <v>0</v>
      </c>
      <c r="BS7" s="47">
        <f>IFERROR(PIMExport!BS5*1,IFERROR(SUBSTITUTE(PIMExport!BS5,".",",")*1,PIMExport!BS5))</f>
        <v>0</v>
      </c>
      <c r="BT7" s="47">
        <f>IFERROR(PIMExport!BT5*1,IFERROR(SUBSTITUTE(PIMExport!BT5,".",",")*1,PIMExport!BT5))</f>
        <v>0</v>
      </c>
      <c r="BU7" s="47">
        <f>IFERROR(PIMExport!BU5*1,IFERROR(SUBSTITUTE(PIMExport!BU5,".",",")*1,PIMExport!BU5))</f>
        <v>0</v>
      </c>
      <c r="BV7" s="47">
        <f>IFERROR(PIMExport!BV5*1,IFERROR(SUBSTITUTE(PIMExport!BV5,".",",")*1,PIMExport!BV5))</f>
        <v>0</v>
      </c>
      <c r="BW7" s="47">
        <f>IFERROR(PIMExport!BW5*1,IFERROR(SUBSTITUTE(PIMExport!BW5,".",",")*1,PIMExport!BW5))</f>
        <v>0</v>
      </c>
      <c r="BX7" s="47">
        <f>IFERROR(PIMExport!BX5*1,IFERROR(SUBSTITUTE(PIMExport!BX5,".",",")*1,PIMExport!BX5))</f>
        <v>0</v>
      </c>
      <c r="BY7" s="47">
        <f>IFERROR(PIMExport!BY5*1,IFERROR(SUBSTITUTE(PIMExport!BY5,".",",")*1,PIMExport!BY5))</f>
        <v>0</v>
      </c>
      <c r="BZ7" s="47">
        <f>IFERROR(PIMExport!BZ5*1,IFERROR(SUBSTITUTE(PIMExport!BZ5,".",",")*1,PIMExport!BZ5))</f>
        <v>0</v>
      </c>
      <c r="CA7" s="47">
        <f>IFERROR(PIMExport!CA5*1,IFERROR(SUBSTITUTE(PIMExport!CA5,".",",")*1,PIMExport!CA5))</f>
        <v>0</v>
      </c>
      <c r="CB7" s="47">
        <f>IFERROR(PIMExport!CB5*1,IFERROR(SUBSTITUTE(PIMExport!CB5,".",",")*1,PIMExport!CB5))</f>
        <v>751</v>
      </c>
      <c r="CC7" s="47">
        <f>IFERROR(PIMExport!CC5*1,IFERROR(SUBSTITUTE(PIMExport!CC5,".",",")*1,PIMExport!CC5))</f>
        <v>1221</v>
      </c>
      <c r="CD7" s="47">
        <f>IFERROR(PIMExport!CD5*1,IFERROR(SUBSTITUTE(PIMExport!CD5,".",",")*1,PIMExport!CD5))</f>
        <v>1981</v>
      </c>
      <c r="CE7" s="47">
        <f>IFERROR(PIMExport!CE5*1,IFERROR(SUBSTITUTE(PIMExport!CE5,".",",")*1,PIMExport!CE5))</f>
        <v>2731</v>
      </c>
      <c r="CF7" s="47">
        <f>IFERROR(PIMExport!CF5*1,IFERROR(SUBSTITUTE(PIMExport!CF5,".",",")*1,PIMExport!CF5))</f>
        <v>3491</v>
      </c>
      <c r="CG7" s="47">
        <f>IFERROR(PIMExport!CG5*1,IFERROR(SUBSTITUTE(PIMExport!CG5,".",",")*1,PIMExport!CG5))</f>
        <v>4241</v>
      </c>
      <c r="CH7" s="47">
        <f>IFERROR(PIMExport!CH5*1,IFERROR(SUBSTITUTE(PIMExport!CH5,".",",")*1,PIMExport!CH5))</f>
        <v>5001</v>
      </c>
      <c r="CI7" s="47">
        <f>IFERROR(PIMExport!CI5*1,IFERROR(SUBSTITUTE(PIMExport!CI5,".",",")*1,PIMExport!CI5))</f>
        <v>0</v>
      </c>
      <c r="CJ7" s="47">
        <f>IFERROR(PIMExport!CJ5*1,IFERROR(SUBSTITUTE(PIMExport!CJ5,".",",")*1,PIMExport!CJ5))</f>
        <v>0</v>
      </c>
      <c r="CK7" s="47">
        <f>IFERROR(PIMExport!CK5*1,IFERROR(SUBSTITUTE(PIMExport!CK5,".",",")*1,PIMExport!CK5))</f>
        <v>0</v>
      </c>
      <c r="CL7" s="47">
        <f>IFERROR(PIMExport!CL5*1,IFERROR(SUBSTITUTE(PIMExport!CL5,".",",")*1,PIMExport!CL5))</f>
        <v>0</v>
      </c>
      <c r="CM7" s="47">
        <f>IFERROR(PIMExport!CM5*1,IFERROR(SUBSTITUTE(PIMExport!CM5,".",",")*1,PIMExport!CM5))</f>
        <v>0</v>
      </c>
      <c r="CN7" s="47">
        <f>IFERROR(PIMExport!CN5*1,IFERROR(SUBSTITUTE(PIMExport!CN5,".",",")*1,PIMExport!CN5))</f>
        <v>0</v>
      </c>
      <c r="CO7" s="47">
        <f>IFERROR(PIMExport!CO5*1,IFERROR(SUBSTITUTE(PIMExport!CO5,".",",")*1,PIMExport!CO5))</f>
        <v>0</v>
      </c>
      <c r="CP7" s="47">
        <f>IFERROR(PIMExport!CP5*1,IFERROR(SUBSTITUTE(PIMExport!CP5,".",",")*1,PIMExport!CP5))</f>
        <v>0</v>
      </c>
      <c r="CQ7" s="47">
        <f>IFERROR(PIMExport!CQ5*1,IFERROR(SUBSTITUTE(PIMExport!CQ5,".",",")*1,PIMExport!CQ5))</f>
        <v>0</v>
      </c>
      <c r="CR7" s="47">
        <f>IFERROR(PIMExport!CR5*1,IFERROR(SUBSTITUTE(PIMExport!CR5,".",",")*1,PIMExport!CR5))</f>
        <v>0</v>
      </c>
      <c r="CS7" s="47">
        <f>IFERROR(PIMExport!CS5*1,IFERROR(SUBSTITUTE(PIMExport!CS5,".",",")*1,PIMExport!CS5))</f>
        <v>0</v>
      </c>
      <c r="CT7" s="47">
        <f>IFERROR(PIMExport!CT5*1,IFERROR(SUBSTITUTE(PIMExport!CT5,".",",")*1,PIMExport!CT5))</f>
        <v>0</v>
      </c>
      <c r="CU7" s="47">
        <f>IFERROR(PIMExport!CU5*1,IFERROR(SUBSTITUTE(PIMExport!CU5,".",",")*1,PIMExport!CU5))</f>
        <v>5</v>
      </c>
      <c r="CV7" s="47">
        <f>IFERROR(PIMExport!CV5*1,IFERROR(SUBSTITUTE(PIMExport!CV5,".",",")*1,PIMExport!CV5))</f>
        <v>12300</v>
      </c>
      <c r="CW7" s="47">
        <f>IFERROR(PIMExport!CW5*1,IFERROR(SUBSTITUTE(PIMExport!CW5,".",",")*1,PIMExport!CW5))</f>
        <v>2.2499999999999999E-4</v>
      </c>
      <c r="CX7" s="47">
        <f>IFERROR(PIMExport!CX5*1,IFERROR(SUBSTITUTE(PIMExport!CX5,".",",")*1,PIMExport!CX5))</f>
        <v>400</v>
      </c>
      <c r="CY7" s="47">
        <f>IFERROR(PIMExport!CY5*1,IFERROR(SUBSTITUTE(PIMExport!CY5,".",",")*1,PIMExport!CY5))</f>
        <v>500</v>
      </c>
      <c r="CZ7" s="47">
        <f>IFERROR(PIMExport!CZ5*1,IFERROR(SUBSTITUTE(PIMExport!CZ5,".",",")*1,PIMExport!CZ5))</f>
        <v>26000</v>
      </c>
      <c r="DA7" s="47">
        <f>IFERROR(PIMExport!DA5*1,IFERROR(SUBSTITUTE(PIMExport!DA5,".",",")*1,PIMExport!DA5))</f>
        <v>350</v>
      </c>
      <c r="DB7" s="47">
        <f>IFERROR(PIMExport!DB5*1,IFERROR(SUBSTITUTE(PIMExport!DB5,".",",")*1,PIMExport!DB5))</f>
        <v>0</v>
      </c>
      <c r="DC7" s="47">
        <f>IFERROR(PIMExport!DC5*1,IFERROR(SUBSTITUTE(PIMExport!DC5,".",",")*1,PIMExport!DC5))</f>
        <v>0</v>
      </c>
      <c r="DD7" s="47">
        <f>IFERROR(PIMExport!DD5*1,IFERROR(SUBSTITUTE(PIMExport!DD5,".",",")*1,PIMExport!DD5))</f>
        <v>0</v>
      </c>
      <c r="DE7" s="47">
        <f>IFERROR(PIMExport!DE5*1,IFERROR(SUBSTITUTE(PIMExport!DE5,".",",")*1,PIMExport!DE5))</f>
        <v>0</v>
      </c>
      <c r="DF7" s="47">
        <f>IFERROR(PIMExport!DF5*1,IFERROR(SUBSTITUTE(PIMExport!DF5,".",",")*1,PIMExport!DF5))</f>
        <v>0</v>
      </c>
      <c r="DG7" s="47">
        <f>IFERROR(PIMExport!DG5*1,IFERROR(SUBSTITUTE(PIMExport!DG5,".",",")*1,PIMExport!DG5))</f>
        <v>0</v>
      </c>
      <c r="DH7" s="47" t="str">
        <f>IFERROR(PIMExport!DH5*1,IFERROR(SUBSTITUTE(PIMExport!DH5,".",",")*1,PIMExport!DH5))</f>
        <v>Equal to or better than 0.025 mm</v>
      </c>
      <c r="DI7" s="47">
        <f>IFERROR(PIMExport!DI5*1,IFERROR(SUBSTITUTE(PIMExport!DI5,".",",")*1,PIMExport!DI5))</f>
        <v>0</v>
      </c>
      <c r="DJ7" s="47" t="str">
        <f>IFERROR(PIMExport!DJ5*1,IFERROR(SUBSTITUTE(PIMExport!DJ5,".",",")*1,PIMExport!DJ5))</f>
        <v>160 x 65 mm</v>
      </c>
      <c r="DK7" s="47" t="str">
        <f>IFERROR(PIMExport!DK5*1,IFERROR(SUBSTITUTE(PIMExport!DK5,".",",")*1,PIMExport!DK5))</f>
        <v>25 mm</v>
      </c>
      <c r="DL7" s="47">
        <f>IFERROR(PIMExport!DL5*1,IFERROR(SUBSTITUTE(PIMExport!DL5,".",",")*1,PIMExport!DL5))</f>
        <v>300</v>
      </c>
      <c r="DM7" s="47">
        <f>IFERROR(PIMExport!DM5*1,IFERROR(SUBSTITUTE(PIMExport!DM5,".",",")*1,PIMExport!DM5))</f>
        <v>5700</v>
      </c>
      <c r="DN7" s="47">
        <f>IFERROR(PIMExport!DN5*1,IFERROR(SUBSTITUTE(PIMExport!DN5,".",",")*1,PIMExport!DN5))</f>
        <v>0</v>
      </c>
      <c r="DO7" s="47">
        <f>IFERROR(PIMExport!DO5*1,IFERROR(SUBSTITUTE(PIMExport!DO5,".",",")*1,PIMExport!DO5))</f>
        <v>0</v>
      </c>
    </row>
    <row r="8" spans="1:119">
      <c r="A8" s="47" t="str">
        <f>IFERROR(PIMExport!A6*1,IFERROR(SUBSTITUTE(PIMExport!A6,".",",")*1,PIMExport!A6))</f>
        <v>MLSM06D10-N</v>
      </c>
      <c r="B8" s="47" t="str">
        <f>IFERROR(PIMExport!B6*1,IFERROR(SUBSTITUTE(PIMExport!B6,".",",")*1,PIMExport!B6))</f>
        <v>BallScrew</v>
      </c>
      <c r="C8" s="47" t="str">
        <f>IFERROR(PIMExport!C6*1,IFERROR(SUBSTITUTE(PIMExport!C6,".",",")*1,PIMExport!C6))</f>
        <v>Ball Guide</v>
      </c>
      <c r="D8" s="47">
        <f>IFERROR(PIMExport!D6*1,IFERROR(SUBSTITUTE(PIMExport!D6,".",",")*1,PIMExport!D6))</f>
        <v>4985</v>
      </c>
      <c r="E8" s="47">
        <f>IFERROR(PIMExport!E6*1,IFERROR(SUBSTITUTE(PIMExport!E6,".",",")*1,PIMExport!E6))</f>
        <v>5.7</v>
      </c>
      <c r="F8" s="47">
        <f>IFERROR(PIMExport!F6*1,IFERROR(SUBSTITUTE(PIMExport!F6,".",",")*1,PIMExport!F6))</f>
        <v>0</v>
      </c>
      <c r="G8" s="47">
        <f>IFERROR(PIMExport!G6*1,IFERROR(SUBSTITUTE(PIMExport!G6,".",",")*1,PIMExport!G6))</f>
        <v>14.4</v>
      </c>
      <c r="H8" s="47">
        <f>IFERROR(PIMExport!H6*1,IFERROR(SUBSTITUTE(PIMExport!H6,".",",")*1,PIMExport!H6))</f>
        <v>1.65</v>
      </c>
      <c r="I8" s="47">
        <f>IFERROR(PIMExport!I6*1,IFERROR(SUBSTITUTE(PIMExport!I6,".",",")*1,PIMExport!I6))</f>
        <v>163</v>
      </c>
      <c r="J8" s="47">
        <f>IFERROR(PIMExport!J6*1,IFERROR(SUBSTITUTE(PIMExport!J6,".",",")*1,PIMExport!J6))</f>
        <v>105</v>
      </c>
      <c r="K8" s="47">
        <f>IFERROR(PIMExport!K6*1,IFERROR(SUBSTITUTE(PIMExport!K6,".",",")*1,PIMExport!K6))</f>
        <v>0</v>
      </c>
      <c r="L8" s="47">
        <f>IFERROR(PIMExport!L6*1,IFERROR(SUBSTITUTE(PIMExport!L6,".",",")*1,PIMExport!L6))</f>
        <v>3.8999999999999999E-5</v>
      </c>
      <c r="M8" s="47">
        <f>IFERROR(PIMExport!M6*1,IFERROR(SUBSTITUTE(PIMExport!M6,".",",")*1,PIMExport!M6))</f>
        <v>0.9</v>
      </c>
      <c r="N8" s="47">
        <f>IFERROR(PIMExport!N6*1,IFERROR(SUBSTITUTE(PIMExport!N6,".",",")*1,PIMExport!N6))</f>
        <v>150</v>
      </c>
      <c r="O8" s="47">
        <f>IFERROR(PIMExport!O6*1,IFERROR(SUBSTITUTE(PIMExport!O6,".",",")*1,PIMExport!O6))</f>
        <v>1500</v>
      </c>
      <c r="P8" s="47">
        <f>IFERROR(PIMExport!P6*1,IFERROR(SUBSTITUTE(PIMExport!P6,".",",")*1,PIMExport!P6))</f>
        <v>3000</v>
      </c>
      <c r="Q8" s="47">
        <f>IFERROR(PIMExport!Q6*1,IFERROR(SUBSTITUTE(PIMExport!Q6,".",",")*1,PIMExport!Q6))</f>
        <v>1.6</v>
      </c>
      <c r="R8" s="47">
        <f>IFERROR(PIMExport!R6*1,IFERROR(SUBSTITUTE(PIMExport!R6,".",",")*1,PIMExport!R6))</f>
        <v>2.2000000000000002</v>
      </c>
      <c r="S8" s="47">
        <f>IFERROR(PIMExport!S6*1,IFERROR(SUBSTITUTE(PIMExport!S6,".",",")*1,PIMExport!S6))</f>
        <v>2.6</v>
      </c>
      <c r="T8" s="47">
        <f>IFERROR(PIMExport!T6*1,IFERROR(SUBSTITUTE(PIMExport!T6,".",",")*1,PIMExport!T6))</f>
        <v>27</v>
      </c>
      <c r="U8" s="47">
        <f>IFERROR(PIMExport!U6*1,IFERROR(SUBSTITUTE(PIMExport!U6,".",",")*1,PIMExport!U6))</f>
        <v>0.1</v>
      </c>
      <c r="V8" s="47">
        <f>IFERROR(PIMExport!V6*1,IFERROR(SUBSTITUTE(PIMExport!V6,".",",")*1,PIMExport!V6))</f>
        <v>0</v>
      </c>
      <c r="W8" s="47">
        <f>IFERROR(PIMExport!W6*1,IFERROR(SUBSTITUTE(PIMExport!W6,".",",")*1,PIMExport!W6))</f>
        <v>0</v>
      </c>
      <c r="X8" s="47">
        <f>IFERROR(PIMExport!X6*1,IFERROR(SUBSTITUTE(PIMExport!X6,".",",")*1,PIMExport!X6))</f>
        <v>0</v>
      </c>
      <c r="Y8" s="47">
        <f>IFERROR(PIMExport!Y6*1,IFERROR(SUBSTITUTE(PIMExport!Y6,".",",")*1,PIMExport!Y6))</f>
        <v>5000</v>
      </c>
      <c r="Z8" s="47">
        <f>IFERROR(PIMExport!Z6*1,IFERROR(SUBSTITUTE(PIMExport!Z6,".",",")*1,PIMExport!Z6))</f>
        <v>0</v>
      </c>
      <c r="AA8" s="47">
        <f>IFERROR(PIMExport!AA6*1,IFERROR(SUBSTITUTE(PIMExport!AA6,".",",")*1,PIMExport!AA6))</f>
        <v>0</v>
      </c>
      <c r="AB8" s="47">
        <f>IFERROR(PIMExport!AB6*1,IFERROR(SUBSTITUTE(PIMExport!AB6,".",",")*1,PIMExport!AB6))</f>
        <v>0</v>
      </c>
      <c r="AC8" s="47">
        <f>IFERROR(PIMExport!AC6*1,IFERROR(SUBSTITUTE(PIMExport!AC6,".",",")*1,PIMExport!AC6))</f>
        <v>0</v>
      </c>
      <c r="AD8" s="47">
        <f>IFERROR(PIMExport!AD6*1,IFERROR(SUBSTITUTE(PIMExport!AD6,".",",")*1,PIMExport!AD6))</f>
        <v>0</v>
      </c>
      <c r="AE8" s="47">
        <f>IFERROR(PIMExport!AE6*1,IFERROR(SUBSTITUTE(PIMExport!AE6,".",",")*1,PIMExport!AE6))</f>
        <v>6000</v>
      </c>
      <c r="AF8" s="47">
        <f>IFERROR(PIMExport!AF6*1,IFERROR(SUBSTITUTE(PIMExport!AF6,".",",")*1,PIMExport!AF6))</f>
        <v>6000</v>
      </c>
      <c r="AG8" s="47">
        <f>IFERROR(PIMExport!AG6*1,IFERROR(SUBSTITUTE(PIMExport!AG6,".",",")*1,PIMExport!AG6))</f>
        <v>400</v>
      </c>
      <c r="AH8" s="47">
        <f>IFERROR(PIMExport!AH6*1,IFERROR(SUBSTITUTE(PIMExport!AH6,".",",")*1,PIMExport!AH6))</f>
        <v>460</v>
      </c>
      <c r="AI8" s="47">
        <f>IFERROR(PIMExport!AI6*1,IFERROR(SUBSTITUTE(PIMExport!AI6,".",",")*1,PIMExport!AI6))</f>
        <v>460</v>
      </c>
      <c r="AJ8" s="47">
        <f>IFERROR(PIMExport!AJ6*1,IFERROR(SUBSTITUTE(PIMExport!AJ6,".",",")*1,PIMExport!AJ6))</f>
        <v>0</v>
      </c>
      <c r="AK8" s="47">
        <f>IFERROR(PIMExport!AK6*1,IFERROR(SUBSTITUTE(PIMExport!AK6,".",",")*1,PIMExport!AK6))</f>
        <v>0</v>
      </c>
      <c r="AL8" s="47">
        <f>IFERROR(PIMExport!AL6*1,IFERROR(SUBSTITUTE(PIMExport!AL6,".",",")*1,PIMExport!AL6))</f>
        <v>0.5</v>
      </c>
      <c r="AM8" s="47">
        <f>IFERROR(PIMExport!AM6*1,IFERROR(SUBSTITUTE(PIMExport!AM6,".",",")*1,PIMExport!AM6))</f>
        <v>20</v>
      </c>
      <c r="AN8" s="47">
        <f>IFERROR(PIMExport!AN6*1,IFERROR(SUBSTITUTE(PIMExport!AN6,".",",")*1,PIMExport!AN6))</f>
        <v>1</v>
      </c>
      <c r="AO8" s="47">
        <f>IFERROR(PIMExport!AO6*1,IFERROR(SUBSTITUTE(PIMExport!AO6,".",",")*1,PIMExport!AO6))</f>
        <v>55080</v>
      </c>
      <c r="AP8" s="47">
        <f>IFERROR(PIMExport!AP6*1,IFERROR(SUBSTITUTE(PIMExport!AP6,".",",")*1,PIMExport!AP6))</f>
        <v>500</v>
      </c>
      <c r="AQ8" s="47">
        <f>IFERROR(PIMExport!AQ6*1,IFERROR(SUBSTITUTE(PIMExport!AQ6,".",",")*1,PIMExport!AQ6))</f>
        <v>0</v>
      </c>
      <c r="AR8" s="47">
        <f>IFERROR(PIMExport!AR6*1,IFERROR(SUBSTITUTE(PIMExport!AR6,".",",")*1,PIMExport!AR6))</f>
        <v>0</v>
      </c>
      <c r="AS8" s="47">
        <f>IFERROR(PIMExport!AS6*1,IFERROR(SUBSTITUTE(PIMExport!AS6,".",",")*1,PIMExport!AS6))</f>
        <v>0</v>
      </c>
      <c r="AT8" s="47">
        <f>IFERROR(PIMExport!AT6*1,IFERROR(SUBSTITUTE(PIMExport!AT6,".",",")*1,PIMExport!AT6))</f>
        <v>0</v>
      </c>
      <c r="AU8" s="47">
        <f>IFERROR(PIMExport!AU6*1,IFERROR(SUBSTITUTE(PIMExport!AU6,".",",")*1,PIMExport!AU6))</f>
        <v>0</v>
      </c>
      <c r="AV8" s="47">
        <f>IFERROR(PIMExport!AV6*1,IFERROR(SUBSTITUTE(PIMExport!AV6,".",",")*1,PIMExport!AV6))</f>
        <v>0</v>
      </c>
      <c r="AW8" s="47">
        <f>IFERROR(PIMExport!AW6*1,IFERROR(SUBSTITUTE(PIMExport!AW6,".",",")*1,PIMExport!AW6))</f>
        <v>0</v>
      </c>
      <c r="AX8" s="47">
        <f>IFERROR(PIMExport!AX6*1,IFERROR(SUBSTITUTE(PIMExport!AX6,".",",")*1,PIMExport!AX6))</f>
        <v>0</v>
      </c>
      <c r="AY8" s="47">
        <f>IFERROR(PIMExport!AY6*1,IFERROR(SUBSTITUTE(PIMExport!AY6,".",",")*1,PIMExport!AY6))</f>
        <v>0</v>
      </c>
      <c r="AZ8" s="47">
        <f>IFERROR(PIMExport!AZ6*1,IFERROR(SUBSTITUTE(PIMExport!AZ6,".",",")*1,PIMExport!AZ6))</f>
        <v>0</v>
      </c>
      <c r="BA8" s="47">
        <f>IFERROR(PIMExport!BA6*1,IFERROR(SUBSTITUTE(PIMExport!BA6,".",",")*1,PIMExport!BA6))</f>
        <v>0</v>
      </c>
      <c r="BB8" s="47">
        <f>IFERROR(PIMExport!BB6*1,IFERROR(SUBSTITUTE(PIMExport!BB6,".",",")*1,PIMExport!BB6))</f>
        <v>0</v>
      </c>
      <c r="BC8" s="47">
        <f>IFERROR(PIMExport!BC6*1,IFERROR(SUBSTITUTE(PIMExport!BC6,".",",")*1,PIMExport!BC6))</f>
        <v>0</v>
      </c>
      <c r="BD8" s="47">
        <f>IFERROR(PIMExport!BD6*1,IFERROR(SUBSTITUTE(PIMExport!BD6,".",",")*1,PIMExport!BD6))</f>
        <v>0</v>
      </c>
      <c r="BE8" s="47">
        <f>IFERROR(PIMExport!BE6*1,IFERROR(SUBSTITUTE(PIMExport!BE6,".",",")*1,PIMExport!BE6))</f>
        <v>0</v>
      </c>
      <c r="BF8" s="47">
        <f>IFERROR(PIMExport!BF6*1,IFERROR(SUBSTITUTE(PIMExport!BF6,".",",")*1,PIMExport!BF6))</f>
        <v>0</v>
      </c>
      <c r="BG8" s="47">
        <f>IFERROR(PIMExport!BG6*1,IFERROR(SUBSTITUTE(PIMExport!BG6,".",",")*1,PIMExport!BG6))</f>
        <v>435</v>
      </c>
      <c r="BH8" s="47">
        <f>IFERROR(PIMExport!BH6*1,IFERROR(SUBSTITUTE(PIMExport!BH6,".",",")*1,PIMExport!BH6))</f>
        <v>495</v>
      </c>
      <c r="BI8" s="47">
        <f>IFERROR(PIMExport!BI6*1,IFERROR(SUBSTITUTE(PIMExport!BI6,".",",")*1,PIMExport!BI6))</f>
        <v>535</v>
      </c>
      <c r="BJ8" s="47">
        <f>IFERROR(PIMExport!BJ6*1,IFERROR(SUBSTITUTE(PIMExport!BJ6,".",",")*1,PIMExport!BJ6))</f>
        <v>585</v>
      </c>
      <c r="BK8" s="47">
        <f>IFERROR(PIMExport!BK6*1,IFERROR(SUBSTITUTE(PIMExport!BK6,".",",")*1,PIMExport!BK6))</f>
        <v>625</v>
      </c>
      <c r="BL8" s="47">
        <f>IFERROR(PIMExport!BL6*1,IFERROR(SUBSTITUTE(PIMExport!BL6,".",",")*1,PIMExport!BL6))</f>
        <v>675</v>
      </c>
      <c r="BM8" s="47">
        <f>IFERROR(PIMExport!BM6*1,IFERROR(SUBSTITUTE(PIMExport!BM6,".",",")*1,PIMExport!BM6))</f>
        <v>715</v>
      </c>
      <c r="BN8" s="47">
        <f>IFERROR(PIMExport!BN6*1,IFERROR(SUBSTITUTE(PIMExport!BN6,".",",")*1,PIMExport!BN6))</f>
        <v>755</v>
      </c>
      <c r="BO8" s="47">
        <f>IFERROR(PIMExport!BO6*1,IFERROR(SUBSTITUTE(PIMExport!BO6,".",",")*1,PIMExport!BO6))</f>
        <v>0</v>
      </c>
      <c r="BP8" s="47">
        <f>IFERROR(PIMExport!BP6*1,IFERROR(SUBSTITUTE(PIMExport!BP6,".",",")*1,PIMExport!BP6))</f>
        <v>0</v>
      </c>
      <c r="BQ8" s="47">
        <f>IFERROR(PIMExport!BQ6*1,IFERROR(SUBSTITUTE(PIMExport!BQ6,".",",")*1,PIMExport!BQ6))</f>
        <v>0</v>
      </c>
      <c r="BR8" s="47">
        <f>IFERROR(PIMExport!BR6*1,IFERROR(SUBSTITUTE(PIMExport!BR6,".",",")*1,PIMExport!BR6))</f>
        <v>0</v>
      </c>
      <c r="BS8" s="47">
        <f>IFERROR(PIMExport!BS6*1,IFERROR(SUBSTITUTE(PIMExport!BS6,".",",")*1,PIMExport!BS6))</f>
        <v>0</v>
      </c>
      <c r="BT8" s="47">
        <f>IFERROR(PIMExport!BT6*1,IFERROR(SUBSTITUTE(PIMExport!BT6,".",",")*1,PIMExport!BT6))</f>
        <v>0</v>
      </c>
      <c r="BU8" s="47">
        <f>IFERROR(PIMExport!BU6*1,IFERROR(SUBSTITUTE(PIMExport!BU6,".",",")*1,PIMExport!BU6))</f>
        <v>0</v>
      </c>
      <c r="BV8" s="47">
        <f>IFERROR(PIMExport!BV6*1,IFERROR(SUBSTITUTE(PIMExport!BV6,".",",")*1,PIMExport!BV6))</f>
        <v>0</v>
      </c>
      <c r="BW8" s="47">
        <f>IFERROR(PIMExport!BW6*1,IFERROR(SUBSTITUTE(PIMExport!BW6,".",",")*1,PIMExport!BW6))</f>
        <v>0</v>
      </c>
      <c r="BX8" s="47">
        <f>IFERROR(PIMExport!BX6*1,IFERROR(SUBSTITUTE(PIMExport!BX6,".",",")*1,PIMExport!BX6))</f>
        <v>0</v>
      </c>
      <c r="BY8" s="47">
        <f>IFERROR(PIMExport!BY6*1,IFERROR(SUBSTITUTE(PIMExport!BY6,".",",")*1,PIMExport!BY6))</f>
        <v>0</v>
      </c>
      <c r="BZ8" s="47">
        <f>IFERROR(PIMExport!BZ6*1,IFERROR(SUBSTITUTE(PIMExport!BZ6,".",",")*1,PIMExport!BZ6))</f>
        <v>0</v>
      </c>
      <c r="CA8" s="47">
        <f>IFERROR(PIMExport!CA6*1,IFERROR(SUBSTITUTE(PIMExport!CA6,".",",")*1,PIMExport!CA6))</f>
        <v>0</v>
      </c>
      <c r="CB8" s="47">
        <f>IFERROR(PIMExport!CB6*1,IFERROR(SUBSTITUTE(PIMExport!CB6,".",",")*1,PIMExport!CB6))</f>
        <v>751</v>
      </c>
      <c r="CC8" s="47">
        <f>IFERROR(PIMExport!CC6*1,IFERROR(SUBSTITUTE(PIMExport!CC6,".",",")*1,PIMExport!CC6))</f>
        <v>1221</v>
      </c>
      <c r="CD8" s="47">
        <f>IFERROR(PIMExport!CD6*1,IFERROR(SUBSTITUTE(PIMExport!CD6,".",",")*1,PIMExport!CD6))</f>
        <v>1981</v>
      </c>
      <c r="CE8" s="47">
        <f>IFERROR(PIMExport!CE6*1,IFERROR(SUBSTITUTE(PIMExport!CE6,".",",")*1,PIMExport!CE6))</f>
        <v>2731</v>
      </c>
      <c r="CF8" s="47">
        <f>IFERROR(PIMExport!CF6*1,IFERROR(SUBSTITUTE(PIMExport!CF6,".",",")*1,PIMExport!CF6))</f>
        <v>3491</v>
      </c>
      <c r="CG8" s="47">
        <f>IFERROR(PIMExport!CG6*1,IFERROR(SUBSTITUTE(PIMExport!CG6,".",",")*1,PIMExport!CG6))</f>
        <v>4241</v>
      </c>
      <c r="CH8" s="47">
        <f>IFERROR(PIMExport!CH6*1,IFERROR(SUBSTITUTE(PIMExport!CH6,".",",")*1,PIMExport!CH6))</f>
        <v>5001</v>
      </c>
      <c r="CI8" s="47">
        <f>IFERROR(PIMExport!CI6*1,IFERROR(SUBSTITUTE(PIMExport!CI6,".",",")*1,PIMExport!CI6))</f>
        <v>0</v>
      </c>
      <c r="CJ8" s="47">
        <f>IFERROR(PIMExport!CJ6*1,IFERROR(SUBSTITUTE(PIMExport!CJ6,".",",")*1,PIMExport!CJ6))</f>
        <v>0</v>
      </c>
      <c r="CK8" s="47">
        <f>IFERROR(PIMExport!CK6*1,IFERROR(SUBSTITUTE(PIMExport!CK6,".",",")*1,PIMExport!CK6))</f>
        <v>0</v>
      </c>
      <c r="CL8" s="47">
        <f>IFERROR(PIMExport!CL6*1,IFERROR(SUBSTITUTE(PIMExport!CL6,".",",")*1,PIMExport!CL6))</f>
        <v>0</v>
      </c>
      <c r="CM8" s="47">
        <f>IFERROR(PIMExport!CM6*1,IFERROR(SUBSTITUTE(PIMExport!CM6,".",",")*1,PIMExport!CM6))</f>
        <v>0</v>
      </c>
      <c r="CN8" s="47">
        <f>IFERROR(PIMExport!CN6*1,IFERROR(SUBSTITUTE(PIMExport!CN6,".",",")*1,PIMExport!CN6))</f>
        <v>0</v>
      </c>
      <c r="CO8" s="47">
        <f>IFERROR(PIMExport!CO6*1,IFERROR(SUBSTITUTE(PIMExport!CO6,".",",")*1,PIMExport!CO6))</f>
        <v>0</v>
      </c>
      <c r="CP8" s="47">
        <f>IFERROR(PIMExport!CP6*1,IFERROR(SUBSTITUTE(PIMExport!CP6,".",",")*1,PIMExport!CP6))</f>
        <v>0</v>
      </c>
      <c r="CQ8" s="47">
        <f>IFERROR(PIMExport!CQ6*1,IFERROR(SUBSTITUTE(PIMExport!CQ6,".",",")*1,PIMExport!CQ6))</f>
        <v>0</v>
      </c>
      <c r="CR8" s="47">
        <f>IFERROR(PIMExport!CR6*1,IFERROR(SUBSTITUTE(PIMExport!CR6,".",",")*1,PIMExport!CR6))</f>
        <v>0</v>
      </c>
      <c r="CS8" s="47">
        <f>IFERROR(PIMExport!CS6*1,IFERROR(SUBSTITUTE(PIMExport!CS6,".",",")*1,PIMExport!CS6))</f>
        <v>0</v>
      </c>
      <c r="CT8" s="47">
        <f>IFERROR(PIMExport!CT6*1,IFERROR(SUBSTITUTE(PIMExport!CT6,".",",")*1,PIMExport!CT6))</f>
        <v>0</v>
      </c>
      <c r="CU8" s="47">
        <f>IFERROR(PIMExport!CU6*1,IFERROR(SUBSTITUTE(PIMExport!CU6,".",",")*1,PIMExport!CU6))</f>
        <v>10</v>
      </c>
      <c r="CV8" s="47">
        <f>IFERROR(PIMExport!CV6*1,IFERROR(SUBSTITUTE(PIMExport!CV6,".",",")*1,PIMExport!CV6))</f>
        <v>13200</v>
      </c>
      <c r="CW8" s="47">
        <f>IFERROR(PIMExport!CW6*1,IFERROR(SUBSTITUTE(PIMExport!CW6,".",",")*1,PIMExport!CW6))</f>
        <v>2.2499999999999999E-4</v>
      </c>
      <c r="CX8" s="47">
        <f>IFERROR(PIMExport!CX6*1,IFERROR(SUBSTITUTE(PIMExport!CX6,".",",")*1,PIMExport!CX6))</f>
        <v>400</v>
      </c>
      <c r="CY8" s="47">
        <f>IFERROR(PIMExport!CY6*1,IFERROR(SUBSTITUTE(PIMExport!CY6,".",",")*1,PIMExport!CY6))</f>
        <v>500</v>
      </c>
      <c r="CZ8" s="47">
        <f>IFERROR(PIMExport!CZ6*1,IFERROR(SUBSTITUTE(PIMExport!CZ6,".",",")*1,PIMExport!CZ6))</f>
        <v>26000</v>
      </c>
      <c r="DA8" s="47">
        <f>IFERROR(PIMExport!DA6*1,IFERROR(SUBSTITUTE(PIMExport!DA6,".",",")*1,PIMExport!DA6))</f>
        <v>350</v>
      </c>
      <c r="DB8" s="47">
        <f>IFERROR(PIMExport!DB6*1,IFERROR(SUBSTITUTE(PIMExport!DB6,".",",")*1,PIMExport!DB6))</f>
        <v>0</v>
      </c>
      <c r="DC8" s="47">
        <f>IFERROR(PIMExport!DC6*1,IFERROR(SUBSTITUTE(PIMExport!DC6,".",",")*1,PIMExport!DC6))</f>
        <v>0</v>
      </c>
      <c r="DD8" s="47">
        <f>IFERROR(PIMExport!DD6*1,IFERROR(SUBSTITUTE(PIMExport!DD6,".",",")*1,PIMExport!DD6))</f>
        <v>0</v>
      </c>
      <c r="DE8" s="47">
        <f>IFERROR(PIMExport!DE6*1,IFERROR(SUBSTITUTE(PIMExport!DE6,".",",")*1,PIMExport!DE6))</f>
        <v>0</v>
      </c>
      <c r="DF8" s="47">
        <f>IFERROR(PIMExport!DF6*1,IFERROR(SUBSTITUTE(PIMExport!DF6,".",",")*1,PIMExport!DF6))</f>
        <v>0</v>
      </c>
      <c r="DG8" s="47">
        <f>IFERROR(PIMExport!DG6*1,IFERROR(SUBSTITUTE(PIMExport!DG6,".",",")*1,PIMExport!DG6))</f>
        <v>0</v>
      </c>
      <c r="DH8" s="47" t="str">
        <f>IFERROR(PIMExport!DH6*1,IFERROR(SUBSTITUTE(PIMExport!DH6,".",",")*1,PIMExport!DH6))</f>
        <v>Equal to or better than 0.025 mm</v>
      </c>
      <c r="DI8" s="47">
        <f>IFERROR(PIMExport!DI6*1,IFERROR(SUBSTITUTE(PIMExport!DI6,".",",")*1,PIMExport!DI6))</f>
        <v>0</v>
      </c>
      <c r="DJ8" s="47" t="str">
        <f>IFERROR(PIMExport!DJ6*1,IFERROR(SUBSTITUTE(PIMExport!DJ6,".",",")*1,PIMExport!DJ6))</f>
        <v>160 x 65 mm</v>
      </c>
      <c r="DK8" s="47" t="str">
        <f>IFERROR(PIMExport!DK6*1,IFERROR(SUBSTITUTE(PIMExport!DK6,".",",")*1,PIMExport!DK6))</f>
        <v>25 mm</v>
      </c>
      <c r="DL8" s="47">
        <f>IFERROR(PIMExport!DL6*1,IFERROR(SUBSTITUTE(PIMExport!DL6,".",",")*1,PIMExport!DL6))</f>
        <v>300</v>
      </c>
      <c r="DM8" s="47">
        <f>IFERROR(PIMExport!DM6*1,IFERROR(SUBSTITUTE(PIMExport!DM6,".",",")*1,PIMExport!DM6))</f>
        <v>5700</v>
      </c>
      <c r="DN8" s="47">
        <f>IFERROR(PIMExport!DN6*1,IFERROR(SUBSTITUTE(PIMExport!DN6,".",",")*1,PIMExport!DN6))</f>
        <v>0</v>
      </c>
      <c r="DO8" s="47">
        <f>IFERROR(PIMExport!DO6*1,IFERROR(SUBSTITUTE(PIMExport!DO6,".",",")*1,PIMExport!DO6))</f>
        <v>0</v>
      </c>
    </row>
    <row r="9" spans="1:119">
      <c r="A9" s="47" t="str">
        <f>IFERROR(PIMExport!A7*1,IFERROR(SUBSTITUTE(PIMExport!A7,".",",")*1,PIMExport!A7))</f>
        <v>MLSM06D20-N</v>
      </c>
      <c r="B9" s="47" t="str">
        <f>IFERROR(PIMExport!B7*1,IFERROR(SUBSTITUTE(PIMExport!B7,".",",")*1,PIMExport!B7))</f>
        <v>BallScrew</v>
      </c>
      <c r="C9" s="47" t="str">
        <f>IFERROR(PIMExport!C7*1,IFERROR(SUBSTITUTE(PIMExport!C7,".",",")*1,PIMExport!C7))</f>
        <v>Ball Guide</v>
      </c>
      <c r="D9" s="47">
        <f>IFERROR(PIMExport!D7*1,IFERROR(SUBSTITUTE(PIMExport!D7,".",",")*1,PIMExport!D7))</f>
        <v>4985</v>
      </c>
      <c r="E9" s="47">
        <f>IFERROR(PIMExport!E7*1,IFERROR(SUBSTITUTE(PIMExport!E7,".",",")*1,PIMExport!E7))</f>
        <v>5.7</v>
      </c>
      <c r="F9" s="47">
        <f>IFERROR(PIMExport!F7*1,IFERROR(SUBSTITUTE(PIMExport!F7,".",",")*1,PIMExport!F7))</f>
        <v>0</v>
      </c>
      <c r="G9" s="47">
        <f>IFERROR(PIMExport!G7*1,IFERROR(SUBSTITUTE(PIMExport!G7,".",",")*1,PIMExport!G7))</f>
        <v>14.4</v>
      </c>
      <c r="H9" s="47">
        <f>IFERROR(PIMExport!H7*1,IFERROR(SUBSTITUTE(PIMExport!H7,".",",")*1,PIMExport!H7))</f>
        <v>1.65</v>
      </c>
      <c r="I9" s="47">
        <f>IFERROR(PIMExport!I7*1,IFERROR(SUBSTITUTE(PIMExport!I7,".",",")*1,PIMExport!I7))</f>
        <v>163</v>
      </c>
      <c r="J9" s="47">
        <f>IFERROR(PIMExport!J7*1,IFERROR(SUBSTITUTE(PIMExport!J7,".",",")*1,PIMExport!J7))</f>
        <v>105</v>
      </c>
      <c r="K9" s="47">
        <f>IFERROR(PIMExport!K7*1,IFERROR(SUBSTITUTE(PIMExport!K7,".",",")*1,PIMExport!K7))</f>
        <v>0</v>
      </c>
      <c r="L9" s="47">
        <f>IFERROR(PIMExport!L7*1,IFERROR(SUBSTITUTE(PIMExport!L7,".",",")*1,PIMExport!L7))</f>
        <v>3.8999999999999999E-5</v>
      </c>
      <c r="M9" s="47">
        <f>IFERROR(PIMExport!M7*1,IFERROR(SUBSTITUTE(PIMExport!M7,".",",")*1,PIMExport!M7))</f>
        <v>0.9</v>
      </c>
      <c r="N9" s="47">
        <f>IFERROR(PIMExport!N7*1,IFERROR(SUBSTITUTE(PIMExport!N7,".",",")*1,PIMExport!N7))</f>
        <v>150</v>
      </c>
      <c r="O9" s="47">
        <f>IFERROR(PIMExport!O7*1,IFERROR(SUBSTITUTE(PIMExport!O7,".",",")*1,PIMExport!O7))</f>
        <v>1500</v>
      </c>
      <c r="P9" s="47">
        <f>IFERROR(PIMExport!P7*1,IFERROR(SUBSTITUTE(PIMExport!P7,".",",")*1,PIMExport!P7))</f>
        <v>3000</v>
      </c>
      <c r="Q9" s="47">
        <f>IFERROR(PIMExport!Q7*1,IFERROR(SUBSTITUTE(PIMExport!Q7,".",",")*1,PIMExport!Q7))</f>
        <v>1.9</v>
      </c>
      <c r="R9" s="47">
        <f>IFERROR(PIMExport!R7*1,IFERROR(SUBSTITUTE(PIMExport!R7,".",",")*1,PIMExport!R7))</f>
        <v>2.2999999999999998</v>
      </c>
      <c r="S9" s="47">
        <f>IFERROR(PIMExport!S7*1,IFERROR(SUBSTITUTE(PIMExport!S7,".",",")*1,PIMExport!S7))</f>
        <v>2.6</v>
      </c>
      <c r="T9" s="47">
        <f>IFERROR(PIMExport!T7*1,IFERROR(SUBSTITUTE(PIMExport!T7,".",",")*1,PIMExport!T7))</f>
        <v>27</v>
      </c>
      <c r="U9" s="47">
        <f>IFERROR(PIMExport!U7*1,IFERROR(SUBSTITUTE(PIMExport!U7,".",",")*1,PIMExport!U7))</f>
        <v>0.1</v>
      </c>
      <c r="V9" s="47">
        <f>IFERROR(PIMExport!V7*1,IFERROR(SUBSTITUTE(PIMExport!V7,".",",")*1,PIMExport!V7))</f>
        <v>0</v>
      </c>
      <c r="W9" s="47">
        <f>IFERROR(PIMExport!W7*1,IFERROR(SUBSTITUTE(PIMExport!W7,".",",")*1,PIMExport!W7))</f>
        <v>0</v>
      </c>
      <c r="X9" s="47">
        <f>IFERROR(PIMExport!X7*1,IFERROR(SUBSTITUTE(PIMExport!X7,".",",")*1,PIMExport!X7))</f>
        <v>0</v>
      </c>
      <c r="Y9" s="47">
        <f>IFERROR(PIMExport!Y7*1,IFERROR(SUBSTITUTE(PIMExport!Y7,".",",")*1,PIMExport!Y7))</f>
        <v>5000</v>
      </c>
      <c r="Z9" s="47">
        <f>IFERROR(PIMExport!Z7*1,IFERROR(SUBSTITUTE(PIMExport!Z7,".",",")*1,PIMExport!Z7))</f>
        <v>0</v>
      </c>
      <c r="AA9" s="47">
        <f>IFERROR(PIMExport!AA7*1,IFERROR(SUBSTITUTE(PIMExport!AA7,".",",")*1,PIMExport!AA7))</f>
        <v>0</v>
      </c>
      <c r="AB9" s="47">
        <f>IFERROR(PIMExport!AB7*1,IFERROR(SUBSTITUTE(PIMExport!AB7,".",",")*1,PIMExport!AB7))</f>
        <v>0</v>
      </c>
      <c r="AC9" s="47">
        <f>IFERROR(PIMExport!AC7*1,IFERROR(SUBSTITUTE(PIMExport!AC7,".",",")*1,PIMExport!AC7))</f>
        <v>0</v>
      </c>
      <c r="AD9" s="47">
        <f>IFERROR(PIMExport!AD7*1,IFERROR(SUBSTITUTE(PIMExport!AD7,".",",")*1,PIMExport!AD7))</f>
        <v>0</v>
      </c>
      <c r="AE9" s="47">
        <f>IFERROR(PIMExport!AE7*1,IFERROR(SUBSTITUTE(PIMExport!AE7,".",",")*1,PIMExport!AE7))</f>
        <v>6000</v>
      </c>
      <c r="AF9" s="47">
        <f>IFERROR(PIMExport!AF7*1,IFERROR(SUBSTITUTE(PIMExport!AF7,".",",")*1,PIMExport!AF7))</f>
        <v>6000</v>
      </c>
      <c r="AG9" s="47">
        <f>IFERROR(PIMExport!AG7*1,IFERROR(SUBSTITUTE(PIMExport!AG7,".",",")*1,PIMExport!AG7))</f>
        <v>400</v>
      </c>
      <c r="AH9" s="47">
        <f>IFERROR(PIMExport!AH7*1,IFERROR(SUBSTITUTE(PIMExport!AH7,".",",")*1,PIMExport!AH7))</f>
        <v>460</v>
      </c>
      <c r="AI9" s="47">
        <f>IFERROR(PIMExport!AI7*1,IFERROR(SUBSTITUTE(PIMExport!AI7,".",",")*1,PIMExport!AI7))</f>
        <v>460</v>
      </c>
      <c r="AJ9" s="47">
        <f>IFERROR(PIMExport!AJ7*1,IFERROR(SUBSTITUTE(PIMExport!AJ7,".",",")*1,PIMExport!AJ7))</f>
        <v>0</v>
      </c>
      <c r="AK9" s="47">
        <f>IFERROR(PIMExport!AK7*1,IFERROR(SUBSTITUTE(PIMExport!AK7,".",",")*1,PIMExport!AK7))</f>
        <v>0</v>
      </c>
      <c r="AL9" s="47">
        <f>IFERROR(PIMExport!AL7*1,IFERROR(SUBSTITUTE(PIMExport!AL7,".",",")*1,PIMExport!AL7))</f>
        <v>1</v>
      </c>
      <c r="AM9" s="47">
        <f>IFERROR(PIMExport!AM7*1,IFERROR(SUBSTITUTE(PIMExport!AM7,".",",")*1,PIMExport!AM7))</f>
        <v>20</v>
      </c>
      <c r="AN9" s="47">
        <f>IFERROR(PIMExport!AN7*1,IFERROR(SUBSTITUTE(PIMExport!AN7,".",",")*1,PIMExport!AN7))</f>
        <v>1</v>
      </c>
      <c r="AO9" s="47">
        <f>IFERROR(PIMExport!AO7*1,IFERROR(SUBSTITUTE(PIMExport!AO7,".",",")*1,PIMExport!AO7))</f>
        <v>55080</v>
      </c>
      <c r="AP9" s="47">
        <f>IFERROR(PIMExport!AP7*1,IFERROR(SUBSTITUTE(PIMExport!AP7,".",",")*1,PIMExport!AP7))</f>
        <v>500</v>
      </c>
      <c r="AQ9" s="47">
        <f>IFERROR(PIMExport!AQ7*1,IFERROR(SUBSTITUTE(PIMExport!AQ7,".",",")*1,PIMExport!AQ7))</f>
        <v>0</v>
      </c>
      <c r="AR9" s="47">
        <f>IFERROR(PIMExport!AR7*1,IFERROR(SUBSTITUTE(PIMExport!AR7,".",",")*1,PIMExport!AR7))</f>
        <v>0</v>
      </c>
      <c r="AS9" s="47">
        <f>IFERROR(PIMExport!AS7*1,IFERROR(SUBSTITUTE(PIMExport!AS7,".",",")*1,PIMExport!AS7))</f>
        <v>0</v>
      </c>
      <c r="AT9" s="47">
        <f>IFERROR(PIMExport!AT7*1,IFERROR(SUBSTITUTE(PIMExport!AT7,".",",")*1,PIMExport!AT7))</f>
        <v>0</v>
      </c>
      <c r="AU9" s="47">
        <f>IFERROR(PIMExport!AU7*1,IFERROR(SUBSTITUTE(PIMExport!AU7,".",",")*1,PIMExport!AU7))</f>
        <v>0</v>
      </c>
      <c r="AV9" s="47">
        <f>IFERROR(PIMExport!AV7*1,IFERROR(SUBSTITUTE(PIMExport!AV7,".",",")*1,PIMExport!AV7))</f>
        <v>0</v>
      </c>
      <c r="AW9" s="47">
        <f>IFERROR(PIMExport!AW7*1,IFERROR(SUBSTITUTE(PIMExport!AW7,".",",")*1,PIMExport!AW7))</f>
        <v>0</v>
      </c>
      <c r="AX9" s="47">
        <f>IFERROR(PIMExport!AX7*1,IFERROR(SUBSTITUTE(PIMExport!AX7,".",",")*1,PIMExport!AX7))</f>
        <v>0</v>
      </c>
      <c r="AY9" s="47">
        <f>IFERROR(PIMExport!AY7*1,IFERROR(SUBSTITUTE(PIMExport!AY7,".",",")*1,PIMExport!AY7))</f>
        <v>0</v>
      </c>
      <c r="AZ9" s="47">
        <f>IFERROR(PIMExport!AZ7*1,IFERROR(SUBSTITUTE(PIMExport!AZ7,".",",")*1,PIMExport!AZ7))</f>
        <v>0</v>
      </c>
      <c r="BA9" s="47">
        <f>IFERROR(PIMExport!BA7*1,IFERROR(SUBSTITUTE(PIMExport!BA7,".",",")*1,PIMExport!BA7))</f>
        <v>0</v>
      </c>
      <c r="BB9" s="47">
        <f>IFERROR(PIMExport!BB7*1,IFERROR(SUBSTITUTE(PIMExport!BB7,".",",")*1,PIMExport!BB7))</f>
        <v>0</v>
      </c>
      <c r="BC9" s="47">
        <f>IFERROR(PIMExport!BC7*1,IFERROR(SUBSTITUTE(PIMExport!BC7,".",",")*1,PIMExport!BC7))</f>
        <v>0</v>
      </c>
      <c r="BD9" s="47">
        <f>IFERROR(PIMExport!BD7*1,IFERROR(SUBSTITUTE(PIMExport!BD7,".",",")*1,PIMExport!BD7))</f>
        <v>0</v>
      </c>
      <c r="BE9" s="47">
        <f>IFERROR(PIMExport!BE7*1,IFERROR(SUBSTITUTE(PIMExport!BE7,".",",")*1,PIMExport!BE7))</f>
        <v>0</v>
      </c>
      <c r="BF9" s="47">
        <f>IFERROR(PIMExport!BF7*1,IFERROR(SUBSTITUTE(PIMExport!BF7,".",",")*1,PIMExport!BF7))</f>
        <v>0</v>
      </c>
      <c r="BG9" s="47">
        <f>IFERROR(PIMExport!BG7*1,IFERROR(SUBSTITUTE(PIMExport!BG7,".",",")*1,PIMExport!BG7))</f>
        <v>435</v>
      </c>
      <c r="BH9" s="47">
        <f>IFERROR(PIMExport!BH7*1,IFERROR(SUBSTITUTE(PIMExport!BH7,".",",")*1,PIMExport!BH7))</f>
        <v>495</v>
      </c>
      <c r="BI9" s="47">
        <f>IFERROR(PIMExport!BI7*1,IFERROR(SUBSTITUTE(PIMExport!BI7,".",",")*1,PIMExport!BI7))</f>
        <v>535</v>
      </c>
      <c r="BJ9" s="47">
        <f>IFERROR(PIMExport!BJ7*1,IFERROR(SUBSTITUTE(PIMExport!BJ7,".",",")*1,PIMExport!BJ7))</f>
        <v>585</v>
      </c>
      <c r="BK9" s="47">
        <f>IFERROR(PIMExport!BK7*1,IFERROR(SUBSTITUTE(PIMExport!BK7,".",",")*1,PIMExport!BK7))</f>
        <v>625</v>
      </c>
      <c r="BL9" s="47">
        <f>IFERROR(PIMExport!BL7*1,IFERROR(SUBSTITUTE(PIMExport!BL7,".",",")*1,PIMExport!BL7))</f>
        <v>675</v>
      </c>
      <c r="BM9" s="47">
        <f>IFERROR(PIMExport!BM7*1,IFERROR(SUBSTITUTE(PIMExport!BM7,".",",")*1,PIMExport!BM7))</f>
        <v>715</v>
      </c>
      <c r="BN9" s="47">
        <f>IFERROR(PIMExport!BN7*1,IFERROR(SUBSTITUTE(PIMExport!BN7,".",",")*1,PIMExport!BN7))</f>
        <v>755</v>
      </c>
      <c r="BO9" s="47">
        <f>IFERROR(PIMExport!BO7*1,IFERROR(SUBSTITUTE(PIMExport!BO7,".",",")*1,PIMExport!BO7))</f>
        <v>0</v>
      </c>
      <c r="BP9" s="47">
        <f>IFERROR(PIMExport!BP7*1,IFERROR(SUBSTITUTE(PIMExport!BP7,".",",")*1,PIMExport!BP7))</f>
        <v>0</v>
      </c>
      <c r="BQ9" s="47">
        <f>IFERROR(PIMExport!BQ7*1,IFERROR(SUBSTITUTE(PIMExport!BQ7,".",",")*1,PIMExport!BQ7))</f>
        <v>0</v>
      </c>
      <c r="BR9" s="47">
        <f>IFERROR(PIMExport!BR7*1,IFERROR(SUBSTITUTE(PIMExport!BR7,".",",")*1,PIMExport!BR7))</f>
        <v>0</v>
      </c>
      <c r="BS9" s="47">
        <f>IFERROR(PIMExport!BS7*1,IFERROR(SUBSTITUTE(PIMExport!BS7,".",",")*1,PIMExport!BS7))</f>
        <v>0</v>
      </c>
      <c r="BT9" s="47">
        <f>IFERROR(PIMExport!BT7*1,IFERROR(SUBSTITUTE(PIMExport!BT7,".",",")*1,PIMExport!BT7))</f>
        <v>0</v>
      </c>
      <c r="BU9" s="47">
        <f>IFERROR(PIMExport!BU7*1,IFERROR(SUBSTITUTE(PIMExport!BU7,".",",")*1,PIMExport!BU7))</f>
        <v>0</v>
      </c>
      <c r="BV9" s="47">
        <f>IFERROR(PIMExport!BV7*1,IFERROR(SUBSTITUTE(PIMExport!BV7,".",",")*1,PIMExport!BV7))</f>
        <v>0</v>
      </c>
      <c r="BW9" s="47">
        <f>IFERROR(PIMExport!BW7*1,IFERROR(SUBSTITUTE(PIMExport!BW7,".",",")*1,PIMExport!BW7))</f>
        <v>0</v>
      </c>
      <c r="BX9" s="47">
        <f>IFERROR(PIMExport!BX7*1,IFERROR(SUBSTITUTE(PIMExport!BX7,".",",")*1,PIMExport!BX7))</f>
        <v>0</v>
      </c>
      <c r="BY9" s="47">
        <f>IFERROR(PIMExport!BY7*1,IFERROR(SUBSTITUTE(PIMExport!BY7,".",",")*1,PIMExport!BY7))</f>
        <v>0</v>
      </c>
      <c r="BZ9" s="47">
        <f>IFERROR(PIMExport!BZ7*1,IFERROR(SUBSTITUTE(PIMExport!BZ7,".",",")*1,PIMExport!BZ7))</f>
        <v>0</v>
      </c>
      <c r="CA9" s="47">
        <f>IFERROR(PIMExport!CA7*1,IFERROR(SUBSTITUTE(PIMExport!CA7,".",",")*1,PIMExport!CA7))</f>
        <v>0</v>
      </c>
      <c r="CB9" s="47">
        <f>IFERROR(PIMExport!CB7*1,IFERROR(SUBSTITUTE(PIMExport!CB7,".",",")*1,PIMExport!CB7))</f>
        <v>751</v>
      </c>
      <c r="CC9" s="47">
        <f>IFERROR(PIMExport!CC7*1,IFERROR(SUBSTITUTE(PIMExport!CC7,".",",")*1,PIMExport!CC7))</f>
        <v>1221</v>
      </c>
      <c r="CD9" s="47">
        <f>IFERROR(PIMExport!CD7*1,IFERROR(SUBSTITUTE(PIMExport!CD7,".",",")*1,PIMExport!CD7))</f>
        <v>1981</v>
      </c>
      <c r="CE9" s="47">
        <f>IFERROR(PIMExport!CE7*1,IFERROR(SUBSTITUTE(PIMExport!CE7,".",",")*1,PIMExport!CE7))</f>
        <v>2731</v>
      </c>
      <c r="CF9" s="47">
        <f>IFERROR(PIMExport!CF7*1,IFERROR(SUBSTITUTE(PIMExport!CF7,".",",")*1,PIMExport!CF7))</f>
        <v>3491</v>
      </c>
      <c r="CG9" s="47">
        <f>IFERROR(PIMExport!CG7*1,IFERROR(SUBSTITUTE(PIMExport!CG7,".",",")*1,PIMExport!CG7))</f>
        <v>4241</v>
      </c>
      <c r="CH9" s="47">
        <f>IFERROR(PIMExport!CH7*1,IFERROR(SUBSTITUTE(PIMExport!CH7,".",",")*1,PIMExport!CH7))</f>
        <v>5001</v>
      </c>
      <c r="CI9" s="47">
        <f>IFERROR(PIMExport!CI7*1,IFERROR(SUBSTITUTE(PIMExport!CI7,".",",")*1,PIMExport!CI7))</f>
        <v>0</v>
      </c>
      <c r="CJ9" s="47">
        <f>IFERROR(PIMExport!CJ7*1,IFERROR(SUBSTITUTE(PIMExport!CJ7,".",",")*1,PIMExport!CJ7))</f>
        <v>0</v>
      </c>
      <c r="CK9" s="47">
        <f>IFERROR(PIMExport!CK7*1,IFERROR(SUBSTITUTE(PIMExport!CK7,".",",")*1,PIMExport!CK7))</f>
        <v>0</v>
      </c>
      <c r="CL9" s="47">
        <f>IFERROR(PIMExport!CL7*1,IFERROR(SUBSTITUTE(PIMExport!CL7,".",",")*1,PIMExport!CL7))</f>
        <v>0</v>
      </c>
      <c r="CM9" s="47">
        <f>IFERROR(PIMExport!CM7*1,IFERROR(SUBSTITUTE(PIMExport!CM7,".",",")*1,PIMExport!CM7))</f>
        <v>0</v>
      </c>
      <c r="CN9" s="47">
        <f>IFERROR(PIMExport!CN7*1,IFERROR(SUBSTITUTE(PIMExport!CN7,".",",")*1,PIMExport!CN7))</f>
        <v>0</v>
      </c>
      <c r="CO9" s="47">
        <f>IFERROR(PIMExport!CO7*1,IFERROR(SUBSTITUTE(PIMExport!CO7,".",",")*1,PIMExport!CO7))</f>
        <v>0</v>
      </c>
      <c r="CP9" s="47">
        <f>IFERROR(PIMExport!CP7*1,IFERROR(SUBSTITUTE(PIMExport!CP7,".",",")*1,PIMExport!CP7))</f>
        <v>0</v>
      </c>
      <c r="CQ9" s="47">
        <f>IFERROR(PIMExport!CQ7*1,IFERROR(SUBSTITUTE(PIMExport!CQ7,".",",")*1,PIMExport!CQ7))</f>
        <v>0</v>
      </c>
      <c r="CR9" s="47">
        <f>IFERROR(PIMExport!CR7*1,IFERROR(SUBSTITUTE(PIMExport!CR7,".",",")*1,PIMExport!CR7))</f>
        <v>0</v>
      </c>
      <c r="CS9" s="47">
        <f>IFERROR(PIMExport!CS7*1,IFERROR(SUBSTITUTE(PIMExport!CS7,".",",")*1,PIMExport!CS7))</f>
        <v>0</v>
      </c>
      <c r="CT9" s="47">
        <f>IFERROR(PIMExport!CT7*1,IFERROR(SUBSTITUTE(PIMExport!CT7,".",",")*1,PIMExport!CT7))</f>
        <v>0</v>
      </c>
      <c r="CU9" s="47">
        <f>IFERROR(PIMExport!CU7*1,IFERROR(SUBSTITUTE(PIMExport!CU7,".",",")*1,PIMExport!CU7))</f>
        <v>20</v>
      </c>
      <c r="CV9" s="47">
        <f>IFERROR(PIMExport!CV7*1,IFERROR(SUBSTITUTE(PIMExport!CV7,".",",")*1,PIMExport!CV7))</f>
        <v>13000</v>
      </c>
      <c r="CW9" s="47">
        <f>IFERROR(PIMExport!CW7*1,IFERROR(SUBSTITUTE(PIMExport!CW7,".",",")*1,PIMExport!CW7))</f>
        <v>2.2499999999999999E-4</v>
      </c>
      <c r="CX9" s="47">
        <f>IFERROR(PIMExport!CX7*1,IFERROR(SUBSTITUTE(PIMExport!CX7,".",",")*1,PIMExport!CX7))</f>
        <v>400</v>
      </c>
      <c r="CY9" s="47">
        <f>IFERROR(PIMExport!CY7*1,IFERROR(SUBSTITUTE(PIMExport!CY7,".",",")*1,PIMExport!CY7))</f>
        <v>500</v>
      </c>
      <c r="CZ9" s="47">
        <f>IFERROR(PIMExport!CZ7*1,IFERROR(SUBSTITUTE(PIMExport!CZ7,".",",")*1,PIMExport!CZ7))</f>
        <v>26000</v>
      </c>
      <c r="DA9" s="47">
        <f>IFERROR(PIMExport!DA7*1,IFERROR(SUBSTITUTE(PIMExport!DA7,".",",")*1,PIMExport!DA7))</f>
        <v>350</v>
      </c>
      <c r="DB9" s="47">
        <f>IFERROR(PIMExport!DB7*1,IFERROR(SUBSTITUTE(PIMExport!DB7,".",",")*1,PIMExport!DB7))</f>
        <v>0</v>
      </c>
      <c r="DC9" s="47">
        <f>IFERROR(PIMExport!DC7*1,IFERROR(SUBSTITUTE(PIMExport!DC7,".",",")*1,PIMExport!DC7))</f>
        <v>0</v>
      </c>
      <c r="DD9" s="47">
        <f>IFERROR(PIMExport!DD7*1,IFERROR(SUBSTITUTE(PIMExport!DD7,".",",")*1,PIMExport!DD7))</f>
        <v>0</v>
      </c>
      <c r="DE9" s="47">
        <f>IFERROR(PIMExport!DE7*1,IFERROR(SUBSTITUTE(PIMExport!DE7,".",",")*1,PIMExport!DE7))</f>
        <v>0</v>
      </c>
      <c r="DF9" s="47">
        <f>IFERROR(PIMExport!DF7*1,IFERROR(SUBSTITUTE(PIMExport!DF7,".",",")*1,PIMExport!DF7))</f>
        <v>0</v>
      </c>
      <c r="DG9" s="47">
        <f>IFERROR(PIMExport!DG7*1,IFERROR(SUBSTITUTE(PIMExport!DG7,".",",")*1,PIMExport!DG7))</f>
        <v>0</v>
      </c>
      <c r="DH9" s="47" t="str">
        <f>IFERROR(PIMExport!DH7*1,IFERROR(SUBSTITUTE(PIMExport!DH7,".",",")*1,PIMExport!DH7))</f>
        <v>Equal to or better than 0.025 mm</v>
      </c>
      <c r="DI9" s="47">
        <f>IFERROR(PIMExport!DI7*1,IFERROR(SUBSTITUTE(PIMExport!DI7,".",",")*1,PIMExport!DI7))</f>
        <v>0</v>
      </c>
      <c r="DJ9" s="47" t="str">
        <f>IFERROR(PIMExport!DJ7*1,IFERROR(SUBSTITUTE(PIMExport!DJ7,".",",")*1,PIMExport!DJ7))</f>
        <v>160 x 65 mm</v>
      </c>
      <c r="DK9" s="47" t="str">
        <f>IFERROR(PIMExport!DK7*1,IFERROR(SUBSTITUTE(PIMExport!DK7,".",",")*1,PIMExport!DK7))</f>
        <v>25 mm</v>
      </c>
      <c r="DL9" s="47">
        <f>IFERROR(PIMExport!DL7*1,IFERROR(SUBSTITUTE(PIMExport!DL7,".",",")*1,PIMExport!DL7))</f>
        <v>300</v>
      </c>
      <c r="DM9" s="47">
        <f>IFERROR(PIMExport!DM7*1,IFERROR(SUBSTITUTE(PIMExport!DM7,".",",")*1,PIMExport!DM7))</f>
        <v>5700</v>
      </c>
      <c r="DN9" s="47">
        <f>IFERROR(PIMExport!DN7*1,IFERROR(SUBSTITUTE(PIMExport!DN7,".",",")*1,PIMExport!DN7))</f>
        <v>0</v>
      </c>
      <c r="DO9" s="47">
        <f>IFERROR(PIMExport!DO7*1,IFERROR(SUBSTITUTE(PIMExport!DO7,".",",")*1,PIMExport!DO7))</f>
        <v>0</v>
      </c>
    </row>
    <row r="10" spans="1:119">
      <c r="A10" s="47" t="str">
        <f>IFERROR(PIMExport!A8*1,IFERROR(SUBSTITUTE(PIMExport!A8,".",",")*1,PIMExport!A8))</f>
        <v>MLSM06D50-N</v>
      </c>
      <c r="B10" s="47" t="str">
        <f>IFERROR(PIMExport!B8*1,IFERROR(SUBSTITUTE(PIMExport!B8,".",",")*1,PIMExport!B8))</f>
        <v>BallScrew</v>
      </c>
      <c r="C10" s="47" t="str">
        <f>IFERROR(PIMExport!C8*1,IFERROR(SUBSTITUTE(PIMExport!C8,".",",")*1,PIMExport!C8))</f>
        <v>Ball Guide</v>
      </c>
      <c r="D10" s="47">
        <f>IFERROR(PIMExport!D8*1,IFERROR(SUBSTITUTE(PIMExport!D8,".",",")*1,PIMExport!D8))</f>
        <v>4985</v>
      </c>
      <c r="E10" s="47">
        <f>IFERROR(PIMExport!E8*1,IFERROR(SUBSTITUTE(PIMExport!E8,".",",")*1,PIMExport!E8))</f>
        <v>5.7</v>
      </c>
      <c r="F10" s="47">
        <f>IFERROR(PIMExport!F8*1,IFERROR(SUBSTITUTE(PIMExport!F8,".",",")*1,PIMExport!F8))</f>
        <v>0</v>
      </c>
      <c r="G10" s="47">
        <f>IFERROR(PIMExport!G8*1,IFERROR(SUBSTITUTE(PIMExport!G8,".",",")*1,PIMExport!G8))</f>
        <v>14.4</v>
      </c>
      <c r="H10" s="47">
        <f>IFERROR(PIMExport!H8*1,IFERROR(SUBSTITUTE(PIMExport!H8,".",",")*1,PIMExport!H8))</f>
        <v>1.65</v>
      </c>
      <c r="I10" s="47">
        <f>IFERROR(PIMExport!I8*1,IFERROR(SUBSTITUTE(PIMExport!I8,".",",")*1,PIMExport!I8))</f>
        <v>163</v>
      </c>
      <c r="J10" s="47">
        <f>IFERROR(PIMExport!J8*1,IFERROR(SUBSTITUTE(PIMExport!J8,".",",")*1,PIMExport!J8))</f>
        <v>105</v>
      </c>
      <c r="K10" s="47">
        <f>IFERROR(PIMExport!K8*1,IFERROR(SUBSTITUTE(PIMExport!K8,".",",")*1,PIMExport!K8))</f>
        <v>0</v>
      </c>
      <c r="L10" s="47">
        <f>IFERROR(PIMExport!L8*1,IFERROR(SUBSTITUTE(PIMExport!L8,".",",")*1,PIMExport!L8))</f>
        <v>3.8999999999999999E-5</v>
      </c>
      <c r="M10" s="47">
        <f>IFERROR(PIMExport!M8*1,IFERROR(SUBSTITUTE(PIMExport!M8,".",",")*1,PIMExport!M8))</f>
        <v>0.9</v>
      </c>
      <c r="N10" s="47">
        <f>IFERROR(PIMExport!N8*1,IFERROR(SUBSTITUTE(PIMExport!N8,".",",")*1,PIMExport!N8))</f>
        <v>150</v>
      </c>
      <c r="O10" s="47">
        <f>IFERROR(PIMExport!O8*1,IFERROR(SUBSTITUTE(PIMExport!O8,".",",")*1,PIMExport!O8))</f>
        <v>1500</v>
      </c>
      <c r="P10" s="47">
        <f>IFERROR(PIMExport!P8*1,IFERROR(SUBSTITUTE(PIMExport!P8,".",",")*1,PIMExport!P8))</f>
        <v>3000</v>
      </c>
      <c r="Q10" s="47">
        <f>IFERROR(PIMExport!Q8*1,IFERROR(SUBSTITUTE(PIMExport!Q8,".",",")*1,PIMExport!Q8))</f>
        <v>2.7</v>
      </c>
      <c r="R10" s="47">
        <f>IFERROR(PIMExport!R8*1,IFERROR(SUBSTITUTE(PIMExport!R8,".",",")*1,PIMExport!R8))</f>
        <v>3.4</v>
      </c>
      <c r="S10" s="47">
        <f>IFERROR(PIMExport!S8*1,IFERROR(SUBSTITUTE(PIMExport!S8,".",",")*1,PIMExport!S8))</f>
        <v>4</v>
      </c>
      <c r="T10" s="47">
        <f>IFERROR(PIMExport!T8*1,IFERROR(SUBSTITUTE(PIMExport!T8,".",",")*1,PIMExport!T8))</f>
        <v>27</v>
      </c>
      <c r="U10" s="47">
        <f>IFERROR(PIMExport!U8*1,IFERROR(SUBSTITUTE(PIMExport!U8,".",",")*1,PIMExport!U8))</f>
        <v>0.1</v>
      </c>
      <c r="V10" s="47">
        <f>IFERROR(PIMExport!V8*1,IFERROR(SUBSTITUTE(PIMExport!V8,".",",")*1,PIMExport!V8))</f>
        <v>0</v>
      </c>
      <c r="W10" s="47">
        <f>IFERROR(PIMExport!W8*1,IFERROR(SUBSTITUTE(PIMExport!W8,".",",")*1,PIMExport!W8))</f>
        <v>0</v>
      </c>
      <c r="X10" s="47">
        <f>IFERROR(PIMExport!X8*1,IFERROR(SUBSTITUTE(PIMExport!X8,".",",")*1,PIMExport!X8))</f>
        <v>0</v>
      </c>
      <c r="Y10" s="47">
        <f>IFERROR(PIMExport!Y8*1,IFERROR(SUBSTITUTE(PIMExport!Y8,".",",")*1,PIMExport!Y8))</f>
        <v>5000</v>
      </c>
      <c r="Z10" s="47">
        <f>IFERROR(PIMExport!Z8*1,IFERROR(SUBSTITUTE(PIMExport!Z8,".",",")*1,PIMExport!Z8))</f>
        <v>0</v>
      </c>
      <c r="AA10" s="47">
        <f>IFERROR(PIMExport!AA8*1,IFERROR(SUBSTITUTE(PIMExport!AA8,".",",")*1,PIMExport!AA8))</f>
        <v>0</v>
      </c>
      <c r="AB10" s="47">
        <f>IFERROR(PIMExport!AB8*1,IFERROR(SUBSTITUTE(PIMExport!AB8,".",",")*1,PIMExport!AB8))</f>
        <v>0</v>
      </c>
      <c r="AC10" s="47">
        <f>IFERROR(PIMExport!AC8*1,IFERROR(SUBSTITUTE(PIMExport!AC8,".",",")*1,PIMExport!AC8))</f>
        <v>0</v>
      </c>
      <c r="AD10" s="47">
        <f>IFERROR(PIMExport!AD8*1,IFERROR(SUBSTITUTE(PIMExport!AD8,".",",")*1,PIMExport!AD8))</f>
        <v>0</v>
      </c>
      <c r="AE10" s="47">
        <f>IFERROR(PIMExport!AE8*1,IFERROR(SUBSTITUTE(PIMExport!AE8,".",",")*1,PIMExport!AE8))</f>
        <v>6000</v>
      </c>
      <c r="AF10" s="47">
        <f>IFERROR(PIMExport!AF8*1,IFERROR(SUBSTITUTE(PIMExport!AF8,".",",")*1,PIMExport!AF8))</f>
        <v>6000</v>
      </c>
      <c r="AG10" s="47">
        <f>IFERROR(PIMExport!AG8*1,IFERROR(SUBSTITUTE(PIMExport!AG8,".",",")*1,PIMExport!AG8))</f>
        <v>400</v>
      </c>
      <c r="AH10" s="47">
        <f>IFERROR(PIMExport!AH8*1,IFERROR(SUBSTITUTE(PIMExport!AH8,".",",")*1,PIMExport!AH8))</f>
        <v>460</v>
      </c>
      <c r="AI10" s="47">
        <f>IFERROR(PIMExport!AI8*1,IFERROR(SUBSTITUTE(PIMExport!AI8,".",",")*1,PIMExport!AI8))</f>
        <v>460</v>
      </c>
      <c r="AJ10" s="47">
        <f>IFERROR(PIMExport!AJ8*1,IFERROR(SUBSTITUTE(PIMExport!AJ8,".",",")*1,PIMExport!AJ8))</f>
        <v>0</v>
      </c>
      <c r="AK10" s="47">
        <f>IFERROR(PIMExport!AK8*1,IFERROR(SUBSTITUTE(PIMExport!AK8,".",",")*1,PIMExport!AK8))</f>
        <v>0</v>
      </c>
      <c r="AL10" s="47">
        <f>IFERROR(PIMExport!AL8*1,IFERROR(SUBSTITUTE(PIMExport!AL8,".",",")*1,PIMExport!AL8))</f>
        <v>2.5</v>
      </c>
      <c r="AM10" s="47">
        <f>IFERROR(PIMExport!AM8*1,IFERROR(SUBSTITUTE(PIMExport!AM8,".",",")*1,PIMExport!AM8))</f>
        <v>20</v>
      </c>
      <c r="AN10" s="47">
        <f>IFERROR(PIMExport!AN8*1,IFERROR(SUBSTITUTE(PIMExport!AN8,".",",")*1,PIMExport!AN8))</f>
        <v>1</v>
      </c>
      <c r="AO10" s="47">
        <f>IFERROR(PIMExport!AO8*1,IFERROR(SUBSTITUTE(PIMExport!AO8,".",",")*1,PIMExport!AO8))</f>
        <v>55080</v>
      </c>
      <c r="AP10" s="47">
        <f>IFERROR(PIMExport!AP8*1,IFERROR(SUBSTITUTE(PIMExport!AP8,".",",")*1,PIMExport!AP8))</f>
        <v>500</v>
      </c>
      <c r="AQ10" s="47">
        <f>IFERROR(PIMExport!AQ8*1,IFERROR(SUBSTITUTE(PIMExport!AQ8,".",",")*1,PIMExport!AQ8))</f>
        <v>0</v>
      </c>
      <c r="AR10" s="47">
        <f>IFERROR(PIMExport!AR8*1,IFERROR(SUBSTITUTE(PIMExport!AR8,".",",")*1,PIMExport!AR8))</f>
        <v>0</v>
      </c>
      <c r="AS10" s="47">
        <f>IFERROR(PIMExport!AS8*1,IFERROR(SUBSTITUTE(PIMExport!AS8,".",",")*1,PIMExport!AS8))</f>
        <v>0</v>
      </c>
      <c r="AT10" s="47">
        <f>IFERROR(PIMExport!AT8*1,IFERROR(SUBSTITUTE(PIMExport!AT8,".",",")*1,PIMExport!AT8))</f>
        <v>0</v>
      </c>
      <c r="AU10" s="47">
        <f>IFERROR(PIMExport!AU8*1,IFERROR(SUBSTITUTE(PIMExport!AU8,".",",")*1,PIMExport!AU8))</f>
        <v>0</v>
      </c>
      <c r="AV10" s="47">
        <f>IFERROR(PIMExport!AV8*1,IFERROR(SUBSTITUTE(PIMExport!AV8,".",",")*1,PIMExport!AV8))</f>
        <v>0</v>
      </c>
      <c r="AW10" s="47">
        <f>IFERROR(PIMExport!AW8*1,IFERROR(SUBSTITUTE(PIMExport!AW8,".",",")*1,PIMExport!AW8))</f>
        <v>0</v>
      </c>
      <c r="AX10" s="47">
        <f>IFERROR(PIMExport!AX8*1,IFERROR(SUBSTITUTE(PIMExport!AX8,".",",")*1,PIMExport!AX8))</f>
        <v>0</v>
      </c>
      <c r="AY10" s="47">
        <f>IFERROR(PIMExport!AY8*1,IFERROR(SUBSTITUTE(PIMExport!AY8,".",",")*1,PIMExport!AY8))</f>
        <v>0</v>
      </c>
      <c r="AZ10" s="47">
        <f>IFERROR(PIMExport!AZ8*1,IFERROR(SUBSTITUTE(PIMExport!AZ8,".",",")*1,PIMExport!AZ8))</f>
        <v>0</v>
      </c>
      <c r="BA10" s="47">
        <f>IFERROR(PIMExport!BA8*1,IFERROR(SUBSTITUTE(PIMExport!BA8,".",",")*1,PIMExport!BA8))</f>
        <v>0</v>
      </c>
      <c r="BB10" s="47">
        <f>IFERROR(PIMExport!BB8*1,IFERROR(SUBSTITUTE(PIMExport!BB8,".",",")*1,PIMExport!BB8))</f>
        <v>0</v>
      </c>
      <c r="BC10" s="47">
        <f>IFERROR(PIMExport!BC8*1,IFERROR(SUBSTITUTE(PIMExport!BC8,".",",")*1,PIMExport!BC8))</f>
        <v>0</v>
      </c>
      <c r="BD10" s="47">
        <f>IFERROR(PIMExport!BD8*1,IFERROR(SUBSTITUTE(PIMExport!BD8,".",",")*1,PIMExport!BD8))</f>
        <v>0</v>
      </c>
      <c r="BE10" s="47">
        <f>IFERROR(PIMExport!BE8*1,IFERROR(SUBSTITUTE(PIMExport!BE8,".",",")*1,PIMExport!BE8))</f>
        <v>0</v>
      </c>
      <c r="BF10" s="47">
        <f>IFERROR(PIMExport!BF8*1,IFERROR(SUBSTITUTE(PIMExport!BF8,".",",")*1,PIMExport!BF8))</f>
        <v>0</v>
      </c>
      <c r="BG10" s="47">
        <f>IFERROR(PIMExport!BG8*1,IFERROR(SUBSTITUTE(PIMExport!BG8,".",",")*1,PIMExport!BG8))</f>
        <v>435</v>
      </c>
      <c r="BH10" s="47">
        <f>IFERROR(PIMExport!BH8*1,IFERROR(SUBSTITUTE(PIMExport!BH8,".",",")*1,PIMExport!BH8))</f>
        <v>495</v>
      </c>
      <c r="BI10" s="47">
        <f>IFERROR(PIMExport!BI8*1,IFERROR(SUBSTITUTE(PIMExport!BI8,".",",")*1,PIMExport!BI8))</f>
        <v>535</v>
      </c>
      <c r="BJ10" s="47">
        <f>IFERROR(PIMExport!BJ8*1,IFERROR(SUBSTITUTE(PIMExport!BJ8,".",",")*1,PIMExport!BJ8))</f>
        <v>585</v>
      </c>
      <c r="BK10" s="47">
        <f>IFERROR(PIMExport!BK8*1,IFERROR(SUBSTITUTE(PIMExport!BK8,".",",")*1,PIMExport!BK8))</f>
        <v>625</v>
      </c>
      <c r="BL10" s="47">
        <f>IFERROR(PIMExport!BL8*1,IFERROR(SUBSTITUTE(PIMExport!BL8,".",",")*1,PIMExport!BL8))</f>
        <v>675</v>
      </c>
      <c r="BM10" s="47">
        <f>IFERROR(PIMExport!BM8*1,IFERROR(SUBSTITUTE(PIMExport!BM8,".",",")*1,PIMExport!BM8))</f>
        <v>715</v>
      </c>
      <c r="BN10" s="47">
        <f>IFERROR(PIMExport!BN8*1,IFERROR(SUBSTITUTE(PIMExport!BN8,".",",")*1,PIMExport!BN8))</f>
        <v>755</v>
      </c>
      <c r="BO10" s="47">
        <f>IFERROR(PIMExport!BO8*1,IFERROR(SUBSTITUTE(PIMExport!BO8,".",",")*1,PIMExport!BO8))</f>
        <v>0</v>
      </c>
      <c r="BP10" s="47">
        <f>IFERROR(PIMExport!BP8*1,IFERROR(SUBSTITUTE(PIMExport!BP8,".",",")*1,PIMExport!BP8))</f>
        <v>0</v>
      </c>
      <c r="BQ10" s="47">
        <f>IFERROR(PIMExport!BQ8*1,IFERROR(SUBSTITUTE(PIMExport!BQ8,".",",")*1,PIMExport!BQ8))</f>
        <v>0</v>
      </c>
      <c r="BR10" s="47">
        <f>IFERROR(PIMExport!BR8*1,IFERROR(SUBSTITUTE(PIMExport!BR8,".",",")*1,PIMExport!BR8))</f>
        <v>0</v>
      </c>
      <c r="BS10" s="47">
        <f>IFERROR(PIMExport!BS8*1,IFERROR(SUBSTITUTE(PIMExport!BS8,".",",")*1,PIMExport!BS8))</f>
        <v>0</v>
      </c>
      <c r="BT10" s="47">
        <f>IFERROR(PIMExport!BT8*1,IFERROR(SUBSTITUTE(PIMExport!BT8,".",",")*1,PIMExport!BT8))</f>
        <v>0</v>
      </c>
      <c r="BU10" s="47">
        <f>IFERROR(PIMExport!BU8*1,IFERROR(SUBSTITUTE(PIMExport!BU8,".",",")*1,PIMExport!BU8))</f>
        <v>0</v>
      </c>
      <c r="BV10" s="47">
        <f>IFERROR(PIMExport!BV8*1,IFERROR(SUBSTITUTE(PIMExport!BV8,".",",")*1,PIMExport!BV8))</f>
        <v>0</v>
      </c>
      <c r="BW10" s="47">
        <f>IFERROR(PIMExport!BW8*1,IFERROR(SUBSTITUTE(PIMExport!BW8,".",",")*1,PIMExport!BW8))</f>
        <v>0</v>
      </c>
      <c r="BX10" s="47">
        <f>IFERROR(PIMExport!BX8*1,IFERROR(SUBSTITUTE(PIMExport!BX8,".",",")*1,PIMExport!BX8))</f>
        <v>0</v>
      </c>
      <c r="BY10" s="47">
        <f>IFERROR(PIMExport!BY8*1,IFERROR(SUBSTITUTE(PIMExport!BY8,".",",")*1,PIMExport!BY8))</f>
        <v>0</v>
      </c>
      <c r="BZ10" s="47">
        <f>IFERROR(PIMExport!BZ8*1,IFERROR(SUBSTITUTE(PIMExport!BZ8,".",",")*1,PIMExport!BZ8))</f>
        <v>0</v>
      </c>
      <c r="CA10" s="47">
        <f>IFERROR(PIMExport!CA8*1,IFERROR(SUBSTITUTE(PIMExport!CA8,".",",")*1,PIMExport!CA8))</f>
        <v>0</v>
      </c>
      <c r="CB10" s="47">
        <f>IFERROR(PIMExport!CB8*1,IFERROR(SUBSTITUTE(PIMExport!CB8,".",",")*1,PIMExport!CB8))</f>
        <v>751</v>
      </c>
      <c r="CC10" s="47">
        <f>IFERROR(PIMExport!CC8*1,IFERROR(SUBSTITUTE(PIMExport!CC8,".",",")*1,PIMExport!CC8))</f>
        <v>1221</v>
      </c>
      <c r="CD10" s="47">
        <f>IFERROR(PIMExport!CD8*1,IFERROR(SUBSTITUTE(PIMExport!CD8,".",",")*1,PIMExport!CD8))</f>
        <v>1981</v>
      </c>
      <c r="CE10" s="47">
        <f>IFERROR(PIMExport!CE8*1,IFERROR(SUBSTITUTE(PIMExport!CE8,".",",")*1,PIMExport!CE8))</f>
        <v>2731</v>
      </c>
      <c r="CF10" s="47">
        <f>IFERROR(PIMExport!CF8*1,IFERROR(SUBSTITUTE(PIMExport!CF8,".",",")*1,PIMExport!CF8))</f>
        <v>3491</v>
      </c>
      <c r="CG10" s="47">
        <f>IFERROR(PIMExport!CG8*1,IFERROR(SUBSTITUTE(PIMExport!CG8,".",",")*1,PIMExport!CG8))</f>
        <v>4241</v>
      </c>
      <c r="CH10" s="47">
        <f>IFERROR(PIMExport!CH8*1,IFERROR(SUBSTITUTE(PIMExport!CH8,".",",")*1,PIMExport!CH8))</f>
        <v>5001</v>
      </c>
      <c r="CI10" s="47">
        <f>IFERROR(PIMExport!CI8*1,IFERROR(SUBSTITUTE(PIMExport!CI8,".",",")*1,PIMExport!CI8))</f>
        <v>0</v>
      </c>
      <c r="CJ10" s="47">
        <f>IFERROR(PIMExport!CJ8*1,IFERROR(SUBSTITUTE(PIMExport!CJ8,".",",")*1,PIMExport!CJ8))</f>
        <v>0</v>
      </c>
      <c r="CK10" s="47">
        <f>IFERROR(PIMExport!CK8*1,IFERROR(SUBSTITUTE(PIMExport!CK8,".",",")*1,PIMExport!CK8))</f>
        <v>0</v>
      </c>
      <c r="CL10" s="47">
        <f>IFERROR(PIMExport!CL8*1,IFERROR(SUBSTITUTE(PIMExport!CL8,".",",")*1,PIMExport!CL8))</f>
        <v>0</v>
      </c>
      <c r="CM10" s="47">
        <f>IFERROR(PIMExport!CM8*1,IFERROR(SUBSTITUTE(PIMExport!CM8,".",",")*1,PIMExport!CM8))</f>
        <v>0</v>
      </c>
      <c r="CN10" s="47">
        <f>IFERROR(PIMExport!CN8*1,IFERROR(SUBSTITUTE(PIMExport!CN8,".",",")*1,PIMExport!CN8))</f>
        <v>0</v>
      </c>
      <c r="CO10" s="47">
        <f>IFERROR(PIMExport!CO8*1,IFERROR(SUBSTITUTE(PIMExport!CO8,".",",")*1,PIMExport!CO8))</f>
        <v>0</v>
      </c>
      <c r="CP10" s="47">
        <f>IFERROR(PIMExport!CP8*1,IFERROR(SUBSTITUTE(PIMExport!CP8,".",",")*1,PIMExport!CP8))</f>
        <v>0</v>
      </c>
      <c r="CQ10" s="47">
        <f>IFERROR(PIMExport!CQ8*1,IFERROR(SUBSTITUTE(PIMExport!CQ8,".",",")*1,PIMExport!CQ8))</f>
        <v>0</v>
      </c>
      <c r="CR10" s="47">
        <f>IFERROR(PIMExport!CR8*1,IFERROR(SUBSTITUTE(PIMExport!CR8,".",",")*1,PIMExport!CR8))</f>
        <v>0</v>
      </c>
      <c r="CS10" s="47">
        <f>IFERROR(PIMExport!CS8*1,IFERROR(SUBSTITUTE(PIMExport!CS8,".",",")*1,PIMExport!CS8))</f>
        <v>0</v>
      </c>
      <c r="CT10" s="47">
        <f>IFERROR(PIMExport!CT8*1,IFERROR(SUBSTITUTE(PIMExport!CT8,".",",")*1,PIMExport!CT8))</f>
        <v>0</v>
      </c>
      <c r="CU10" s="47">
        <f>IFERROR(PIMExport!CU8*1,IFERROR(SUBSTITUTE(PIMExport!CU8,".",",")*1,PIMExport!CU8))</f>
        <v>50</v>
      </c>
      <c r="CV10" s="47">
        <f>IFERROR(PIMExport!CV8*1,IFERROR(SUBSTITUTE(PIMExport!CV8,".",",")*1,PIMExport!CV8))</f>
        <v>15400</v>
      </c>
      <c r="CW10" s="47">
        <f>IFERROR(PIMExport!CW8*1,IFERROR(SUBSTITUTE(PIMExport!CW8,".",",")*1,PIMExport!CW8))</f>
        <v>2.2499999999999999E-4</v>
      </c>
      <c r="CX10" s="47">
        <f>IFERROR(PIMExport!CX8*1,IFERROR(SUBSTITUTE(PIMExport!CX8,".",",")*1,PIMExport!CX8))</f>
        <v>400</v>
      </c>
      <c r="CY10" s="47">
        <f>IFERROR(PIMExport!CY8*1,IFERROR(SUBSTITUTE(PIMExport!CY8,".",",")*1,PIMExport!CY8))</f>
        <v>500</v>
      </c>
      <c r="CZ10" s="47">
        <f>IFERROR(PIMExport!CZ8*1,IFERROR(SUBSTITUTE(PIMExport!CZ8,".",",")*1,PIMExport!CZ8))</f>
        <v>26000</v>
      </c>
      <c r="DA10" s="47">
        <f>IFERROR(PIMExport!DA8*1,IFERROR(SUBSTITUTE(PIMExport!DA8,".",",")*1,PIMExport!DA8))</f>
        <v>350</v>
      </c>
      <c r="DB10" s="47">
        <f>IFERROR(PIMExport!DB8*1,IFERROR(SUBSTITUTE(PIMExport!DB8,".",",")*1,PIMExport!DB8))</f>
        <v>0</v>
      </c>
      <c r="DC10" s="47">
        <f>IFERROR(PIMExport!DC8*1,IFERROR(SUBSTITUTE(PIMExport!DC8,".",",")*1,PIMExport!DC8))</f>
        <v>0</v>
      </c>
      <c r="DD10" s="47">
        <f>IFERROR(PIMExport!DD8*1,IFERROR(SUBSTITUTE(PIMExport!DD8,".",",")*1,PIMExport!DD8))</f>
        <v>0</v>
      </c>
      <c r="DE10" s="47">
        <f>IFERROR(PIMExport!DE8*1,IFERROR(SUBSTITUTE(PIMExport!DE8,".",",")*1,PIMExport!DE8))</f>
        <v>0</v>
      </c>
      <c r="DF10" s="47">
        <f>IFERROR(PIMExport!DF8*1,IFERROR(SUBSTITUTE(PIMExport!DF8,".",",")*1,PIMExport!DF8))</f>
        <v>0</v>
      </c>
      <c r="DG10" s="47">
        <f>IFERROR(PIMExport!DG8*1,IFERROR(SUBSTITUTE(PIMExport!DG8,".",",")*1,PIMExport!DG8))</f>
        <v>0</v>
      </c>
      <c r="DH10" s="47" t="str">
        <f>IFERROR(PIMExport!DH8*1,IFERROR(SUBSTITUTE(PIMExport!DH8,".",",")*1,PIMExport!DH8))</f>
        <v>Equal to or better than 0.025 mm</v>
      </c>
      <c r="DI10" s="47">
        <f>IFERROR(PIMExport!DI8*1,IFERROR(SUBSTITUTE(PIMExport!DI8,".",",")*1,PIMExport!DI8))</f>
        <v>0</v>
      </c>
      <c r="DJ10" s="47" t="str">
        <f>IFERROR(PIMExport!DJ8*1,IFERROR(SUBSTITUTE(PIMExport!DJ8,".",",")*1,PIMExport!DJ8))</f>
        <v>160 x 65 mm</v>
      </c>
      <c r="DK10" s="47" t="str">
        <f>IFERROR(PIMExport!DK8*1,IFERROR(SUBSTITUTE(PIMExport!DK8,".",",")*1,PIMExport!DK8))</f>
        <v>25 mm</v>
      </c>
      <c r="DL10" s="47">
        <f>IFERROR(PIMExport!DL8*1,IFERROR(SUBSTITUTE(PIMExport!DL8,".",",")*1,PIMExport!DL8))</f>
        <v>300</v>
      </c>
      <c r="DM10" s="47">
        <f>IFERROR(PIMExport!DM8*1,IFERROR(SUBSTITUTE(PIMExport!DM8,".",",")*1,PIMExport!DM8))</f>
        <v>5700</v>
      </c>
      <c r="DN10" s="47">
        <f>IFERROR(PIMExport!DN8*1,IFERROR(SUBSTITUTE(PIMExport!DN8,".",",")*1,PIMExport!DN8))</f>
        <v>0</v>
      </c>
      <c r="DO10" s="47">
        <f>IFERROR(PIMExport!DO8*1,IFERROR(SUBSTITUTE(PIMExport!DO8,".",",")*1,PIMExport!DO8))</f>
        <v>0</v>
      </c>
    </row>
    <row r="11" spans="1:119">
      <c r="A11" s="47" t="str">
        <f>IFERROR(PIMExport!A9*1,IFERROR(SUBSTITUTE(PIMExport!A9,".",",")*1,PIMExport!A9))</f>
        <v>MLSM06D05-L</v>
      </c>
      <c r="B11" s="47" t="str">
        <f>IFERROR(PIMExport!B9*1,IFERROR(SUBSTITUTE(PIMExport!B9,".",",")*1,PIMExport!B9))</f>
        <v>BallScrew</v>
      </c>
      <c r="C11" s="47" t="str">
        <f>IFERROR(PIMExport!C9*1,IFERROR(SUBSTITUTE(PIMExport!C9,".",",")*1,PIMExport!C9))</f>
        <v>Ball Guide</v>
      </c>
      <c r="D11" s="47">
        <f>IFERROR(PIMExport!D9*1,IFERROR(SUBSTITUTE(PIMExport!D9,".",",")*1,PIMExport!D9))</f>
        <v>4815</v>
      </c>
      <c r="E11" s="47">
        <f>IFERROR(PIMExport!E9*1,IFERROR(SUBSTITUTE(PIMExport!E9,".",",")*1,PIMExport!E9))</f>
        <v>6.5</v>
      </c>
      <c r="F11" s="47">
        <f>IFERROR(PIMExport!F9*1,IFERROR(SUBSTITUTE(PIMExport!F9,".",",")*1,PIMExport!F9))</f>
        <v>0</v>
      </c>
      <c r="G11" s="47">
        <f>IFERROR(PIMExport!G9*1,IFERROR(SUBSTITUTE(PIMExport!G9,".",",")*1,PIMExport!G9))</f>
        <v>14.4</v>
      </c>
      <c r="H11" s="47">
        <f>IFERROR(PIMExport!H9*1,IFERROR(SUBSTITUTE(PIMExport!H9,".",",")*1,PIMExport!H9))</f>
        <v>1.65</v>
      </c>
      <c r="I11" s="47">
        <f>IFERROR(PIMExport!I9*1,IFERROR(SUBSTITUTE(PIMExport!I9,".",",")*1,PIMExport!I9))</f>
        <v>333</v>
      </c>
      <c r="J11" s="47">
        <f>IFERROR(PIMExport!J9*1,IFERROR(SUBSTITUTE(PIMExport!J9,".",",")*1,PIMExport!J9))</f>
        <v>105</v>
      </c>
      <c r="K11" s="47">
        <f>IFERROR(PIMExport!K9*1,IFERROR(SUBSTITUTE(PIMExport!K9,".",",")*1,PIMExport!K9))</f>
        <v>0</v>
      </c>
      <c r="L11" s="47">
        <f>IFERROR(PIMExport!L9*1,IFERROR(SUBSTITUTE(PIMExport!L9,".",",")*1,PIMExport!L9))</f>
        <v>3.8999999999999999E-5</v>
      </c>
      <c r="M11" s="47">
        <f>IFERROR(PIMExport!M9*1,IFERROR(SUBSTITUTE(PIMExport!M9,".",",")*1,PIMExport!M9))</f>
        <v>0.9</v>
      </c>
      <c r="N11" s="47">
        <f>IFERROR(PIMExport!N9*1,IFERROR(SUBSTITUTE(PIMExport!N9,".",",")*1,PIMExport!N9))</f>
        <v>150</v>
      </c>
      <c r="O11" s="47">
        <f>IFERROR(PIMExport!O9*1,IFERROR(SUBSTITUTE(PIMExport!O9,".",",")*1,PIMExport!O9))</f>
        <v>1500</v>
      </c>
      <c r="P11" s="47">
        <f>IFERROR(PIMExport!P9*1,IFERROR(SUBSTITUTE(PIMExport!P9,".",",")*1,PIMExport!P9))</f>
        <v>3000</v>
      </c>
      <c r="Q11" s="47">
        <f>IFERROR(PIMExport!Q9*1,IFERROR(SUBSTITUTE(PIMExport!Q9,".",",")*1,PIMExport!Q9))</f>
        <v>1</v>
      </c>
      <c r="R11" s="47">
        <f>IFERROR(PIMExport!R9*1,IFERROR(SUBSTITUTE(PIMExport!R9,".",",")*1,PIMExport!R9))</f>
        <v>1.6</v>
      </c>
      <c r="S11" s="47">
        <f>IFERROR(PIMExport!S9*1,IFERROR(SUBSTITUTE(PIMExport!S9,".",",")*1,PIMExport!S9))</f>
        <v>2</v>
      </c>
      <c r="T11" s="47">
        <f>IFERROR(PIMExport!T9*1,IFERROR(SUBSTITUTE(PIMExport!T9,".",",")*1,PIMExport!T9))</f>
        <v>27</v>
      </c>
      <c r="U11" s="47">
        <f>IFERROR(PIMExport!U9*1,IFERROR(SUBSTITUTE(PIMExport!U9,".",",")*1,PIMExport!U9))</f>
        <v>0.1</v>
      </c>
      <c r="V11" s="47">
        <f>IFERROR(PIMExport!V9*1,IFERROR(SUBSTITUTE(PIMExport!V9,".",",")*1,PIMExport!V9))</f>
        <v>0</v>
      </c>
      <c r="W11" s="47">
        <f>IFERROR(PIMExport!W9*1,IFERROR(SUBSTITUTE(PIMExport!W9,".",",")*1,PIMExport!W9))</f>
        <v>0</v>
      </c>
      <c r="X11" s="47">
        <f>IFERROR(PIMExport!X9*1,IFERROR(SUBSTITUTE(PIMExport!X9,".",",")*1,PIMExport!X9))</f>
        <v>0</v>
      </c>
      <c r="Y11" s="47">
        <f>IFERROR(PIMExport!Y9*1,IFERROR(SUBSTITUTE(PIMExport!Y9,".",",")*1,PIMExport!Y9))</f>
        <v>5000</v>
      </c>
      <c r="Z11" s="47">
        <f>IFERROR(PIMExport!Z9*1,IFERROR(SUBSTITUTE(PIMExport!Z9,".",",")*1,PIMExport!Z9))</f>
        <v>0</v>
      </c>
      <c r="AA11" s="47">
        <f>IFERROR(PIMExport!AA9*1,IFERROR(SUBSTITUTE(PIMExport!AA9,".",",")*1,PIMExport!AA9))</f>
        <v>0</v>
      </c>
      <c r="AB11" s="47">
        <f>IFERROR(PIMExport!AB9*1,IFERROR(SUBSTITUTE(PIMExport!AB9,".",",")*1,PIMExport!AB9))</f>
        <v>0</v>
      </c>
      <c r="AC11" s="47">
        <f>IFERROR(PIMExport!AC9*1,IFERROR(SUBSTITUTE(PIMExport!AC9,".",",")*1,PIMExport!AC9))</f>
        <v>0</v>
      </c>
      <c r="AD11" s="47">
        <f>IFERROR(PIMExport!AD9*1,IFERROR(SUBSTITUTE(PIMExport!AD9,".",",")*1,PIMExport!AD9))</f>
        <v>0</v>
      </c>
      <c r="AE11" s="47">
        <f>IFERROR(PIMExport!AE9*1,IFERROR(SUBSTITUTE(PIMExport!AE9,".",",")*1,PIMExport!AE9))</f>
        <v>6000</v>
      </c>
      <c r="AF11" s="47">
        <f>IFERROR(PIMExport!AF9*1,IFERROR(SUBSTITUTE(PIMExport!AF9,".",",")*1,PIMExport!AF9))</f>
        <v>6000</v>
      </c>
      <c r="AG11" s="47">
        <f>IFERROR(PIMExport!AG9*1,IFERROR(SUBSTITUTE(PIMExport!AG9,".",",")*1,PIMExport!AG9))</f>
        <v>450</v>
      </c>
      <c r="AH11" s="47">
        <f>IFERROR(PIMExport!AH9*1,IFERROR(SUBSTITUTE(PIMExport!AH9,".",",")*1,PIMExport!AH9))</f>
        <v>940</v>
      </c>
      <c r="AI11" s="47">
        <f>IFERROR(PIMExport!AI9*1,IFERROR(SUBSTITUTE(PIMExport!AI9,".",",")*1,PIMExport!AI9))</f>
        <v>940</v>
      </c>
      <c r="AJ11" s="47">
        <f>IFERROR(PIMExport!AJ9*1,IFERROR(SUBSTITUTE(PIMExport!AJ9,".",",")*1,PIMExport!AJ9))</f>
        <v>0</v>
      </c>
      <c r="AK11" s="47">
        <f>IFERROR(PIMExport!AK9*1,IFERROR(SUBSTITUTE(PIMExport!AK9,".",",")*1,PIMExport!AK9))</f>
        <v>0</v>
      </c>
      <c r="AL11" s="47">
        <f>IFERROR(PIMExport!AL9*1,IFERROR(SUBSTITUTE(PIMExport!AL9,".",",")*1,PIMExport!AL9))</f>
        <v>0.25</v>
      </c>
      <c r="AM11" s="47">
        <f>IFERROR(PIMExport!AM9*1,IFERROR(SUBSTITUTE(PIMExport!AM9,".",",")*1,PIMExport!AM9))</f>
        <v>20</v>
      </c>
      <c r="AN11" s="47">
        <f>IFERROR(PIMExport!AN9*1,IFERROR(SUBSTITUTE(PIMExport!AN9,".",",")*1,PIMExport!AN9))</f>
        <v>1</v>
      </c>
      <c r="AO11" s="47">
        <f>IFERROR(PIMExport!AO9*1,IFERROR(SUBSTITUTE(PIMExport!AO9,".",",")*1,PIMExport!AO9))</f>
        <v>55080</v>
      </c>
      <c r="AP11" s="47">
        <f>IFERROR(PIMExport!AP9*1,IFERROR(SUBSTITUTE(PIMExport!AP9,".",",")*1,PIMExport!AP9))</f>
        <v>500</v>
      </c>
      <c r="AQ11" s="47">
        <f>IFERROR(PIMExport!AQ9*1,IFERROR(SUBSTITUTE(PIMExport!AQ9,".",",")*1,PIMExport!AQ9))</f>
        <v>0</v>
      </c>
      <c r="AR11" s="47">
        <f>IFERROR(PIMExport!AR9*1,IFERROR(SUBSTITUTE(PIMExport!AR9,".",",")*1,PIMExport!AR9))</f>
        <v>0</v>
      </c>
      <c r="AS11" s="47">
        <f>IFERROR(PIMExport!AS9*1,IFERROR(SUBSTITUTE(PIMExport!AS9,".",",")*1,PIMExport!AS9))</f>
        <v>0</v>
      </c>
      <c r="AT11" s="47">
        <f>IFERROR(PIMExport!AT9*1,IFERROR(SUBSTITUTE(PIMExport!AT9,".",",")*1,PIMExport!AT9))</f>
        <v>0</v>
      </c>
      <c r="AU11" s="47">
        <f>IFERROR(PIMExport!AU9*1,IFERROR(SUBSTITUTE(PIMExport!AU9,".",",")*1,PIMExport!AU9))</f>
        <v>0</v>
      </c>
      <c r="AV11" s="47">
        <f>IFERROR(PIMExport!AV9*1,IFERROR(SUBSTITUTE(PIMExport!AV9,".",",")*1,PIMExport!AV9))</f>
        <v>0</v>
      </c>
      <c r="AW11" s="47">
        <f>IFERROR(PIMExport!AW9*1,IFERROR(SUBSTITUTE(PIMExport!AW9,".",",")*1,PIMExport!AW9))</f>
        <v>0</v>
      </c>
      <c r="AX11" s="47">
        <f>IFERROR(PIMExport!AX9*1,IFERROR(SUBSTITUTE(PIMExport!AX9,".",",")*1,PIMExport!AX9))</f>
        <v>0</v>
      </c>
      <c r="AY11" s="47">
        <f>IFERROR(PIMExport!AY9*1,IFERROR(SUBSTITUTE(PIMExport!AY9,".",",")*1,PIMExport!AY9))</f>
        <v>0</v>
      </c>
      <c r="AZ11" s="47">
        <f>IFERROR(PIMExport!AZ9*1,IFERROR(SUBSTITUTE(PIMExport!AZ9,".",",")*1,PIMExport!AZ9))</f>
        <v>0</v>
      </c>
      <c r="BA11" s="47">
        <f>IFERROR(PIMExport!BA9*1,IFERROR(SUBSTITUTE(PIMExport!BA9,".",",")*1,PIMExport!BA9))</f>
        <v>0</v>
      </c>
      <c r="BB11" s="47">
        <f>IFERROR(PIMExport!BB9*1,IFERROR(SUBSTITUTE(PIMExport!BB9,".",",")*1,PIMExport!BB9))</f>
        <v>0</v>
      </c>
      <c r="BC11" s="47">
        <f>IFERROR(PIMExport!BC9*1,IFERROR(SUBSTITUTE(PIMExport!BC9,".",",")*1,PIMExport!BC9))</f>
        <v>0</v>
      </c>
      <c r="BD11" s="47">
        <f>IFERROR(PIMExport!BD9*1,IFERROR(SUBSTITUTE(PIMExport!BD9,".",",")*1,PIMExport!BD9))</f>
        <v>0</v>
      </c>
      <c r="BE11" s="47">
        <f>IFERROR(PIMExport!BE9*1,IFERROR(SUBSTITUTE(PIMExport!BE9,".",",")*1,PIMExport!BE9))</f>
        <v>0</v>
      </c>
      <c r="BF11" s="47">
        <f>IFERROR(PIMExport!BF9*1,IFERROR(SUBSTITUTE(PIMExport!BF9,".",",")*1,PIMExport!BF9))</f>
        <v>0</v>
      </c>
      <c r="BG11" s="47">
        <f>IFERROR(PIMExport!BG9*1,IFERROR(SUBSTITUTE(PIMExport!BG9,".",",")*1,PIMExport!BG9))</f>
        <v>605</v>
      </c>
      <c r="BH11" s="47">
        <f>IFERROR(PIMExport!BH9*1,IFERROR(SUBSTITUTE(PIMExport!BH9,".",",")*1,PIMExport!BH9))</f>
        <v>665</v>
      </c>
      <c r="BI11" s="47">
        <f>IFERROR(PIMExport!BI9*1,IFERROR(SUBSTITUTE(PIMExport!BI9,".",",")*1,PIMExport!BI9))</f>
        <v>705</v>
      </c>
      <c r="BJ11" s="47">
        <f>IFERROR(PIMExport!BJ9*1,IFERROR(SUBSTITUTE(PIMExport!BJ9,".",",")*1,PIMExport!BJ9))</f>
        <v>765</v>
      </c>
      <c r="BK11" s="47">
        <f>IFERROR(PIMExport!BK9*1,IFERROR(SUBSTITUTE(PIMExport!BK9,".",",")*1,PIMExport!BK9))</f>
        <v>795</v>
      </c>
      <c r="BL11" s="47">
        <f>IFERROR(PIMExport!BL9*1,IFERROR(SUBSTITUTE(PIMExport!BL9,".",",")*1,PIMExport!BL9))</f>
        <v>845</v>
      </c>
      <c r="BM11" s="47">
        <f>IFERROR(PIMExport!BM9*1,IFERROR(SUBSTITUTE(PIMExport!BM9,".",",")*1,PIMExport!BM9))</f>
        <v>885</v>
      </c>
      <c r="BN11" s="47">
        <f>IFERROR(PIMExport!BN9*1,IFERROR(SUBSTITUTE(PIMExport!BN9,".",",")*1,PIMExport!BN9))</f>
        <v>925</v>
      </c>
      <c r="BO11" s="47">
        <f>IFERROR(PIMExport!BO9*1,IFERROR(SUBSTITUTE(PIMExport!BO9,".",",")*1,PIMExport!BO9))</f>
        <v>965</v>
      </c>
      <c r="BP11" s="47">
        <f>IFERROR(PIMExport!BP9*1,IFERROR(SUBSTITUTE(PIMExport!BP9,".",",")*1,PIMExport!BP9))</f>
        <v>0</v>
      </c>
      <c r="BQ11" s="47">
        <f>IFERROR(PIMExport!BQ9*1,IFERROR(SUBSTITUTE(PIMExport!BQ9,".",",")*1,PIMExport!BQ9))</f>
        <v>0</v>
      </c>
      <c r="BR11" s="47">
        <f>IFERROR(PIMExport!BR9*1,IFERROR(SUBSTITUTE(PIMExport!BR9,".",",")*1,PIMExport!BR9))</f>
        <v>0</v>
      </c>
      <c r="BS11" s="47">
        <f>IFERROR(PIMExport!BS9*1,IFERROR(SUBSTITUTE(PIMExport!BS9,".",",")*1,PIMExport!BS9))</f>
        <v>0</v>
      </c>
      <c r="BT11" s="47">
        <f>IFERROR(PIMExport!BT9*1,IFERROR(SUBSTITUTE(PIMExport!BT9,".",",")*1,PIMExport!BT9))</f>
        <v>0</v>
      </c>
      <c r="BU11" s="47">
        <f>IFERROR(PIMExport!BU9*1,IFERROR(SUBSTITUTE(PIMExport!BU9,".",",")*1,PIMExport!BU9))</f>
        <v>0</v>
      </c>
      <c r="BV11" s="47">
        <f>IFERROR(PIMExport!BV9*1,IFERROR(SUBSTITUTE(PIMExport!BV9,".",",")*1,PIMExport!BV9))</f>
        <v>0</v>
      </c>
      <c r="BW11" s="47">
        <f>IFERROR(PIMExport!BW9*1,IFERROR(SUBSTITUTE(PIMExport!BW9,".",",")*1,PIMExport!BW9))</f>
        <v>0</v>
      </c>
      <c r="BX11" s="47">
        <f>IFERROR(PIMExport!BX9*1,IFERROR(SUBSTITUTE(PIMExport!BX9,".",",")*1,PIMExport!BX9))</f>
        <v>0</v>
      </c>
      <c r="BY11" s="47">
        <f>IFERROR(PIMExport!BY9*1,IFERROR(SUBSTITUTE(PIMExport!BY9,".",",")*1,PIMExport!BY9))</f>
        <v>0</v>
      </c>
      <c r="BZ11" s="47">
        <f>IFERROR(PIMExport!BZ9*1,IFERROR(SUBSTITUTE(PIMExport!BZ9,".",",")*1,PIMExport!BZ9))</f>
        <v>0</v>
      </c>
      <c r="CA11" s="47">
        <f>IFERROR(PIMExport!CA9*1,IFERROR(SUBSTITUTE(PIMExport!CA9,".",",")*1,PIMExport!CA9))</f>
        <v>0</v>
      </c>
      <c r="CB11" s="47">
        <f>IFERROR(PIMExport!CB9*1,IFERROR(SUBSTITUTE(PIMExport!CB9,".",",")*1,PIMExport!CB9))</f>
        <v>581</v>
      </c>
      <c r="CC11" s="47">
        <f>IFERROR(PIMExport!CC9*1,IFERROR(SUBSTITUTE(PIMExport!CC9,".",",")*1,PIMExport!CC9))</f>
        <v>1051</v>
      </c>
      <c r="CD11" s="47">
        <f>IFERROR(PIMExport!CD9*1,IFERROR(SUBSTITUTE(PIMExport!CD9,".",",")*1,PIMExport!CD9))</f>
        <v>1811</v>
      </c>
      <c r="CE11" s="47">
        <f>IFERROR(PIMExport!CE9*1,IFERROR(SUBSTITUTE(PIMExport!CE9,".",",")*1,PIMExport!CE9))</f>
        <v>2561</v>
      </c>
      <c r="CF11" s="47">
        <f>IFERROR(PIMExport!CF9*1,IFERROR(SUBSTITUTE(PIMExport!CF9,".",",")*1,PIMExport!CF9))</f>
        <v>3321</v>
      </c>
      <c r="CG11" s="47">
        <f>IFERROR(PIMExport!CG9*1,IFERROR(SUBSTITUTE(PIMExport!CG9,".",",")*1,PIMExport!CG9))</f>
        <v>4071</v>
      </c>
      <c r="CH11" s="47">
        <f>IFERROR(PIMExport!CH9*1,IFERROR(SUBSTITUTE(PIMExport!CH9,".",",")*1,PIMExport!CH9))</f>
        <v>4831</v>
      </c>
      <c r="CI11" s="47">
        <f>IFERROR(PIMExport!CI9*1,IFERROR(SUBSTITUTE(PIMExport!CI9,".",",")*1,PIMExport!CI9))</f>
        <v>5331</v>
      </c>
      <c r="CJ11" s="47">
        <f>IFERROR(PIMExport!CJ9*1,IFERROR(SUBSTITUTE(PIMExport!CJ9,".",",")*1,PIMExport!CJ9))</f>
        <v>0</v>
      </c>
      <c r="CK11" s="47">
        <f>IFERROR(PIMExport!CK9*1,IFERROR(SUBSTITUTE(PIMExport!CK9,".",",")*1,PIMExport!CK9))</f>
        <v>0</v>
      </c>
      <c r="CL11" s="47">
        <f>IFERROR(PIMExport!CL9*1,IFERROR(SUBSTITUTE(PIMExport!CL9,".",",")*1,PIMExport!CL9))</f>
        <v>0</v>
      </c>
      <c r="CM11" s="47">
        <f>IFERROR(PIMExport!CM9*1,IFERROR(SUBSTITUTE(PIMExport!CM9,".",",")*1,PIMExport!CM9))</f>
        <v>0</v>
      </c>
      <c r="CN11" s="47">
        <f>IFERROR(PIMExport!CN9*1,IFERROR(SUBSTITUTE(PIMExport!CN9,".",",")*1,PIMExport!CN9))</f>
        <v>0</v>
      </c>
      <c r="CO11" s="47">
        <f>IFERROR(PIMExport!CO9*1,IFERROR(SUBSTITUTE(PIMExport!CO9,".",",")*1,PIMExport!CO9))</f>
        <v>0</v>
      </c>
      <c r="CP11" s="47">
        <f>IFERROR(PIMExport!CP9*1,IFERROR(SUBSTITUTE(PIMExport!CP9,".",",")*1,PIMExport!CP9))</f>
        <v>0</v>
      </c>
      <c r="CQ11" s="47">
        <f>IFERROR(PIMExport!CQ9*1,IFERROR(SUBSTITUTE(PIMExport!CQ9,".",",")*1,PIMExport!CQ9))</f>
        <v>0</v>
      </c>
      <c r="CR11" s="47">
        <f>IFERROR(PIMExport!CR9*1,IFERROR(SUBSTITUTE(PIMExport!CR9,".",",")*1,PIMExport!CR9))</f>
        <v>0</v>
      </c>
      <c r="CS11" s="47">
        <f>IFERROR(PIMExport!CS9*1,IFERROR(SUBSTITUTE(PIMExport!CS9,".",",")*1,PIMExport!CS9))</f>
        <v>0</v>
      </c>
      <c r="CT11" s="47">
        <f>IFERROR(PIMExport!CT9*1,IFERROR(SUBSTITUTE(PIMExport!CT9,".",",")*1,PIMExport!CT9))</f>
        <v>0</v>
      </c>
      <c r="CU11" s="47">
        <f>IFERROR(PIMExport!CU9*1,IFERROR(SUBSTITUTE(PIMExport!CU9,".",",")*1,PIMExport!CU9))</f>
        <v>5</v>
      </c>
      <c r="CV11" s="47">
        <f>IFERROR(PIMExport!CV9*1,IFERROR(SUBSTITUTE(PIMExport!CV9,".",",")*1,PIMExport!CV9))</f>
        <v>12300</v>
      </c>
      <c r="CW11" s="47">
        <f>IFERROR(PIMExport!CW9*1,IFERROR(SUBSTITUTE(PIMExport!CW9,".",",")*1,PIMExport!CW9))</f>
        <v>2.2499999999999999E-4</v>
      </c>
      <c r="CX11" s="47">
        <f>IFERROR(PIMExport!CX9*1,IFERROR(SUBSTITUTE(PIMExport!CX9,".",",")*1,PIMExport!CX9))</f>
        <v>400</v>
      </c>
      <c r="CY11" s="47">
        <f>IFERROR(PIMExport!CY9*1,IFERROR(SUBSTITUTE(PIMExport!CY9,".",",")*1,PIMExport!CY9))</f>
        <v>500</v>
      </c>
      <c r="CZ11" s="47">
        <f>IFERROR(PIMExport!CZ9*1,IFERROR(SUBSTITUTE(PIMExport!CZ9,".",",")*1,PIMExport!CZ9))</f>
        <v>26000</v>
      </c>
      <c r="DA11" s="47">
        <f>IFERROR(PIMExport!DA9*1,IFERROR(SUBSTITUTE(PIMExport!DA9,".",",")*1,PIMExport!DA9))</f>
        <v>350</v>
      </c>
      <c r="DB11" s="47">
        <f>IFERROR(PIMExport!DB9*1,IFERROR(SUBSTITUTE(PIMExport!DB9,".",",")*1,PIMExport!DB9))</f>
        <v>0</v>
      </c>
      <c r="DC11" s="47">
        <f>IFERROR(PIMExport!DC9*1,IFERROR(SUBSTITUTE(PIMExport!DC9,".",",")*1,PIMExport!DC9))</f>
        <v>0</v>
      </c>
      <c r="DD11" s="47">
        <f>IFERROR(PIMExport!DD9*1,IFERROR(SUBSTITUTE(PIMExport!DD9,".",",")*1,PIMExport!DD9))</f>
        <v>0</v>
      </c>
      <c r="DE11" s="47">
        <f>IFERROR(PIMExport!DE9*1,IFERROR(SUBSTITUTE(PIMExport!DE9,".",",")*1,PIMExport!DE9))</f>
        <v>0</v>
      </c>
      <c r="DF11" s="47">
        <f>IFERROR(PIMExport!DF9*1,IFERROR(SUBSTITUTE(PIMExport!DF9,".",",")*1,PIMExport!DF9))</f>
        <v>0</v>
      </c>
      <c r="DG11" s="47">
        <f>IFERROR(PIMExport!DG9*1,IFERROR(SUBSTITUTE(PIMExport!DG9,".",",")*1,PIMExport!DG9))</f>
        <v>0</v>
      </c>
      <c r="DH11" s="47" t="str">
        <f>IFERROR(PIMExport!DH9*1,IFERROR(SUBSTITUTE(PIMExport!DH9,".",",")*1,PIMExport!DH9))</f>
        <v>Equal to or better than 0.025 mm</v>
      </c>
      <c r="DI11" s="47">
        <f>IFERROR(PIMExport!DI9*1,IFERROR(SUBSTITUTE(PIMExport!DI9,".",",")*1,PIMExport!DI9))</f>
        <v>0</v>
      </c>
      <c r="DJ11" s="47" t="str">
        <f>IFERROR(PIMExport!DJ9*1,IFERROR(SUBSTITUTE(PIMExport!DJ9,".",",")*1,PIMExport!DJ9))</f>
        <v>160 x 65 mm</v>
      </c>
      <c r="DK11" s="47" t="str">
        <f>IFERROR(PIMExport!DK9*1,IFERROR(SUBSTITUTE(PIMExport!DK9,".",",")*1,PIMExport!DK9))</f>
        <v>25 mm</v>
      </c>
      <c r="DL11" s="47">
        <f>IFERROR(PIMExport!DL9*1,IFERROR(SUBSTITUTE(PIMExport!DL9,".",",")*1,PIMExport!DL9))</f>
        <v>470</v>
      </c>
      <c r="DM11" s="47">
        <f>IFERROR(PIMExport!DM9*1,IFERROR(SUBSTITUTE(PIMExport!DM9,".",",")*1,PIMExport!DM9))</f>
        <v>5700</v>
      </c>
      <c r="DN11" s="47">
        <f>IFERROR(PIMExport!DN9*1,IFERROR(SUBSTITUTE(PIMExport!DN9,".",",")*1,PIMExport!DN9))</f>
        <v>0</v>
      </c>
      <c r="DO11" s="47">
        <f>IFERROR(PIMExport!DO9*1,IFERROR(SUBSTITUTE(PIMExport!DO9,".",",")*1,PIMExport!DO9))</f>
        <v>0</v>
      </c>
    </row>
    <row r="12" spans="1:119">
      <c r="A12" s="47" t="str">
        <f>IFERROR(PIMExport!A10*1,IFERROR(SUBSTITUTE(PIMExport!A10,".",",")*1,PIMExport!A10))</f>
        <v>MLSM06D10-L</v>
      </c>
      <c r="B12" s="47" t="str">
        <f>IFERROR(PIMExport!B10*1,IFERROR(SUBSTITUTE(PIMExport!B10,".",",")*1,PIMExport!B10))</f>
        <v>BallScrew</v>
      </c>
      <c r="C12" s="47" t="str">
        <f>IFERROR(PIMExport!C10*1,IFERROR(SUBSTITUTE(PIMExport!C10,".",",")*1,PIMExport!C10))</f>
        <v>Ball Guide</v>
      </c>
      <c r="D12" s="47">
        <f>IFERROR(PIMExport!D10*1,IFERROR(SUBSTITUTE(PIMExport!D10,".",",")*1,PIMExport!D10))</f>
        <v>4815</v>
      </c>
      <c r="E12" s="47">
        <f>IFERROR(PIMExport!E10*1,IFERROR(SUBSTITUTE(PIMExport!E10,".",",")*1,PIMExport!E10))</f>
        <v>6.5</v>
      </c>
      <c r="F12" s="47">
        <f>IFERROR(PIMExport!F10*1,IFERROR(SUBSTITUTE(PIMExport!F10,".",",")*1,PIMExport!F10))</f>
        <v>0</v>
      </c>
      <c r="G12" s="47">
        <f>IFERROR(PIMExport!G10*1,IFERROR(SUBSTITUTE(PIMExport!G10,".",",")*1,PIMExport!G10))</f>
        <v>14.4</v>
      </c>
      <c r="H12" s="47">
        <f>IFERROR(PIMExport!H10*1,IFERROR(SUBSTITUTE(PIMExport!H10,".",",")*1,PIMExport!H10))</f>
        <v>1.65</v>
      </c>
      <c r="I12" s="47">
        <f>IFERROR(PIMExport!I10*1,IFERROR(SUBSTITUTE(PIMExport!I10,".",",")*1,PIMExport!I10))</f>
        <v>333</v>
      </c>
      <c r="J12" s="47">
        <f>IFERROR(PIMExport!J10*1,IFERROR(SUBSTITUTE(PIMExport!J10,".",",")*1,PIMExport!J10))</f>
        <v>105</v>
      </c>
      <c r="K12" s="47">
        <f>IFERROR(PIMExport!K10*1,IFERROR(SUBSTITUTE(PIMExport!K10,".",",")*1,PIMExport!K10))</f>
        <v>0</v>
      </c>
      <c r="L12" s="47">
        <f>IFERROR(PIMExport!L10*1,IFERROR(SUBSTITUTE(PIMExport!L10,".",",")*1,PIMExport!L10))</f>
        <v>3.8999999999999999E-5</v>
      </c>
      <c r="M12" s="47">
        <f>IFERROR(PIMExport!M10*1,IFERROR(SUBSTITUTE(PIMExport!M10,".",",")*1,PIMExport!M10))</f>
        <v>0.9</v>
      </c>
      <c r="N12" s="47">
        <f>IFERROR(PIMExport!N10*1,IFERROR(SUBSTITUTE(PIMExport!N10,".",",")*1,PIMExport!N10))</f>
        <v>150</v>
      </c>
      <c r="O12" s="47">
        <f>IFERROR(PIMExport!O10*1,IFERROR(SUBSTITUTE(PIMExport!O10,".",",")*1,PIMExport!O10))</f>
        <v>1500</v>
      </c>
      <c r="P12" s="47">
        <f>IFERROR(PIMExport!P10*1,IFERROR(SUBSTITUTE(PIMExport!P10,".",",")*1,PIMExport!P10))</f>
        <v>3000</v>
      </c>
      <c r="Q12" s="47">
        <f>IFERROR(PIMExport!Q10*1,IFERROR(SUBSTITUTE(PIMExport!Q10,".",",")*1,PIMExport!Q10))</f>
        <v>1.6</v>
      </c>
      <c r="R12" s="47">
        <f>IFERROR(PIMExport!R10*1,IFERROR(SUBSTITUTE(PIMExport!R10,".",",")*1,PIMExport!R10))</f>
        <v>2.2000000000000002</v>
      </c>
      <c r="S12" s="47">
        <f>IFERROR(PIMExport!S10*1,IFERROR(SUBSTITUTE(PIMExport!S10,".",",")*1,PIMExport!S10))</f>
        <v>2.6</v>
      </c>
      <c r="T12" s="47">
        <f>IFERROR(PIMExport!T10*1,IFERROR(SUBSTITUTE(PIMExport!T10,".",",")*1,PIMExport!T10))</f>
        <v>27</v>
      </c>
      <c r="U12" s="47">
        <f>IFERROR(PIMExport!U10*1,IFERROR(SUBSTITUTE(PIMExport!U10,".",",")*1,PIMExport!U10))</f>
        <v>0.1</v>
      </c>
      <c r="V12" s="47">
        <f>IFERROR(PIMExport!V10*1,IFERROR(SUBSTITUTE(PIMExport!V10,".",",")*1,PIMExport!V10))</f>
        <v>0</v>
      </c>
      <c r="W12" s="47">
        <f>IFERROR(PIMExport!W10*1,IFERROR(SUBSTITUTE(PIMExport!W10,".",",")*1,PIMExport!W10))</f>
        <v>0</v>
      </c>
      <c r="X12" s="47">
        <f>IFERROR(PIMExport!X10*1,IFERROR(SUBSTITUTE(PIMExport!X10,".",",")*1,PIMExport!X10))</f>
        <v>0</v>
      </c>
      <c r="Y12" s="47">
        <f>IFERROR(PIMExport!Y10*1,IFERROR(SUBSTITUTE(PIMExport!Y10,".",",")*1,PIMExport!Y10))</f>
        <v>5000</v>
      </c>
      <c r="Z12" s="47">
        <f>IFERROR(PIMExport!Z10*1,IFERROR(SUBSTITUTE(PIMExport!Z10,".",",")*1,PIMExport!Z10))</f>
        <v>0</v>
      </c>
      <c r="AA12" s="47">
        <f>IFERROR(PIMExport!AA10*1,IFERROR(SUBSTITUTE(PIMExport!AA10,".",",")*1,PIMExport!AA10))</f>
        <v>0</v>
      </c>
      <c r="AB12" s="47">
        <f>IFERROR(PIMExport!AB10*1,IFERROR(SUBSTITUTE(PIMExport!AB10,".",",")*1,PIMExport!AB10))</f>
        <v>0</v>
      </c>
      <c r="AC12" s="47">
        <f>IFERROR(PIMExport!AC10*1,IFERROR(SUBSTITUTE(PIMExport!AC10,".",",")*1,PIMExport!AC10))</f>
        <v>0</v>
      </c>
      <c r="AD12" s="47">
        <f>IFERROR(PIMExport!AD10*1,IFERROR(SUBSTITUTE(PIMExport!AD10,".",",")*1,PIMExport!AD10))</f>
        <v>0</v>
      </c>
      <c r="AE12" s="47">
        <f>IFERROR(PIMExport!AE10*1,IFERROR(SUBSTITUTE(PIMExport!AE10,".",",")*1,PIMExport!AE10))</f>
        <v>6000</v>
      </c>
      <c r="AF12" s="47">
        <f>IFERROR(PIMExport!AF10*1,IFERROR(SUBSTITUTE(PIMExport!AF10,".",",")*1,PIMExport!AF10))</f>
        <v>6000</v>
      </c>
      <c r="AG12" s="47">
        <f>IFERROR(PIMExport!AG10*1,IFERROR(SUBSTITUTE(PIMExport!AG10,".",",")*1,PIMExport!AG10))</f>
        <v>450</v>
      </c>
      <c r="AH12" s="47">
        <f>IFERROR(PIMExport!AH10*1,IFERROR(SUBSTITUTE(PIMExport!AH10,".",",")*1,PIMExport!AH10))</f>
        <v>940</v>
      </c>
      <c r="AI12" s="47">
        <f>IFERROR(PIMExport!AI10*1,IFERROR(SUBSTITUTE(PIMExport!AI10,".",",")*1,PIMExport!AI10))</f>
        <v>940</v>
      </c>
      <c r="AJ12" s="47">
        <f>IFERROR(PIMExport!AJ10*1,IFERROR(SUBSTITUTE(PIMExport!AJ10,".",",")*1,PIMExport!AJ10))</f>
        <v>0</v>
      </c>
      <c r="AK12" s="47">
        <f>IFERROR(PIMExport!AK10*1,IFERROR(SUBSTITUTE(PIMExport!AK10,".",",")*1,PIMExport!AK10))</f>
        <v>0</v>
      </c>
      <c r="AL12" s="47">
        <f>IFERROR(PIMExport!AL10*1,IFERROR(SUBSTITUTE(PIMExport!AL10,".",",")*1,PIMExport!AL10))</f>
        <v>0.5</v>
      </c>
      <c r="AM12" s="47">
        <f>IFERROR(PIMExport!AM10*1,IFERROR(SUBSTITUTE(PIMExport!AM10,".",",")*1,PIMExport!AM10))</f>
        <v>20</v>
      </c>
      <c r="AN12" s="47">
        <f>IFERROR(PIMExport!AN10*1,IFERROR(SUBSTITUTE(PIMExport!AN10,".",",")*1,PIMExport!AN10))</f>
        <v>1</v>
      </c>
      <c r="AO12" s="47">
        <f>IFERROR(PIMExport!AO10*1,IFERROR(SUBSTITUTE(PIMExport!AO10,".",",")*1,PIMExport!AO10))</f>
        <v>55080</v>
      </c>
      <c r="AP12" s="47">
        <f>IFERROR(PIMExport!AP10*1,IFERROR(SUBSTITUTE(PIMExport!AP10,".",",")*1,PIMExport!AP10))</f>
        <v>500</v>
      </c>
      <c r="AQ12" s="47">
        <f>IFERROR(PIMExport!AQ10*1,IFERROR(SUBSTITUTE(PIMExport!AQ10,".",",")*1,PIMExport!AQ10))</f>
        <v>0</v>
      </c>
      <c r="AR12" s="47">
        <f>IFERROR(PIMExport!AR10*1,IFERROR(SUBSTITUTE(PIMExport!AR10,".",",")*1,PIMExport!AR10))</f>
        <v>0</v>
      </c>
      <c r="AS12" s="47">
        <f>IFERROR(PIMExport!AS10*1,IFERROR(SUBSTITUTE(PIMExport!AS10,".",",")*1,PIMExport!AS10))</f>
        <v>0</v>
      </c>
      <c r="AT12" s="47">
        <f>IFERROR(PIMExport!AT10*1,IFERROR(SUBSTITUTE(PIMExport!AT10,".",",")*1,PIMExport!AT10))</f>
        <v>0</v>
      </c>
      <c r="AU12" s="47">
        <f>IFERROR(PIMExport!AU10*1,IFERROR(SUBSTITUTE(PIMExport!AU10,".",",")*1,PIMExport!AU10))</f>
        <v>0</v>
      </c>
      <c r="AV12" s="47">
        <f>IFERROR(PIMExport!AV10*1,IFERROR(SUBSTITUTE(PIMExport!AV10,".",",")*1,PIMExport!AV10))</f>
        <v>0</v>
      </c>
      <c r="AW12" s="47">
        <f>IFERROR(PIMExport!AW10*1,IFERROR(SUBSTITUTE(PIMExport!AW10,".",",")*1,PIMExport!AW10))</f>
        <v>0</v>
      </c>
      <c r="AX12" s="47">
        <f>IFERROR(PIMExport!AX10*1,IFERROR(SUBSTITUTE(PIMExport!AX10,".",",")*1,PIMExport!AX10))</f>
        <v>0</v>
      </c>
      <c r="AY12" s="47">
        <f>IFERROR(PIMExport!AY10*1,IFERROR(SUBSTITUTE(PIMExport!AY10,".",",")*1,PIMExport!AY10))</f>
        <v>0</v>
      </c>
      <c r="AZ12" s="47">
        <f>IFERROR(PIMExport!AZ10*1,IFERROR(SUBSTITUTE(PIMExport!AZ10,".",",")*1,PIMExport!AZ10))</f>
        <v>0</v>
      </c>
      <c r="BA12" s="47">
        <f>IFERROR(PIMExport!BA10*1,IFERROR(SUBSTITUTE(PIMExport!BA10,".",",")*1,PIMExport!BA10))</f>
        <v>0</v>
      </c>
      <c r="BB12" s="47">
        <f>IFERROR(PIMExport!BB10*1,IFERROR(SUBSTITUTE(PIMExport!BB10,".",",")*1,PIMExport!BB10))</f>
        <v>0</v>
      </c>
      <c r="BC12" s="47">
        <f>IFERROR(PIMExport!BC10*1,IFERROR(SUBSTITUTE(PIMExport!BC10,".",",")*1,PIMExport!BC10))</f>
        <v>0</v>
      </c>
      <c r="BD12" s="47">
        <f>IFERROR(PIMExport!BD10*1,IFERROR(SUBSTITUTE(PIMExport!BD10,".",",")*1,PIMExport!BD10))</f>
        <v>0</v>
      </c>
      <c r="BE12" s="47">
        <f>IFERROR(PIMExport!BE10*1,IFERROR(SUBSTITUTE(PIMExport!BE10,".",",")*1,PIMExport!BE10))</f>
        <v>0</v>
      </c>
      <c r="BF12" s="47">
        <f>IFERROR(PIMExport!BF10*1,IFERROR(SUBSTITUTE(PIMExport!BF10,".",",")*1,PIMExport!BF10))</f>
        <v>0</v>
      </c>
      <c r="BG12" s="47">
        <f>IFERROR(PIMExport!BG10*1,IFERROR(SUBSTITUTE(PIMExport!BG10,".",",")*1,PIMExport!BG10))</f>
        <v>605</v>
      </c>
      <c r="BH12" s="47">
        <f>IFERROR(PIMExport!BH10*1,IFERROR(SUBSTITUTE(PIMExport!BH10,".",",")*1,PIMExport!BH10))</f>
        <v>665</v>
      </c>
      <c r="BI12" s="47">
        <f>IFERROR(PIMExport!BI10*1,IFERROR(SUBSTITUTE(PIMExport!BI10,".",",")*1,PIMExport!BI10))</f>
        <v>705</v>
      </c>
      <c r="BJ12" s="47">
        <f>IFERROR(PIMExport!BJ10*1,IFERROR(SUBSTITUTE(PIMExport!BJ10,".",",")*1,PIMExport!BJ10))</f>
        <v>765</v>
      </c>
      <c r="BK12" s="47">
        <f>IFERROR(PIMExport!BK10*1,IFERROR(SUBSTITUTE(PIMExport!BK10,".",",")*1,PIMExport!BK10))</f>
        <v>795</v>
      </c>
      <c r="BL12" s="47">
        <f>IFERROR(PIMExport!BL10*1,IFERROR(SUBSTITUTE(PIMExport!BL10,".",",")*1,PIMExport!BL10))</f>
        <v>845</v>
      </c>
      <c r="BM12" s="47">
        <f>IFERROR(PIMExport!BM10*1,IFERROR(SUBSTITUTE(PIMExport!BM10,".",",")*1,PIMExport!BM10))</f>
        <v>885</v>
      </c>
      <c r="BN12" s="47">
        <f>IFERROR(PIMExport!BN10*1,IFERROR(SUBSTITUTE(PIMExport!BN10,".",",")*1,PIMExport!BN10))</f>
        <v>925</v>
      </c>
      <c r="BO12" s="47">
        <f>IFERROR(PIMExport!BO10*1,IFERROR(SUBSTITUTE(PIMExport!BO10,".",",")*1,PIMExport!BO10))</f>
        <v>965</v>
      </c>
      <c r="BP12" s="47">
        <f>IFERROR(PIMExport!BP10*1,IFERROR(SUBSTITUTE(PIMExport!BP10,".",",")*1,PIMExport!BP10))</f>
        <v>0</v>
      </c>
      <c r="BQ12" s="47">
        <f>IFERROR(PIMExport!BQ10*1,IFERROR(SUBSTITUTE(PIMExport!BQ10,".",",")*1,PIMExport!BQ10))</f>
        <v>0</v>
      </c>
      <c r="BR12" s="47">
        <f>IFERROR(PIMExport!BR10*1,IFERROR(SUBSTITUTE(PIMExport!BR10,".",",")*1,PIMExport!BR10))</f>
        <v>0</v>
      </c>
      <c r="BS12" s="47">
        <f>IFERROR(PIMExport!BS10*1,IFERROR(SUBSTITUTE(PIMExport!BS10,".",",")*1,PIMExport!BS10))</f>
        <v>0</v>
      </c>
      <c r="BT12" s="47">
        <f>IFERROR(PIMExport!BT10*1,IFERROR(SUBSTITUTE(PIMExport!BT10,".",",")*1,PIMExport!BT10))</f>
        <v>0</v>
      </c>
      <c r="BU12" s="47">
        <f>IFERROR(PIMExport!BU10*1,IFERROR(SUBSTITUTE(PIMExport!BU10,".",",")*1,PIMExport!BU10))</f>
        <v>0</v>
      </c>
      <c r="BV12" s="47">
        <f>IFERROR(PIMExport!BV10*1,IFERROR(SUBSTITUTE(PIMExport!BV10,".",",")*1,PIMExport!BV10))</f>
        <v>0</v>
      </c>
      <c r="BW12" s="47">
        <f>IFERROR(PIMExport!BW10*1,IFERROR(SUBSTITUTE(PIMExport!BW10,".",",")*1,PIMExport!BW10))</f>
        <v>0</v>
      </c>
      <c r="BX12" s="47">
        <f>IFERROR(PIMExport!BX10*1,IFERROR(SUBSTITUTE(PIMExport!BX10,".",",")*1,PIMExport!BX10))</f>
        <v>0</v>
      </c>
      <c r="BY12" s="47">
        <f>IFERROR(PIMExport!BY10*1,IFERROR(SUBSTITUTE(PIMExport!BY10,".",",")*1,PIMExport!BY10))</f>
        <v>0</v>
      </c>
      <c r="BZ12" s="47">
        <f>IFERROR(PIMExport!BZ10*1,IFERROR(SUBSTITUTE(PIMExport!BZ10,".",",")*1,PIMExport!BZ10))</f>
        <v>0</v>
      </c>
      <c r="CA12" s="47">
        <f>IFERROR(PIMExport!CA10*1,IFERROR(SUBSTITUTE(PIMExport!CA10,".",",")*1,PIMExport!CA10))</f>
        <v>0</v>
      </c>
      <c r="CB12" s="47">
        <f>IFERROR(PIMExport!CB10*1,IFERROR(SUBSTITUTE(PIMExport!CB10,".",",")*1,PIMExport!CB10))</f>
        <v>581</v>
      </c>
      <c r="CC12" s="47">
        <f>IFERROR(PIMExport!CC10*1,IFERROR(SUBSTITUTE(PIMExport!CC10,".",",")*1,PIMExport!CC10))</f>
        <v>1051</v>
      </c>
      <c r="CD12" s="47">
        <f>IFERROR(PIMExport!CD10*1,IFERROR(SUBSTITUTE(PIMExport!CD10,".",",")*1,PIMExport!CD10))</f>
        <v>1811</v>
      </c>
      <c r="CE12" s="47">
        <f>IFERROR(PIMExport!CE10*1,IFERROR(SUBSTITUTE(PIMExport!CE10,".",",")*1,PIMExport!CE10))</f>
        <v>2561</v>
      </c>
      <c r="CF12" s="47">
        <f>IFERROR(PIMExport!CF10*1,IFERROR(SUBSTITUTE(PIMExport!CF10,".",",")*1,PIMExport!CF10))</f>
        <v>3321</v>
      </c>
      <c r="CG12" s="47">
        <f>IFERROR(PIMExport!CG10*1,IFERROR(SUBSTITUTE(PIMExport!CG10,".",",")*1,PIMExport!CG10))</f>
        <v>4071</v>
      </c>
      <c r="CH12" s="47">
        <f>IFERROR(PIMExport!CH10*1,IFERROR(SUBSTITUTE(PIMExport!CH10,".",",")*1,PIMExport!CH10))</f>
        <v>4831</v>
      </c>
      <c r="CI12" s="47">
        <f>IFERROR(PIMExport!CI10*1,IFERROR(SUBSTITUTE(PIMExport!CI10,".",",")*1,PIMExport!CI10))</f>
        <v>5331</v>
      </c>
      <c r="CJ12" s="47">
        <f>IFERROR(PIMExport!CJ10*1,IFERROR(SUBSTITUTE(PIMExport!CJ10,".",",")*1,PIMExport!CJ10))</f>
        <v>0</v>
      </c>
      <c r="CK12" s="47">
        <f>IFERROR(PIMExport!CK10*1,IFERROR(SUBSTITUTE(PIMExport!CK10,".",",")*1,PIMExport!CK10))</f>
        <v>0</v>
      </c>
      <c r="CL12" s="47">
        <f>IFERROR(PIMExport!CL10*1,IFERROR(SUBSTITUTE(PIMExport!CL10,".",",")*1,PIMExport!CL10))</f>
        <v>0</v>
      </c>
      <c r="CM12" s="47">
        <f>IFERROR(PIMExport!CM10*1,IFERROR(SUBSTITUTE(PIMExport!CM10,".",",")*1,PIMExport!CM10))</f>
        <v>0</v>
      </c>
      <c r="CN12" s="47">
        <f>IFERROR(PIMExport!CN10*1,IFERROR(SUBSTITUTE(PIMExport!CN10,".",",")*1,PIMExport!CN10))</f>
        <v>0</v>
      </c>
      <c r="CO12" s="47">
        <f>IFERROR(PIMExport!CO10*1,IFERROR(SUBSTITUTE(PIMExport!CO10,".",",")*1,PIMExport!CO10))</f>
        <v>0</v>
      </c>
      <c r="CP12" s="47">
        <f>IFERROR(PIMExport!CP10*1,IFERROR(SUBSTITUTE(PIMExport!CP10,".",",")*1,PIMExport!CP10))</f>
        <v>0</v>
      </c>
      <c r="CQ12" s="47">
        <f>IFERROR(PIMExport!CQ10*1,IFERROR(SUBSTITUTE(PIMExport!CQ10,".",",")*1,PIMExport!CQ10))</f>
        <v>0</v>
      </c>
      <c r="CR12" s="47">
        <f>IFERROR(PIMExport!CR10*1,IFERROR(SUBSTITUTE(PIMExport!CR10,".",",")*1,PIMExport!CR10))</f>
        <v>0</v>
      </c>
      <c r="CS12" s="47">
        <f>IFERROR(PIMExport!CS10*1,IFERROR(SUBSTITUTE(PIMExport!CS10,".",",")*1,PIMExport!CS10))</f>
        <v>0</v>
      </c>
      <c r="CT12" s="47">
        <f>IFERROR(PIMExport!CT10*1,IFERROR(SUBSTITUTE(PIMExport!CT10,".",",")*1,PIMExport!CT10))</f>
        <v>0</v>
      </c>
      <c r="CU12" s="47">
        <f>IFERROR(PIMExport!CU10*1,IFERROR(SUBSTITUTE(PIMExport!CU10,".",",")*1,PIMExport!CU10))</f>
        <v>10</v>
      </c>
      <c r="CV12" s="47">
        <f>IFERROR(PIMExport!CV10*1,IFERROR(SUBSTITUTE(PIMExport!CV10,".",",")*1,PIMExport!CV10))</f>
        <v>13200</v>
      </c>
      <c r="CW12" s="47">
        <f>IFERROR(PIMExport!CW10*1,IFERROR(SUBSTITUTE(PIMExport!CW10,".",",")*1,PIMExport!CW10))</f>
        <v>2.2499999999999999E-4</v>
      </c>
      <c r="CX12" s="47">
        <f>IFERROR(PIMExport!CX10*1,IFERROR(SUBSTITUTE(PIMExport!CX10,".",",")*1,PIMExport!CX10))</f>
        <v>400</v>
      </c>
      <c r="CY12" s="47">
        <f>IFERROR(PIMExport!CY10*1,IFERROR(SUBSTITUTE(PIMExport!CY10,".",",")*1,PIMExport!CY10))</f>
        <v>500</v>
      </c>
      <c r="CZ12" s="47">
        <f>IFERROR(PIMExport!CZ10*1,IFERROR(SUBSTITUTE(PIMExport!CZ10,".",",")*1,PIMExport!CZ10))</f>
        <v>26000</v>
      </c>
      <c r="DA12" s="47">
        <f>IFERROR(PIMExport!DA10*1,IFERROR(SUBSTITUTE(PIMExport!DA10,".",",")*1,PIMExport!DA10))</f>
        <v>350</v>
      </c>
      <c r="DB12" s="47">
        <f>IFERROR(PIMExport!DB10*1,IFERROR(SUBSTITUTE(PIMExport!DB10,".",",")*1,PIMExport!DB10))</f>
        <v>0</v>
      </c>
      <c r="DC12" s="47">
        <f>IFERROR(PIMExport!DC10*1,IFERROR(SUBSTITUTE(PIMExport!DC10,".",",")*1,PIMExport!DC10))</f>
        <v>0</v>
      </c>
      <c r="DD12" s="47">
        <f>IFERROR(PIMExport!DD10*1,IFERROR(SUBSTITUTE(PIMExport!DD10,".",",")*1,PIMExport!DD10))</f>
        <v>0</v>
      </c>
      <c r="DE12" s="47">
        <f>IFERROR(PIMExport!DE10*1,IFERROR(SUBSTITUTE(PIMExport!DE10,".",",")*1,PIMExport!DE10))</f>
        <v>0</v>
      </c>
      <c r="DF12" s="47">
        <f>IFERROR(PIMExport!DF10*1,IFERROR(SUBSTITUTE(PIMExport!DF10,".",",")*1,PIMExport!DF10))</f>
        <v>0</v>
      </c>
      <c r="DG12" s="47">
        <f>IFERROR(PIMExport!DG10*1,IFERROR(SUBSTITUTE(PIMExport!DG10,".",",")*1,PIMExport!DG10))</f>
        <v>0</v>
      </c>
      <c r="DH12" s="47" t="str">
        <f>IFERROR(PIMExport!DH10*1,IFERROR(SUBSTITUTE(PIMExport!DH10,".",",")*1,PIMExport!DH10))</f>
        <v>Equal to or better than 0.025 mm</v>
      </c>
      <c r="DI12" s="47">
        <f>IFERROR(PIMExport!DI10*1,IFERROR(SUBSTITUTE(PIMExport!DI10,".",",")*1,PIMExport!DI10))</f>
        <v>0</v>
      </c>
      <c r="DJ12" s="47" t="str">
        <f>IFERROR(PIMExport!DJ10*1,IFERROR(SUBSTITUTE(PIMExport!DJ10,".",",")*1,PIMExport!DJ10))</f>
        <v>160 x 65 mm</v>
      </c>
      <c r="DK12" s="47" t="str">
        <f>IFERROR(PIMExport!DK10*1,IFERROR(SUBSTITUTE(PIMExport!DK10,".",",")*1,PIMExport!DK10))</f>
        <v>25 mm</v>
      </c>
      <c r="DL12" s="47">
        <f>IFERROR(PIMExport!DL10*1,IFERROR(SUBSTITUTE(PIMExport!DL10,".",",")*1,PIMExport!DL10))</f>
        <v>470</v>
      </c>
      <c r="DM12" s="47">
        <f>IFERROR(PIMExport!DM10*1,IFERROR(SUBSTITUTE(PIMExport!DM10,".",",")*1,PIMExport!DM10))</f>
        <v>5700</v>
      </c>
      <c r="DN12" s="47">
        <f>IFERROR(PIMExport!DN10*1,IFERROR(SUBSTITUTE(PIMExport!DN10,".",",")*1,PIMExport!DN10))</f>
        <v>0</v>
      </c>
      <c r="DO12" s="47">
        <f>IFERROR(PIMExport!DO10*1,IFERROR(SUBSTITUTE(PIMExport!DO10,".",",")*1,PIMExport!DO10))</f>
        <v>0</v>
      </c>
    </row>
    <row r="13" spans="1:119">
      <c r="A13" s="47" t="str">
        <f>IFERROR(PIMExport!A11*1,IFERROR(SUBSTITUTE(PIMExport!A11,".",",")*1,PIMExport!A11))</f>
        <v>MLSM06D20-L</v>
      </c>
      <c r="B13" s="47" t="str">
        <f>IFERROR(PIMExport!B11*1,IFERROR(SUBSTITUTE(PIMExport!B11,".",",")*1,PIMExport!B11))</f>
        <v>BallScrew</v>
      </c>
      <c r="C13" s="47" t="str">
        <f>IFERROR(PIMExport!C11*1,IFERROR(SUBSTITUTE(PIMExport!C11,".",",")*1,PIMExport!C11))</f>
        <v>Ball Guide</v>
      </c>
      <c r="D13" s="47">
        <f>IFERROR(PIMExport!D11*1,IFERROR(SUBSTITUTE(PIMExport!D11,".",",")*1,PIMExport!D11))</f>
        <v>4815</v>
      </c>
      <c r="E13" s="47">
        <f>IFERROR(PIMExport!E11*1,IFERROR(SUBSTITUTE(PIMExport!E11,".",",")*1,PIMExport!E11))</f>
        <v>6.5</v>
      </c>
      <c r="F13" s="47">
        <f>IFERROR(PIMExport!F11*1,IFERROR(SUBSTITUTE(PIMExport!F11,".",",")*1,PIMExport!F11))</f>
        <v>0</v>
      </c>
      <c r="G13" s="47">
        <f>IFERROR(PIMExport!G11*1,IFERROR(SUBSTITUTE(PIMExport!G11,".",",")*1,PIMExport!G11))</f>
        <v>14.4</v>
      </c>
      <c r="H13" s="47">
        <f>IFERROR(PIMExport!H11*1,IFERROR(SUBSTITUTE(PIMExport!H11,".",",")*1,PIMExport!H11))</f>
        <v>1.65</v>
      </c>
      <c r="I13" s="47">
        <f>IFERROR(PIMExport!I11*1,IFERROR(SUBSTITUTE(PIMExport!I11,".",",")*1,PIMExport!I11))</f>
        <v>333</v>
      </c>
      <c r="J13" s="47">
        <f>IFERROR(PIMExport!J11*1,IFERROR(SUBSTITUTE(PIMExport!J11,".",",")*1,PIMExport!J11))</f>
        <v>105</v>
      </c>
      <c r="K13" s="47">
        <f>IFERROR(PIMExport!K11*1,IFERROR(SUBSTITUTE(PIMExport!K11,".",",")*1,PIMExport!K11))</f>
        <v>0</v>
      </c>
      <c r="L13" s="47">
        <f>IFERROR(PIMExport!L11*1,IFERROR(SUBSTITUTE(PIMExport!L11,".",",")*1,PIMExport!L11))</f>
        <v>3.8999999999999999E-5</v>
      </c>
      <c r="M13" s="47">
        <f>IFERROR(PIMExport!M11*1,IFERROR(SUBSTITUTE(PIMExport!M11,".",",")*1,PIMExport!M11))</f>
        <v>0.9</v>
      </c>
      <c r="N13" s="47">
        <f>IFERROR(PIMExport!N11*1,IFERROR(SUBSTITUTE(PIMExport!N11,".",",")*1,PIMExport!N11))</f>
        <v>150</v>
      </c>
      <c r="O13" s="47">
        <f>IFERROR(PIMExport!O11*1,IFERROR(SUBSTITUTE(PIMExport!O11,".",",")*1,PIMExport!O11))</f>
        <v>1500</v>
      </c>
      <c r="P13" s="47">
        <f>IFERROR(PIMExport!P11*1,IFERROR(SUBSTITUTE(PIMExport!P11,".",",")*1,PIMExport!P11))</f>
        <v>3000</v>
      </c>
      <c r="Q13" s="47">
        <f>IFERROR(PIMExport!Q11*1,IFERROR(SUBSTITUTE(PIMExport!Q11,".",",")*1,PIMExport!Q11))</f>
        <v>1.9</v>
      </c>
      <c r="R13" s="47">
        <f>IFERROR(PIMExport!R11*1,IFERROR(SUBSTITUTE(PIMExport!R11,".",",")*1,PIMExport!R11))</f>
        <v>2.2999999999999998</v>
      </c>
      <c r="S13" s="47">
        <f>IFERROR(PIMExport!S11*1,IFERROR(SUBSTITUTE(PIMExport!S11,".",",")*1,PIMExport!S11))</f>
        <v>2.6</v>
      </c>
      <c r="T13" s="47">
        <f>IFERROR(PIMExport!T11*1,IFERROR(SUBSTITUTE(PIMExport!T11,".",",")*1,PIMExport!T11))</f>
        <v>27</v>
      </c>
      <c r="U13" s="47">
        <f>IFERROR(PIMExport!U11*1,IFERROR(SUBSTITUTE(PIMExport!U11,".",",")*1,PIMExport!U11))</f>
        <v>0.1</v>
      </c>
      <c r="V13" s="47">
        <f>IFERROR(PIMExport!V11*1,IFERROR(SUBSTITUTE(PIMExport!V11,".",",")*1,PIMExport!V11))</f>
        <v>0</v>
      </c>
      <c r="W13" s="47">
        <f>IFERROR(PIMExport!W11*1,IFERROR(SUBSTITUTE(PIMExport!W11,".",",")*1,PIMExport!W11))</f>
        <v>0</v>
      </c>
      <c r="X13" s="47">
        <f>IFERROR(PIMExport!X11*1,IFERROR(SUBSTITUTE(PIMExport!X11,".",",")*1,PIMExport!X11))</f>
        <v>0</v>
      </c>
      <c r="Y13" s="47">
        <f>IFERROR(PIMExport!Y11*1,IFERROR(SUBSTITUTE(PIMExport!Y11,".",",")*1,PIMExport!Y11))</f>
        <v>5000</v>
      </c>
      <c r="Z13" s="47">
        <f>IFERROR(PIMExport!Z11*1,IFERROR(SUBSTITUTE(PIMExport!Z11,".",",")*1,PIMExport!Z11))</f>
        <v>0</v>
      </c>
      <c r="AA13" s="47">
        <f>IFERROR(PIMExport!AA11*1,IFERROR(SUBSTITUTE(PIMExport!AA11,".",",")*1,PIMExport!AA11))</f>
        <v>0</v>
      </c>
      <c r="AB13" s="47">
        <f>IFERROR(PIMExport!AB11*1,IFERROR(SUBSTITUTE(PIMExport!AB11,".",",")*1,PIMExport!AB11))</f>
        <v>0</v>
      </c>
      <c r="AC13" s="47">
        <f>IFERROR(PIMExport!AC11*1,IFERROR(SUBSTITUTE(PIMExport!AC11,".",",")*1,PIMExport!AC11))</f>
        <v>0</v>
      </c>
      <c r="AD13" s="47">
        <f>IFERROR(PIMExport!AD11*1,IFERROR(SUBSTITUTE(PIMExport!AD11,".",",")*1,PIMExport!AD11))</f>
        <v>0</v>
      </c>
      <c r="AE13" s="47">
        <f>IFERROR(PIMExport!AE11*1,IFERROR(SUBSTITUTE(PIMExport!AE11,".",",")*1,PIMExport!AE11))</f>
        <v>6000</v>
      </c>
      <c r="AF13" s="47">
        <f>IFERROR(PIMExport!AF11*1,IFERROR(SUBSTITUTE(PIMExport!AF11,".",",")*1,PIMExport!AF11))</f>
        <v>6000</v>
      </c>
      <c r="AG13" s="47">
        <f>IFERROR(PIMExport!AG11*1,IFERROR(SUBSTITUTE(PIMExport!AG11,".",",")*1,PIMExport!AG11))</f>
        <v>450</v>
      </c>
      <c r="AH13" s="47">
        <f>IFERROR(PIMExport!AH11*1,IFERROR(SUBSTITUTE(PIMExport!AH11,".",",")*1,PIMExport!AH11))</f>
        <v>940</v>
      </c>
      <c r="AI13" s="47">
        <f>IFERROR(PIMExport!AI11*1,IFERROR(SUBSTITUTE(PIMExport!AI11,".",",")*1,PIMExport!AI11))</f>
        <v>940</v>
      </c>
      <c r="AJ13" s="47">
        <f>IFERROR(PIMExport!AJ11*1,IFERROR(SUBSTITUTE(PIMExport!AJ11,".",",")*1,PIMExport!AJ11))</f>
        <v>0</v>
      </c>
      <c r="AK13" s="47">
        <f>IFERROR(PIMExport!AK11*1,IFERROR(SUBSTITUTE(PIMExport!AK11,".",",")*1,PIMExport!AK11))</f>
        <v>0</v>
      </c>
      <c r="AL13" s="47">
        <f>IFERROR(PIMExport!AL11*1,IFERROR(SUBSTITUTE(PIMExport!AL11,".",",")*1,PIMExport!AL11))</f>
        <v>1</v>
      </c>
      <c r="AM13" s="47">
        <f>IFERROR(PIMExport!AM11*1,IFERROR(SUBSTITUTE(PIMExport!AM11,".",",")*1,PIMExport!AM11))</f>
        <v>20</v>
      </c>
      <c r="AN13" s="47">
        <f>IFERROR(PIMExport!AN11*1,IFERROR(SUBSTITUTE(PIMExport!AN11,".",",")*1,PIMExport!AN11))</f>
        <v>1</v>
      </c>
      <c r="AO13" s="47">
        <f>IFERROR(PIMExport!AO11*1,IFERROR(SUBSTITUTE(PIMExport!AO11,".",",")*1,PIMExport!AO11))</f>
        <v>55080</v>
      </c>
      <c r="AP13" s="47">
        <f>IFERROR(PIMExport!AP11*1,IFERROR(SUBSTITUTE(PIMExport!AP11,".",",")*1,PIMExport!AP11))</f>
        <v>500</v>
      </c>
      <c r="AQ13" s="47">
        <f>IFERROR(PIMExport!AQ11*1,IFERROR(SUBSTITUTE(PIMExport!AQ11,".",",")*1,PIMExport!AQ11))</f>
        <v>0</v>
      </c>
      <c r="AR13" s="47">
        <f>IFERROR(PIMExport!AR11*1,IFERROR(SUBSTITUTE(PIMExport!AR11,".",",")*1,PIMExport!AR11))</f>
        <v>0</v>
      </c>
      <c r="AS13" s="47">
        <f>IFERROR(PIMExport!AS11*1,IFERROR(SUBSTITUTE(PIMExport!AS11,".",",")*1,PIMExport!AS11))</f>
        <v>0</v>
      </c>
      <c r="AT13" s="47">
        <f>IFERROR(PIMExport!AT11*1,IFERROR(SUBSTITUTE(PIMExport!AT11,".",",")*1,PIMExport!AT11))</f>
        <v>0</v>
      </c>
      <c r="AU13" s="47">
        <f>IFERROR(PIMExport!AU11*1,IFERROR(SUBSTITUTE(PIMExport!AU11,".",",")*1,PIMExport!AU11))</f>
        <v>0</v>
      </c>
      <c r="AV13" s="47">
        <f>IFERROR(PIMExport!AV11*1,IFERROR(SUBSTITUTE(PIMExport!AV11,".",",")*1,PIMExport!AV11))</f>
        <v>0</v>
      </c>
      <c r="AW13" s="47">
        <f>IFERROR(PIMExport!AW11*1,IFERROR(SUBSTITUTE(PIMExport!AW11,".",",")*1,PIMExport!AW11))</f>
        <v>0</v>
      </c>
      <c r="AX13" s="47">
        <f>IFERROR(PIMExport!AX11*1,IFERROR(SUBSTITUTE(PIMExport!AX11,".",",")*1,PIMExport!AX11))</f>
        <v>0</v>
      </c>
      <c r="AY13" s="47">
        <f>IFERROR(PIMExport!AY11*1,IFERROR(SUBSTITUTE(PIMExport!AY11,".",",")*1,PIMExport!AY11))</f>
        <v>0</v>
      </c>
      <c r="AZ13" s="47">
        <f>IFERROR(PIMExport!AZ11*1,IFERROR(SUBSTITUTE(PIMExport!AZ11,".",",")*1,PIMExport!AZ11))</f>
        <v>0</v>
      </c>
      <c r="BA13" s="47">
        <f>IFERROR(PIMExport!BA11*1,IFERROR(SUBSTITUTE(PIMExport!BA11,".",",")*1,PIMExport!BA11))</f>
        <v>0</v>
      </c>
      <c r="BB13" s="47">
        <f>IFERROR(PIMExport!BB11*1,IFERROR(SUBSTITUTE(PIMExport!BB11,".",",")*1,PIMExport!BB11))</f>
        <v>0</v>
      </c>
      <c r="BC13" s="47">
        <f>IFERROR(PIMExport!BC11*1,IFERROR(SUBSTITUTE(PIMExport!BC11,".",",")*1,PIMExport!BC11))</f>
        <v>0</v>
      </c>
      <c r="BD13" s="47">
        <f>IFERROR(PIMExport!BD11*1,IFERROR(SUBSTITUTE(PIMExport!BD11,".",",")*1,PIMExport!BD11))</f>
        <v>0</v>
      </c>
      <c r="BE13" s="47">
        <f>IFERROR(PIMExport!BE11*1,IFERROR(SUBSTITUTE(PIMExport!BE11,".",",")*1,PIMExport!BE11))</f>
        <v>0</v>
      </c>
      <c r="BF13" s="47">
        <f>IFERROR(PIMExport!BF11*1,IFERROR(SUBSTITUTE(PIMExport!BF11,".",",")*1,PIMExport!BF11))</f>
        <v>0</v>
      </c>
      <c r="BG13" s="47">
        <f>IFERROR(PIMExport!BG11*1,IFERROR(SUBSTITUTE(PIMExport!BG11,".",",")*1,PIMExport!BG11))</f>
        <v>605</v>
      </c>
      <c r="BH13" s="47">
        <f>IFERROR(PIMExport!BH11*1,IFERROR(SUBSTITUTE(PIMExport!BH11,".",",")*1,PIMExport!BH11))</f>
        <v>665</v>
      </c>
      <c r="BI13" s="47">
        <f>IFERROR(PIMExport!BI11*1,IFERROR(SUBSTITUTE(PIMExport!BI11,".",",")*1,PIMExport!BI11))</f>
        <v>705</v>
      </c>
      <c r="BJ13" s="47">
        <f>IFERROR(PIMExport!BJ11*1,IFERROR(SUBSTITUTE(PIMExport!BJ11,".",",")*1,PIMExport!BJ11))</f>
        <v>765</v>
      </c>
      <c r="BK13" s="47">
        <f>IFERROR(PIMExport!BK11*1,IFERROR(SUBSTITUTE(PIMExport!BK11,".",",")*1,PIMExport!BK11))</f>
        <v>795</v>
      </c>
      <c r="BL13" s="47">
        <f>IFERROR(PIMExport!BL11*1,IFERROR(SUBSTITUTE(PIMExport!BL11,".",",")*1,PIMExport!BL11))</f>
        <v>845</v>
      </c>
      <c r="BM13" s="47">
        <f>IFERROR(PIMExport!BM11*1,IFERROR(SUBSTITUTE(PIMExport!BM11,".",",")*1,PIMExport!BM11))</f>
        <v>885</v>
      </c>
      <c r="BN13" s="47">
        <f>IFERROR(PIMExport!BN11*1,IFERROR(SUBSTITUTE(PIMExport!BN11,".",",")*1,PIMExport!BN11))</f>
        <v>925</v>
      </c>
      <c r="BO13" s="47">
        <f>IFERROR(PIMExport!BO11*1,IFERROR(SUBSTITUTE(PIMExport!BO11,".",",")*1,PIMExport!BO11))</f>
        <v>965</v>
      </c>
      <c r="BP13" s="47">
        <f>IFERROR(PIMExport!BP11*1,IFERROR(SUBSTITUTE(PIMExport!BP11,".",",")*1,PIMExport!BP11))</f>
        <v>0</v>
      </c>
      <c r="BQ13" s="47">
        <f>IFERROR(PIMExport!BQ11*1,IFERROR(SUBSTITUTE(PIMExport!BQ11,".",",")*1,PIMExport!BQ11))</f>
        <v>0</v>
      </c>
      <c r="BR13" s="47">
        <f>IFERROR(PIMExport!BR11*1,IFERROR(SUBSTITUTE(PIMExport!BR11,".",",")*1,PIMExport!BR11))</f>
        <v>0</v>
      </c>
      <c r="BS13" s="47">
        <f>IFERROR(PIMExport!BS11*1,IFERROR(SUBSTITUTE(PIMExport!BS11,".",",")*1,PIMExport!BS11))</f>
        <v>0</v>
      </c>
      <c r="BT13" s="47">
        <f>IFERROR(PIMExport!BT11*1,IFERROR(SUBSTITUTE(PIMExport!BT11,".",",")*1,PIMExport!BT11))</f>
        <v>0</v>
      </c>
      <c r="BU13" s="47">
        <f>IFERROR(PIMExport!BU11*1,IFERROR(SUBSTITUTE(PIMExport!BU11,".",",")*1,PIMExport!BU11))</f>
        <v>0</v>
      </c>
      <c r="BV13" s="47">
        <f>IFERROR(PIMExport!BV11*1,IFERROR(SUBSTITUTE(PIMExport!BV11,".",",")*1,PIMExport!BV11))</f>
        <v>0</v>
      </c>
      <c r="BW13" s="47">
        <f>IFERROR(PIMExport!BW11*1,IFERROR(SUBSTITUTE(PIMExport!BW11,".",",")*1,PIMExport!BW11))</f>
        <v>0</v>
      </c>
      <c r="BX13" s="47">
        <f>IFERROR(PIMExport!BX11*1,IFERROR(SUBSTITUTE(PIMExport!BX11,".",",")*1,PIMExport!BX11))</f>
        <v>0</v>
      </c>
      <c r="BY13" s="47">
        <f>IFERROR(PIMExport!BY11*1,IFERROR(SUBSTITUTE(PIMExport!BY11,".",",")*1,PIMExport!BY11))</f>
        <v>0</v>
      </c>
      <c r="BZ13" s="47">
        <f>IFERROR(PIMExport!BZ11*1,IFERROR(SUBSTITUTE(PIMExport!BZ11,".",",")*1,PIMExport!BZ11))</f>
        <v>0</v>
      </c>
      <c r="CA13" s="47">
        <f>IFERROR(PIMExport!CA11*1,IFERROR(SUBSTITUTE(PIMExport!CA11,".",",")*1,PIMExport!CA11))</f>
        <v>0</v>
      </c>
      <c r="CB13" s="47">
        <f>IFERROR(PIMExport!CB11*1,IFERROR(SUBSTITUTE(PIMExport!CB11,".",",")*1,PIMExport!CB11))</f>
        <v>581</v>
      </c>
      <c r="CC13" s="47">
        <f>IFERROR(PIMExport!CC11*1,IFERROR(SUBSTITUTE(PIMExport!CC11,".",",")*1,PIMExport!CC11))</f>
        <v>1051</v>
      </c>
      <c r="CD13" s="47">
        <f>IFERROR(PIMExport!CD11*1,IFERROR(SUBSTITUTE(PIMExport!CD11,".",",")*1,PIMExport!CD11))</f>
        <v>1811</v>
      </c>
      <c r="CE13" s="47">
        <f>IFERROR(PIMExport!CE11*1,IFERROR(SUBSTITUTE(PIMExport!CE11,".",",")*1,PIMExport!CE11))</f>
        <v>2561</v>
      </c>
      <c r="CF13" s="47">
        <f>IFERROR(PIMExport!CF11*1,IFERROR(SUBSTITUTE(PIMExport!CF11,".",",")*1,PIMExport!CF11))</f>
        <v>3321</v>
      </c>
      <c r="CG13" s="47">
        <f>IFERROR(PIMExport!CG11*1,IFERROR(SUBSTITUTE(PIMExport!CG11,".",",")*1,PIMExport!CG11))</f>
        <v>4071</v>
      </c>
      <c r="CH13" s="47">
        <f>IFERROR(PIMExport!CH11*1,IFERROR(SUBSTITUTE(PIMExport!CH11,".",",")*1,PIMExport!CH11))</f>
        <v>4831</v>
      </c>
      <c r="CI13" s="47">
        <f>IFERROR(PIMExport!CI11*1,IFERROR(SUBSTITUTE(PIMExport!CI11,".",",")*1,PIMExport!CI11))</f>
        <v>5331</v>
      </c>
      <c r="CJ13" s="47">
        <f>IFERROR(PIMExport!CJ11*1,IFERROR(SUBSTITUTE(PIMExport!CJ11,".",",")*1,PIMExport!CJ11))</f>
        <v>0</v>
      </c>
      <c r="CK13" s="47">
        <f>IFERROR(PIMExport!CK11*1,IFERROR(SUBSTITUTE(PIMExport!CK11,".",",")*1,PIMExport!CK11))</f>
        <v>0</v>
      </c>
      <c r="CL13" s="47">
        <f>IFERROR(PIMExport!CL11*1,IFERROR(SUBSTITUTE(PIMExport!CL11,".",",")*1,PIMExport!CL11))</f>
        <v>0</v>
      </c>
      <c r="CM13" s="47">
        <f>IFERROR(PIMExport!CM11*1,IFERROR(SUBSTITUTE(PIMExport!CM11,".",",")*1,PIMExport!CM11))</f>
        <v>0</v>
      </c>
      <c r="CN13" s="47">
        <f>IFERROR(PIMExport!CN11*1,IFERROR(SUBSTITUTE(PIMExport!CN11,".",",")*1,PIMExport!CN11))</f>
        <v>0</v>
      </c>
      <c r="CO13" s="47">
        <f>IFERROR(PIMExport!CO11*1,IFERROR(SUBSTITUTE(PIMExport!CO11,".",",")*1,PIMExport!CO11))</f>
        <v>0</v>
      </c>
      <c r="CP13" s="47">
        <f>IFERROR(PIMExport!CP11*1,IFERROR(SUBSTITUTE(PIMExport!CP11,".",",")*1,PIMExport!CP11))</f>
        <v>0</v>
      </c>
      <c r="CQ13" s="47">
        <f>IFERROR(PIMExport!CQ11*1,IFERROR(SUBSTITUTE(PIMExport!CQ11,".",",")*1,PIMExport!CQ11))</f>
        <v>0</v>
      </c>
      <c r="CR13" s="47">
        <f>IFERROR(PIMExport!CR11*1,IFERROR(SUBSTITUTE(PIMExport!CR11,".",",")*1,PIMExport!CR11))</f>
        <v>0</v>
      </c>
      <c r="CS13" s="47">
        <f>IFERROR(PIMExport!CS11*1,IFERROR(SUBSTITUTE(PIMExport!CS11,".",",")*1,PIMExport!CS11))</f>
        <v>0</v>
      </c>
      <c r="CT13" s="47">
        <f>IFERROR(PIMExport!CT11*1,IFERROR(SUBSTITUTE(PIMExport!CT11,".",",")*1,PIMExport!CT11))</f>
        <v>0</v>
      </c>
      <c r="CU13" s="47">
        <f>IFERROR(PIMExport!CU11*1,IFERROR(SUBSTITUTE(PIMExport!CU11,".",",")*1,PIMExport!CU11))</f>
        <v>20</v>
      </c>
      <c r="CV13" s="47">
        <f>IFERROR(PIMExport!CV11*1,IFERROR(SUBSTITUTE(PIMExport!CV11,".",",")*1,PIMExport!CV11))</f>
        <v>13000</v>
      </c>
      <c r="CW13" s="47">
        <f>IFERROR(PIMExport!CW11*1,IFERROR(SUBSTITUTE(PIMExport!CW11,".",",")*1,PIMExport!CW11))</f>
        <v>2.2499999999999999E-4</v>
      </c>
      <c r="CX13" s="47">
        <f>IFERROR(PIMExport!CX11*1,IFERROR(SUBSTITUTE(PIMExport!CX11,".",",")*1,PIMExport!CX11))</f>
        <v>400</v>
      </c>
      <c r="CY13" s="47">
        <f>IFERROR(PIMExport!CY11*1,IFERROR(SUBSTITUTE(PIMExport!CY11,".",",")*1,PIMExport!CY11))</f>
        <v>500</v>
      </c>
      <c r="CZ13" s="47">
        <f>IFERROR(PIMExport!CZ11*1,IFERROR(SUBSTITUTE(PIMExport!CZ11,".",",")*1,PIMExport!CZ11))</f>
        <v>26000</v>
      </c>
      <c r="DA13" s="47">
        <f>IFERROR(PIMExport!DA11*1,IFERROR(SUBSTITUTE(PIMExport!DA11,".",",")*1,PIMExport!DA11))</f>
        <v>350</v>
      </c>
      <c r="DB13" s="47">
        <f>IFERROR(PIMExport!DB11*1,IFERROR(SUBSTITUTE(PIMExport!DB11,".",",")*1,PIMExport!DB11))</f>
        <v>0</v>
      </c>
      <c r="DC13" s="47">
        <f>IFERROR(PIMExport!DC11*1,IFERROR(SUBSTITUTE(PIMExport!DC11,".",",")*1,PIMExport!DC11))</f>
        <v>0</v>
      </c>
      <c r="DD13" s="47">
        <f>IFERROR(PIMExport!DD11*1,IFERROR(SUBSTITUTE(PIMExport!DD11,".",",")*1,PIMExport!DD11))</f>
        <v>0</v>
      </c>
      <c r="DE13" s="47">
        <f>IFERROR(PIMExport!DE11*1,IFERROR(SUBSTITUTE(PIMExport!DE11,".",",")*1,PIMExport!DE11))</f>
        <v>0</v>
      </c>
      <c r="DF13" s="47">
        <f>IFERROR(PIMExport!DF11*1,IFERROR(SUBSTITUTE(PIMExport!DF11,".",",")*1,PIMExport!DF11))</f>
        <v>0</v>
      </c>
      <c r="DG13" s="47">
        <f>IFERROR(PIMExport!DG11*1,IFERROR(SUBSTITUTE(PIMExport!DG11,".",",")*1,PIMExport!DG11))</f>
        <v>0</v>
      </c>
      <c r="DH13" s="47" t="str">
        <f>IFERROR(PIMExport!DH11*1,IFERROR(SUBSTITUTE(PIMExport!DH11,".",",")*1,PIMExport!DH11))</f>
        <v>Equal to or better than 0.025 mm</v>
      </c>
      <c r="DI13" s="47">
        <f>IFERROR(PIMExport!DI11*1,IFERROR(SUBSTITUTE(PIMExport!DI11,".",",")*1,PIMExport!DI11))</f>
        <v>0</v>
      </c>
      <c r="DJ13" s="47" t="str">
        <f>IFERROR(PIMExport!DJ11*1,IFERROR(SUBSTITUTE(PIMExport!DJ11,".",",")*1,PIMExport!DJ11))</f>
        <v>160 x 65 mm</v>
      </c>
      <c r="DK13" s="47" t="str">
        <f>IFERROR(PIMExport!DK11*1,IFERROR(SUBSTITUTE(PIMExport!DK11,".",",")*1,PIMExport!DK11))</f>
        <v>25 mm</v>
      </c>
      <c r="DL13" s="47">
        <f>IFERROR(PIMExport!DL11*1,IFERROR(SUBSTITUTE(PIMExport!DL11,".",",")*1,PIMExport!DL11))</f>
        <v>470</v>
      </c>
      <c r="DM13" s="47">
        <f>IFERROR(PIMExport!DM11*1,IFERROR(SUBSTITUTE(PIMExport!DM11,".",",")*1,PIMExport!DM11))</f>
        <v>5700</v>
      </c>
      <c r="DN13" s="47">
        <f>IFERROR(PIMExport!DN11*1,IFERROR(SUBSTITUTE(PIMExport!DN11,".",",")*1,PIMExport!DN11))</f>
        <v>0</v>
      </c>
      <c r="DO13" s="47">
        <f>IFERROR(PIMExport!DO11*1,IFERROR(SUBSTITUTE(PIMExport!DO11,".",",")*1,PIMExport!DO11))</f>
        <v>0</v>
      </c>
    </row>
    <row r="14" spans="1:119">
      <c r="A14" s="47" t="str">
        <f>IFERROR(PIMExport!A12*1,IFERROR(SUBSTITUTE(PIMExport!A12,".",",")*1,PIMExport!A12))</f>
        <v>MLSM06D50-L</v>
      </c>
      <c r="B14" s="47" t="str">
        <f>IFERROR(PIMExport!B12*1,IFERROR(SUBSTITUTE(PIMExport!B12,".",",")*1,PIMExport!B12))</f>
        <v>BallScrew</v>
      </c>
      <c r="C14" s="47" t="str">
        <f>IFERROR(PIMExport!C12*1,IFERROR(SUBSTITUTE(PIMExport!C12,".",",")*1,PIMExport!C12))</f>
        <v>Ball Guide</v>
      </c>
      <c r="D14" s="47">
        <f>IFERROR(PIMExport!D12*1,IFERROR(SUBSTITUTE(PIMExport!D12,".",",")*1,PIMExport!D12))</f>
        <v>4815</v>
      </c>
      <c r="E14" s="47">
        <f>IFERROR(PIMExport!E12*1,IFERROR(SUBSTITUTE(PIMExport!E12,".",",")*1,PIMExport!E12))</f>
        <v>6.5</v>
      </c>
      <c r="F14" s="47">
        <f>IFERROR(PIMExport!F12*1,IFERROR(SUBSTITUTE(PIMExport!F12,".",",")*1,PIMExport!F12))</f>
        <v>0</v>
      </c>
      <c r="G14" s="47">
        <f>IFERROR(PIMExport!G12*1,IFERROR(SUBSTITUTE(PIMExport!G12,".",",")*1,PIMExport!G12))</f>
        <v>14.4</v>
      </c>
      <c r="H14" s="47">
        <f>IFERROR(PIMExport!H12*1,IFERROR(SUBSTITUTE(PIMExport!H12,".",",")*1,PIMExport!H12))</f>
        <v>1.65</v>
      </c>
      <c r="I14" s="47">
        <f>IFERROR(PIMExport!I12*1,IFERROR(SUBSTITUTE(PIMExport!I12,".",",")*1,PIMExport!I12))</f>
        <v>333</v>
      </c>
      <c r="J14" s="47">
        <f>IFERROR(PIMExport!J12*1,IFERROR(SUBSTITUTE(PIMExport!J12,".",",")*1,PIMExport!J12))</f>
        <v>105</v>
      </c>
      <c r="K14" s="47">
        <f>IFERROR(PIMExport!K12*1,IFERROR(SUBSTITUTE(PIMExport!K12,".",",")*1,PIMExport!K12))</f>
        <v>0</v>
      </c>
      <c r="L14" s="47">
        <f>IFERROR(PIMExport!L12*1,IFERROR(SUBSTITUTE(PIMExport!L12,".",",")*1,PIMExport!L12))</f>
        <v>3.8999999999999999E-5</v>
      </c>
      <c r="M14" s="47">
        <f>IFERROR(PIMExport!M12*1,IFERROR(SUBSTITUTE(PIMExport!M12,".",",")*1,PIMExport!M12))</f>
        <v>0.9</v>
      </c>
      <c r="N14" s="47">
        <f>IFERROR(PIMExport!N12*1,IFERROR(SUBSTITUTE(PIMExport!N12,".",",")*1,PIMExport!N12))</f>
        <v>150</v>
      </c>
      <c r="O14" s="47">
        <f>IFERROR(PIMExport!O12*1,IFERROR(SUBSTITUTE(PIMExport!O12,".",",")*1,PIMExport!O12))</f>
        <v>1500</v>
      </c>
      <c r="P14" s="47">
        <f>IFERROR(PIMExport!P12*1,IFERROR(SUBSTITUTE(PIMExport!P12,".",",")*1,PIMExport!P12))</f>
        <v>3000</v>
      </c>
      <c r="Q14" s="47">
        <f>IFERROR(PIMExport!Q12*1,IFERROR(SUBSTITUTE(PIMExport!Q12,".",",")*1,PIMExport!Q12))</f>
        <v>2.7</v>
      </c>
      <c r="R14" s="47">
        <f>IFERROR(PIMExport!R12*1,IFERROR(SUBSTITUTE(PIMExport!R12,".",",")*1,PIMExport!R12))</f>
        <v>3.4</v>
      </c>
      <c r="S14" s="47">
        <f>IFERROR(PIMExport!S12*1,IFERROR(SUBSTITUTE(PIMExport!S12,".",",")*1,PIMExport!S12))</f>
        <v>4</v>
      </c>
      <c r="T14" s="47">
        <f>IFERROR(PIMExport!T12*1,IFERROR(SUBSTITUTE(PIMExport!T12,".",",")*1,PIMExport!T12))</f>
        <v>27</v>
      </c>
      <c r="U14" s="47">
        <f>IFERROR(PIMExport!U12*1,IFERROR(SUBSTITUTE(PIMExport!U12,".",",")*1,PIMExport!U12))</f>
        <v>0.1</v>
      </c>
      <c r="V14" s="47">
        <f>IFERROR(PIMExport!V12*1,IFERROR(SUBSTITUTE(PIMExport!V12,".",",")*1,PIMExport!V12))</f>
        <v>0</v>
      </c>
      <c r="W14" s="47">
        <f>IFERROR(PIMExport!W12*1,IFERROR(SUBSTITUTE(PIMExport!W12,".",",")*1,PIMExport!W12))</f>
        <v>0</v>
      </c>
      <c r="X14" s="47">
        <f>IFERROR(PIMExport!X12*1,IFERROR(SUBSTITUTE(PIMExport!X12,".",",")*1,PIMExport!X12))</f>
        <v>0</v>
      </c>
      <c r="Y14" s="47">
        <f>IFERROR(PIMExport!Y12*1,IFERROR(SUBSTITUTE(PIMExport!Y12,".",",")*1,PIMExport!Y12))</f>
        <v>5000</v>
      </c>
      <c r="Z14" s="47">
        <f>IFERROR(PIMExport!Z12*1,IFERROR(SUBSTITUTE(PIMExport!Z12,".",",")*1,PIMExport!Z12))</f>
        <v>0</v>
      </c>
      <c r="AA14" s="47">
        <f>IFERROR(PIMExport!AA12*1,IFERROR(SUBSTITUTE(PIMExport!AA12,".",",")*1,PIMExport!AA12))</f>
        <v>0</v>
      </c>
      <c r="AB14" s="47">
        <f>IFERROR(PIMExport!AB12*1,IFERROR(SUBSTITUTE(PIMExport!AB12,".",",")*1,PIMExport!AB12))</f>
        <v>0</v>
      </c>
      <c r="AC14" s="47">
        <f>IFERROR(PIMExport!AC12*1,IFERROR(SUBSTITUTE(PIMExport!AC12,".",",")*1,PIMExport!AC12))</f>
        <v>0</v>
      </c>
      <c r="AD14" s="47">
        <f>IFERROR(PIMExport!AD12*1,IFERROR(SUBSTITUTE(PIMExport!AD12,".",",")*1,PIMExport!AD12))</f>
        <v>0</v>
      </c>
      <c r="AE14" s="47">
        <f>IFERROR(PIMExport!AE12*1,IFERROR(SUBSTITUTE(PIMExport!AE12,".",",")*1,PIMExport!AE12))</f>
        <v>6000</v>
      </c>
      <c r="AF14" s="47">
        <f>IFERROR(PIMExport!AF12*1,IFERROR(SUBSTITUTE(PIMExport!AF12,".",",")*1,PIMExport!AF12))</f>
        <v>6000</v>
      </c>
      <c r="AG14" s="47">
        <f>IFERROR(PIMExport!AG12*1,IFERROR(SUBSTITUTE(PIMExport!AG12,".",",")*1,PIMExport!AG12))</f>
        <v>450</v>
      </c>
      <c r="AH14" s="47">
        <f>IFERROR(PIMExport!AH12*1,IFERROR(SUBSTITUTE(PIMExport!AH12,".",",")*1,PIMExport!AH12))</f>
        <v>940</v>
      </c>
      <c r="AI14" s="47">
        <f>IFERROR(PIMExport!AI12*1,IFERROR(SUBSTITUTE(PIMExport!AI12,".",",")*1,PIMExport!AI12))</f>
        <v>940</v>
      </c>
      <c r="AJ14" s="47">
        <f>IFERROR(PIMExport!AJ12*1,IFERROR(SUBSTITUTE(PIMExport!AJ12,".",",")*1,PIMExport!AJ12))</f>
        <v>0</v>
      </c>
      <c r="AK14" s="47">
        <f>IFERROR(PIMExport!AK12*1,IFERROR(SUBSTITUTE(PIMExport!AK12,".",",")*1,PIMExport!AK12))</f>
        <v>0</v>
      </c>
      <c r="AL14" s="47">
        <f>IFERROR(PIMExport!AL12*1,IFERROR(SUBSTITUTE(PIMExport!AL12,".",",")*1,PIMExport!AL12))</f>
        <v>2.5</v>
      </c>
      <c r="AM14" s="47">
        <f>IFERROR(PIMExport!AM12*1,IFERROR(SUBSTITUTE(PIMExport!AM12,".",",")*1,PIMExport!AM12))</f>
        <v>20</v>
      </c>
      <c r="AN14" s="47">
        <f>IFERROR(PIMExport!AN12*1,IFERROR(SUBSTITUTE(PIMExport!AN12,".",",")*1,PIMExport!AN12))</f>
        <v>1</v>
      </c>
      <c r="AO14" s="47">
        <f>IFERROR(PIMExport!AO12*1,IFERROR(SUBSTITUTE(PIMExport!AO12,".",",")*1,PIMExport!AO12))</f>
        <v>55080</v>
      </c>
      <c r="AP14" s="47">
        <f>IFERROR(PIMExport!AP12*1,IFERROR(SUBSTITUTE(PIMExport!AP12,".",",")*1,PIMExport!AP12))</f>
        <v>500</v>
      </c>
      <c r="AQ14" s="47">
        <f>IFERROR(PIMExport!AQ12*1,IFERROR(SUBSTITUTE(PIMExport!AQ12,".",",")*1,PIMExport!AQ12))</f>
        <v>0</v>
      </c>
      <c r="AR14" s="47">
        <f>IFERROR(PIMExport!AR12*1,IFERROR(SUBSTITUTE(PIMExport!AR12,".",",")*1,PIMExport!AR12))</f>
        <v>0</v>
      </c>
      <c r="AS14" s="47">
        <f>IFERROR(PIMExport!AS12*1,IFERROR(SUBSTITUTE(PIMExport!AS12,".",",")*1,PIMExport!AS12))</f>
        <v>0</v>
      </c>
      <c r="AT14" s="47">
        <f>IFERROR(PIMExport!AT12*1,IFERROR(SUBSTITUTE(PIMExport!AT12,".",",")*1,PIMExport!AT12))</f>
        <v>0</v>
      </c>
      <c r="AU14" s="47">
        <f>IFERROR(PIMExport!AU12*1,IFERROR(SUBSTITUTE(PIMExport!AU12,".",",")*1,PIMExport!AU12))</f>
        <v>0</v>
      </c>
      <c r="AV14" s="47">
        <f>IFERROR(PIMExport!AV12*1,IFERROR(SUBSTITUTE(PIMExport!AV12,".",",")*1,PIMExport!AV12))</f>
        <v>0</v>
      </c>
      <c r="AW14" s="47">
        <f>IFERROR(PIMExport!AW12*1,IFERROR(SUBSTITUTE(PIMExport!AW12,".",",")*1,PIMExport!AW12))</f>
        <v>0</v>
      </c>
      <c r="AX14" s="47">
        <f>IFERROR(PIMExport!AX12*1,IFERROR(SUBSTITUTE(PIMExport!AX12,".",",")*1,PIMExport!AX12))</f>
        <v>0</v>
      </c>
      <c r="AY14" s="47">
        <f>IFERROR(PIMExport!AY12*1,IFERROR(SUBSTITUTE(PIMExport!AY12,".",",")*1,PIMExport!AY12))</f>
        <v>0</v>
      </c>
      <c r="AZ14" s="47">
        <f>IFERROR(PIMExport!AZ12*1,IFERROR(SUBSTITUTE(PIMExport!AZ12,".",",")*1,PIMExport!AZ12))</f>
        <v>0</v>
      </c>
      <c r="BA14" s="47">
        <f>IFERROR(PIMExport!BA12*1,IFERROR(SUBSTITUTE(PIMExport!BA12,".",",")*1,PIMExport!BA12))</f>
        <v>0</v>
      </c>
      <c r="BB14" s="47">
        <f>IFERROR(PIMExport!BB12*1,IFERROR(SUBSTITUTE(PIMExport!BB12,".",",")*1,PIMExport!BB12))</f>
        <v>0</v>
      </c>
      <c r="BC14" s="47">
        <f>IFERROR(PIMExport!BC12*1,IFERROR(SUBSTITUTE(PIMExport!BC12,".",",")*1,PIMExport!BC12))</f>
        <v>0</v>
      </c>
      <c r="BD14" s="47">
        <f>IFERROR(PIMExport!BD12*1,IFERROR(SUBSTITUTE(PIMExport!BD12,".",",")*1,PIMExport!BD12))</f>
        <v>0</v>
      </c>
      <c r="BE14" s="47">
        <f>IFERROR(PIMExport!BE12*1,IFERROR(SUBSTITUTE(PIMExport!BE12,".",",")*1,PIMExport!BE12))</f>
        <v>0</v>
      </c>
      <c r="BF14" s="47">
        <f>IFERROR(PIMExport!BF12*1,IFERROR(SUBSTITUTE(PIMExport!BF12,".",",")*1,PIMExport!BF12))</f>
        <v>0</v>
      </c>
      <c r="BG14" s="47">
        <f>IFERROR(PIMExport!BG12*1,IFERROR(SUBSTITUTE(PIMExport!BG12,".",",")*1,PIMExport!BG12))</f>
        <v>605</v>
      </c>
      <c r="BH14" s="47">
        <f>IFERROR(PIMExport!BH12*1,IFERROR(SUBSTITUTE(PIMExport!BH12,".",",")*1,PIMExport!BH12))</f>
        <v>665</v>
      </c>
      <c r="BI14" s="47">
        <f>IFERROR(PIMExport!BI12*1,IFERROR(SUBSTITUTE(PIMExport!BI12,".",",")*1,PIMExport!BI12))</f>
        <v>705</v>
      </c>
      <c r="BJ14" s="47">
        <f>IFERROR(PIMExport!BJ12*1,IFERROR(SUBSTITUTE(PIMExport!BJ12,".",",")*1,PIMExport!BJ12))</f>
        <v>765</v>
      </c>
      <c r="BK14" s="47">
        <f>IFERROR(PIMExport!BK12*1,IFERROR(SUBSTITUTE(PIMExport!BK12,".",",")*1,PIMExport!BK12))</f>
        <v>795</v>
      </c>
      <c r="BL14" s="47">
        <f>IFERROR(PIMExport!BL12*1,IFERROR(SUBSTITUTE(PIMExport!BL12,".",",")*1,PIMExport!BL12))</f>
        <v>845</v>
      </c>
      <c r="BM14" s="47">
        <f>IFERROR(PIMExport!BM12*1,IFERROR(SUBSTITUTE(PIMExport!BM12,".",",")*1,PIMExport!BM12))</f>
        <v>885</v>
      </c>
      <c r="BN14" s="47">
        <f>IFERROR(PIMExport!BN12*1,IFERROR(SUBSTITUTE(PIMExport!BN12,".",",")*1,PIMExport!BN12))</f>
        <v>925</v>
      </c>
      <c r="BO14" s="47">
        <f>IFERROR(PIMExport!BO12*1,IFERROR(SUBSTITUTE(PIMExport!BO12,".",",")*1,PIMExport!BO12))</f>
        <v>965</v>
      </c>
      <c r="BP14" s="47">
        <f>IFERROR(PIMExport!BP12*1,IFERROR(SUBSTITUTE(PIMExport!BP12,".",",")*1,PIMExport!BP12))</f>
        <v>0</v>
      </c>
      <c r="BQ14" s="47">
        <f>IFERROR(PIMExport!BQ12*1,IFERROR(SUBSTITUTE(PIMExport!BQ12,".",",")*1,PIMExport!BQ12))</f>
        <v>0</v>
      </c>
      <c r="BR14" s="47">
        <f>IFERROR(PIMExport!BR12*1,IFERROR(SUBSTITUTE(PIMExport!BR12,".",",")*1,PIMExport!BR12))</f>
        <v>0</v>
      </c>
      <c r="BS14" s="47">
        <f>IFERROR(PIMExport!BS12*1,IFERROR(SUBSTITUTE(PIMExport!BS12,".",",")*1,PIMExport!BS12))</f>
        <v>0</v>
      </c>
      <c r="BT14" s="47">
        <f>IFERROR(PIMExport!BT12*1,IFERROR(SUBSTITUTE(PIMExport!BT12,".",",")*1,PIMExport!BT12))</f>
        <v>0</v>
      </c>
      <c r="BU14" s="47">
        <f>IFERROR(PIMExport!BU12*1,IFERROR(SUBSTITUTE(PIMExport!BU12,".",",")*1,PIMExport!BU12))</f>
        <v>0</v>
      </c>
      <c r="BV14" s="47">
        <f>IFERROR(PIMExport!BV12*1,IFERROR(SUBSTITUTE(PIMExport!BV12,".",",")*1,PIMExport!BV12))</f>
        <v>0</v>
      </c>
      <c r="BW14" s="47">
        <f>IFERROR(PIMExport!BW12*1,IFERROR(SUBSTITUTE(PIMExport!BW12,".",",")*1,PIMExport!BW12))</f>
        <v>0</v>
      </c>
      <c r="BX14" s="47">
        <f>IFERROR(PIMExport!BX12*1,IFERROR(SUBSTITUTE(PIMExport!BX12,".",",")*1,PIMExport!BX12))</f>
        <v>0</v>
      </c>
      <c r="BY14" s="47">
        <f>IFERROR(PIMExport!BY12*1,IFERROR(SUBSTITUTE(PIMExport!BY12,".",",")*1,PIMExport!BY12))</f>
        <v>0</v>
      </c>
      <c r="BZ14" s="47">
        <f>IFERROR(PIMExport!BZ12*1,IFERROR(SUBSTITUTE(PIMExport!BZ12,".",",")*1,PIMExport!BZ12))</f>
        <v>0</v>
      </c>
      <c r="CA14" s="47">
        <f>IFERROR(PIMExport!CA12*1,IFERROR(SUBSTITUTE(PIMExport!CA12,".",",")*1,PIMExport!CA12))</f>
        <v>0</v>
      </c>
      <c r="CB14" s="47">
        <f>IFERROR(PIMExport!CB12*1,IFERROR(SUBSTITUTE(PIMExport!CB12,".",",")*1,PIMExport!CB12))</f>
        <v>581</v>
      </c>
      <c r="CC14" s="47">
        <f>IFERROR(PIMExport!CC12*1,IFERROR(SUBSTITUTE(PIMExport!CC12,".",",")*1,PIMExport!CC12))</f>
        <v>1051</v>
      </c>
      <c r="CD14" s="47">
        <f>IFERROR(PIMExport!CD12*1,IFERROR(SUBSTITUTE(PIMExport!CD12,".",",")*1,PIMExport!CD12))</f>
        <v>1811</v>
      </c>
      <c r="CE14" s="47">
        <f>IFERROR(PIMExport!CE12*1,IFERROR(SUBSTITUTE(PIMExport!CE12,".",",")*1,PIMExport!CE12))</f>
        <v>2561</v>
      </c>
      <c r="CF14" s="47">
        <f>IFERROR(PIMExport!CF12*1,IFERROR(SUBSTITUTE(PIMExport!CF12,".",",")*1,PIMExport!CF12))</f>
        <v>3321</v>
      </c>
      <c r="CG14" s="47">
        <f>IFERROR(PIMExport!CG12*1,IFERROR(SUBSTITUTE(PIMExport!CG12,".",",")*1,PIMExport!CG12))</f>
        <v>4071</v>
      </c>
      <c r="CH14" s="47">
        <f>IFERROR(PIMExport!CH12*1,IFERROR(SUBSTITUTE(PIMExport!CH12,".",",")*1,PIMExport!CH12))</f>
        <v>4831</v>
      </c>
      <c r="CI14" s="47">
        <f>IFERROR(PIMExport!CI12*1,IFERROR(SUBSTITUTE(PIMExport!CI12,".",",")*1,PIMExport!CI12))</f>
        <v>5331</v>
      </c>
      <c r="CJ14" s="47">
        <f>IFERROR(PIMExport!CJ12*1,IFERROR(SUBSTITUTE(PIMExport!CJ12,".",",")*1,PIMExport!CJ12))</f>
        <v>0</v>
      </c>
      <c r="CK14" s="47">
        <f>IFERROR(PIMExport!CK12*1,IFERROR(SUBSTITUTE(PIMExport!CK12,".",",")*1,PIMExport!CK12))</f>
        <v>0</v>
      </c>
      <c r="CL14" s="47">
        <f>IFERROR(PIMExport!CL12*1,IFERROR(SUBSTITUTE(PIMExport!CL12,".",",")*1,PIMExport!CL12))</f>
        <v>0</v>
      </c>
      <c r="CM14" s="47">
        <f>IFERROR(PIMExport!CM12*1,IFERROR(SUBSTITUTE(PIMExport!CM12,".",",")*1,PIMExport!CM12))</f>
        <v>0</v>
      </c>
      <c r="CN14" s="47">
        <f>IFERROR(PIMExport!CN12*1,IFERROR(SUBSTITUTE(PIMExport!CN12,".",",")*1,PIMExport!CN12))</f>
        <v>0</v>
      </c>
      <c r="CO14" s="47">
        <f>IFERROR(PIMExport!CO12*1,IFERROR(SUBSTITUTE(PIMExport!CO12,".",",")*1,PIMExport!CO12))</f>
        <v>0</v>
      </c>
      <c r="CP14" s="47">
        <f>IFERROR(PIMExport!CP12*1,IFERROR(SUBSTITUTE(PIMExport!CP12,".",",")*1,PIMExport!CP12))</f>
        <v>0</v>
      </c>
      <c r="CQ14" s="47">
        <f>IFERROR(PIMExport!CQ12*1,IFERROR(SUBSTITUTE(PIMExport!CQ12,".",",")*1,PIMExport!CQ12))</f>
        <v>0</v>
      </c>
      <c r="CR14" s="47">
        <f>IFERROR(PIMExport!CR12*1,IFERROR(SUBSTITUTE(PIMExport!CR12,".",",")*1,PIMExport!CR12))</f>
        <v>0</v>
      </c>
      <c r="CS14" s="47">
        <f>IFERROR(PIMExport!CS12*1,IFERROR(SUBSTITUTE(PIMExport!CS12,".",",")*1,PIMExport!CS12))</f>
        <v>0</v>
      </c>
      <c r="CT14" s="47">
        <f>IFERROR(PIMExport!CT12*1,IFERROR(SUBSTITUTE(PIMExport!CT12,".",",")*1,PIMExport!CT12))</f>
        <v>0</v>
      </c>
      <c r="CU14" s="47">
        <f>IFERROR(PIMExport!CU12*1,IFERROR(SUBSTITUTE(PIMExport!CU12,".",",")*1,PIMExport!CU12))</f>
        <v>50</v>
      </c>
      <c r="CV14" s="47">
        <f>IFERROR(PIMExport!CV12*1,IFERROR(SUBSTITUTE(PIMExport!CV12,".",",")*1,PIMExport!CV12))</f>
        <v>15400</v>
      </c>
      <c r="CW14" s="47">
        <f>IFERROR(PIMExport!CW12*1,IFERROR(SUBSTITUTE(PIMExport!CW12,".",",")*1,PIMExport!CW12))</f>
        <v>2.2499999999999999E-4</v>
      </c>
      <c r="CX14" s="47">
        <f>IFERROR(PIMExport!CX12*1,IFERROR(SUBSTITUTE(PIMExport!CX12,".",",")*1,PIMExport!CX12))</f>
        <v>400</v>
      </c>
      <c r="CY14" s="47">
        <f>IFERROR(PIMExport!CY12*1,IFERROR(SUBSTITUTE(PIMExport!CY12,".",",")*1,PIMExport!CY12))</f>
        <v>500</v>
      </c>
      <c r="CZ14" s="47">
        <f>IFERROR(PIMExport!CZ12*1,IFERROR(SUBSTITUTE(PIMExport!CZ12,".",",")*1,PIMExport!CZ12))</f>
        <v>26000</v>
      </c>
      <c r="DA14" s="47">
        <f>IFERROR(PIMExport!DA12*1,IFERROR(SUBSTITUTE(PIMExport!DA12,".",",")*1,PIMExport!DA12))</f>
        <v>350</v>
      </c>
      <c r="DB14" s="47">
        <f>IFERROR(PIMExport!DB12*1,IFERROR(SUBSTITUTE(PIMExport!DB12,".",",")*1,PIMExport!DB12))</f>
        <v>0</v>
      </c>
      <c r="DC14" s="47">
        <f>IFERROR(PIMExport!DC12*1,IFERROR(SUBSTITUTE(PIMExport!DC12,".",",")*1,PIMExport!DC12))</f>
        <v>0</v>
      </c>
      <c r="DD14" s="47">
        <f>IFERROR(PIMExport!DD12*1,IFERROR(SUBSTITUTE(PIMExport!DD12,".",",")*1,PIMExport!DD12))</f>
        <v>0</v>
      </c>
      <c r="DE14" s="47">
        <f>IFERROR(PIMExport!DE12*1,IFERROR(SUBSTITUTE(PIMExport!DE12,".",",")*1,PIMExport!DE12))</f>
        <v>0</v>
      </c>
      <c r="DF14" s="47">
        <f>IFERROR(PIMExport!DF12*1,IFERROR(SUBSTITUTE(PIMExport!DF12,".",",")*1,PIMExport!DF12))</f>
        <v>0</v>
      </c>
      <c r="DG14" s="47">
        <f>IFERROR(PIMExport!DG12*1,IFERROR(SUBSTITUTE(PIMExport!DG12,".",",")*1,PIMExport!DG12))</f>
        <v>0</v>
      </c>
      <c r="DH14" s="47" t="str">
        <f>IFERROR(PIMExport!DH12*1,IFERROR(SUBSTITUTE(PIMExport!DH12,".",",")*1,PIMExport!DH12))</f>
        <v>Equal to or better than 0.025 mm</v>
      </c>
      <c r="DI14" s="47">
        <f>IFERROR(PIMExport!DI12*1,IFERROR(SUBSTITUTE(PIMExport!DI12,".",",")*1,PIMExport!DI12))</f>
        <v>0</v>
      </c>
      <c r="DJ14" s="47" t="str">
        <f>IFERROR(PIMExport!DJ12*1,IFERROR(SUBSTITUTE(PIMExport!DJ12,".",",")*1,PIMExport!DJ12))</f>
        <v>160 x 65 mm</v>
      </c>
      <c r="DK14" s="47" t="str">
        <f>IFERROR(PIMExport!DK12*1,IFERROR(SUBSTITUTE(PIMExport!DK12,".",",")*1,PIMExport!DK12))</f>
        <v>25 mm</v>
      </c>
      <c r="DL14" s="47">
        <f>IFERROR(PIMExport!DL12*1,IFERROR(SUBSTITUTE(PIMExport!DL12,".",",")*1,PIMExport!DL12))</f>
        <v>470</v>
      </c>
      <c r="DM14" s="47">
        <f>IFERROR(PIMExport!DM12*1,IFERROR(SUBSTITUTE(PIMExport!DM12,".",",")*1,PIMExport!DM12))</f>
        <v>5700</v>
      </c>
      <c r="DN14" s="47">
        <f>IFERROR(PIMExport!DN12*1,IFERROR(SUBSTITUTE(PIMExport!DN12,".",",")*1,PIMExport!DN12))</f>
        <v>0</v>
      </c>
      <c r="DO14" s="47">
        <f>IFERROR(PIMExport!DO12*1,IFERROR(SUBSTITUTE(PIMExport!DO12,".",",")*1,PIMExport!DO12))</f>
        <v>0</v>
      </c>
    </row>
    <row r="15" spans="1:119">
      <c r="A15" s="47" t="str">
        <f>IFERROR(PIMExport!A13*1,IFERROR(SUBSTITUTE(PIMExport!A13,".",",")*1,PIMExport!A13))</f>
        <v>MLSM06D10-Z320</v>
      </c>
      <c r="B15" s="47" t="str">
        <f>IFERROR(PIMExport!B13*1,IFERROR(SUBSTITUTE(PIMExport!B13,".",",")*1,PIMExport!B13))</f>
        <v>BallScrew</v>
      </c>
      <c r="C15" s="47" t="str">
        <f>IFERROR(PIMExport!C13*1,IFERROR(SUBSTITUTE(PIMExport!C13,".",",")*1,PIMExport!C13))</f>
        <v>Ball Guide</v>
      </c>
      <c r="D15" s="47">
        <f>IFERROR(PIMExport!D13*1,IFERROR(SUBSTITUTE(PIMExport!D13,".",",")*1,PIMExport!D13))</f>
        <v>4665</v>
      </c>
      <c r="E15" s="47">
        <f>IFERROR(PIMExport!E13*1,IFERROR(SUBSTITUTE(PIMExport!E13,".",",")*1,PIMExport!E13))</f>
        <v>5.7</v>
      </c>
      <c r="F15" s="47">
        <f>IFERROR(PIMExport!F13*1,IFERROR(SUBSTITUTE(PIMExport!F13,".",",")*1,PIMExport!F13))</f>
        <v>0</v>
      </c>
      <c r="G15" s="47">
        <f>IFERROR(PIMExport!G13*1,IFERROR(SUBSTITUTE(PIMExport!G13,".",",")*1,PIMExport!G13))</f>
        <v>14.4</v>
      </c>
      <c r="H15" s="47">
        <f>IFERROR(PIMExport!H13*1,IFERROR(SUBSTITUTE(PIMExport!H13,".",",")*1,PIMExport!H13))</f>
        <v>1.65</v>
      </c>
      <c r="I15" s="47">
        <f>IFERROR(PIMExport!I13*1,IFERROR(SUBSTITUTE(PIMExport!I13,".",",")*1,PIMExport!I13))</f>
        <v>320</v>
      </c>
      <c r="J15" s="47">
        <f>IFERROR(PIMExport!J13*1,IFERROR(SUBSTITUTE(PIMExport!J13,".",",")*1,PIMExport!J13))</f>
        <v>105</v>
      </c>
      <c r="K15" s="47">
        <f>IFERROR(PIMExport!K13*1,IFERROR(SUBSTITUTE(PIMExport!K13,".",",")*1,PIMExport!K13))</f>
        <v>0</v>
      </c>
      <c r="L15" s="47">
        <f>IFERROR(PIMExport!L13*1,IFERROR(SUBSTITUTE(PIMExport!L13,".",",")*1,PIMExport!L13))</f>
        <v>3.8999999999999999E-5</v>
      </c>
      <c r="M15" s="47">
        <f>IFERROR(PIMExport!M13*1,IFERROR(SUBSTITUTE(PIMExport!M13,".",",")*1,PIMExport!M13))</f>
        <v>0.9</v>
      </c>
      <c r="N15" s="47">
        <f>IFERROR(PIMExport!N13*1,IFERROR(SUBSTITUTE(PIMExport!N13,".",",")*1,PIMExport!N13))</f>
        <v>150</v>
      </c>
      <c r="O15" s="47">
        <f>IFERROR(PIMExport!O13*1,IFERROR(SUBSTITUTE(PIMExport!O13,".",",")*1,PIMExport!O13))</f>
        <v>1500</v>
      </c>
      <c r="P15" s="47">
        <f>IFERROR(PIMExport!P13*1,IFERROR(SUBSTITUTE(PIMExport!P13,".",",")*1,PIMExport!P13))</f>
        <v>3000</v>
      </c>
      <c r="Q15" s="47">
        <f>IFERROR(PIMExport!Q13*1,IFERROR(SUBSTITUTE(PIMExport!Q13,".",",")*1,PIMExport!Q13))</f>
        <v>1.6</v>
      </c>
      <c r="R15" s="47">
        <f>IFERROR(PIMExport!R13*1,IFERROR(SUBSTITUTE(PIMExport!R13,".",",")*1,PIMExport!R13))</f>
        <v>2.2000000000000002</v>
      </c>
      <c r="S15" s="47">
        <f>IFERROR(PIMExport!S13*1,IFERROR(SUBSTITUTE(PIMExport!S13,".",",")*1,PIMExport!S13))</f>
        <v>2.6</v>
      </c>
      <c r="T15" s="47">
        <f>IFERROR(PIMExport!T13*1,IFERROR(SUBSTITUTE(PIMExport!T13,".",",")*1,PIMExport!T13))</f>
        <v>27</v>
      </c>
      <c r="U15" s="47">
        <f>IFERROR(PIMExport!U13*1,IFERROR(SUBSTITUTE(PIMExport!U13,".",",")*1,PIMExport!U13))</f>
        <v>0.1</v>
      </c>
      <c r="V15" s="47">
        <f>IFERROR(PIMExport!V13*1,IFERROR(SUBSTITUTE(PIMExport!V13,".",",")*1,PIMExport!V13))</f>
        <v>0</v>
      </c>
      <c r="W15" s="47">
        <f>IFERROR(PIMExport!W13*1,IFERROR(SUBSTITUTE(PIMExport!W13,".",",")*1,PIMExport!W13))</f>
        <v>0</v>
      </c>
      <c r="X15" s="47">
        <f>IFERROR(PIMExport!X13*1,IFERROR(SUBSTITUTE(PIMExport!X13,".",",")*1,PIMExport!X13))</f>
        <v>0</v>
      </c>
      <c r="Y15" s="47">
        <f>IFERROR(PIMExport!Y13*1,IFERROR(SUBSTITUTE(PIMExport!Y13,".",",")*1,PIMExport!Y13))</f>
        <v>5000</v>
      </c>
      <c r="Z15" s="47">
        <f>IFERROR(PIMExport!Z13*1,IFERROR(SUBSTITUTE(PIMExport!Z13,".",",")*1,PIMExport!Z13))</f>
        <v>0</v>
      </c>
      <c r="AA15" s="47">
        <f>IFERROR(PIMExport!AA13*1,IFERROR(SUBSTITUTE(PIMExport!AA13,".",",")*1,PIMExport!AA13))</f>
        <v>0</v>
      </c>
      <c r="AB15" s="47">
        <f>IFERROR(PIMExport!AB13*1,IFERROR(SUBSTITUTE(PIMExport!AB13,".",",")*1,PIMExport!AB13))</f>
        <v>0</v>
      </c>
      <c r="AC15" s="47">
        <f>IFERROR(PIMExport!AC13*1,IFERROR(SUBSTITUTE(PIMExport!AC13,".",",")*1,PIMExport!AC13))</f>
        <v>0</v>
      </c>
      <c r="AD15" s="47">
        <f>IFERROR(PIMExport!AD13*1,IFERROR(SUBSTITUTE(PIMExport!AD13,".",",")*1,PIMExport!AD13))</f>
        <v>0</v>
      </c>
      <c r="AE15" s="47">
        <f>IFERROR(PIMExport!AE13*1,IFERROR(SUBSTITUTE(PIMExport!AE13,".",",")*1,PIMExport!AE13))</f>
        <v>6000</v>
      </c>
      <c r="AF15" s="47">
        <f>IFERROR(PIMExport!AF13*1,IFERROR(SUBSTITUTE(PIMExport!AF13,".",",")*1,PIMExport!AF13))</f>
        <v>6000</v>
      </c>
      <c r="AG15" s="47">
        <f>IFERROR(PIMExport!AG13*1,IFERROR(SUBSTITUTE(PIMExport!AG13,".",",")*1,PIMExport!AG13))</f>
        <v>400</v>
      </c>
      <c r="AH15" s="47">
        <f>IFERROR(PIMExport!AH13*1,IFERROR(SUBSTITUTE(PIMExport!AH13,".",",")*1,PIMExport!AH13))</f>
        <v>0</v>
      </c>
      <c r="AI15" s="47">
        <f>IFERROR(PIMExport!AI13*1,IFERROR(SUBSTITUTE(PIMExport!AI13,".",",")*1,PIMExport!AI13))</f>
        <v>0</v>
      </c>
      <c r="AJ15" s="47">
        <f>IFERROR(PIMExport!AJ13*1,IFERROR(SUBSTITUTE(PIMExport!AJ13,".",",")*1,PIMExport!AJ13))</f>
        <v>6</v>
      </c>
      <c r="AK15" s="47">
        <f>IFERROR(PIMExport!AK13*1,IFERROR(SUBSTITUTE(PIMExport!AK13,".",",")*1,PIMExport!AK13))</f>
        <v>6</v>
      </c>
      <c r="AL15" s="47">
        <f>IFERROR(PIMExport!AL13*1,IFERROR(SUBSTITUTE(PIMExport!AL13,".",",")*1,PIMExport!AL13))</f>
        <v>0.5</v>
      </c>
      <c r="AM15" s="47">
        <f>IFERROR(PIMExport!AM13*1,IFERROR(SUBSTITUTE(PIMExport!AM13,".",",")*1,PIMExport!AM13))</f>
        <v>20</v>
      </c>
      <c r="AN15" s="47">
        <f>IFERROR(PIMExport!AN13*1,IFERROR(SUBSTITUTE(PIMExport!AN13,".",",")*1,PIMExport!AN13))</f>
        <v>2</v>
      </c>
      <c r="AO15" s="47">
        <f>IFERROR(PIMExport!AO13*1,IFERROR(SUBSTITUTE(PIMExport!AO13,".",",")*1,PIMExport!AO13))</f>
        <v>55080</v>
      </c>
      <c r="AP15" s="47">
        <f>IFERROR(PIMExport!AP13*1,IFERROR(SUBSTITUTE(PIMExport!AP13,".",",")*1,PIMExport!AP13))</f>
        <v>500</v>
      </c>
      <c r="AQ15" s="47">
        <f>IFERROR(PIMExport!AQ13*1,IFERROR(SUBSTITUTE(PIMExport!AQ13,".",",")*1,PIMExport!AQ13))</f>
        <v>0</v>
      </c>
      <c r="AR15" s="47">
        <f>IFERROR(PIMExport!AR13*1,IFERROR(SUBSTITUTE(PIMExport!AR13,".",",")*1,PIMExport!AR13))</f>
        <v>0</v>
      </c>
      <c r="AS15" s="47">
        <f>IFERROR(PIMExport!AS13*1,IFERROR(SUBSTITUTE(PIMExport!AS13,".",",")*1,PIMExport!AS13))</f>
        <v>0</v>
      </c>
      <c r="AT15" s="47">
        <f>IFERROR(PIMExport!AT13*1,IFERROR(SUBSTITUTE(PIMExport!AT13,".",",")*1,PIMExport!AT13))</f>
        <v>0</v>
      </c>
      <c r="AU15" s="47">
        <f>IFERROR(PIMExport!AU13*1,IFERROR(SUBSTITUTE(PIMExport!AU13,".",",")*1,PIMExport!AU13))</f>
        <v>0</v>
      </c>
      <c r="AV15" s="47">
        <f>IFERROR(PIMExport!AV13*1,IFERROR(SUBSTITUTE(PIMExport!AV13,".",",")*1,PIMExport!AV13))</f>
        <v>0</v>
      </c>
      <c r="AW15" s="47">
        <f>IFERROR(PIMExport!AW13*1,IFERROR(SUBSTITUTE(PIMExport!AW13,".",",")*1,PIMExport!AW13))</f>
        <v>0</v>
      </c>
      <c r="AX15" s="47">
        <f>IFERROR(PIMExport!AX13*1,IFERROR(SUBSTITUTE(PIMExport!AX13,".",",")*1,PIMExport!AX13))</f>
        <v>0</v>
      </c>
      <c r="AY15" s="47">
        <f>IFERROR(PIMExport!AY13*1,IFERROR(SUBSTITUTE(PIMExport!AY13,".",",")*1,PIMExport!AY13))</f>
        <v>0</v>
      </c>
      <c r="AZ15" s="47">
        <f>IFERROR(PIMExport!AZ13*1,IFERROR(SUBSTITUTE(PIMExport!AZ13,".",",")*1,PIMExport!AZ13))</f>
        <v>0</v>
      </c>
      <c r="BA15" s="47">
        <f>IFERROR(PIMExport!BA13*1,IFERROR(SUBSTITUTE(PIMExport!BA13,".",",")*1,PIMExport!BA13))</f>
        <v>0</v>
      </c>
      <c r="BB15" s="47">
        <f>IFERROR(PIMExport!BB13*1,IFERROR(SUBSTITUTE(PIMExport!BB13,".",",")*1,PIMExport!BB13))</f>
        <v>0</v>
      </c>
      <c r="BC15" s="47">
        <f>IFERROR(PIMExport!BC13*1,IFERROR(SUBSTITUTE(PIMExport!BC13,".",",")*1,PIMExport!BC13))</f>
        <v>0</v>
      </c>
      <c r="BD15" s="47">
        <f>IFERROR(PIMExport!BD13*1,IFERROR(SUBSTITUTE(PIMExport!BD13,".",",")*1,PIMExport!BD13))</f>
        <v>0</v>
      </c>
      <c r="BE15" s="47">
        <f>IFERROR(PIMExport!BE13*1,IFERROR(SUBSTITUTE(PIMExport!BE13,".",",")*1,PIMExport!BE13))</f>
        <v>0</v>
      </c>
      <c r="BF15" s="47">
        <f>IFERROR(PIMExport!BF13*1,IFERROR(SUBSTITUTE(PIMExport!BF13,".",",")*1,PIMExport!BF13))</f>
        <v>0</v>
      </c>
      <c r="BG15" s="47">
        <f>IFERROR(PIMExport!BG13*1,IFERROR(SUBSTITUTE(PIMExport!BG13,".",",")*1,PIMExport!BG13))</f>
        <v>435</v>
      </c>
      <c r="BH15" s="47">
        <f>IFERROR(PIMExport!BH13*1,IFERROR(SUBSTITUTE(PIMExport!BH13,".",",")*1,PIMExport!BH13))</f>
        <v>495</v>
      </c>
      <c r="BI15" s="47">
        <f>IFERROR(PIMExport!BI13*1,IFERROR(SUBSTITUTE(PIMExport!BI13,".",",")*1,PIMExport!BI13))</f>
        <v>535</v>
      </c>
      <c r="BJ15" s="47">
        <f>IFERROR(PIMExport!BJ13*1,IFERROR(SUBSTITUTE(PIMExport!BJ13,".",",")*1,PIMExport!BJ13))</f>
        <v>585</v>
      </c>
      <c r="BK15" s="47">
        <f>IFERROR(PIMExport!BK13*1,IFERROR(SUBSTITUTE(PIMExport!BK13,".",",")*1,PIMExport!BK13))</f>
        <v>625</v>
      </c>
      <c r="BL15" s="47">
        <f>IFERROR(PIMExport!BL13*1,IFERROR(SUBSTITUTE(PIMExport!BL13,".",",")*1,PIMExport!BL13))</f>
        <v>675</v>
      </c>
      <c r="BM15" s="47">
        <f>IFERROR(PIMExport!BM13*1,IFERROR(SUBSTITUTE(PIMExport!BM13,".",",")*1,PIMExport!BM13))</f>
        <v>715</v>
      </c>
      <c r="BN15" s="47">
        <f>IFERROR(PIMExport!BN13*1,IFERROR(SUBSTITUTE(PIMExport!BN13,".",",")*1,PIMExport!BN13))</f>
        <v>755</v>
      </c>
      <c r="BO15" s="47">
        <f>IFERROR(PIMExport!BO13*1,IFERROR(SUBSTITUTE(PIMExport!BO13,".",",")*1,PIMExport!BO13))</f>
        <v>0</v>
      </c>
      <c r="BP15" s="47">
        <f>IFERROR(PIMExport!BP13*1,IFERROR(SUBSTITUTE(PIMExport!BP13,".",",")*1,PIMExport!BP13))</f>
        <v>0</v>
      </c>
      <c r="BQ15" s="47">
        <f>IFERROR(PIMExport!BQ13*1,IFERROR(SUBSTITUTE(PIMExport!BQ13,".",",")*1,PIMExport!BQ13))</f>
        <v>0</v>
      </c>
      <c r="BR15" s="47">
        <f>IFERROR(PIMExport!BR13*1,IFERROR(SUBSTITUTE(PIMExport!BR13,".",",")*1,PIMExport!BR13))</f>
        <v>0</v>
      </c>
      <c r="BS15" s="47">
        <f>IFERROR(PIMExport!BS13*1,IFERROR(SUBSTITUTE(PIMExport!BS13,".",",")*1,PIMExport!BS13))</f>
        <v>0</v>
      </c>
      <c r="BT15" s="47">
        <f>IFERROR(PIMExport!BT13*1,IFERROR(SUBSTITUTE(PIMExport!BT13,".",",")*1,PIMExport!BT13))</f>
        <v>0</v>
      </c>
      <c r="BU15" s="47">
        <f>IFERROR(PIMExport!BU13*1,IFERROR(SUBSTITUTE(PIMExport!BU13,".",",")*1,PIMExport!BU13))</f>
        <v>0</v>
      </c>
      <c r="BV15" s="47">
        <f>IFERROR(PIMExport!BV13*1,IFERROR(SUBSTITUTE(PIMExport!BV13,".",",")*1,PIMExport!BV13))</f>
        <v>0</v>
      </c>
      <c r="BW15" s="47">
        <f>IFERROR(PIMExport!BW13*1,IFERROR(SUBSTITUTE(PIMExport!BW13,".",",")*1,PIMExport!BW13))</f>
        <v>0</v>
      </c>
      <c r="BX15" s="47">
        <f>IFERROR(PIMExport!BX13*1,IFERROR(SUBSTITUTE(PIMExport!BX13,".",",")*1,PIMExport!BX13))</f>
        <v>0</v>
      </c>
      <c r="BY15" s="47">
        <f>IFERROR(PIMExport!BY13*1,IFERROR(SUBSTITUTE(PIMExport!BY13,".",",")*1,PIMExport!BY13))</f>
        <v>0</v>
      </c>
      <c r="BZ15" s="47">
        <f>IFERROR(PIMExport!BZ13*1,IFERROR(SUBSTITUTE(PIMExport!BZ13,".",",")*1,PIMExport!BZ13))</f>
        <v>0</v>
      </c>
      <c r="CA15" s="47">
        <f>IFERROR(PIMExport!CA13*1,IFERROR(SUBSTITUTE(PIMExport!CA13,".",",")*1,PIMExport!CA13))</f>
        <v>0</v>
      </c>
      <c r="CB15" s="47">
        <f>IFERROR(PIMExport!CB13*1,IFERROR(SUBSTITUTE(PIMExport!CB13,".",",")*1,PIMExport!CB13))</f>
        <v>751</v>
      </c>
      <c r="CC15" s="47">
        <f>IFERROR(PIMExport!CC13*1,IFERROR(SUBSTITUTE(PIMExport!CC13,".",",")*1,PIMExport!CC13))</f>
        <v>1221</v>
      </c>
      <c r="CD15" s="47">
        <f>IFERROR(PIMExport!CD13*1,IFERROR(SUBSTITUTE(PIMExport!CD13,".",",")*1,PIMExport!CD13))</f>
        <v>1981</v>
      </c>
      <c r="CE15" s="47">
        <f>IFERROR(PIMExport!CE13*1,IFERROR(SUBSTITUTE(PIMExport!CE13,".",",")*1,PIMExport!CE13))</f>
        <v>2731</v>
      </c>
      <c r="CF15" s="47">
        <f>IFERROR(PIMExport!CF13*1,IFERROR(SUBSTITUTE(PIMExport!CF13,".",",")*1,PIMExport!CF13))</f>
        <v>3491</v>
      </c>
      <c r="CG15" s="47">
        <f>IFERROR(PIMExport!CG13*1,IFERROR(SUBSTITUTE(PIMExport!CG13,".",",")*1,PIMExport!CG13))</f>
        <v>4241</v>
      </c>
      <c r="CH15" s="47">
        <f>IFERROR(PIMExport!CH13*1,IFERROR(SUBSTITUTE(PIMExport!CH13,".",",")*1,PIMExport!CH13))</f>
        <v>5001</v>
      </c>
      <c r="CI15" s="47">
        <f>IFERROR(PIMExport!CI13*1,IFERROR(SUBSTITUTE(PIMExport!CI13,".",",")*1,PIMExport!CI13))</f>
        <v>0</v>
      </c>
      <c r="CJ15" s="47">
        <f>IFERROR(PIMExport!CJ13*1,IFERROR(SUBSTITUTE(PIMExport!CJ13,".",",")*1,PIMExport!CJ13))</f>
        <v>0</v>
      </c>
      <c r="CK15" s="47">
        <f>IFERROR(PIMExport!CK13*1,IFERROR(SUBSTITUTE(PIMExport!CK13,".",",")*1,PIMExport!CK13))</f>
        <v>0</v>
      </c>
      <c r="CL15" s="47">
        <f>IFERROR(PIMExport!CL13*1,IFERROR(SUBSTITUTE(PIMExport!CL13,".",",")*1,PIMExport!CL13))</f>
        <v>0</v>
      </c>
      <c r="CM15" s="47">
        <f>IFERROR(PIMExport!CM13*1,IFERROR(SUBSTITUTE(PIMExport!CM13,".",",")*1,PIMExport!CM13))</f>
        <v>0</v>
      </c>
      <c r="CN15" s="47">
        <f>IFERROR(PIMExport!CN13*1,IFERROR(SUBSTITUTE(PIMExport!CN13,".",",")*1,PIMExport!CN13))</f>
        <v>0</v>
      </c>
      <c r="CO15" s="47">
        <f>IFERROR(PIMExport!CO13*1,IFERROR(SUBSTITUTE(PIMExport!CO13,".",",")*1,PIMExport!CO13))</f>
        <v>0</v>
      </c>
      <c r="CP15" s="47">
        <f>IFERROR(PIMExport!CP13*1,IFERROR(SUBSTITUTE(PIMExport!CP13,".",",")*1,PIMExport!CP13))</f>
        <v>0</v>
      </c>
      <c r="CQ15" s="47">
        <f>IFERROR(PIMExport!CQ13*1,IFERROR(SUBSTITUTE(PIMExport!CQ13,".",",")*1,PIMExport!CQ13))</f>
        <v>0</v>
      </c>
      <c r="CR15" s="47">
        <f>IFERROR(PIMExport!CR13*1,IFERROR(SUBSTITUTE(PIMExport!CR13,".",",")*1,PIMExport!CR13))</f>
        <v>0</v>
      </c>
      <c r="CS15" s="47">
        <f>IFERROR(PIMExport!CS13*1,IFERROR(SUBSTITUTE(PIMExport!CS13,".",",")*1,PIMExport!CS13))</f>
        <v>0</v>
      </c>
      <c r="CT15" s="47">
        <f>IFERROR(PIMExport!CT13*1,IFERROR(SUBSTITUTE(PIMExport!CT13,".",",")*1,PIMExport!CT13))</f>
        <v>0</v>
      </c>
      <c r="CU15" s="47">
        <f>IFERROR(PIMExport!CU13*1,IFERROR(SUBSTITUTE(PIMExport!CU13,".",",")*1,PIMExport!CU13))</f>
        <v>10</v>
      </c>
      <c r="CV15" s="47">
        <f>IFERROR(PIMExport!CV13*1,IFERROR(SUBSTITUTE(PIMExport!CV13,".",",")*1,PIMExport!CV13))</f>
        <v>13200</v>
      </c>
      <c r="CW15" s="47">
        <f>IFERROR(PIMExport!CW13*1,IFERROR(SUBSTITUTE(PIMExport!CW13,".",",")*1,PIMExport!CW13))</f>
        <v>2.2499999999999999E-4</v>
      </c>
      <c r="CX15" s="47">
        <f>IFERROR(PIMExport!CX13*1,IFERROR(SUBSTITUTE(PIMExport!CX13,".",",")*1,PIMExport!CX13))</f>
        <v>400</v>
      </c>
      <c r="CY15" s="47">
        <f>IFERROR(PIMExport!CY13*1,IFERROR(SUBSTITUTE(PIMExport!CY13,".",",")*1,PIMExport!CY13))</f>
        <v>500</v>
      </c>
      <c r="CZ15" s="47">
        <f>IFERROR(PIMExport!CZ13*1,IFERROR(SUBSTITUTE(PIMExport!CZ13,".",",")*1,PIMExport!CZ13))</f>
        <v>26000</v>
      </c>
      <c r="DA15" s="47">
        <f>IFERROR(PIMExport!DA13*1,IFERROR(SUBSTITUTE(PIMExport!DA13,".",",")*1,PIMExport!DA13))</f>
        <v>350</v>
      </c>
      <c r="DB15" s="47">
        <f>IFERROR(PIMExport!DB13*1,IFERROR(SUBSTITUTE(PIMExport!DB13,".",",")*1,PIMExport!DB13))</f>
        <v>0</v>
      </c>
      <c r="DC15" s="47">
        <f>IFERROR(PIMExport!DC13*1,IFERROR(SUBSTITUTE(PIMExport!DC13,".",",")*1,PIMExport!DC13))</f>
        <v>0</v>
      </c>
      <c r="DD15" s="47">
        <f>IFERROR(PIMExport!DD13*1,IFERROR(SUBSTITUTE(PIMExport!DD13,".",",")*1,PIMExport!DD13))</f>
        <v>0</v>
      </c>
      <c r="DE15" s="47">
        <f>IFERROR(PIMExport!DE13*1,IFERROR(SUBSTITUTE(PIMExport!DE13,".",",")*1,PIMExport!DE13))</f>
        <v>0</v>
      </c>
      <c r="DF15" s="47">
        <f>IFERROR(PIMExport!DF13*1,IFERROR(SUBSTITUTE(PIMExport!DF13,".",",")*1,PIMExport!DF13))</f>
        <v>0</v>
      </c>
      <c r="DG15" s="47">
        <f>IFERROR(PIMExport!DG13*1,IFERROR(SUBSTITUTE(PIMExport!DG13,".",",")*1,PIMExport!DG13))</f>
        <v>0</v>
      </c>
      <c r="DH15" s="47" t="str">
        <f>IFERROR(PIMExport!DH13*1,IFERROR(SUBSTITUTE(PIMExport!DH13,".",",")*1,PIMExport!DH13))</f>
        <v>Equal to or better than 0.025 mm</v>
      </c>
      <c r="DI15" s="47">
        <f>IFERROR(PIMExport!DI13*1,IFERROR(SUBSTITUTE(PIMExport!DI13,".",",")*1,PIMExport!DI13))</f>
        <v>0</v>
      </c>
      <c r="DJ15" s="47" t="str">
        <f>IFERROR(PIMExport!DJ13*1,IFERROR(SUBSTITUTE(PIMExport!DJ13,".",",")*1,PIMExport!DJ13))</f>
        <v>160 x 65 mm</v>
      </c>
      <c r="DK15" s="47" t="str">
        <f>IFERROR(PIMExport!DK13*1,IFERROR(SUBSTITUTE(PIMExport!DK13,".",",")*1,PIMExport!DK13))</f>
        <v>25 mm</v>
      </c>
      <c r="DL15" s="47">
        <f>IFERROR(PIMExport!DL13*1,IFERROR(SUBSTITUTE(PIMExport!DL13,".",",")*1,PIMExport!DL13))</f>
        <v>620</v>
      </c>
      <c r="DM15" s="47">
        <f>IFERROR(PIMExport!DM13*1,IFERROR(SUBSTITUTE(PIMExport!DM13,".",",")*1,PIMExport!DM13))</f>
        <v>5700</v>
      </c>
      <c r="DN15" s="47">
        <f>IFERROR(PIMExport!DN13*1,IFERROR(SUBSTITUTE(PIMExport!DN13,".",",")*1,PIMExport!DN13))</f>
        <v>0</v>
      </c>
      <c r="DO15" s="47">
        <f>IFERROR(PIMExport!DO13*1,IFERROR(SUBSTITUTE(PIMExport!DO13,".",",")*1,PIMExport!DO13))</f>
        <v>0</v>
      </c>
    </row>
    <row r="16" spans="1:119">
      <c r="A16" s="47" t="str">
        <f>IFERROR(PIMExport!A14*1,IFERROR(SUBSTITUTE(PIMExport!A14,".",",")*1,PIMExport!A14))</f>
        <v>MLSM06D05-Z320</v>
      </c>
      <c r="B16" s="47" t="str">
        <f>IFERROR(PIMExport!B14*1,IFERROR(SUBSTITUTE(PIMExport!B14,".",",")*1,PIMExport!B14))</f>
        <v>BallScrew</v>
      </c>
      <c r="C16" s="47" t="str">
        <f>IFERROR(PIMExport!C14*1,IFERROR(SUBSTITUTE(PIMExport!C14,".",",")*1,PIMExport!C14))</f>
        <v>Ball Guide</v>
      </c>
      <c r="D16" s="47">
        <f>IFERROR(PIMExport!D14*1,IFERROR(SUBSTITUTE(PIMExport!D14,".",",")*1,PIMExport!D14))</f>
        <v>4665</v>
      </c>
      <c r="E16" s="47">
        <f>IFERROR(PIMExport!E14*1,IFERROR(SUBSTITUTE(PIMExport!E14,".",",")*1,PIMExport!E14))</f>
        <v>5.7</v>
      </c>
      <c r="F16" s="47">
        <f>IFERROR(PIMExport!F14*1,IFERROR(SUBSTITUTE(PIMExport!F14,".",",")*1,PIMExport!F14))</f>
        <v>0</v>
      </c>
      <c r="G16" s="47">
        <f>IFERROR(PIMExport!G14*1,IFERROR(SUBSTITUTE(PIMExport!G14,".",",")*1,PIMExport!G14))</f>
        <v>14.4</v>
      </c>
      <c r="H16" s="47">
        <f>IFERROR(PIMExport!H14*1,IFERROR(SUBSTITUTE(PIMExport!H14,".",",")*1,PIMExport!H14))</f>
        <v>1.65</v>
      </c>
      <c r="I16" s="47">
        <f>IFERROR(PIMExport!I14*1,IFERROR(SUBSTITUTE(PIMExport!I14,".",",")*1,PIMExport!I14))</f>
        <v>320</v>
      </c>
      <c r="J16" s="47">
        <f>IFERROR(PIMExport!J14*1,IFERROR(SUBSTITUTE(PIMExport!J14,".",",")*1,PIMExport!J14))</f>
        <v>105</v>
      </c>
      <c r="K16" s="47">
        <f>IFERROR(PIMExport!K14*1,IFERROR(SUBSTITUTE(PIMExport!K14,".",",")*1,PIMExport!K14))</f>
        <v>0</v>
      </c>
      <c r="L16" s="47">
        <f>IFERROR(PIMExport!L14*1,IFERROR(SUBSTITUTE(PIMExport!L14,".",",")*1,PIMExport!L14))</f>
        <v>3.8999999999999999E-5</v>
      </c>
      <c r="M16" s="47">
        <f>IFERROR(PIMExport!M14*1,IFERROR(SUBSTITUTE(PIMExport!M14,".",",")*1,PIMExport!M14))</f>
        <v>0.9</v>
      </c>
      <c r="N16" s="47">
        <f>IFERROR(PIMExport!N14*1,IFERROR(SUBSTITUTE(PIMExport!N14,".",",")*1,PIMExport!N14))</f>
        <v>150</v>
      </c>
      <c r="O16" s="47">
        <f>IFERROR(PIMExport!O14*1,IFERROR(SUBSTITUTE(PIMExport!O14,".",",")*1,PIMExport!O14))</f>
        <v>1500</v>
      </c>
      <c r="P16" s="47">
        <f>IFERROR(PIMExport!P14*1,IFERROR(SUBSTITUTE(PIMExport!P14,".",",")*1,PIMExport!P14))</f>
        <v>3000</v>
      </c>
      <c r="Q16" s="47">
        <f>IFERROR(PIMExport!Q14*1,IFERROR(SUBSTITUTE(PIMExport!Q14,".",",")*1,PIMExport!Q14))</f>
        <v>1</v>
      </c>
      <c r="R16" s="47">
        <f>IFERROR(PIMExport!R14*1,IFERROR(SUBSTITUTE(PIMExport!R14,".",",")*1,PIMExport!R14))</f>
        <v>1.6</v>
      </c>
      <c r="S16" s="47">
        <f>IFERROR(PIMExport!S14*1,IFERROR(SUBSTITUTE(PIMExport!S14,".",",")*1,PIMExport!S14))</f>
        <v>2</v>
      </c>
      <c r="T16" s="47">
        <f>IFERROR(PIMExport!T14*1,IFERROR(SUBSTITUTE(PIMExport!T14,".",",")*1,PIMExport!T14))</f>
        <v>27</v>
      </c>
      <c r="U16" s="47">
        <f>IFERROR(PIMExport!U14*1,IFERROR(SUBSTITUTE(PIMExport!U14,".",",")*1,PIMExport!U14))</f>
        <v>0.1</v>
      </c>
      <c r="V16" s="47">
        <f>IFERROR(PIMExport!V14*1,IFERROR(SUBSTITUTE(PIMExport!V14,".",",")*1,PIMExport!V14))</f>
        <v>0</v>
      </c>
      <c r="W16" s="47">
        <f>IFERROR(PIMExport!W14*1,IFERROR(SUBSTITUTE(PIMExport!W14,".",",")*1,PIMExport!W14))</f>
        <v>0</v>
      </c>
      <c r="X16" s="47">
        <f>IFERROR(PIMExport!X14*1,IFERROR(SUBSTITUTE(PIMExport!X14,".",",")*1,PIMExport!X14))</f>
        <v>0</v>
      </c>
      <c r="Y16" s="47">
        <f>IFERROR(PIMExport!Y14*1,IFERROR(SUBSTITUTE(PIMExport!Y14,".",",")*1,PIMExport!Y14))</f>
        <v>5000</v>
      </c>
      <c r="Z16" s="47">
        <f>IFERROR(PIMExport!Z14*1,IFERROR(SUBSTITUTE(PIMExport!Z14,".",",")*1,PIMExport!Z14))</f>
        <v>0</v>
      </c>
      <c r="AA16" s="47">
        <f>IFERROR(PIMExport!AA14*1,IFERROR(SUBSTITUTE(PIMExport!AA14,".",",")*1,PIMExport!AA14))</f>
        <v>0</v>
      </c>
      <c r="AB16" s="47">
        <f>IFERROR(PIMExport!AB14*1,IFERROR(SUBSTITUTE(PIMExport!AB14,".",",")*1,PIMExport!AB14))</f>
        <v>0</v>
      </c>
      <c r="AC16" s="47">
        <f>IFERROR(PIMExport!AC14*1,IFERROR(SUBSTITUTE(PIMExport!AC14,".",",")*1,PIMExport!AC14))</f>
        <v>0</v>
      </c>
      <c r="AD16" s="47">
        <f>IFERROR(PIMExport!AD14*1,IFERROR(SUBSTITUTE(PIMExport!AD14,".",",")*1,PIMExport!AD14))</f>
        <v>0</v>
      </c>
      <c r="AE16" s="47">
        <f>IFERROR(PIMExport!AE14*1,IFERROR(SUBSTITUTE(PIMExport!AE14,".",",")*1,PIMExport!AE14))</f>
        <v>6000</v>
      </c>
      <c r="AF16" s="47">
        <f>IFERROR(PIMExport!AF14*1,IFERROR(SUBSTITUTE(PIMExport!AF14,".",",")*1,PIMExport!AF14))</f>
        <v>6000</v>
      </c>
      <c r="AG16" s="47">
        <f>IFERROR(PIMExport!AG14*1,IFERROR(SUBSTITUTE(PIMExport!AG14,".",",")*1,PIMExport!AG14))</f>
        <v>400</v>
      </c>
      <c r="AH16" s="47">
        <f>IFERROR(PIMExport!AH14*1,IFERROR(SUBSTITUTE(PIMExport!AH14,".",",")*1,PIMExport!AH14))</f>
        <v>0</v>
      </c>
      <c r="AI16" s="47">
        <f>IFERROR(PIMExport!AI14*1,IFERROR(SUBSTITUTE(PIMExport!AI14,".",",")*1,PIMExport!AI14))</f>
        <v>0</v>
      </c>
      <c r="AJ16" s="47">
        <f>IFERROR(PIMExport!AJ14*1,IFERROR(SUBSTITUTE(PIMExport!AJ14,".",",")*1,PIMExport!AJ14))</f>
        <v>6</v>
      </c>
      <c r="AK16" s="47">
        <f>IFERROR(PIMExport!AK14*1,IFERROR(SUBSTITUTE(PIMExport!AK14,".",",")*1,PIMExport!AK14))</f>
        <v>6</v>
      </c>
      <c r="AL16" s="47">
        <f>IFERROR(PIMExport!AL14*1,IFERROR(SUBSTITUTE(PIMExport!AL14,".",",")*1,PIMExport!AL14))</f>
        <v>0.25</v>
      </c>
      <c r="AM16" s="47">
        <f>IFERROR(PIMExport!AM14*1,IFERROR(SUBSTITUTE(PIMExport!AM14,".",",")*1,PIMExport!AM14))</f>
        <v>20</v>
      </c>
      <c r="AN16" s="47">
        <f>IFERROR(PIMExport!AN14*1,IFERROR(SUBSTITUTE(PIMExport!AN14,".",",")*1,PIMExport!AN14))</f>
        <v>2</v>
      </c>
      <c r="AO16" s="47">
        <f>IFERROR(PIMExport!AO14*1,IFERROR(SUBSTITUTE(PIMExport!AO14,".",",")*1,PIMExport!AO14))</f>
        <v>55080</v>
      </c>
      <c r="AP16" s="47">
        <f>IFERROR(PIMExport!AP14*1,IFERROR(SUBSTITUTE(PIMExport!AP14,".",",")*1,PIMExport!AP14))</f>
        <v>500</v>
      </c>
      <c r="AQ16" s="47">
        <f>IFERROR(PIMExport!AQ14*1,IFERROR(SUBSTITUTE(PIMExport!AQ14,".",",")*1,PIMExport!AQ14))</f>
        <v>0</v>
      </c>
      <c r="AR16" s="47">
        <f>IFERROR(PIMExport!AR14*1,IFERROR(SUBSTITUTE(PIMExport!AR14,".",",")*1,PIMExport!AR14))</f>
        <v>0</v>
      </c>
      <c r="AS16" s="47">
        <f>IFERROR(PIMExport!AS14*1,IFERROR(SUBSTITUTE(PIMExport!AS14,".",",")*1,PIMExport!AS14))</f>
        <v>0</v>
      </c>
      <c r="AT16" s="47">
        <f>IFERROR(PIMExport!AT14*1,IFERROR(SUBSTITUTE(PIMExport!AT14,".",",")*1,PIMExport!AT14))</f>
        <v>0</v>
      </c>
      <c r="AU16" s="47">
        <f>IFERROR(PIMExport!AU14*1,IFERROR(SUBSTITUTE(PIMExport!AU14,".",",")*1,PIMExport!AU14))</f>
        <v>0</v>
      </c>
      <c r="AV16" s="47">
        <f>IFERROR(PIMExport!AV14*1,IFERROR(SUBSTITUTE(PIMExport!AV14,".",",")*1,PIMExport!AV14))</f>
        <v>0</v>
      </c>
      <c r="AW16" s="47">
        <f>IFERROR(PIMExport!AW14*1,IFERROR(SUBSTITUTE(PIMExport!AW14,".",",")*1,PIMExport!AW14))</f>
        <v>0</v>
      </c>
      <c r="AX16" s="47">
        <f>IFERROR(PIMExport!AX14*1,IFERROR(SUBSTITUTE(PIMExport!AX14,".",",")*1,PIMExport!AX14))</f>
        <v>0</v>
      </c>
      <c r="AY16" s="47">
        <f>IFERROR(PIMExport!AY14*1,IFERROR(SUBSTITUTE(PIMExport!AY14,".",",")*1,PIMExport!AY14))</f>
        <v>0</v>
      </c>
      <c r="AZ16" s="47">
        <f>IFERROR(PIMExport!AZ14*1,IFERROR(SUBSTITUTE(PIMExport!AZ14,".",",")*1,PIMExport!AZ14))</f>
        <v>0</v>
      </c>
      <c r="BA16" s="47">
        <f>IFERROR(PIMExport!BA14*1,IFERROR(SUBSTITUTE(PIMExport!BA14,".",",")*1,PIMExport!BA14))</f>
        <v>0</v>
      </c>
      <c r="BB16" s="47">
        <f>IFERROR(PIMExport!BB14*1,IFERROR(SUBSTITUTE(PIMExport!BB14,".",",")*1,PIMExport!BB14))</f>
        <v>0</v>
      </c>
      <c r="BC16" s="47">
        <f>IFERROR(PIMExport!BC14*1,IFERROR(SUBSTITUTE(PIMExport!BC14,".",",")*1,PIMExport!BC14))</f>
        <v>0</v>
      </c>
      <c r="BD16" s="47">
        <f>IFERROR(PIMExport!BD14*1,IFERROR(SUBSTITUTE(PIMExport!BD14,".",",")*1,PIMExport!BD14))</f>
        <v>0</v>
      </c>
      <c r="BE16" s="47">
        <f>IFERROR(PIMExport!BE14*1,IFERROR(SUBSTITUTE(PIMExport!BE14,".",",")*1,PIMExport!BE14))</f>
        <v>0</v>
      </c>
      <c r="BF16" s="47">
        <f>IFERROR(PIMExport!BF14*1,IFERROR(SUBSTITUTE(PIMExport!BF14,".",",")*1,PIMExport!BF14))</f>
        <v>0</v>
      </c>
      <c r="BG16" s="47">
        <f>IFERROR(PIMExport!BG14*1,IFERROR(SUBSTITUTE(PIMExport!BG14,".",",")*1,PIMExport!BG14))</f>
        <v>435</v>
      </c>
      <c r="BH16" s="47">
        <f>IFERROR(PIMExport!BH14*1,IFERROR(SUBSTITUTE(PIMExport!BH14,".",",")*1,PIMExport!BH14))</f>
        <v>495</v>
      </c>
      <c r="BI16" s="47">
        <f>IFERROR(PIMExport!BI14*1,IFERROR(SUBSTITUTE(PIMExport!BI14,".",",")*1,PIMExport!BI14))</f>
        <v>535</v>
      </c>
      <c r="BJ16" s="47">
        <f>IFERROR(PIMExport!BJ14*1,IFERROR(SUBSTITUTE(PIMExport!BJ14,".",",")*1,PIMExport!BJ14))</f>
        <v>585</v>
      </c>
      <c r="BK16" s="47">
        <f>IFERROR(PIMExport!BK14*1,IFERROR(SUBSTITUTE(PIMExport!BK14,".",",")*1,PIMExport!BK14))</f>
        <v>625</v>
      </c>
      <c r="BL16" s="47">
        <f>IFERROR(PIMExport!BL14*1,IFERROR(SUBSTITUTE(PIMExport!BL14,".",",")*1,PIMExport!BL14))</f>
        <v>675</v>
      </c>
      <c r="BM16" s="47">
        <f>IFERROR(PIMExport!BM14*1,IFERROR(SUBSTITUTE(PIMExport!BM14,".",",")*1,PIMExport!BM14))</f>
        <v>715</v>
      </c>
      <c r="BN16" s="47">
        <f>IFERROR(PIMExport!BN14*1,IFERROR(SUBSTITUTE(PIMExport!BN14,".",",")*1,PIMExport!BN14))</f>
        <v>755</v>
      </c>
      <c r="BO16" s="47">
        <f>IFERROR(PIMExport!BO14*1,IFERROR(SUBSTITUTE(PIMExport!BO14,".",",")*1,PIMExport!BO14))</f>
        <v>0</v>
      </c>
      <c r="BP16" s="47">
        <f>IFERROR(PIMExport!BP14*1,IFERROR(SUBSTITUTE(PIMExport!BP14,".",",")*1,PIMExport!BP14))</f>
        <v>0</v>
      </c>
      <c r="BQ16" s="47">
        <f>IFERROR(PIMExport!BQ14*1,IFERROR(SUBSTITUTE(PIMExport!BQ14,".",",")*1,PIMExport!BQ14))</f>
        <v>0</v>
      </c>
      <c r="BR16" s="47">
        <f>IFERROR(PIMExport!BR14*1,IFERROR(SUBSTITUTE(PIMExport!BR14,".",",")*1,PIMExport!BR14))</f>
        <v>0</v>
      </c>
      <c r="BS16" s="47">
        <f>IFERROR(PIMExport!BS14*1,IFERROR(SUBSTITUTE(PIMExport!BS14,".",",")*1,PIMExport!BS14))</f>
        <v>0</v>
      </c>
      <c r="BT16" s="47">
        <f>IFERROR(PIMExport!BT14*1,IFERROR(SUBSTITUTE(PIMExport!BT14,".",",")*1,PIMExport!BT14))</f>
        <v>0</v>
      </c>
      <c r="BU16" s="47">
        <f>IFERROR(PIMExport!BU14*1,IFERROR(SUBSTITUTE(PIMExport!BU14,".",",")*1,PIMExport!BU14))</f>
        <v>0</v>
      </c>
      <c r="BV16" s="47">
        <f>IFERROR(PIMExport!BV14*1,IFERROR(SUBSTITUTE(PIMExport!BV14,".",",")*1,PIMExport!BV14))</f>
        <v>0</v>
      </c>
      <c r="BW16" s="47">
        <f>IFERROR(PIMExport!BW14*1,IFERROR(SUBSTITUTE(PIMExport!BW14,".",",")*1,PIMExport!BW14))</f>
        <v>0</v>
      </c>
      <c r="BX16" s="47">
        <f>IFERROR(PIMExport!BX14*1,IFERROR(SUBSTITUTE(PIMExport!BX14,".",",")*1,PIMExport!BX14))</f>
        <v>0</v>
      </c>
      <c r="BY16" s="47">
        <f>IFERROR(PIMExport!BY14*1,IFERROR(SUBSTITUTE(PIMExport!BY14,".",",")*1,PIMExport!BY14))</f>
        <v>0</v>
      </c>
      <c r="BZ16" s="47">
        <f>IFERROR(PIMExport!BZ14*1,IFERROR(SUBSTITUTE(PIMExport!BZ14,".",",")*1,PIMExport!BZ14))</f>
        <v>0</v>
      </c>
      <c r="CA16" s="47">
        <f>IFERROR(PIMExport!CA14*1,IFERROR(SUBSTITUTE(PIMExport!CA14,".",",")*1,PIMExport!CA14))</f>
        <v>0</v>
      </c>
      <c r="CB16" s="47">
        <f>IFERROR(PIMExport!CB14*1,IFERROR(SUBSTITUTE(PIMExport!CB14,".",",")*1,PIMExport!CB14))</f>
        <v>751</v>
      </c>
      <c r="CC16" s="47">
        <f>IFERROR(PIMExport!CC14*1,IFERROR(SUBSTITUTE(PIMExport!CC14,".",",")*1,PIMExport!CC14))</f>
        <v>1221</v>
      </c>
      <c r="CD16" s="47">
        <f>IFERROR(PIMExport!CD14*1,IFERROR(SUBSTITUTE(PIMExport!CD14,".",",")*1,PIMExport!CD14))</f>
        <v>1981</v>
      </c>
      <c r="CE16" s="47">
        <f>IFERROR(PIMExport!CE14*1,IFERROR(SUBSTITUTE(PIMExport!CE14,".",",")*1,PIMExport!CE14))</f>
        <v>2731</v>
      </c>
      <c r="CF16" s="47">
        <f>IFERROR(PIMExport!CF14*1,IFERROR(SUBSTITUTE(PIMExport!CF14,".",",")*1,PIMExport!CF14))</f>
        <v>3491</v>
      </c>
      <c r="CG16" s="47">
        <f>IFERROR(PIMExport!CG14*1,IFERROR(SUBSTITUTE(PIMExport!CG14,".",",")*1,PIMExport!CG14))</f>
        <v>4241</v>
      </c>
      <c r="CH16" s="47">
        <f>IFERROR(PIMExport!CH14*1,IFERROR(SUBSTITUTE(PIMExport!CH14,".",",")*1,PIMExport!CH14))</f>
        <v>5001</v>
      </c>
      <c r="CI16" s="47">
        <f>IFERROR(PIMExport!CI14*1,IFERROR(SUBSTITUTE(PIMExport!CI14,".",",")*1,PIMExport!CI14))</f>
        <v>0</v>
      </c>
      <c r="CJ16" s="47">
        <f>IFERROR(PIMExport!CJ14*1,IFERROR(SUBSTITUTE(PIMExport!CJ14,".",",")*1,PIMExport!CJ14))</f>
        <v>0</v>
      </c>
      <c r="CK16" s="47">
        <f>IFERROR(PIMExport!CK14*1,IFERROR(SUBSTITUTE(PIMExport!CK14,".",",")*1,PIMExport!CK14))</f>
        <v>0</v>
      </c>
      <c r="CL16" s="47">
        <f>IFERROR(PIMExport!CL14*1,IFERROR(SUBSTITUTE(PIMExport!CL14,".",",")*1,PIMExport!CL14))</f>
        <v>0</v>
      </c>
      <c r="CM16" s="47">
        <f>IFERROR(PIMExport!CM14*1,IFERROR(SUBSTITUTE(PIMExport!CM14,".",",")*1,PIMExport!CM14))</f>
        <v>0</v>
      </c>
      <c r="CN16" s="47">
        <f>IFERROR(PIMExport!CN14*1,IFERROR(SUBSTITUTE(PIMExport!CN14,".",",")*1,PIMExport!CN14))</f>
        <v>0</v>
      </c>
      <c r="CO16" s="47">
        <f>IFERROR(PIMExport!CO14*1,IFERROR(SUBSTITUTE(PIMExport!CO14,".",",")*1,PIMExport!CO14))</f>
        <v>0</v>
      </c>
      <c r="CP16" s="47">
        <f>IFERROR(PIMExport!CP14*1,IFERROR(SUBSTITUTE(PIMExport!CP14,".",",")*1,PIMExport!CP14))</f>
        <v>0</v>
      </c>
      <c r="CQ16" s="47">
        <f>IFERROR(PIMExport!CQ14*1,IFERROR(SUBSTITUTE(PIMExport!CQ14,".",",")*1,PIMExport!CQ14))</f>
        <v>0</v>
      </c>
      <c r="CR16" s="47">
        <f>IFERROR(PIMExport!CR14*1,IFERROR(SUBSTITUTE(PIMExport!CR14,".",",")*1,PIMExport!CR14))</f>
        <v>0</v>
      </c>
      <c r="CS16" s="47">
        <f>IFERROR(PIMExport!CS14*1,IFERROR(SUBSTITUTE(PIMExport!CS14,".",",")*1,PIMExport!CS14))</f>
        <v>0</v>
      </c>
      <c r="CT16" s="47">
        <f>IFERROR(PIMExport!CT14*1,IFERROR(SUBSTITUTE(PIMExport!CT14,".",",")*1,PIMExport!CT14))</f>
        <v>0</v>
      </c>
      <c r="CU16" s="47">
        <f>IFERROR(PIMExport!CU14*1,IFERROR(SUBSTITUTE(PIMExport!CU14,".",",")*1,PIMExport!CU14))</f>
        <v>5</v>
      </c>
      <c r="CV16" s="47">
        <f>IFERROR(PIMExport!CV14*1,IFERROR(SUBSTITUTE(PIMExport!CV14,".",",")*1,PIMExport!CV14))</f>
        <v>12300</v>
      </c>
      <c r="CW16" s="47">
        <f>IFERROR(PIMExport!CW14*1,IFERROR(SUBSTITUTE(PIMExport!CW14,".",",")*1,PIMExport!CW14))</f>
        <v>2.2499999999999999E-4</v>
      </c>
      <c r="CX16" s="47">
        <f>IFERROR(PIMExport!CX14*1,IFERROR(SUBSTITUTE(PIMExport!CX14,".",",")*1,PIMExport!CX14))</f>
        <v>400</v>
      </c>
      <c r="CY16" s="47">
        <f>IFERROR(PIMExport!CY14*1,IFERROR(SUBSTITUTE(PIMExport!CY14,".",",")*1,PIMExport!CY14))</f>
        <v>500</v>
      </c>
      <c r="CZ16" s="47">
        <f>IFERROR(PIMExport!CZ14*1,IFERROR(SUBSTITUTE(PIMExport!CZ14,".",",")*1,PIMExport!CZ14))</f>
        <v>26000</v>
      </c>
      <c r="DA16" s="47">
        <f>IFERROR(PIMExport!DA14*1,IFERROR(SUBSTITUTE(PIMExport!DA14,".",",")*1,PIMExport!DA14))</f>
        <v>350</v>
      </c>
      <c r="DB16" s="47">
        <f>IFERROR(PIMExport!DB14*1,IFERROR(SUBSTITUTE(PIMExport!DB14,".",",")*1,PIMExport!DB14))</f>
        <v>0</v>
      </c>
      <c r="DC16" s="47">
        <f>IFERROR(PIMExport!DC14*1,IFERROR(SUBSTITUTE(PIMExport!DC14,".",",")*1,PIMExport!DC14))</f>
        <v>0</v>
      </c>
      <c r="DD16" s="47">
        <f>IFERROR(PIMExport!DD14*1,IFERROR(SUBSTITUTE(PIMExport!DD14,".",",")*1,PIMExport!DD14))</f>
        <v>0</v>
      </c>
      <c r="DE16" s="47">
        <f>IFERROR(PIMExport!DE14*1,IFERROR(SUBSTITUTE(PIMExport!DE14,".",",")*1,PIMExport!DE14))</f>
        <v>0</v>
      </c>
      <c r="DF16" s="47">
        <f>IFERROR(PIMExport!DF14*1,IFERROR(SUBSTITUTE(PIMExport!DF14,".",",")*1,PIMExport!DF14))</f>
        <v>0</v>
      </c>
      <c r="DG16" s="47">
        <f>IFERROR(PIMExport!DG14*1,IFERROR(SUBSTITUTE(PIMExport!DG14,".",",")*1,PIMExport!DG14))</f>
        <v>0</v>
      </c>
      <c r="DH16" s="47" t="str">
        <f>IFERROR(PIMExport!DH14*1,IFERROR(SUBSTITUTE(PIMExport!DH14,".",",")*1,PIMExport!DH14))</f>
        <v>Equal to or better than 0.025 mm</v>
      </c>
      <c r="DI16" s="47">
        <f>IFERROR(PIMExport!DI14*1,IFERROR(SUBSTITUTE(PIMExport!DI14,".",",")*1,PIMExport!DI14))</f>
        <v>0</v>
      </c>
      <c r="DJ16" s="47" t="str">
        <f>IFERROR(PIMExport!DJ14*1,IFERROR(SUBSTITUTE(PIMExport!DJ14,".",",")*1,PIMExport!DJ14))</f>
        <v>160 x 65 mm</v>
      </c>
      <c r="DK16" s="47" t="str">
        <f>IFERROR(PIMExport!DK14*1,IFERROR(SUBSTITUTE(PIMExport!DK14,".",",")*1,PIMExport!DK14))</f>
        <v>25 mm</v>
      </c>
      <c r="DL16" s="47">
        <f>IFERROR(PIMExport!DL14*1,IFERROR(SUBSTITUTE(PIMExport!DL14,".",",")*1,PIMExport!DL14))</f>
        <v>620</v>
      </c>
      <c r="DM16" s="47">
        <f>IFERROR(PIMExport!DM14*1,IFERROR(SUBSTITUTE(PIMExport!DM14,".",",")*1,PIMExport!DM14))</f>
        <v>5700</v>
      </c>
      <c r="DN16" s="47">
        <f>IFERROR(PIMExport!DN14*1,IFERROR(SUBSTITUTE(PIMExport!DN14,".",",")*1,PIMExport!DN14))</f>
        <v>0</v>
      </c>
      <c r="DO16" s="47">
        <f>IFERROR(PIMExport!DO14*1,IFERROR(SUBSTITUTE(PIMExport!DO14,".",",")*1,PIMExport!DO14))</f>
        <v>0</v>
      </c>
    </row>
    <row r="17" spans="1:119">
      <c r="A17" s="47" t="str">
        <f>IFERROR(PIMExport!A15*1,IFERROR(SUBSTITUTE(PIMExport!A15,".",",")*1,PIMExport!A15))</f>
        <v>MLSM06D20-Z320</v>
      </c>
      <c r="B17" s="47" t="str">
        <f>IFERROR(PIMExport!B15*1,IFERROR(SUBSTITUTE(PIMExport!B15,".",",")*1,PIMExport!B15))</f>
        <v>BallScrew</v>
      </c>
      <c r="C17" s="47" t="str">
        <f>IFERROR(PIMExport!C15*1,IFERROR(SUBSTITUTE(PIMExport!C15,".",",")*1,PIMExport!C15))</f>
        <v>Ball Guide</v>
      </c>
      <c r="D17" s="47">
        <f>IFERROR(PIMExport!D15*1,IFERROR(SUBSTITUTE(PIMExport!D15,".",",")*1,PIMExport!D15))</f>
        <v>4665</v>
      </c>
      <c r="E17" s="47">
        <f>IFERROR(PIMExport!E15*1,IFERROR(SUBSTITUTE(PIMExport!E15,".",",")*1,PIMExport!E15))</f>
        <v>5.7</v>
      </c>
      <c r="F17" s="47">
        <f>IFERROR(PIMExport!F15*1,IFERROR(SUBSTITUTE(PIMExport!F15,".",",")*1,PIMExport!F15))</f>
        <v>0</v>
      </c>
      <c r="G17" s="47">
        <f>IFERROR(PIMExport!G15*1,IFERROR(SUBSTITUTE(PIMExport!G15,".",",")*1,PIMExport!G15))</f>
        <v>14.4</v>
      </c>
      <c r="H17" s="47">
        <f>IFERROR(PIMExport!H15*1,IFERROR(SUBSTITUTE(PIMExport!H15,".",",")*1,PIMExport!H15))</f>
        <v>1.65</v>
      </c>
      <c r="I17" s="47">
        <f>IFERROR(PIMExport!I15*1,IFERROR(SUBSTITUTE(PIMExport!I15,".",",")*1,PIMExport!I15))</f>
        <v>320</v>
      </c>
      <c r="J17" s="47">
        <f>IFERROR(PIMExport!J15*1,IFERROR(SUBSTITUTE(PIMExport!J15,".",",")*1,PIMExport!J15))</f>
        <v>105</v>
      </c>
      <c r="K17" s="47">
        <f>IFERROR(PIMExport!K15*1,IFERROR(SUBSTITUTE(PIMExport!K15,".",",")*1,PIMExport!K15))</f>
        <v>0</v>
      </c>
      <c r="L17" s="47">
        <f>IFERROR(PIMExport!L15*1,IFERROR(SUBSTITUTE(PIMExport!L15,".",",")*1,PIMExport!L15))</f>
        <v>3.8999999999999999E-5</v>
      </c>
      <c r="M17" s="47">
        <f>IFERROR(PIMExport!M15*1,IFERROR(SUBSTITUTE(PIMExport!M15,".",",")*1,PIMExport!M15))</f>
        <v>0.9</v>
      </c>
      <c r="N17" s="47">
        <f>IFERROR(PIMExport!N15*1,IFERROR(SUBSTITUTE(PIMExport!N15,".",",")*1,PIMExport!N15))</f>
        <v>150</v>
      </c>
      <c r="O17" s="47">
        <f>IFERROR(PIMExport!O15*1,IFERROR(SUBSTITUTE(PIMExport!O15,".",",")*1,PIMExport!O15))</f>
        <v>1500</v>
      </c>
      <c r="P17" s="47">
        <f>IFERROR(PIMExport!P15*1,IFERROR(SUBSTITUTE(PIMExport!P15,".",",")*1,PIMExport!P15))</f>
        <v>3000</v>
      </c>
      <c r="Q17" s="47">
        <f>IFERROR(PIMExport!Q15*1,IFERROR(SUBSTITUTE(PIMExport!Q15,".",",")*1,PIMExport!Q15))</f>
        <v>1.9</v>
      </c>
      <c r="R17" s="47">
        <f>IFERROR(PIMExport!R15*1,IFERROR(SUBSTITUTE(PIMExport!R15,".",",")*1,PIMExport!R15))</f>
        <v>2.2999999999999998</v>
      </c>
      <c r="S17" s="47">
        <f>IFERROR(PIMExport!S15*1,IFERROR(SUBSTITUTE(PIMExport!S15,".",",")*1,PIMExport!S15))</f>
        <v>2.6</v>
      </c>
      <c r="T17" s="47">
        <f>IFERROR(PIMExport!T15*1,IFERROR(SUBSTITUTE(PIMExport!T15,".",",")*1,PIMExport!T15))</f>
        <v>27</v>
      </c>
      <c r="U17" s="47">
        <f>IFERROR(PIMExport!U15*1,IFERROR(SUBSTITUTE(PIMExport!U15,".",",")*1,PIMExport!U15))</f>
        <v>0.1</v>
      </c>
      <c r="V17" s="47">
        <f>IFERROR(PIMExport!V15*1,IFERROR(SUBSTITUTE(PIMExport!V15,".",",")*1,PIMExport!V15))</f>
        <v>0</v>
      </c>
      <c r="W17" s="47">
        <f>IFERROR(PIMExport!W15*1,IFERROR(SUBSTITUTE(PIMExport!W15,".",",")*1,PIMExport!W15))</f>
        <v>0</v>
      </c>
      <c r="X17" s="47">
        <f>IFERROR(PIMExport!X15*1,IFERROR(SUBSTITUTE(PIMExport!X15,".",",")*1,PIMExport!X15))</f>
        <v>0</v>
      </c>
      <c r="Y17" s="47">
        <f>IFERROR(PIMExport!Y15*1,IFERROR(SUBSTITUTE(PIMExport!Y15,".",",")*1,PIMExport!Y15))</f>
        <v>5000</v>
      </c>
      <c r="Z17" s="47">
        <f>IFERROR(PIMExport!Z15*1,IFERROR(SUBSTITUTE(PIMExport!Z15,".",",")*1,PIMExport!Z15))</f>
        <v>0</v>
      </c>
      <c r="AA17" s="47">
        <f>IFERROR(PIMExport!AA15*1,IFERROR(SUBSTITUTE(PIMExport!AA15,".",",")*1,PIMExport!AA15))</f>
        <v>0</v>
      </c>
      <c r="AB17" s="47">
        <f>IFERROR(PIMExport!AB15*1,IFERROR(SUBSTITUTE(PIMExport!AB15,".",",")*1,PIMExport!AB15))</f>
        <v>0</v>
      </c>
      <c r="AC17" s="47">
        <f>IFERROR(PIMExport!AC15*1,IFERROR(SUBSTITUTE(PIMExport!AC15,".",",")*1,PIMExport!AC15))</f>
        <v>0</v>
      </c>
      <c r="AD17" s="47">
        <f>IFERROR(PIMExport!AD15*1,IFERROR(SUBSTITUTE(PIMExport!AD15,".",",")*1,PIMExport!AD15))</f>
        <v>0</v>
      </c>
      <c r="AE17" s="47">
        <f>IFERROR(PIMExport!AE15*1,IFERROR(SUBSTITUTE(PIMExport!AE15,".",",")*1,PIMExport!AE15))</f>
        <v>6000</v>
      </c>
      <c r="AF17" s="47">
        <f>IFERROR(PIMExport!AF15*1,IFERROR(SUBSTITUTE(PIMExport!AF15,".",",")*1,PIMExport!AF15))</f>
        <v>6000</v>
      </c>
      <c r="AG17" s="47">
        <f>IFERROR(PIMExport!AG15*1,IFERROR(SUBSTITUTE(PIMExport!AG15,".",",")*1,PIMExport!AG15))</f>
        <v>400</v>
      </c>
      <c r="AH17" s="47">
        <f>IFERROR(PIMExport!AH15*1,IFERROR(SUBSTITUTE(PIMExport!AH15,".",",")*1,PIMExport!AH15))</f>
        <v>0</v>
      </c>
      <c r="AI17" s="47">
        <f>IFERROR(PIMExport!AI15*1,IFERROR(SUBSTITUTE(PIMExport!AI15,".",",")*1,PIMExport!AI15))</f>
        <v>0</v>
      </c>
      <c r="AJ17" s="47">
        <f>IFERROR(PIMExport!AJ15*1,IFERROR(SUBSTITUTE(PIMExport!AJ15,".",",")*1,PIMExport!AJ15))</f>
        <v>6</v>
      </c>
      <c r="AK17" s="47">
        <f>IFERROR(PIMExport!AK15*1,IFERROR(SUBSTITUTE(PIMExport!AK15,".",",")*1,PIMExport!AK15))</f>
        <v>6</v>
      </c>
      <c r="AL17" s="47">
        <f>IFERROR(PIMExport!AL15*1,IFERROR(SUBSTITUTE(PIMExport!AL15,".",",")*1,PIMExport!AL15))</f>
        <v>1</v>
      </c>
      <c r="AM17" s="47">
        <f>IFERROR(PIMExport!AM15*1,IFERROR(SUBSTITUTE(PIMExport!AM15,".",",")*1,PIMExport!AM15))</f>
        <v>20</v>
      </c>
      <c r="AN17" s="47">
        <f>IFERROR(PIMExport!AN15*1,IFERROR(SUBSTITUTE(PIMExport!AN15,".",",")*1,PIMExport!AN15))</f>
        <v>2</v>
      </c>
      <c r="AO17" s="47">
        <f>IFERROR(PIMExport!AO15*1,IFERROR(SUBSTITUTE(PIMExport!AO15,".",",")*1,PIMExport!AO15))</f>
        <v>55080</v>
      </c>
      <c r="AP17" s="47">
        <f>IFERROR(PIMExport!AP15*1,IFERROR(SUBSTITUTE(PIMExport!AP15,".",",")*1,PIMExport!AP15))</f>
        <v>500</v>
      </c>
      <c r="AQ17" s="47">
        <f>IFERROR(PIMExport!AQ15*1,IFERROR(SUBSTITUTE(PIMExport!AQ15,".",",")*1,PIMExport!AQ15))</f>
        <v>0</v>
      </c>
      <c r="AR17" s="47">
        <f>IFERROR(PIMExport!AR15*1,IFERROR(SUBSTITUTE(PIMExport!AR15,".",",")*1,PIMExport!AR15))</f>
        <v>0</v>
      </c>
      <c r="AS17" s="47">
        <f>IFERROR(PIMExport!AS15*1,IFERROR(SUBSTITUTE(PIMExport!AS15,".",",")*1,PIMExport!AS15))</f>
        <v>0</v>
      </c>
      <c r="AT17" s="47">
        <f>IFERROR(PIMExport!AT15*1,IFERROR(SUBSTITUTE(PIMExport!AT15,".",",")*1,PIMExport!AT15))</f>
        <v>0</v>
      </c>
      <c r="AU17" s="47">
        <f>IFERROR(PIMExport!AU15*1,IFERROR(SUBSTITUTE(PIMExport!AU15,".",",")*1,PIMExport!AU15))</f>
        <v>0</v>
      </c>
      <c r="AV17" s="47">
        <f>IFERROR(PIMExport!AV15*1,IFERROR(SUBSTITUTE(PIMExport!AV15,".",",")*1,PIMExport!AV15))</f>
        <v>0</v>
      </c>
      <c r="AW17" s="47">
        <f>IFERROR(PIMExport!AW15*1,IFERROR(SUBSTITUTE(PIMExport!AW15,".",",")*1,PIMExport!AW15))</f>
        <v>0</v>
      </c>
      <c r="AX17" s="47">
        <f>IFERROR(PIMExport!AX15*1,IFERROR(SUBSTITUTE(PIMExport!AX15,".",",")*1,PIMExport!AX15))</f>
        <v>0</v>
      </c>
      <c r="AY17" s="47">
        <f>IFERROR(PIMExport!AY15*1,IFERROR(SUBSTITUTE(PIMExport!AY15,".",",")*1,PIMExport!AY15))</f>
        <v>0</v>
      </c>
      <c r="AZ17" s="47">
        <f>IFERROR(PIMExport!AZ15*1,IFERROR(SUBSTITUTE(PIMExport!AZ15,".",",")*1,PIMExport!AZ15))</f>
        <v>0</v>
      </c>
      <c r="BA17" s="47">
        <f>IFERROR(PIMExport!BA15*1,IFERROR(SUBSTITUTE(PIMExport!BA15,".",",")*1,PIMExport!BA15))</f>
        <v>0</v>
      </c>
      <c r="BB17" s="47">
        <f>IFERROR(PIMExport!BB15*1,IFERROR(SUBSTITUTE(PIMExport!BB15,".",",")*1,PIMExport!BB15))</f>
        <v>0</v>
      </c>
      <c r="BC17" s="47">
        <f>IFERROR(PIMExport!BC15*1,IFERROR(SUBSTITUTE(PIMExport!BC15,".",",")*1,PIMExport!BC15))</f>
        <v>0</v>
      </c>
      <c r="BD17" s="47">
        <f>IFERROR(PIMExport!BD15*1,IFERROR(SUBSTITUTE(PIMExport!BD15,".",",")*1,PIMExport!BD15))</f>
        <v>0</v>
      </c>
      <c r="BE17" s="47">
        <f>IFERROR(PIMExport!BE15*1,IFERROR(SUBSTITUTE(PIMExport!BE15,".",",")*1,PIMExport!BE15))</f>
        <v>0</v>
      </c>
      <c r="BF17" s="47">
        <f>IFERROR(PIMExport!BF15*1,IFERROR(SUBSTITUTE(PIMExport!BF15,".",",")*1,PIMExport!BF15))</f>
        <v>0</v>
      </c>
      <c r="BG17" s="47">
        <f>IFERROR(PIMExport!BG15*1,IFERROR(SUBSTITUTE(PIMExport!BG15,".",",")*1,PIMExport!BG15))</f>
        <v>435</v>
      </c>
      <c r="BH17" s="47">
        <f>IFERROR(PIMExport!BH15*1,IFERROR(SUBSTITUTE(PIMExport!BH15,".",",")*1,PIMExport!BH15))</f>
        <v>495</v>
      </c>
      <c r="BI17" s="47">
        <f>IFERROR(PIMExport!BI15*1,IFERROR(SUBSTITUTE(PIMExport!BI15,".",",")*1,PIMExport!BI15))</f>
        <v>535</v>
      </c>
      <c r="BJ17" s="47">
        <f>IFERROR(PIMExport!BJ15*1,IFERROR(SUBSTITUTE(PIMExport!BJ15,".",",")*1,PIMExport!BJ15))</f>
        <v>585</v>
      </c>
      <c r="BK17" s="47">
        <f>IFERROR(PIMExport!BK15*1,IFERROR(SUBSTITUTE(PIMExport!BK15,".",",")*1,PIMExport!BK15))</f>
        <v>625</v>
      </c>
      <c r="BL17" s="47">
        <f>IFERROR(PIMExport!BL15*1,IFERROR(SUBSTITUTE(PIMExport!BL15,".",",")*1,PIMExport!BL15))</f>
        <v>675</v>
      </c>
      <c r="BM17" s="47">
        <f>IFERROR(PIMExport!BM15*1,IFERROR(SUBSTITUTE(PIMExport!BM15,".",",")*1,PIMExport!BM15))</f>
        <v>715</v>
      </c>
      <c r="BN17" s="47">
        <f>IFERROR(PIMExport!BN15*1,IFERROR(SUBSTITUTE(PIMExport!BN15,".",",")*1,PIMExport!BN15))</f>
        <v>755</v>
      </c>
      <c r="BO17" s="47">
        <f>IFERROR(PIMExport!BO15*1,IFERROR(SUBSTITUTE(PIMExport!BO15,".",",")*1,PIMExport!BO15))</f>
        <v>0</v>
      </c>
      <c r="BP17" s="47">
        <f>IFERROR(PIMExport!BP15*1,IFERROR(SUBSTITUTE(PIMExport!BP15,".",",")*1,PIMExport!BP15))</f>
        <v>0</v>
      </c>
      <c r="BQ17" s="47">
        <f>IFERROR(PIMExport!BQ15*1,IFERROR(SUBSTITUTE(PIMExport!BQ15,".",",")*1,PIMExport!BQ15))</f>
        <v>0</v>
      </c>
      <c r="BR17" s="47">
        <f>IFERROR(PIMExport!BR15*1,IFERROR(SUBSTITUTE(PIMExport!BR15,".",",")*1,PIMExport!BR15))</f>
        <v>0</v>
      </c>
      <c r="BS17" s="47">
        <f>IFERROR(PIMExport!BS15*1,IFERROR(SUBSTITUTE(PIMExport!BS15,".",",")*1,PIMExport!BS15))</f>
        <v>0</v>
      </c>
      <c r="BT17" s="47">
        <f>IFERROR(PIMExport!BT15*1,IFERROR(SUBSTITUTE(PIMExport!BT15,".",",")*1,PIMExport!BT15))</f>
        <v>0</v>
      </c>
      <c r="BU17" s="47">
        <f>IFERROR(PIMExport!BU15*1,IFERROR(SUBSTITUTE(PIMExport!BU15,".",",")*1,PIMExport!BU15))</f>
        <v>0</v>
      </c>
      <c r="BV17" s="47">
        <f>IFERROR(PIMExport!BV15*1,IFERROR(SUBSTITUTE(PIMExport!BV15,".",",")*1,PIMExport!BV15))</f>
        <v>0</v>
      </c>
      <c r="BW17" s="47">
        <f>IFERROR(PIMExport!BW15*1,IFERROR(SUBSTITUTE(PIMExport!BW15,".",",")*1,PIMExport!BW15))</f>
        <v>0</v>
      </c>
      <c r="BX17" s="47">
        <f>IFERROR(PIMExport!BX15*1,IFERROR(SUBSTITUTE(PIMExport!BX15,".",",")*1,PIMExport!BX15))</f>
        <v>0</v>
      </c>
      <c r="BY17" s="47">
        <f>IFERROR(PIMExport!BY15*1,IFERROR(SUBSTITUTE(PIMExport!BY15,".",",")*1,PIMExport!BY15))</f>
        <v>0</v>
      </c>
      <c r="BZ17" s="47">
        <f>IFERROR(PIMExport!BZ15*1,IFERROR(SUBSTITUTE(PIMExport!BZ15,".",",")*1,PIMExport!BZ15))</f>
        <v>0</v>
      </c>
      <c r="CA17" s="47">
        <f>IFERROR(PIMExport!CA15*1,IFERROR(SUBSTITUTE(PIMExport!CA15,".",",")*1,PIMExport!CA15))</f>
        <v>0</v>
      </c>
      <c r="CB17" s="47">
        <f>IFERROR(PIMExport!CB15*1,IFERROR(SUBSTITUTE(PIMExport!CB15,".",",")*1,PIMExport!CB15))</f>
        <v>751</v>
      </c>
      <c r="CC17" s="47">
        <f>IFERROR(PIMExport!CC15*1,IFERROR(SUBSTITUTE(PIMExport!CC15,".",",")*1,PIMExport!CC15))</f>
        <v>1221</v>
      </c>
      <c r="CD17" s="47">
        <f>IFERROR(PIMExport!CD15*1,IFERROR(SUBSTITUTE(PIMExport!CD15,".",",")*1,PIMExport!CD15))</f>
        <v>1981</v>
      </c>
      <c r="CE17" s="47">
        <f>IFERROR(PIMExport!CE15*1,IFERROR(SUBSTITUTE(PIMExport!CE15,".",",")*1,PIMExport!CE15))</f>
        <v>2731</v>
      </c>
      <c r="CF17" s="47">
        <f>IFERROR(PIMExport!CF15*1,IFERROR(SUBSTITUTE(PIMExport!CF15,".",",")*1,PIMExport!CF15))</f>
        <v>3491</v>
      </c>
      <c r="CG17" s="47">
        <f>IFERROR(PIMExport!CG15*1,IFERROR(SUBSTITUTE(PIMExport!CG15,".",",")*1,PIMExport!CG15))</f>
        <v>4241</v>
      </c>
      <c r="CH17" s="47">
        <f>IFERROR(PIMExport!CH15*1,IFERROR(SUBSTITUTE(PIMExport!CH15,".",",")*1,PIMExport!CH15))</f>
        <v>5001</v>
      </c>
      <c r="CI17" s="47">
        <f>IFERROR(PIMExport!CI15*1,IFERROR(SUBSTITUTE(PIMExport!CI15,".",",")*1,PIMExport!CI15))</f>
        <v>0</v>
      </c>
      <c r="CJ17" s="47">
        <f>IFERROR(PIMExport!CJ15*1,IFERROR(SUBSTITUTE(PIMExport!CJ15,".",",")*1,PIMExport!CJ15))</f>
        <v>0</v>
      </c>
      <c r="CK17" s="47">
        <f>IFERROR(PIMExport!CK15*1,IFERROR(SUBSTITUTE(PIMExport!CK15,".",",")*1,PIMExport!CK15))</f>
        <v>0</v>
      </c>
      <c r="CL17" s="47">
        <f>IFERROR(PIMExport!CL15*1,IFERROR(SUBSTITUTE(PIMExport!CL15,".",",")*1,PIMExport!CL15))</f>
        <v>0</v>
      </c>
      <c r="CM17" s="47">
        <f>IFERROR(PIMExport!CM15*1,IFERROR(SUBSTITUTE(PIMExport!CM15,".",",")*1,PIMExport!CM15))</f>
        <v>0</v>
      </c>
      <c r="CN17" s="47">
        <f>IFERROR(PIMExport!CN15*1,IFERROR(SUBSTITUTE(PIMExport!CN15,".",",")*1,PIMExport!CN15))</f>
        <v>0</v>
      </c>
      <c r="CO17" s="47">
        <f>IFERROR(PIMExport!CO15*1,IFERROR(SUBSTITUTE(PIMExport!CO15,".",",")*1,PIMExport!CO15))</f>
        <v>0</v>
      </c>
      <c r="CP17" s="47">
        <f>IFERROR(PIMExport!CP15*1,IFERROR(SUBSTITUTE(PIMExport!CP15,".",",")*1,PIMExport!CP15))</f>
        <v>0</v>
      </c>
      <c r="CQ17" s="47">
        <f>IFERROR(PIMExport!CQ15*1,IFERROR(SUBSTITUTE(PIMExport!CQ15,".",",")*1,PIMExport!CQ15))</f>
        <v>0</v>
      </c>
      <c r="CR17" s="47">
        <f>IFERROR(PIMExport!CR15*1,IFERROR(SUBSTITUTE(PIMExport!CR15,".",",")*1,PIMExport!CR15))</f>
        <v>0</v>
      </c>
      <c r="CS17" s="47">
        <f>IFERROR(PIMExport!CS15*1,IFERROR(SUBSTITUTE(PIMExport!CS15,".",",")*1,PIMExport!CS15))</f>
        <v>0</v>
      </c>
      <c r="CT17" s="47">
        <f>IFERROR(PIMExport!CT15*1,IFERROR(SUBSTITUTE(PIMExport!CT15,".",",")*1,PIMExport!CT15))</f>
        <v>0</v>
      </c>
      <c r="CU17" s="47">
        <f>IFERROR(PIMExport!CU15*1,IFERROR(SUBSTITUTE(PIMExport!CU15,".",",")*1,PIMExport!CU15))</f>
        <v>20</v>
      </c>
      <c r="CV17" s="47">
        <f>IFERROR(PIMExport!CV15*1,IFERROR(SUBSTITUTE(PIMExport!CV15,".",",")*1,PIMExport!CV15))</f>
        <v>13000</v>
      </c>
      <c r="CW17" s="47">
        <f>IFERROR(PIMExport!CW15*1,IFERROR(SUBSTITUTE(PIMExport!CW15,".",",")*1,PIMExport!CW15))</f>
        <v>2.2499999999999999E-4</v>
      </c>
      <c r="CX17" s="47">
        <f>IFERROR(PIMExport!CX15*1,IFERROR(SUBSTITUTE(PIMExport!CX15,".",",")*1,PIMExport!CX15))</f>
        <v>400</v>
      </c>
      <c r="CY17" s="47">
        <f>IFERROR(PIMExport!CY15*1,IFERROR(SUBSTITUTE(PIMExport!CY15,".",",")*1,PIMExport!CY15))</f>
        <v>500</v>
      </c>
      <c r="CZ17" s="47">
        <f>IFERROR(PIMExport!CZ15*1,IFERROR(SUBSTITUTE(PIMExport!CZ15,".",",")*1,PIMExport!CZ15))</f>
        <v>26000</v>
      </c>
      <c r="DA17" s="47">
        <f>IFERROR(PIMExport!DA15*1,IFERROR(SUBSTITUTE(PIMExport!DA15,".",",")*1,PIMExport!DA15))</f>
        <v>350</v>
      </c>
      <c r="DB17" s="47">
        <f>IFERROR(PIMExport!DB15*1,IFERROR(SUBSTITUTE(PIMExport!DB15,".",",")*1,PIMExport!DB15))</f>
        <v>0</v>
      </c>
      <c r="DC17" s="47">
        <f>IFERROR(PIMExport!DC15*1,IFERROR(SUBSTITUTE(PIMExport!DC15,".",",")*1,PIMExport!DC15))</f>
        <v>0</v>
      </c>
      <c r="DD17" s="47">
        <f>IFERROR(PIMExport!DD15*1,IFERROR(SUBSTITUTE(PIMExport!DD15,".",",")*1,PIMExport!DD15))</f>
        <v>0</v>
      </c>
      <c r="DE17" s="47">
        <f>IFERROR(PIMExport!DE15*1,IFERROR(SUBSTITUTE(PIMExport!DE15,".",",")*1,PIMExport!DE15))</f>
        <v>0</v>
      </c>
      <c r="DF17" s="47">
        <f>IFERROR(PIMExport!DF15*1,IFERROR(SUBSTITUTE(PIMExport!DF15,".",",")*1,PIMExport!DF15))</f>
        <v>0</v>
      </c>
      <c r="DG17" s="47">
        <f>IFERROR(PIMExport!DG15*1,IFERROR(SUBSTITUTE(PIMExport!DG15,".",",")*1,PIMExport!DG15))</f>
        <v>0</v>
      </c>
      <c r="DH17" s="47" t="str">
        <f>IFERROR(PIMExport!DH15*1,IFERROR(SUBSTITUTE(PIMExport!DH15,".",",")*1,PIMExport!DH15))</f>
        <v>Equal to or better than 0.025 mm</v>
      </c>
      <c r="DI17" s="47">
        <f>IFERROR(PIMExport!DI15*1,IFERROR(SUBSTITUTE(PIMExport!DI15,".",",")*1,PIMExport!DI15))</f>
        <v>0</v>
      </c>
      <c r="DJ17" s="47" t="str">
        <f>IFERROR(PIMExport!DJ15*1,IFERROR(SUBSTITUTE(PIMExport!DJ15,".",",")*1,PIMExport!DJ15))</f>
        <v>160 x 65 mm</v>
      </c>
      <c r="DK17" s="47" t="str">
        <f>IFERROR(PIMExport!DK15*1,IFERROR(SUBSTITUTE(PIMExport!DK15,".",",")*1,PIMExport!DK15))</f>
        <v>25 mm</v>
      </c>
      <c r="DL17" s="47">
        <f>IFERROR(PIMExport!DL15*1,IFERROR(SUBSTITUTE(PIMExport!DL15,".",",")*1,PIMExport!DL15))</f>
        <v>620</v>
      </c>
      <c r="DM17" s="47">
        <f>IFERROR(PIMExport!DM15*1,IFERROR(SUBSTITUTE(PIMExport!DM15,".",",")*1,PIMExport!DM15))</f>
        <v>5700</v>
      </c>
      <c r="DN17" s="47">
        <f>IFERROR(PIMExport!DN15*1,IFERROR(SUBSTITUTE(PIMExport!DN15,".",",")*1,PIMExport!DN15))</f>
        <v>0</v>
      </c>
      <c r="DO17" s="47">
        <f>IFERROR(PIMExport!DO15*1,IFERROR(SUBSTITUTE(PIMExport!DO15,".",",")*1,PIMExport!DO15))</f>
        <v>0</v>
      </c>
    </row>
    <row r="18" spans="1:119">
      <c r="A18" s="47" t="str">
        <f>IFERROR(PIMExport!A16*1,IFERROR(SUBSTITUTE(PIMExport!A16,".",",")*1,PIMExport!A16))</f>
        <v>MLSM06D50-Z320</v>
      </c>
      <c r="B18" s="47" t="str">
        <f>IFERROR(PIMExport!B16*1,IFERROR(SUBSTITUTE(PIMExport!B16,".",",")*1,PIMExport!B16))</f>
        <v>BallScrew</v>
      </c>
      <c r="C18" s="47" t="str">
        <f>IFERROR(PIMExport!C16*1,IFERROR(SUBSTITUTE(PIMExport!C16,".",",")*1,PIMExport!C16))</f>
        <v>Ball Guide</v>
      </c>
      <c r="D18" s="47">
        <f>IFERROR(PIMExport!D16*1,IFERROR(SUBSTITUTE(PIMExport!D16,".",",")*1,PIMExport!D16))</f>
        <v>4665</v>
      </c>
      <c r="E18" s="47">
        <f>IFERROR(PIMExport!E16*1,IFERROR(SUBSTITUTE(PIMExport!E16,".",",")*1,PIMExport!E16))</f>
        <v>5.7</v>
      </c>
      <c r="F18" s="47">
        <f>IFERROR(PIMExport!F16*1,IFERROR(SUBSTITUTE(PIMExport!F16,".",",")*1,PIMExport!F16))</f>
        <v>0</v>
      </c>
      <c r="G18" s="47">
        <f>IFERROR(PIMExport!G16*1,IFERROR(SUBSTITUTE(PIMExport!G16,".",",")*1,PIMExport!G16))</f>
        <v>14.4</v>
      </c>
      <c r="H18" s="47">
        <f>IFERROR(PIMExport!H16*1,IFERROR(SUBSTITUTE(PIMExport!H16,".",",")*1,PIMExport!H16))</f>
        <v>1.65</v>
      </c>
      <c r="I18" s="47">
        <f>IFERROR(PIMExport!I16*1,IFERROR(SUBSTITUTE(PIMExport!I16,".",",")*1,PIMExport!I16))</f>
        <v>320</v>
      </c>
      <c r="J18" s="47">
        <f>IFERROR(PIMExport!J16*1,IFERROR(SUBSTITUTE(PIMExport!J16,".",",")*1,PIMExport!J16))</f>
        <v>105</v>
      </c>
      <c r="K18" s="47">
        <f>IFERROR(PIMExport!K16*1,IFERROR(SUBSTITUTE(PIMExport!K16,".",",")*1,PIMExport!K16))</f>
        <v>0</v>
      </c>
      <c r="L18" s="47">
        <f>IFERROR(PIMExport!L16*1,IFERROR(SUBSTITUTE(PIMExport!L16,".",",")*1,PIMExport!L16))</f>
        <v>3.8999999999999999E-5</v>
      </c>
      <c r="M18" s="47">
        <f>IFERROR(PIMExport!M16*1,IFERROR(SUBSTITUTE(PIMExport!M16,".",",")*1,PIMExport!M16))</f>
        <v>0.9</v>
      </c>
      <c r="N18" s="47">
        <f>IFERROR(PIMExport!N16*1,IFERROR(SUBSTITUTE(PIMExport!N16,".",",")*1,PIMExport!N16))</f>
        <v>150</v>
      </c>
      <c r="O18" s="47">
        <f>IFERROR(PIMExport!O16*1,IFERROR(SUBSTITUTE(PIMExport!O16,".",",")*1,PIMExport!O16))</f>
        <v>1500</v>
      </c>
      <c r="P18" s="47">
        <f>IFERROR(PIMExport!P16*1,IFERROR(SUBSTITUTE(PIMExport!P16,".",",")*1,PIMExport!P16))</f>
        <v>3000</v>
      </c>
      <c r="Q18" s="47">
        <f>IFERROR(PIMExport!Q16*1,IFERROR(SUBSTITUTE(PIMExport!Q16,".",",")*1,PIMExport!Q16))</f>
        <v>2.7</v>
      </c>
      <c r="R18" s="47">
        <f>IFERROR(PIMExport!R16*1,IFERROR(SUBSTITUTE(PIMExport!R16,".",",")*1,PIMExport!R16))</f>
        <v>3.4</v>
      </c>
      <c r="S18" s="47">
        <f>IFERROR(PIMExport!S16*1,IFERROR(SUBSTITUTE(PIMExport!S16,".",",")*1,PIMExport!S16))</f>
        <v>4</v>
      </c>
      <c r="T18" s="47">
        <f>IFERROR(PIMExport!T16*1,IFERROR(SUBSTITUTE(PIMExport!T16,".",",")*1,PIMExport!T16))</f>
        <v>27</v>
      </c>
      <c r="U18" s="47">
        <f>IFERROR(PIMExport!U16*1,IFERROR(SUBSTITUTE(PIMExport!U16,".",",")*1,PIMExport!U16))</f>
        <v>0.1</v>
      </c>
      <c r="V18" s="47">
        <f>IFERROR(PIMExport!V16*1,IFERROR(SUBSTITUTE(PIMExport!V16,".",",")*1,PIMExport!V16))</f>
        <v>0</v>
      </c>
      <c r="W18" s="47">
        <f>IFERROR(PIMExport!W16*1,IFERROR(SUBSTITUTE(PIMExport!W16,".",",")*1,PIMExport!W16))</f>
        <v>0</v>
      </c>
      <c r="X18" s="47">
        <f>IFERROR(PIMExport!X16*1,IFERROR(SUBSTITUTE(PIMExport!X16,".",",")*1,PIMExport!X16))</f>
        <v>0</v>
      </c>
      <c r="Y18" s="47">
        <f>IFERROR(PIMExport!Y16*1,IFERROR(SUBSTITUTE(PIMExport!Y16,".",",")*1,PIMExport!Y16))</f>
        <v>5000</v>
      </c>
      <c r="Z18" s="47">
        <f>IFERROR(PIMExport!Z16*1,IFERROR(SUBSTITUTE(PIMExport!Z16,".",",")*1,PIMExport!Z16))</f>
        <v>0</v>
      </c>
      <c r="AA18" s="47">
        <f>IFERROR(PIMExport!AA16*1,IFERROR(SUBSTITUTE(PIMExport!AA16,".",",")*1,PIMExport!AA16))</f>
        <v>0</v>
      </c>
      <c r="AB18" s="47">
        <f>IFERROR(PIMExport!AB16*1,IFERROR(SUBSTITUTE(PIMExport!AB16,".",",")*1,PIMExport!AB16))</f>
        <v>0</v>
      </c>
      <c r="AC18" s="47">
        <f>IFERROR(PIMExport!AC16*1,IFERROR(SUBSTITUTE(PIMExport!AC16,".",",")*1,PIMExport!AC16))</f>
        <v>0</v>
      </c>
      <c r="AD18" s="47">
        <f>IFERROR(PIMExport!AD16*1,IFERROR(SUBSTITUTE(PIMExport!AD16,".",",")*1,PIMExport!AD16))</f>
        <v>0</v>
      </c>
      <c r="AE18" s="47">
        <f>IFERROR(PIMExport!AE16*1,IFERROR(SUBSTITUTE(PIMExport!AE16,".",",")*1,PIMExport!AE16))</f>
        <v>6000</v>
      </c>
      <c r="AF18" s="47">
        <f>IFERROR(PIMExport!AF16*1,IFERROR(SUBSTITUTE(PIMExport!AF16,".",",")*1,PIMExport!AF16))</f>
        <v>6000</v>
      </c>
      <c r="AG18" s="47">
        <f>IFERROR(PIMExport!AG16*1,IFERROR(SUBSTITUTE(PIMExport!AG16,".",",")*1,PIMExport!AG16))</f>
        <v>400</v>
      </c>
      <c r="AH18" s="47">
        <f>IFERROR(PIMExport!AH16*1,IFERROR(SUBSTITUTE(PIMExport!AH16,".",",")*1,PIMExport!AH16))</f>
        <v>0</v>
      </c>
      <c r="AI18" s="47">
        <f>IFERROR(PIMExport!AI16*1,IFERROR(SUBSTITUTE(PIMExport!AI16,".",",")*1,PIMExport!AI16))</f>
        <v>0</v>
      </c>
      <c r="AJ18" s="47">
        <f>IFERROR(PIMExport!AJ16*1,IFERROR(SUBSTITUTE(PIMExport!AJ16,".",",")*1,PIMExport!AJ16))</f>
        <v>6</v>
      </c>
      <c r="AK18" s="47">
        <f>IFERROR(PIMExport!AK16*1,IFERROR(SUBSTITUTE(PIMExport!AK16,".",",")*1,PIMExport!AK16))</f>
        <v>6</v>
      </c>
      <c r="AL18" s="47">
        <f>IFERROR(PIMExport!AL16*1,IFERROR(SUBSTITUTE(PIMExport!AL16,".",",")*1,PIMExport!AL16))</f>
        <v>2.5</v>
      </c>
      <c r="AM18" s="47">
        <f>IFERROR(PIMExport!AM16*1,IFERROR(SUBSTITUTE(PIMExport!AM16,".",",")*1,PIMExport!AM16))</f>
        <v>20</v>
      </c>
      <c r="AN18" s="47">
        <f>IFERROR(PIMExport!AN16*1,IFERROR(SUBSTITUTE(PIMExport!AN16,".",",")*1,PIMExport!AN16))</f>
        <v>2</v>
      </c>
      <c r="AO18" s="47">
        <f>IFERROR(PIMExport!AO16*1,IFERROR(SUBSTITUTE(PIMExport!AO16,".",",")*1,PIMExport!AO16))</f>
        <v>55080</v>
      </c>
      <c r="AP18" s="47">
        <f>IFERROR(PIMExport!AP16*1,IFERROR(SUBSTITUTE(PIMExport!AP16,".",",")*1,PIMExport!AP16))</f>
        <v>500</v>
      </c>
      <c r="AQ18" s="47">
        <f>IFERROR(PIMExport!AQ16*1,IFERROR(SUBSTITUTE(PIMExport!AQ16,".",",")*1,PIMExport!AQ16))</f>
        <v>0</v>
      </c>
      <c r="AR18" s="47">
        <f>IFERROR(PIMExport!AR16*1,IFERROR(SUBSTITUTE(PIMExport!AR16,".",",")*1,PIMExport!AR16))</f>
        <v>0</v>
      </c>
      <c r="AS18" s="47">
        <f>IFERROR(PIMExport!AS16*1,IFERROR(SUBSTITUTE(PIMExport!AS16,".",",")*1,PIMExport!AS16))</f>
        <v>0</v>
      </c>
      <c r="AT18" s="47">
        <f>IFERROR(PIMExport!AT16*1,IFERROR(SUBSTITUTE(PIMExport!AT16,".",",")*1,PIMExport!AT16))</f>
        <v>0</v>
      </c>
      <c r="AU18" s="47">
        <f>IFERROR(PIMExport!AU16*1,IFERROR(SUBSTITUTE(PIMExport!AU16,".",",")*1,PIMExport!AU16))</f>
        <v>0</v>
      </c>
      <c r="AV18" s="47">
        <f>IFERROR(PIMExport!AV16*1,IFERROR(SUBSTITUTE(PIMExport!AV16,".",",")*1,PIMExport!AV16))</f>
        <v>0</v>
      </c>
      <c r="AW18" s="47">
        <f>IFERROR(PIMExport!AW16*1,IFERROR(SUBSTITUTE(PIMExport!AW16,".",",")*1,PIMExport!AW16))</f>
        <v>0</v>
      </c>
      <c r="AX18" s="47">
        <f>IFERROR(PIMExport!AX16*1,IFERROR(SUBSTITUTE(PIMExport!AX16,".",",")*1,PIMExport!AX16))</f>
        <v>0</v>
      </c>
      <c r="AY18" s="47">
        <f>IFERROR(PIMExport!AY16*1,IFERROR(SUBSTITUTE(PIMExport!AY16,".",",")*1,PIMExport!AY16))</f>
        <v>0</v>
      </c>
      <c r="AZ18" s="47">
        <f>IFERROR(PIMExport!AZ16*1,IFERROR(SUBSTITUTE(PIMExport!AZ16,".",",")*1,PIMExport!AZ16))</f>
        <v>0</v>
      </c>
      <c r="BA18" s="47">
        <f>IFERROR(PIMExport!BA16*1,IFERROR(SUBSTITUTE(PIMExport!BA16,".",",")*1,PIMExport!BA16))</f>
        <v>0</v>
      </c>
      <c r="BB18" s="47">
        <f>IFERROR(PIMExport!BB16*1,IFERROR(SUBSTITUTE(PIMExport!BB16,".",",")*1,PIMExport!BB16))</f>
        <v>0</v>
      </c>
      <c r="BC18" s="47">
        <f>IFERROR(PIMExport!BC16*1,IFERROR(SUBSTITUTE(PIMExport!BC16,".",",")*1,PIMExport!BC16))</f>
        <v>0</v>
      </c>
      <c r="BD18" s="47">
        <f>IFERROR(PIMExport!BD16*1,IFERROR(SUBSTITUTE(PIMExport!BD16,".",",")*1,PIMExport!BD16))</f>
        <v>0</v>
      </c>
      <c r="BE18" s="47">
        <f>IFERROR(PIMExport!BE16*1,IFERROR(SUBSTITUTE(PIMExport!BE16,".",",")*1,PIMExport!BE16))</f>
        <v>0</v>
      </c>
      <c r="BF18" s="47">
        <f>IFERROR(PIMExport!BF16*1,IFERROR(SUBSTITUTE(PIMExport!BF16,".",",")*1,PIMExport!BF16))</f>
        <v>0</v>
      </c>
      <c r="BG18" s="47">
        <f>IFERROR(PIMExport!BG16*1,IFERROR(SUBSTITUTE(PIMExport!BG16,".",",")*1,PIMExport!BG16))</f>
        <v>435</v>
      </c>
      <c r="BH18" s="47">
        <f>IFERROR(PIMExport!BH16*1,IFERROR(SUBSTITUTE(PIMExport!BH16,".",",")*1,PIMExport!BH16))</f>
        <v>495</v>
      </c>
      <c r="BI18" s="47">
        <f>IFERROR(PIMExport!BI16*1,IFERROR(SUBSTITUTE(PIMExport!BI16,".",",")*1,PIMExport!BI16))</f>
        <v>535</v>
      </c>
      <c r="BJ18" s="47">
        <f>IFERROR(PIMExport!BJ16*1,IFERROR(SUBSTITUTE(PIMExport!BJ16,".",",")*1,PIMExport!BJ16))</f>
        <v>585</v>
      </c>
      <c r="BK18" s="47">
        <f>IFERROR(PIMExport!BK16*1,IFERROR(SUBSTITUTE(PIMExport!BK16,".",",")*1,PIMExport!BK16))</f>
        <v>625</v>
      </c>
      <c r="BL18" s="47">
        <f>IFERROR(PIMExport!BL16*1,IFERROR(SUBSTITUTE(PIMExport!BL16,".",",")*1,PIMExport!BL16))</f>
        <v>675</v>
      </c>
      <c r="BM18" s="47">
        <f>IFERROR(PIMExport!BM16*1,IFERROR(SUBSTITUTE(PIMExport!BM16,".",",")*1,PIMExport!BM16))</f>
        <v>715</v>
      </c>
      <c r="BN18" s="47">
        <f>IFERROR(PIMExport!BN16*1,IFERROR(SUBSTITUTE(PIMExport!BN16,".",",")*1,PIMExport!BN16))</f>
        <v>755</v>
      </c>
      <c r="BO18" s="47">
        <f>IFERROR(PIMExport!BO16*1,IFERROR(SUBSTITUTE(PIMExport!BO16,".",",")*1,PIMExport!BO16))</f>
        <v>0</v>
      </c>
      <c r="BP18" s="47">
        <f>IFERROR(PIMExport!BP16*1,IFERROR(SUBSTITUTE(PIMExport!BP16,".",",")*1,PIMExport!BP16))</f>
        <v>0</v>
      </c>
      <c r="BQ18" s="47">
        <f>IFERROR(PIMExport!BQ16*1,IFERROR(SUBSTITUTE(PIMExport!BQ16,".",",")*1,PIMExport!BQ16))</f>
        <v>0</v>
      </c>
      <c r="BR18" s="47">
        <f>IFERROR(PIMExport!BR16*1,IFERROR(SUBSTITUTE(PIMExport!BR16,".",",")*1,PIMExport!BR16))</f>
        <v>0</v>
      </c>
      <c r="BS18" s="47">
        <f>IFERROR(PIMExport!BS16*1,IFERROR(SUBSTITUTE(PIMExport!BS16,".",",")*1,PIMExport!BS16))</f>
        <v>0</v>
      </c>
      <c r="BT18" s="47">
        <f>IFERROR(PIMExport!BT16*1,IFERROR(SUBSTITUTE(PIMExport!BT16,".",",")*1,PIMExport!BT16))</f>
        <v>0</v>
      </c>
      <c r="BU18" s="47">
        <f>IFERROR(PIMExport!BU16*1,IFERROR(SUBSTITUTE(PIMExport!BU16,".",",")*1,PIMExport!BU16))</f>
        <v>0</v>
      </c>
      <c r="BV18" s="47">
        <f>IFERROR(PIMExport!BV16*1,IFERROR(SUBSTITUTE(PIMExport!BV16,".",",")*1,PIMExport!BV16))</f>
        <v>0</v>
      </c>
      <c r="BW18" s="47">
        <f>IFERROR(PIMExport!BW16*1,IFERROR(SUBSTITUTE(PIMExport!BW16,".",",")*1,PIMExport!BW16))</f>
        <v>0</v>
      </c>
      <c r="BX18" s="47">
        <f>IFERROR(PIMExport!BX16*1,IFERROR(SUBSTITUTE(PIMExport!BX16,".",",")*1,PIMExport!BX16))</f>
        <v>0</v>
      </c>
      <c r="BY18" s="47">
        <f>IFERROR(PIMExport!BY16*1,IFERROR(SUBSTITUTE(PIMExport!BY16,".",",")*1,PIMExport!BY16))</f>
        <v>0</v>
      </c>
      <c r="BZ18" s="47">
        <f>IFERROR(PIMExport!BZ16*1,IFERROR(SUBSTITUTE(PIMExport!BZ16,".",",")*1,PIMExport!BZ16))</f>
        <v>0</v>
      </c>
      <c r="CA18" s="47">
        <f>IFERROR(PIMExport!CA16*1,IFERROR(SUBSTITUTE(PIMExport!CA16,".",",")*1,PIMExport!CA16))</f>
        <v>0</v>
      </c>
      <c r="CB18" s="47">
        <f>IFERROR(PIMExport!CB16*1,IFERROR(SUBSTITUTE(PIMExport!CB16,".",",")*1,PIMExport!CB16))</f>
        <v>751</v>
      </c>
      <c r="CC18" s="47">
        <f>IFERROR(PIMExport!CC16*1,IFERROR(SUBSTITUTE(PIMExport!CC16,".",",")*1,PIMExport!CC16))</f>
        <v>1221</v>
      </c>
      <c r="CD18" s="47">
        <f>IFERROR(PIMExport!CD16*1,IFERROR(SUBSTITUTE(PIMExport!CD16,".",",")*1,PIMExport!CD16))</f>
        <v>1981</v>
      </c>
      <c r="CE18" s="47">
        <f>IFERROR(PIMExport!CE16*1,IFERROR(SUBSTITUTE(PIMExport!CE16,".",",")*1,PIMExport!CE16))</f>
        <v>2731</v>
      </c>
      <c r="CF18" s="47">
        <f>IFERROR(PIMExport!CF16*1,IFERROR(SUBSTITUTE(PIMExport!CF16,".",",")*1,PIMExport!CF16))</f>
        <v>3491</v>
      </c>
      <c r="CG18" s="47">
        <f>IFERROR(PIMExport!CG16*1,IFERROR(SUBSTITUTE(PIMExport!CG16,".",",")*1,PIMExport!CG16))</f>
        <v>4241</v>
      </c>
      <c r="CH18" s="47">
        <f>IFERROR(PIMExport!CH16*1,IFERROR(SUBSTITUTE(PIMExport!CH16,".",",")*1,PIMExport!CH16))</f>
        <v>5001</v>
      </c>
      <c r="CI18" s="47">
        <f>IFERROR(PIMExport!CI16*1,IFERROR(SUBSTITUTE(PIMExport!CI16,".",",")*1,PIMExport!CI16))</f>
        <v>0</v>
      </c>
      <c r="CJ18" s="47">
        <f>IFERROR(PIMExport!CJ16*1,IFERROR(SUBSTITUTE(PIMExport!CJ16,".",",")*1,PIMExport!CJ16))</f>
        <v>0</v>
      </c>
      <c r="CK18" s="47">
        <f>IFERROR(PIMExport!CK16*1,IFERROR(SUBSTITUTE(PIMExport!CK16,".",",")*1,PIMExport!CK16))</f>
        <v>0</v>
      </c>
      <c r="CL18" s="47">
        <f>IFERROR(PIMExport!CL16*1,IFERROR(SUBSTITUTE(PIMExport!CL16,".",",")*1,PIMExport!CL16))</f>
        <v>0</v>
      </c>
      <c r="CM18" s="47">
        <f>IFERROR(PIMExport!CM16*1,IFERROR(SUBSTITUTE(PIMExport!CM16,".",",")*1,PIMExport!CM16))</f>
        <v>0</v>
      </c>
      <c r="CN18" s="47">
        <f>IFERROR(PIMExport!CN16*1,IFERROR(SUBSTITUTE(PIMExport!CN16,".",",")*1,PIMExport!CN16))</f>
        <v>0</v>
      </c>
      <c r="CO18" s="47">
        <f>IFERROR(PIMExport!CO16*1,IFERROR(SUBSTITUTE(PIMExport!CO16,".",",")*1,PIMExport!CO16))</f>
        <v>0</v>
      </c>
      <c r="CP18" s="47">
        <f>IFERROR(PIMExport!CP16*1,IFERROR(SUBSTITUTE(PIMExport!CP16,".",",")*1,PIMExport!CP16))</f>
        <v>0</v>
      </c>
      <c r="CQ18" s="47">
        <f>IFERROR(PIMExport!CQ16*1,IFERROR(SUBSTITUTE(PIMExport!CQ16,".",",")*1,PIMExport!CQ16))</f>
        <v>0</v>
      </c>
      <c r="CR18" s="47">
        <f>IFERROR(PIMExport!CR16*1,IFERROR(SUBSTITUTE(PIMExport!CR16,".",",")*1,PIMExport!CR16))</f>
        <v>0</v>
      </c>
      <c r="CS18" s="47">
        <f>IFERROR(PIMExport!CS16*1,IFERROR(SUBSTITUTE(PIMExport!CS16,".",",")*1,PIMExport!CS16))</f>
        <v>0</v>
      </c>
      <c r="CT18" s="47">
        <f>IFERROR(PIMExport!CT16*1,IFERROR(SUBSTITUTE(PIMExport!CT16,".",",")*1,PIMExport!CT16))</f>
        <v>0</v>
      </c>
      <c r="CU18" s="47">
        <f>IFERROR(PIMExport!CU16*1,IFERROR(SUBSTITUTE(PIMExport!CU16,".",",")*1,PIMExport!CU16))</f>
        <v>50</v>
      </c>
      <c r="CV18" s="47">
        <f>IFERROR(PIMExport!CV16*1,IFERROR(SUBSTITUTE(PIMExport!CV16,".",",")*1,PIMExport!CV16))</f>
        <v>15400</v>
      </c>
      <c r="CW18" s="47">
        <f>IFERROR(PIMExport!CW16*1,IFERROR(SUBSTITUTE(PIMExport!CW16,".",",")*1,PIMExport!CW16))</f>
        <v>2.2499999999999999E-4</v>
      </c>
      <c r="CX18" s="47">
        <f>IFERROR(PIMExport!CX16*1,IFERROR(SUBSTITUTE(PIMExport!CX16,".",",")*1,PIMExport!CX16))</f>
        <v>400</v>
      </c>
      <c r="CY18" s="47">
        <f>IFERROR(PIMExport!CY16*1,IFERROR(SUBSTITUTE(PIMExport!CY16,".",",")*1,PIMExport!CY16))</f>
        <v>500</v>
      </c>
      <c r="CZ18" s="47">
        <f>IFERROR(PIMExport!CZ16*1,IFERROR(SUBSTITUTE(PIMExport!CZ16,".",",")*1,PIMExport!CZ16))</f>
        <v>26000</v>
      </c>
      <c r="DA18" s="47">
        <f>IFERROR(PIMExport!DA16*1,IFERROR(SUBSTITUTE(PIMExport!DA16,".",",")*1,PIMExport!DA16))</f>
        <v>350</v>
      </c>
      <c r="DB18" s="47">
        <f>IFERROR(PIMExport!DB16*1,IFERROR(SUBSTITUTE(PIMExport!DB16,".",",")*1,PIMExport!DB16))</f>
        <v>0</v>
      </c>
      <c r="DC18" s="47">
        <f>IFERROR(PIMExport!DC16*1,IFERROR(SUBSTITUTE(PIMExport!DC16,".",",")*1,PIMExport!DC16))</f>
        <v>0</v>
      </c>
      <c r="DD18" s="47">
        <f>IFERROR(PIMExport!DD16*1,IFERROR(SUBSTITUTE(PIMExport!DD16,".",",")*1,PIMExport!DD16))</f>
        <v>0</v>
      </c>
      <c r="DE18" s="47">
        <f>IFERROR(PIMExport!DE16*1,IFERROR(SUBSTITUTE(PIMExport!DE16,".",",")*1,PIMExport!DE16))</f>
        <v>0</v>
      </c>
      <c r="DF18" s="47">
        <f>IFERROR(PIMExport!DF16*1,IFERROR(SUBSTITUTE(PIMExport!DF16,".",",")*1,PIMExport!DF16))</f>
        <v>0</v>
      </c>
      <c r="DG18" s="47">
        <f>IFERROR(PIMExport!DG16*1,IFERROR(SUBSTITUTE(PIMExport!DG16,".",",")*1,PIMExport!DG16))</f>
        <v>0</v>
      </c>
      <c r="DH18" s="47" t="str">
        <f>IFERROR(PIMExport!DH16*1,IFERROR(SUBSTITUTE(PIMExport!DH16,".",",")*1,PIMExport!DH16))</f>
        <v>Equal to or better than 0.025 mm</v>
      </c>
      <c r="DI18" s="47">
        <f>IFERROR(PIMExport!DI16*1,IFERROR(SUBSTITUTE(PIMExport!DI16,".",",")*1,PIMExport!DI16))</f>
        <v>0</v>
      </c>
      <c r="DJ18" s="47" t="str">
        <f>IFERROR(PIMExport!DJ16*1,IFERROR(SUBSTITUTE(PIMExport!DJ16,".",",")*1,PIMExport!DJ16))</f>
        <v>160 x 65 mm</v>
      </c>
      <c r="DK18" s="47" t="str">
        <f>IFERROR(PIMExport!DK16*1,IFERROR(SUBSTITUTE(PIMExport!DK16,".",",")*1,PIMExport!DK16))</f>
        <v>25 mm</v>
      </c>
      <c r="DL18" s="47">
        <f>IFERROR(PIMExport!DL16*1,IFERROR(SUBSTITUTE(PIMExport!DL16,".",",")*1,PIMExport!DL16))</f>
        <v>620</v>
      </c>
      <c r="DM18" s="47">
        <f>IFERROR(PIMExport!DM16*1,IFERROR(SUBSTITUTE(PIMExport!DM16,".",",")*1,PIMExport!DM16))</f>
        <v>5700</v>
      </c>
      <c r="DN18" s="47">
        <f>IFERROR(PIMExport!DN16*1,IFERROR(SUBSTITUTE(PIMExport!DN16,".",",")*1,PIMExport!DN16))</f>
        <v>0</v>
      </c>
      <c r="DO18" s="47">
        <f>IFERROR(PIMExport!DO16*1,IFERROR(SUBSTITUTE(PIMExport!DO16,".",",")*1,PIMExport!DO16))</f>
        <v>0</v>
      </c>
    </row>
    <row r="19" spans="1:119">
      <c r="A19" s="47" t="str">
        <f>IFERROR(PIMExport!A17*1,IFERROR(SUBSTITUTE(PIMExport!A17,".",",")*1,PIMExport!A17))</f>
        <v>MLSM08D05-L</v>
      </c>
      <c r="B19" s="47" t="str">
        <f>IFERROR(PIMExport!B17*1,IFERROR(SUBSTITUTE(PIMExport!B17,".",",")*1,PIMExport!B17))</f>
        <v>BallScrew</v>
      </c>
      <c r="C19" s="47" t="str">
        <f>IFERROR(PIMExport!C17*1,IFERROR(SUBSTITUTE(PIMExport!C17,".",",")*1,PIMExport!C17))</f>
        <v>Ball Guide</v>
      </c>
      <c r="D19" s="47">
        <f>IFERROR(PIMExport!D17*1,IFERROR(SUBSTITUTE(PIMExport!D17,".",",")*1,PIMExport!D17))</f>
        <v>4630</v>
      </c>
      <c r="E19" s="47">
        <f>IFERROR(PIMExport!E17*1,IFERROR(SUBSTITUTE(PIMExport!E17,".",",")*1,PIMExport!E17))</f>
        <v>16</v>
      </c>
      <c r="F19" s="47">
        <f>IFERROR(PIMExport!F17*1,IFERROR(SUBSTITUTE(PIMExport!F17,".",",")*1,PIMExport!F17))</f>
        <v>0</v>
      </c>
      <c r="G19" s="47">
        <f>IFERROR(PIMExport!G17*1,IFERROR(SUBSTITUTE(PIMExport!G17,".",",")*1,PIMExport!G17))</f>
        <v>29.5</v>
      </c>
      <c r="H19" s="47">
        <f>IFERROR(PIMExport!H17*1,IFERROR(SUBSTITUTE(PIMExport!H17,".",",")*1,PIMExport!H17))</f>
        <v>2.7</v>
      </c>
      <c r="I19" s="47">
        <f>IFERROR(PIMExport!I17*1,IFERROR(SUBSTITUTE(PIMExport!I17,".",",")*1,PIMExport!I17))</f>
        <v>365</v>
      </c>
      <c r="J19" s="47">
        <f>IFERROR(PIMExport!J17*1,IFERROR(SUBSTITUTE(PIMExport!J17,".",",")*1,PIMExport!J17))</f>
        <v>164</v>
      </c>
      <c r="K19" s="47">
        <f>IFERROR(PIMExport!K17*1,IFERROR(SUBSTITUTE(PIMExport!K17,".",",")*1,PIMExport!K17))</f>
        <v>0</v>
      </c>
      <c r="L19" s="47">
        <f>IFERROR(PIMExport!L17*1,IFERROR(SUBSTITUTE(PIMExport!L17,".",",")*1,PIMExport!L17))</f>
        <v>3.8999999999999999E-5</v>
      </c>
      <c r="M19" s="47">
        <f>IFERROR(PIMExport!M17*1,IFERROR(SUBSTITUTE(PIMExport!M17,".",",")*1,PIMExport!M17))</f>
        <v>0.9</v>
      </c>
      <c r="N19" s="47">
        <f>IFERROR(PIMExport!N17*1,IFERROR(SUBSTITUTE(PIMExport!N17,".",",")*1,PIMExport!N17))</f>
        <v>150</v>
      </c>
      <c r="O19" s="47">
        <f>IFERROR(PIMExport!O17*1,IFERROR(SUBSTITUTE(PIMExport!O17,".",",")*1,PIMExport!O17))</f>
        <v>1500</v>
      </c>
      <c r="P19" s="47">
        <f>IFERROR(PIMExport!P17*1,IFERROR(SUBSTITUTE(PIMExport!P17,".",",")*1,PIMExport!P17))</f>
        <v>3000</v>
      </c>
      <c r="Q19" s="47">
        <f>IFERROR(PIMExport!Q17*1,IFERROR(SUBSTITUTE(PIMExport!Q17,".",",")*1,PIMExport!Q17))</f>
        <v>1.6</v>
      </c>
      <c r="R19" s="47">
        <f>IFERROR(PIMExport!R17*1,IFERROR(SUBSTITUTE(PIMExport!R17,".",",")*1,PIMExport!R17))</f>
        <v>2.7</v>
      </c>
      <c r="S19" s="47">
        <f>IFERROR(PIMExport!S17*1,IFERROR(SUBSTITUTE(PIMExport!S17,".",",")*1,PIMExport!S17))</f>
        <v>3.2</v>
      </c>
      <c r="T19" s="47">
        <f>IFERROR(PIMExport!T17*1,IFERROR(SUBSTITUTE(PIMExport!T17,".",",")*1,PIMExport!T17))</f>
        <v>35</v>
      </c>
      <c r="U19" s="47">
        <f>IFERROR(PIMExport!U17*1,IFERROR(SUBSTITUTE(PIMExport!U17,".",",")*1,PIMExport!U17))</f>
        <v>0.1</v>
      </c>
      <c r="V19" s="47">
        <f>IFERROR(PIMExport!V17*1,IFERROR(SUBSTITUTE(PIMExport!V17,".",",")*1,PIMExport!V17))</f>
        <v>0</v>
      </c>
      <c r="W19" s="47">
        <f>IFERROR(PIMExport!W17*1,IFERROR(SUBSTITUTE(PIMExport!W17,".",",")*1,PIMExport!W17))</f>
        <v>0</v>
      </c>
      <c r="X19" s="47">
        <f>IFERROR(PIMExport!X17*1,IFERROR(SUBSTITUTE(PIMExport!X17,".",",")*1,PIMExport!X17))</f>
        <v>0</v>
      </c>
      <c r="Y19" s="47">
        <f>IFERROR(PIMExport!Y17*1,IFERROR(SUBSTITUTE(PIMExport!Y17,".",",")*1,PIMExport!Y17))</f>
        <v>12000</v>
      </c>
      <c r="Z19" s="47">
        <f>IFERROR(PIMExport!Z17*1,IFERROR(SUBSTITUTE(PIMExport!Z17,".",",")*1,PIMExport!Z17))</f>
        <v>8000</v>
      </c>
      <c r="AA19" s="47">
        <f>IFERROR(PIMExport!AA17*1,IFERROR(SUBSTITUTE(PIMExport!AA17,".",",")*1,PIMExport!AA17))</f>
        <v>0</v>
      </c>
      <c r="AB19" s="47">
        <f>IFERROR(PIMExport!AB17*1,IFERROR(SUBSTITUTE(PIMExport!AB17,".",",")*1,PIMExport!AB17))</f>
        <v>0</v>
      </c>
      <c r="AC19" s="47">
        <f>IFERROR(PIMExport!AC17*1,IFERROR(SUBSTITUTE(PIMExport!AC17,".",",")*1,PIMExport!AC17))</f>
        <v>0</v>
      </c>
      <c r="AD19" s="47">
        <f>IFERROR(PIMExport!AD17*1,IFERROR(SUBSTITUTE(PIMExport!AD17,".",",")*1,PIMExport!AD17))</f>
        <v>0</v>
      </c>
      <c r="AE19" s="47">
        <f>IFERROR(PIMExport!AE17*1,IFERROR(SUBSTITUTE(PIMExport!AE17,".",",")*1,PIMExport!AE17))</f>
        <v>8000</v>
      </c>
      <c r="AF19" s="47">
        <f>IFERROR(PIMExport!AF17*1,IFERROR(SUBSTITUTE(PIMExport!AF17,".",",")*1,PIMExport!AF17))</f>
        <v>8000</v>
      </c>
      <c r="AG19" s="47">
        <f>IFERROR(PIMExport!AG17*1,IFERROR(SUBSTITUTE(PIMExport!AG17,".",",")*1,PIMExport!AG17))</f>
        <v>780</v>
      </c>
      <c r="AH19" s="47">
        <f>IFERROR(PIMExport!AH17*1,IFERROR(SUBSTITUTE(PIMExport!AH17,".",",")*1,PIMExport!AH17))</f>
        <v>1750</v>
      </c>
      <c r="AI19" s="47">
        <f>IFERROR(PIMExport!AI17*1,IFERROR(SUBSTITUTE(PIMExport!AI17,".",",")*1,PIMExport!AI17))</f>
        <v>1750</v>
      </c>
      <c r="AJ19" s="47">
        <f>IFERROR(PIMExport!AJ17*1,IFERROR(SUBSTITUTE(PIMExport!AJ17,".",",")*1,PIMExport!AJ17))</f>
        <v>0</v>
      </c>
      <c r="AK19" s="47">
        <f>IFERROR(PIMExport!AK17*1,IFERROR(SUBSTITUTE(PIMExport!AK17,".",",")*1,PIMExport!AK17))</f>
        <v>0</v>
      </c>
      <c r="AL19" s="47">
        <f>IFERROR(PIMExport!AL17*1,IFERROR(SUBSTITUTE(PIMExport!AL17,".",",")*1,PIMExport!AL17))</f>
        <v>0.25</v>
      </c>
      <c r="AM19" s="47">
        <f>IFERROR(PIMExport!AM17*1,IFERROR(SUBSTITUTE(PIMExport!AM17,".",",")*1,PIMExport!AM17))</f>
        <v>20</v>
      </c>
      <c r="AN19" s="47">
        <f>IFERROR(PIMExport!AN17*1,IFERROR(SUBSTITUTE(PIMExport!AN17,".",",")*1,PIMExport!AN17))</f>
        <v>1</v>
      </c>
      <c r="AO19" s="47">
        <f>IFERROR(PIMExport!AO17*1,IFERROR(SUBSTITUTE(PIMExport!AO17,".",",")*1,PIMExport!AO17))</f>
        <v>71860</v>
      </c>
      <c r="AP19" s="47">
        <f>IFERROR(PIMExport!AP17*1,IFERROR(SUBSTITUTE(PIMExport!AP17,".",",")*1,PIMExport!AP17))</f>
        <v>600</v>
      </c>
      <c r="AQ19" s="47">
        <f>IFERROR(PIMExport!AQ17*1,IFERROR(SUBSTITUTE(PIMExport!AQ17,".",",")*1,PIMExport!AQ17))</f>
        <v>0</v>
      </c>
      <c r="AR19" s="47">
        <f>IFERROR(PIMExport!AR17*1,IFERROR(SUBSTITUTE(PIMExport!AR17,".",",")*1,PIMExport!AR17))</f>
        <v>0</v>
      </c>
      <c r="AS19" s="47">
        <f>IFERROR(PIMExport!AS17*1,IFERROR(SUBSTITUTE(PIMExport!AS17,".",",")*1,PIMExport!AS17))</f>
        <v>0</v>
      </c>
      <c r="AT19" s="47">
        <f>IFERROR(PIMExport!AT17*1,IFERROR(SUBSTITUTE(PIMExport!AT17,".",",")*1,PIMExport!AT17))</f>
        <v>0</v>
      </c>
      <c r="AU19" s="47">
        <f>IFERROR(PIMExport!AU17*1,IFERROR(SUBSTITUTE(PIMExport!AU17,".",",")*1,PIMExport!AU17))</f>
        <v>0</v>
      </c>
      <c r="AV19" s="47">
        <f>IFERROR(PIMExport!AV17*1,IFERROR(SUBSTITUTE(PIMExport!AV17,".",",")*1,PIMExport!AV17))</f>
        <v>0</v>
      </c>
      <c r="AW19" s="47">
        <f>IFERROR(PIMExport!AW17*1,IFERROR(SUBSTITUTE(PIMExport!AW17,".",",")*1,PIMExport!AW17))</f>
        <v>0</v>
      </c>
      <c r="AX19" s="47">
        <f>IFERROR(PIMExport!AX17*1,IFERROR(SUBSTITUTE(PIMExport!AX17,".",",")*1,PIMExport!AX17))</f>
        <v>0</v>
      </c>
      <c r="AY19" s="47">
        <f>IFERROR(PIMExport!AY17*1,IFERROR(SUBSTITUTE(PIMExport!AY17,".",",")*1,PIMExport!AY17))</f>
        <v>0</v>
      </c>
      <c r="AZ19" s="47">
        <f>IFERROR(PIMExport!AZ17*1,IFERROR(SUBSTITUTE(PIMExport!AZ17,".",",")*1,PIMExport!AZ17))</f>
        <v>0</v>
      </c>
      <c r="BA19" s="47">
        <f>IFERROR(PIMExport!BA17*1,IFERROR(SUBSTITUTE(PIMExport!BA17,".",",")*1,PIMExport!BA17))</f>
        <v>0</v>
      </c>
      <c r="BB19" s="47">
        <f>IFERROR(PIMExport!BB17*1,IFERROR(SUBSTITUTE(PIMExport!BB17,".",",")*1,PIMExport!BB17))</f>
        <v>0</v>
      </c>
      <c r="BC19" s="47">
        <f>IFERROR(PIMExport!BC17*1,IFERROR(SUBSTITUTE(PIMExport!BC17,".",",")*1,PIMExport!BC17))</f>
        <v>0</v>
      </c>
      <c r="BD19" s="47">
        <f>IFERROR(PIMExport!BD17*1,IFERROR(SUBSTITUTE(PIMExport!BD17,".",",")*1,PIMExport!BD17))</f>
        <v>0</v>
      </c>
      <c r="BE19" s="47">
        <f>IFERROR(PIMExport!BE17*1,IFERROR(SUBSTITUTE(PIMExport!BE17,".",",")*1,PIMExport!BE17))</f>
        <v>0</v>
      </c>
      <c r="BF19" s="47">
        <f>IFERROR(PIMExport!BF17*1,IFERROR(SUBSTITUTE(PIMExport!BF17,".",",")*1,PIMExport!BF17))</f>
        <v>0</v>
      </c>
      <c r="BG19" s="47">
        <f>IFERROR(PIMExport!BG17*1,IFERROR(SUBSTITUTE(PIMExport!BG17,".",",")*1,PIMExport!BG17))</f>
        <v>530</v>
      </c>
      <c r="BH19" s="47">
        <f>IFERROR(PIMExport!BH17*1,IFERROR(SUBSTITUTE(PIMExport!BH17,".",",")*1,PIMExport!BH17))</f>
        <v>770</v>
      </c>
      <c r="BI19" s="47">
        <f>IFERROR(PIMExport!BI17*1,IFERROR(SUBSTITUTE(PIMExport!BI17,".",",")*1,PIMExport!BI17))</f>
        <v>830</v>
      </c>
      <c r="BJ19" s="47">
        <f>IFERROR(PIMExport!BJ17*1,IFERROR(SUBSTITUTE(PIMExport!BJ17,".",",")*1,PIMExport!BJ17))</f>
        <v>890</v>
      </c>
      <c r="BK19" s="47">
        <f>IFERROR(PIMExport!BK17*1,IFERROR(SUBSTITUTE(PIMExport!BK17,".",",")*1,PIMExport!BK17))</f>
        <v>950</v>
      </c>
      <c r="BL19" s="47">
        <f>IFERROR(PIMExport!BL17*1,IFERROR(SUBSTITUTE(PIMExport!BL17,".",",")*1,PIMExport!BL17))</f>
        <v>1010</v>
      </c>
      <c r="BM19" s="47">
        <f>IFERROR(PIMExport!BM17*1,IFERROR(SUBSTITUTE(PIMExport!BM17,".",",")*1,PIMExport!BM17))</f>
        <v>1070</v>
      </c>
      <c r="BN19" s="47">
        <f>IFERROR(PIMExport!BN17*1,IFERROR(SUBSTITUTE(PIMExport!BN17,".",",")*1,PIMExport!BN17))</f>
        <v>1130</v>
      </c>
      <c r="BO19" s="47">
        <f>IFERROR(PIMExport!BO17*1,IFERROR(SUBSTITUTE(PIMExport!BO17,".",",")*1,PIMExport!BO17))</f>
        <v>1190</v>
      </c>
      <c r="BP19" s="47">
        <f>IFERROR(PIMExport!BP17*1,IFERROR(SUBSTITUTE(PIMExport!BP17,".",",")*1,PIMExport!BP17))</f>
        <v>0</v>
      </c>
      <c r="BQ19" s="47">
        <f>IFERROR(PIMExport!BQ17*1,IFERROR(SUBSTITUTE(PIMExport!BQ17,".",",")*1,PIMExport!BQ17))</f>
        <v>0</v>
      </c>
      <c r="BR19" s="47">
        <f>IFERROR(PIMExport!BR17*1,IFERROR(SUBSTITUTE(PIMExport!BR17,".",",")*1,PIMExport!BR17))</f>
        <v>0</v>
      </c>
      <c r="BS19" s="47">
        <f>IFERROR(PIMExport!BS17*1,IFERROR(SUBSTITUTE(PIMExport!BS17,".",",")*1,PIMExport!BS17))</f>
        <v>0</v>
      </c>
      <c r="BT19" s="47">
        <f>IFERROR(PIMExport!BT17*1,IFERROR(SUBSTITUTE(PIMExport!BT17,".",",")*1,PIMExport!BT17))</f>
        <v>0</v>
      </c>
      <c r="BU19" s="47">
        <f>IFERROR(PIMExport!BU17*1,IFERROR(SUBSTITUTE(PIMExport!BU17,".",",")*1,PIMExport!BU17))</f>
        <v>0</v>
      </c>
      <c r="BV19" s="47">
        <f>IFERROR(PIMExport!BV17*1,IFERROR(SUBSTITUTE(PIMExport!BV17,".",",")*1,PIMExport!BV17))</f>
        <v>0</v>
      </c>
      <c r="BW19" s="47">
        <f>IFERROR(PIMExport!BW17*1,IFERROR(SUBSTITUTE(PIMExport!BW17,".",",")*1,PIMExport!BW17))</f>
        <v>0</v>
      </c>
      <c r="BX19" s="47">
        <f>IFERROR(PIMExport!BX17*1,IFERROR(SUBSTITUTE(PIMExport!BX17,".",",")*1,PIMExport!BX17))</f>
        <v>0</v>
      </c>
      <c r="BY19" s="47">
        <f>IFERROR(PIMExport!BY17*1,IFERROR(SUBSTITUTE(PIMExport!BY17,".",",")*1,PIMExport!BY17))</f>
        <v>0</v>
      </c>
      <c r="BZ19" s="47">
        <f>IFERROR(PIMExport!BZ17*1,IFERROR(SUBSTITUTE(PIMExport!BZ17,".",",")*1,PIMExport!BZ17))</f>
        <v>0</v>
      </c>
      <c r="CA19" s="47">
        <f>IFERROR(PIMExport!CA17*1,IFERROR(SUBSTITUTE(PIMExport!CA17,".",",")*1,PIMExport!CA17))</f>
        <v>0</v>
      </c>
      <c r="CB19" s="47">
        <f>IFERROR(PIMExport!CB17*1,IFERROR(SUBSTITUTE(PIMExport!CB17,".",",")*1,PIMExport!CB17))</f>
        <v>571</v>
      </c>
      <c r="CC19" s="47">
        <f>IFERROR(PIMExport!CC17*1,IFERROR(SUBSTITUTE(PIMExport!CC17,".",",")*1,PIMExport!CC17))</f>
        <v>961</v>
      </c>
      <c r="CD19" s="47">
        <f>IFERROR(PIMExport!CD17*1,IFERROR(SUBSTITUTE(PIMExport!CD17,".",",")*1,PIMExport!CD17))</f>
        <v>1701</v>
      </c>
      <c r="CE19" s="47">
        <f>IFERROR(PIMExport!CE17*1,IFERROR(SUBSTITUTE(PIMExport!CE17,".",",")*1,PIMExport!CE17))</f>
        <v>2441</v>
      </c>
      <c r="CF19" s="47">
        <f>IFERROR(PIMExport!CF17*1,IFERROR(SUBSTITUTE(PIMExport!CF17,".",",")*1,PIMExport!CF17))</f>
        <v>3181</v>
      </c>
      <c r="CG19" s="47">
        <f>IFERROR(PIMExport!CG17*1,IFERROR(SUBSTITUTE(PIMExport!CG17,".",",")*1,PIMExport!CG17))</f>
        <v>3921</v>
      </c>
      <c r="CH19" s="47">
        <f>IFERROR(PIMExport!CH17*1,IFERROR(SUBSTITUTE(PIMExport!CH17,".",",")*1,PIMExport!CH17))</f>
        <v>4661</v>
      </c>
      <c r="CI19" s="47">
        <f>IFERROR(PIMExport!CI17*1,IFERROR(SUBSTITUTE(PIMExport!CI17,".",",")*1,PIMExport!CI17))</f>
        <v>4821</v>
      </c>
      <c r="CJ19" s="47">
        <f>IFERROR(PIMExport!CJ17*1,IFERROR(SUBSTITUTE(PIMExport!CJ17,".",",")*1,PIMExport!CJ17))</f>
        <v>0</v>
      </c>
      <c r="CK19" s="47">
        <f>IFERROR(PIMExport!CK17*1,IFERROR(SUBSTITUTE(PIMExport!CK17,".",",")*1,PIMExport!CK17))</f>
        <v>0</v>
      </c>
      <c r="CL19" s="47">
        <f>IFERROR(PIMExport!CL17*1,IFERROR(SUBSTITUTE(PIMExport!CL17,".",",")*1,PIMExport!CL17))</f>
        <v>0</v>
      </c>
      <c r="CM19" s="47">
        <f>IFERROR(PIMExport!CM17*1,IFERROR(SUBSTITUTE(PIMExport!CM17,".",",")*1,PIMExport!CM17))</f>
        <v>0</v>
      </c>
      <c r="CN19" s="47">
        <f>IFERROR(PIMExport!CN17*1,IFERROR(SUBSTITUTE(PIMExport!CN17,".",",")*1,PIMExport!CN17))</f>
        <v>0</v>
      </c>
      <c r="CO19" s="47">
        <f>IFERROR(PIMExport!CO17*1,IFERROR(SUBSTITUTE(PIMExport!CO17,".",",")*1,PIMExport!CO17))</f>
        <v>0</v>
      </c>
      <c r="CP19" s="47">
        <f>IFERROR(PIMExport!CP17*1,IFERROR(SUBSTITUTE(PIMExport!CP17,".",",")*1,PIMExport!CP17))</f>
        <v>0</v>
      </c>
      <c r="CQ19" s="47">
        <f>IFERROR(PIMExport!CQ17*1,IFERROR(SUBSTITUTE(PIMExport!CQ17,".",",")*1,PIMExport!CQ17))</f>
        <v>0</v>
      </c>
      <c r="CR19" s="47">
        <f>IFERROR(PIMExport!CR17*1,IFERROR(SUBSTITUTE(PIMExport!CR17,".",",")*1,PIMExport!CR17))</f>
        <v>0</v>
      </c>
      <c r="CS19" s="47">
        <f>IFERROR(PIMExport!CS17*1,IFERROR(SUBSTITUTE(PIMExport!CS17,".",",")*1,PIMExport!CS17))</f>
        <v>0</v>
      </c>
      <c r="CT19" s="47">
        <f>IFERROR(PIMExport!CT17*1,IFERROR(SUBSTITUTE(PIMExport!CT17,".",",")*1,PIMExport!CT17))</f>
        <v>0</v>
      </c>
      <c r="CU19" s="47">
        <f>IFERROR(PIMExport!CU17*1,IFERROR(SUBSTITUTE(PIMExport!CU17,".",",")*1,PIMExport!CU17))</f>
        <v>5</v>
      </c>
      <c r="CV19" s="47">
        <f>IFERROR(PIMExport!CV17*1,IFERROR(SUBSTITUTE(PIMExport!CV17,".",",")*1,PIMExport!CV17))</f>
        <v>21500</v>
      </c>
      <c r="CW19" s="47">
        <f>IFERROR(PIMExport!CW17*1,IFERROR(SUBSTITUTE(PIMExport!CW17,".",",")*1,PIMExport!CW17))</f>
        <v>6.3400000000000001E-4</v>
      </c>
      <c r="CX19" s="47">
        <f>IFERROR(PIMExport!CX17*1,IFERROR(SUBSTITUTE(PIMExport!CX17,".",",")*1,PIMExport!CX17))</f>
        <v>500</v>
      </c>
      <c r="CY19" s="47">
        <f>IFERROR(PIMExport!CY17*1,IFERROR(SUBSTITUTE(PIMExport!CY17,".",",")*1,PIMExport!CY17))</f>
        <v>700</v>
      </c>
      <c r="CZ19" s="47">
        <f>IFERROR(PIMExport!CZ17*1,IFERROR(SUBSTITUTE(PIMExport!CZ17,".",",")*1,PIMExport!CZ17))</f>
        <v>42300</v>
      </c>
      <c r="DA19" s="47">
        <f>IFERROR(PIMExport!DA17*1,IFERROR(SUBSTITUTE(PIMExport!DA17,".",",")*1,PIMExport!DA17))</f>
        <v>700</v>
      </c>
      <c r="DB19" s="47">
        <f>IFERROR(PIMExport!DB17*1,IFERROR(SUBSTITUTE(PIMExport!DB17,".",",")*1,PIMExport!DB17))</f>
        <v>0</v>
      </c>
      <c r="DC19" s="47">
        <f>IFERROR(PIMExport!DC17*1,IFERROR(SUBSTITUTE(PIMExport!DC17,".",",")*1,PIMExport!DC17))</f>
        <v>0</v>
      </c>
      <c r="DD19" s="47">
        <f>IFERROR(PIMExport!DD17*1,IFERROR(SUBSTITUTE(PIMExport!DD17,".",",")*1,PIMExport!DD17))</f>
        <v>0</v>
      </c>
      <c r="DE19" s="47">
        <f>IFERROR(PIMExport!DE17*1,IFERROR(SUBSTITUTE(PIMExport!DE17,".",",")*1,PIMExport!DE17))</f>
        <v>0</v>
      </c>
      <c r="DF19" s="47">
        <f>IFERROR(PIMExport!DF17*1,IFERROR(SUBSTITUTE(PIMExport!DF17,".",",")*1,PIMExport!DF17))</f>
        <v>0</v>
      </c>
      <c r="DG19" s="47">
        <f>IFERROR(PIMExport!DG17*1,IFERROR(SUBSTITUTE(PIMExport!DG17,".",",")*1,PIMExport!DG17))</f>
        <v>0</v>
      </c>
      <c r="DH19" s="47" t="str">
        <f>IFERROR(PIMExport!DH17*1,IFERROR(SUBSTITUTE(PIMExport!DH17,".",",")*1,PIMExport!DH17))</f>
        <v>Equal to or better than 0.025 mm</v>
      </c>
      <c r="DI19" s="47">
        <f>IFERROR(PIMExport!DI17*1,IFERROR(SUBSTITUTE(PIMExport!DI17,".",",")*1,PIMExport!DI17))</f>
        <v>0</v>
      </c>
      <c r="DJ19" s="47" t="str">
        <f>IFERROR(PIMExport!DJ17*1,IFERROR(SUBSTITUTE(PIMExport!DJ17,".",",")*1,PIMExport!DJ17))</f>
        <v>240 x 85 mm</v>
      </c>
      <c r="DK19" s="47" t="str">
        <f>IFERROR(PIMExport!DK17*1,IFERROR(SUBSTITUTE(PIMExport!DK17,".",",")*1,PIMExport!DK17))</f>
        <v>32 mm</v>
      </c>
      <c r="DL19" s="47">
        <f>IFERROR(PIMExport!DL17*1,IFERROR(SUBSTITUTE(PIMExport!DL17,".",",")*1,PIMExport!DL17))</f>
        <v>520</v>
      </c>
      <c r="DM19" s="47">
        <f>IFERROR(PIMExport!DM17*1,IFERROR(SUBSTITUTE(PIMExport!DM17,".",",")*1,PIMExport!DM17))</f>
        <v>5700</v>
      </c>
      <c r="DN19" s="47">
        <f>IFERROR(PIMExport!DN17*1,IFERROR(SUBSTITUTE(PIMExport!DN17,".",",")*1,PIMExport!DN17))</f>
        <v>0</v>
      </c>
      <c r="DO19" s="47">
        <f>IFERROR(PIMExport!DO17*1,IFERROR(SUBSTITUTE(PIMExport!DO17,".",",")*1,PIMExport!DO17))</f>
        <v>0</v>
      </c>
    </row>
    <row r="20" spans="1:119">
      <c r="A20" s="47" t="str">
        <f>IFERROR(PIMExport!A18*1,IFERROR(SUBSTITUTE(PIMExport!A18,".",",")*1,PIMExport!A18))</f>
        <v>MLSM08D10-L</v>
      </c>
      <c r="B20" s="47" t="str">
        <f>IFERROR(PIMExport!B18*1,IFERROR(SUBSTITUTE(PIMExport!B18,".",",")*1,PIMExport!B18))</f>
        <v>BallScrew</v>
      </c>
      <c r="C20" s="47" t="str">
        <f>IFERROR(PIMExport!C18*1,IFERROR(SUBSTITUTE(PIMExport!C18,".",",")*1,PIMExport!C18))</f>
        <v>Ball Guide</v>
      </c>
      <c r="D20" s="47">
        <f>IFERROR(PIMExport!D18*1,IFERROR(SUBSTITUTE(PIMExport!D18,".",",")*1,PIMExport!D18))</f>
        <v>4630</v>
      </c>
      <c r="E20" s="47">
        <f>IFERROR(PIMExport!E18*1,IFERROR(SUBSTITUTE(PIMExport!E18,".",",")*1,PIMExport!E18))</f>
        <v>16</v>
      </c>
      <c r="F20" s="47">
        <f>IFERROR(PIMExport!F18*1,IFERROR(SUBSTITUTE(PIMExport!F18,".",",")*1,PIMExport!F18))</f>
        <v>0</v>
      </c>
      <c r="G20" s="47">
        <f>IFERROR(PIMExport!G18*1,IFERROR(SUBSTITUTE(PIMExport!G18,".",",")*1,PIMExport!G18))</f>
        <v>29.5</v>
      </c>
      <c r="H20" s="47">
        <f>IFERROR(PIMExport!H18*1,IFERROR(SUBSTITUTE(PIMExport!H18,".",",")*1,PIMExport!H18))</f>
        <v>2.7</v>
      </c>
      <c r="I20" s="47">
        <f>IFERROR(PIMExport!I18*1,IFERROR(SUBSTITUTE(PIMExport!I18,".",",")*1,PIMExport!I18))</f>
        <v>365</v>
      </c>
      <c r="J20" s="47">
        <f>IFERROR(PIMExport!J18*1,IFERROR(SUBSTITUTE(PIMExport!J18,".",",")*1,PIMExport!J18))</f>
        <v>164</v>
      </c>
      <c r="K20" s="47">
        <f>IFERROR(PIMExport!K18*1,IFERROR(SUBSTITUTE(PIMExport!K18,".",",")*1,PIMExport!K18))</f>
        <v>0</v>
      </c>
      <c r="L20" s="47">
        <f>IFERROR(PIMExport!L18*1,IFERROR(SUBSTITUTE(PIMExport!L18,".",",")*1,PIMExport!L18))</f>
        <v>3.8999999999999999E-5</v>
      </c>
      <c r="M20" s="47">
        <f>IFERROR(PIMExport!M18*1,IFERROR(SUBSTITUTE(PIMExport!M18,".",",")*1,PIMExport!M18))</f>
        <v>0.9</v>
      </c>
      <c r="N20" s="47">
        <f>IFERROR(PIMExport!N18*1,IFERROR(SUBSTITUTE(PIMExport!N18,".",",")*1,PIMExport!N18))</f>
        <v>150</v>
      </c>
      <c r="O20" s="47">
        <f>IFERROR(PIMExport!O18*1,IFERROR(SUBSTITUTE(PIMExport!O18,".",",")*1,PIMExport!O18))</f>
        <v>1500</v>
      </c>
      <c r="P20" s="47">
        <f>IFERROR(PIMExport!P18*1,IFERROR(SUBSTITUTE(PIMExport!P18,".",",")*1,PIMExport!P18))</f>
        <v>3000</v>
      </c>
      <c r="Q20" s="47">
        <f>IFERROR(PIMExport!Q18*1,IFERROR(SUBSTITUTE(PIMExport!Q18,".",",")*1,PIMExport!Q18))</f>
        <v>2.2000000000000002</v>
      </c>
      <c r="R20" s="47">
        <f>IFERROR(PIMExport!R18*1,IFERROR(SUBSTITUTE(PIMExport!R18,".",",")*1,PIMExport!R18))</f>
        <v>3.2</v>
      </c>
      <c r="S20" s="47">
        <f>IFERROR(PIMExport!S18*1,IFERROR(SUBSTITUTE(PIMExport!S18,".",",")*1,PIMExport!S18))</f>
        <v>4</v>
      </c>
      <c r="T20" s="47">
        <f>IFERROR(PIMExport!T18*1,IFERROR(SUBSTITUTE(PIMExport!T18,".",",")*1,PIMExport!T18))</f>
        <v>35</v>
      </c>
      <c r="U20" s="47">
        <f>IFERROR(PIMExport!U18*1,IFERROR(SUBSTITUTE(PIMExport!U18,".",",")*1,PIMExport!U18))</f>
        <v>0.1</v>
      </c>
      <c r="V20" s="47">
        <f>IFERROR(PIMExport!V18*1,IFERROR(SUBSTITUTE(PIMExport!V18,".",",")*1,PIMExport!V18))</f>
        <v>0</v>
      </c>
      <c r="W20" s="47">
        <f>IFERROR(PIMExport!W18*1,IFERROR(SUBSTITUTE(PIMExport!W18,".",",")*1,PIMExport!W18))</f>
        <v>0</v>
      </c>
      <c r="X20" s="47">
        <f>IFERROR(PIMExport!X18*1,IFERROR(SUBSTITUTE(PIMExport!X18,".",",")*1,PIMExport!X18))</f>
        <v>0</v>
      </c>
      <c r="Y20" s="47">
        <f>IFERROR(PIMExport!Y18*1,IFERROR(SUBSTITUTE(PIMExport!Y18,".",",")*1,PIMExport!Y18))</f>
        <v>12000</v>
      </c>
      <c r="Z20" s="47">
        <f>IFERROR(PIMExport!Z18*1,IFERROR(SUBSTITUTE(PIMExport!Z18,".",",")*1,PIMExport!Z18))</f>
        <v>8000</v>
      </c>
      <c r="AA20" s="47">
        <f>IFERROR(PIMExport!AA18*1,IFERROR(SUBSTITUTE(PIMExport!AA18,".",",")*1,PIMExport!AA18))</f>
        <v>0</v>
      </c>
      <c r="AB20" s="47">
        <f>IFERROR(PIMExport!AB18*1,IFERROR(SUBSTITUTE(PIMExport!AB18,".",",")*1,PIMExport!AB18))</f>
        <v>0</v>
      </c>
      <c r="AC20" s="47">
        <f>IFERROR(PIMExport!AC18*1,IFERROR(SUBSTITUTE(PIMExport!AC18,".",",")*1,PIMExport!AC18))</f>
        <v>0</v>
      </c>
      <c r="AD20" s="47">
        <f>IFERROR(PIMExport!AD18*1,IFERROR(SUBSTITUTE(PIMExport!AD18,".",",")*1,PIMExport!AD18))</f>
        <v>0</v>
      </c>
      <c r="AE20" s="47">
        <f>IFERROR(PIMExport!AE18*1,IFERROR(SUBSTITUTE(PIMExport!AE18,".",",")*1,PIMExport!AE18))</f>
        <v>8000</v>
      </c>
      <c r="AF20" s="47">
        <f>IFERROR(PIMExport!AF18*1,IFERROR(SUBSTITUTE(PIMExport!AF18,".",",")*1,PIMExport!AF18))</f>
        <v>8000</v>
      </c>
      <c r="AG20" s="47">
        <f>IFERROR(PIMExport!AG18*1,IFERROR(SUBSTITUTE(PIMExport!AG18,".",",")*1,PIMExport!AG18))</f>
        <v>780</v>
      </c>
      <c r="AH20" s="47">
        <f>IFERROR(PIMExport!AH18*1,IFERROR(SUBSTITUTE(PIMExport!AH18,".",",")*1,PIMExport!AH18))</f>
        <v>1750</v>
      </c>
      <c r="AI20" s="47">
        <f>IFERROR(PIMExport!AI18*1,IFERROR(SUBSTITUTE(PIMExport!AI18,".",",")*1,PIMExport!AI18))</f>
        <v>1750</v>
      </c>
      <c r="AJ20" s="47">
        <f>IFERROR(PIMExport!AJ18*1,IFERROR(SUBSTITUTE(PIMExport!AJ18,".",",")*1,PIMExport!AJ18))</f>
        <v>0</v>
      </c>
      <c r="AK20" s="47">
        <f>IFERROR(PIMExport!AK18*1,IFERROR(SUBSTITUTE(PIMExport!AK18,".",",")*1,PIMExport!AK18))</f>
        <v>0</v>
      </c>
      <c r="AL20" s="47">
        <f>IFERROR(PIMExport!AL18*1,IFERROR(SUBSTITUTE(PIMExport!AL18,".",",")*1,PIMExport!AL18))</f>
        <v>0.5</v>
      </c>
      <c r="AM20" s="47">
        <f>IFERROR(PIMExport!AM18*1,IFERROR(SUBSTITUTE(PIMExport!AM18,".",",")*1,PIMExport!AM18))</f>
        <v>20</v>
      </c>
      <c r="AN20" s="47">
        <f>IFERROR(PIMExport!AN18*1,IFERROR(SUBSTITUTE(PIMExport!AN18,".",",")*1,PIMExport!AN18))</f>
        <v>1</v>
      </c>
      <c r="AO20" s="47">
        <f>IFERROR(PIMExport!AO18*1,IFERROR(SUBSTITUTE(PIMExport!AO18,".",",")*1,PIMExport!AO18))</f>
        <v>71860</v>
      </c>
      <c r="AP20" s="47">
        <f>IFERROR(PIMExport!AP18*1,IFERROR(SUBSTITUTE(PIMExport!AP18,".",",")*1,PIMExport!AP18))</f>
        <v>600</v>
      </c>
      <c r="AQ20" s="47">
        <f>IFERROR(PIMExport!AQ18*1,IFERROR(SUBSTITUTE(PIMExport!AQ18,".",",")*1,PIMExport!AQ18))</f>
        <v>0</v>
      </c>
      <c r="AR20" s="47">
        <f>IFERROR(PIMExport!AR18*1,IFERROR(SUBSTITUTE(PIMExport!AR18,".",",")*1,PIMExport!AR18))</f>
        <v>0</v>
      </c>
      <c r="AS20" s="47">
        <f>IFERROR(PIMExport!AS18*1,IFERROR(SUBSTITUTE(PIMExport!AS18,".",",")*1,PIMExport!AS18))</f>
        <v>0</v>
      </c>
      <c r="AT20" s="47">
        <f>IFERROR(PIMExport!AT18*1,IFERROR(SUBSTITUTE(PIMExport!AT18,".",",")*1,PIMExport!AT18))</f>
        <v>0</v>
      </c>
      <c r="AU20" s="47">
        <f>IFERROR(PIMExport!AU18*1,IFERROR(SUBSTITUTE(PIMExport!AU18,".",",")*1,PIMExport!AU18))</f>
        <v>0</v>
      </c>
      <c r="AV20" s="47">
        <f>IFERROR(PIMExport!AV18*1,IFERROR(SUBSTITUTE(PIMExport!AV18,".",",")*1,PIMExport!AV18))</f>
        <v>0</v>
      </c>
      <c r="AW20" s="47">
        <f>IFERROR(PIMExport!AW18*1,IFERROR(SUBSTITUTE(PIMExport!AW18,".",",")*1,PIMExport!AW18))</f>
        <v>0</v>
      </c>
      <c r="AX20" s="47">
        <f>IFERROR(PIMExport!AX18*1,IFERROR(SUBSTITUTE(PIMExport!AX18,".",",")*1,PIMExport!AX18))</f>
        <v>0</v>
      </c>
      <c r="AY20" s="47">
        <f>IFERROR(PIMExport!AY18*1,IFERROR(SUBSTITUTE(PIMExport!AY18,".",",")*1,PIMExport!AY18))</f>
        <v>0</v>
      </c>
      <c r="AZ20" s="47">
        <f>IFERROR(PIMExport!AZ18*1,IFERROR(SUBSTITUTE(PIMExport!AZ18,".",",")*1,PIMExport!AZ18))</f>
        <v>0</v>
      </c>
      <c r="BA20" s="47">
        <f>IFERROR(PIMExport!BA18*1,IFERROR(SUBSTITUTE(PIMExport!BA18,".",",")*1,PIMExport!BA18))</f>
        <v>0</v>
      </c>
      <c r="BB20" s="47">
        <f>IFERROR(PIMExport!BB18*1,IFERROR(SUBSTITUTE(PIMExport!BB18,".",",")*1,PIMExport!BB18))</f>
        <v>0</v>
      </c>
      <c r="BC20" s="47">
        <f>IFERROR(PIMExport!BC18*1,IFERROR(SUBSTITUTE(PIMExport!BC18,".",",")*1,PIMExport!BC18))</f>
        <v>0</v>
      </c>
      <c r="BD20" s="47">
        <f>IFERROR(PIMExport!BD18*1,IFERROR(SUBSTITUTE(PIMExport!BD18,".",",")*1,PIMExport!BD18))</f>
        <v>0</v>
      </c>
      <c r="BE20" s="47">
        <f>IFERROR(PIMExport!BE18*1,IFERROR(SUBSTITUTE(PIMExport!BE18,".",",")*1,PIMExport!BE18))</f>
        <v>0</v>
      </c>
      <c r="BF20" s="47">
        <f>IFERROR(PIMExport!BF18*1,IFERROR(SUBSTITUTE(PIMExport!BF18,".",",")*1,PIMExport!BF18))</f>
        <v>0</v>
      </c>
      <c r="BG20" s="47">
        <f>IFERROR(PIMExport!BG18*1,IFERROR(SUBSTITUTE(PIMExport!BG18,".",",")*1,PIMExport!BG18))</f>
        <v>530</v>
      </c>
      <c r="BH20" s="47">
        <f>IFERROR(PIMExport!BH18*1,IFERROR(SUBSTITUTE(PIMExport!BH18,".",",")*1,PIMExport!BH18))</f>
        <v>770</v>
      </c>
      <c r="BI20" s="47">
        <f>IFERROR(PIMExport!BI18*1,IFERROR(SUBSTITUTE(PIMExport!BI18,".",",")*1,PIMExport!BI18))</f>
        <v>830</v>
      </c>
      <c r="BJ20" s="47">
        <f>IFERROR(PIMExport!BJ18*1,IFERROR(SUBSTITUTE(PIMExport!BJ18,".",",")*1,PIMExport!BJ18))</f>
        <v>890</v>
      </c>
      <c r="BK20" s="47">
        <f>IFERROR(PIMExport!BK18*1,IFERROR(SUBSTITUTE(PIMExport!BK18,".",",")*1,PIMExport!BK18))</f>
        <v>950</v>
      </c>
      <c r="BL20" s="47">
        <f>IFERROR(PIMExport!BL18*1,IFERROR(SUBSTITUTE(PIMExport!BL18,".",",")*1,PIMExport!BL18))</f>
        <v>1010</v>
      </c>
      <c r="BM20" s="47">
        <f>IFERROR(PIMExport!BM18*1,IFERROR(SUBSTITUTE(PIMExport!BM18,".",",")*1,PIMExport!BM18))</f>
        <v>1070</v>
      </c>
      <c r="BN20" s="47">
        <f>IFERROR(PIMExport!BN18*1,IFERROR(SUBSTITUTE(PIMExport!BN18,".",",")*1,PIMExport!BN18))</f>
        <v>1130</v>
      </c>
      <c r="BO20" s="47">
        <f>IFERROR(PIMExport!BO18*1,IFERROR(SUBSTITUTE(PIMExport!BO18,".",",")*1,PIMExport!BO18))</f>
        <v>1190</v>
      </c>
      <c r="BP20" s="47">
        <f>IFERROR(PIMExport!BP18*1,IFERROR(SUBSTITUTE(PIMExport!BP18,".",",")*1,PIMExport!BP18))</f>
        <v>0</v>
      </c>
      <c r="BQ20" s="47">
        <f>IFERROR(PIMExport!BQ18*1,IFERROR(SUBSTITUTE(PIMExport!BQ18,".",",")*1,PIMExport!BQ18))</f>
        <v>0</v>
      </c>
      <c r="BR20" s="47">
        <f>IFERROR(PIMExport!BR18*1,IFERROR(SUBSTITUTE(PIMExport!BR18,".",",")*1,PIMExport!BR18))</f>
        <v>0</v>
      </c>
      <c r="BS20" s="47">
        <f>IFERROR(PIMExport!BS18*1,IFERROR(SUBSTITUTE(PIMExport!BS18,".",",")*1,PIMExport!BS18))</f>
        <v>0</v>
      </c>
      <c r="BT20" s="47">
        <f>IFERROR(PIMExport!BT18*1,IFERROR(SUBSTITUTE(PIMExport!BT18,".",",")*1,PIMExport!BT18))</f>
        <v>0</v>
      </c>
      <c r="BU20" s="47">
        <f>IFERROR(PIMExport!BU18*1,IFERROR(SUBSTITUTE(PIMExport!BU18,".",",")*1,PIMExport!BU18))</f>
        <v>0</v>
      </c>
      <c r="BV20" s="47">
        <f>IFERROR(PIMExport!BV18*1,IFERROR(SUBSTITUTE(PIMExport!BV18,".",",")*1,PIMExport!BV18))</f>
        <v>0</v>
      </c>
      <c r="BW20" s="47">
        <f>IFERROR(PIMExport!BW18*1,IFERROR(SUBSTITUTE(PIMExport!BW18,".",",")*1,PIMExport!BW18))</f>
        <v>0</v>
      </c>
      <c r="BX20" s="47">
        <f>IFERROR(PIMExport!BX18*1,IFERROR(SUBSTITUTE(PIMExport!BX18,".",",")*1,PIMExport!BX18))</f>
        <v>0</v>
      </c>
      <c r="BY20" s="47">
        <f>IFERROR(PIMExport!BY18*1,IFERROR(SUBSTITUTE(PIMExport!BY18,".",",")*1,PIMExport!BY18))</f>
        <v>0</v>
      </c>
      <c r="BZ20" s="47">
        <f>IFERROR(PIMExport!BZ18*1,IFERROR(SUBSTITUTE(PIMExport!BZ18,".",",")*1,PIMExport!BZ18))</f>
        <v>0</v>
      </c>
      <c r="CA20" s="47">
        <f>IFERROR(PIMExport!CA18*1,IFERROR(SUBSTITUTE(PIMExport!CA18,".",",")*1,PIMExport!CA18))</f>
        <v>0</v>
      </c>
      <c r="CB20" s="47">
        <f>IFERROR(PIMExport!CB18*1,IFERROR(SUBSTITUTE(PIMExport!CB18,".",",")*1,PIMExport!CB18))</f>
        <v>571</v>
      </c>
      <c r="CC20" s="47">
        <f>IFERROR(PIMExport!CC18*1,IFERROR(SUBSTITUTE(PIMExport!CC18,".",",")*1,PIMExport!CC18))</f>
        <v>961</v>
      </c>
      <c r="CD20" s="47">
        <f>IFERROR(PIMExport!CD18*1,IFERROR(SUBSTITUTE(PIMExport!CD18,".",",")*1,PIMExport!CD18))</f>
        <v>1701</v>
      </c>
      <c r="CE20" s="47">
        <f>IFERROR(PIMExport!CE18*1,IFERROR(SUBSTITUTE(PIMExport!CE18,".",",")*1,PIMExport!CE18))</f>
        <v>2441</v>
      </c>
      <c r="CF20" s="47">
        <f>IFERROR(PIMExport!CF18*1,IFERROR(SUBSTITUTE(PIMExport!CF18,".",",")*1,PIMExport!CF18))</f>
        <v>3181</v>
      </c>
      <c r="CG20" s="47">
        <f>IFERROR(PIMExport!CG18*1,IFERROR(SUBSTITUTE(PIMExport!CG18,".",",")*1,PIMExport!CG18))</f>
        <v>3921</v>
      </c>
      <c r="CH20" s="47">
        <f>IFERROR(PIMExport!CH18*1,IFERROR(SUBSTITUTE(PIMExport!CH18,".",",")*1,PIMExport!CH18))</f>
        <v>4661</v>
      </c>
      <c r="CI20" s="47">
        <f>IFERROR(PIMExport!CI18*1,IFERROR(SUBSTITUTE(PIMExport!CI18,".",",")*1,PIMExport!CI18))</f>
        <v>4821</v>
      </c>
      <c r="CJ20" s="47">
        <f>IFERROR(PIMExport!CJ18*1,IFERROR(SUBSTITUTE(PIMExport!CJ18,".",",")*1,PIMExport!CJ18))</f>
        <v>0</v>
      </c>
      <c r="CK20" s="47">
        <f>IFERROR(PIMExport!CK18*1,IFERROR(SUBSTITUTE(PIMExport!CK18,".",",")*1,PIMExport!CK18))</f>
        <v>0</v>
      </c>
      <c r="CL20" s="47">
        <f>IFERROR(PIMExport!CL18*1,IFERROR(SUBSTITUTE(PIMExport!CL18,".",",")*1,PIMExport!CL18))</f>
        <v>0</v>
      </c>
      <c r="CM20" s="47">
        <f>IFERROR(PIMExport!CM18*1,IFERROR(SUBSTITUTE(PIMExport!CM18,".",",")*1,PIMExport!CM18))</f>
        <v>0</v>
      </c>
      <c r="CN20" s="47">
        <f>IFERROR(PIMExport!CN18*1,IFERROR(SUBSTITUTE(PIMExport!CN18,".",",")*1,PIMExport!CN18))</f>
        <v>0</v>
      </c>
      <c r="CO20" s="47">
        <f>IFERROR(PIMExport!CO18*1,IFERROR(SUBSTITUTE(PIMExport!CO18,".",",")*1,PIMExport!CO18))</f>
        <v>0</v>
      </c>
      <c r="CP20" s="47">
        <f>IFERROR(PIMExport!CP18*1,IFERROR(SUBSTITUTE(PIMExport!CP18,".",",")*1,PIMExport!CP18))</f>
        <v>0</v>
      </c>
      <c r="CQ20" s="47">
        <f>IFERROR(PIMExport!CQ18*1,IFERROR(SUBSTITUTE(PIMExport!CQ18,".",",")*1,PIMExport!CQ18))</f>
        <v>0</v>
      </c>
      <c r="CR20" s="47">
        <f>IFERROR(PIMExport!CR18*1,IFERROR(SUBSTITUTE(PIMExport!CR18,".",",")*1,PIMExport!CR18))</f>
        <v>0</v>
      </c>
      <c r="CS20" s="47">
        <f>IFERROR(PIMExport!CS18*1,IFERROR(SUBSTITUTE(PIMExport!CS18,".",",")*1,PIMExport!CS18))</f>
        <v>0</v>
      </c>
      <c r="CT20" s="47">
        <f>IFERROR(PIMExport!CT18*1,IFERROR(SUBSTITUTE(PIMExport!CT18,".",",")*1,PIMExport!CT18))</f>
        <v>0</v>
      </c>
      <c r="CU20" s="47">
        <f>IFERROR(PIMExport!CU18*1,IFERROR(SUBSTITUTE(PIMExport!CU18,".",",")*1,PIMExport!CU18))</f>
        <v>10</v>
      </c>
      <c r="CV20" s="47">
        <f>IFERROR(PIMExport!CV18*1,IFERROR(SUBSTITUTE(PIMExport!CV18,".",",")*1,PIMExport!CV18))</f>
        <v>33400</v>
      </c>
      <c r="CW20" s="47">
        <f>IFERROR(PIMExport!CW18*1,IFERROR(SUBSTITUTE(PIMExport!CW18,".",",")*1,PIMExport!CW18))</f>
        <v>6.3400000000000001E-4</v>
      </c>
      <c r="CX20" s="47">
        <f>IFERROR(PIMExport!CX18*1,IFERROR(SUBSTITUTE(PIMExport!CX18,".",",")*1,PIMExport!CX18))</f>
        <v>500</v>
      </c>
      <c r="CY20" s="47">
        <f>IFERROR(PIMExport!CY18*1,IFERROR(SUBSTITUTE(PIMExport!CY18,".",",")*1,PIMExport!CY18))</f>
        <v>700</v>
      </c>
      <c r="CZ20" s="47">
        <f>IFERROR(PIMExport!CZ18*1,IFERROR(SUBSTITUTE(PIMExport!CZ18,".",",")*1,PIMExport!CZ18))</f>
        <v>42300</v>
      </c>
      <c r="DA20" s="47">
        <f>IFERROR(PIMExport!DA18*1,IFERROR(SUBSTITUTE(PIMExport!DA18,".",",")*1,PIMExport!DA18))</f>
        <v>700</v>
      </c>
      <c r="DB20" s="47">
        <f>IFERROR(PIMExport!DB18*1,IFERROR(SUBSTITUTE(PIMExport!DB18,".",",")*1,PIMExport!DB18))</f>
        <v>0</v>
      </c>
      <c r="DC20" s="47">
        <f>IFERROR(PIMExport!DC18*1,IFERROR(SUBSTITUTE(PIMExport!DC18,".",",")*1,PIMExport!DC18))</f>
        <v>0</v>
      </c>
      <c r="DD20" s="47">
        <f>IFERROR(PIMExport!DD18*1,IFERROR(SUBSTITUTE(PIMExport!DD18,".",",")*1,PIMExport!DD18))</f>
        <v>0</v>
      </c>
      <c r="DE20" s="47">
        <f>IFERROR(PIMExport!DE18*1,IFERROR(SUBSTITUTE(PIMExport!DE18,".",",")*1,PIMExport!DE18))</f>
        <v>0</v>
      </c>
      <c r="DF20" s="47">
        <f>IFERROR(PIMExport!DF18*1,IFERROR(SUBSTITUTE(PIMExport!DF18,".",",")*1,PIMExport!DF18))</f>
        <v>0</v>
      </c>
      <c r="DG20" s="47">
        <f>IFERROR(PIMExport!DG18*1,IFERROR(SUBSTITUTE(PIMExport!DG18,".",",")*1,PIMExport!DG18))</f>
        <v>0</v>
      </c>
      <c r="DH20" s="47" t="str">
        <f>IFERROR(PIMExport!DH18*1,IFERROR(SUBSTITUTE(PIMExport!DH18,".",",")*1,PIMExport!DH18))</f>
        <v>Equal to or better than 0.025 mm</v>
      </c>
      <c r="DI20" s="47">
        <f>IFERROR(PIMExport!DI18*1,IFERROR(SUBSTITUTE(PIMExport!DI18,".",",")*1,PIMExport!DI18))</f>
        <v>0</v>
      </c>
      <c r="DJ20" s="47" t="str">
        <f>IFERROR(PIMExport!DJ18*1,IFERROR(SUBSTITUTE(PIMExport!DJ18,".",",")*1,PIMExport!DJ18))</f>
        <v>240 x 85 mm</v>
      </c>
      <c r="DK20" s="47" t="str">
        <f>IFERROR(PIMExport!DK18*1,IFERROR(SUBSTITUTE(PIMExport!DK18,".",",")*1,PIMExport!DK18))</f>
        <v>32 mm</v>
      </c>
      <c r="DL20" s="47">
        <f>IFERROR(PIMExport!DL18*1,IFERROR(SUBSTITUTE(PIMExport!DL18,".",",")*1,PIMExport!DL18))</f>
        <v>520</v>
      </c>
      <c r="DM20" s="47">
        <f>IFERROR(PIMExport!DM18*1,IFERROR(SUBSTITUTE(PIMExport!DM18,".",",")*1,PIMExport!DM18))</f>
        <v>5700</v>
      </c>
      <c r="DN20" s="47">
        <f>IFERROR(PIMExport!DN18*1,IFERROR(SUBSTITUTE(PIMExport!DN18,".",",")*1,PIMExport!DN18))</f>
        <v>0</v>
      </c>
      <c r="DO20" s="47">
        <f>IFERROR(PIMExport!DO18*1,IFERROR(SUBSTITUTE(PIMExport!DO18,".",",")*1,PIMExport!DO18))</f>
        <v>0</v>
      </c>
    </row>
    <row r="21" spans="1:119">
      <c r="A21" s="47" t="str">
        <f>IFERROR(PIMExport!A19*1,IFERROR(SUBSTITUTE(PIMExport!A19,".",",")*1,PIMExport!A19))</f>
        <v>MLSM08D20-L</v>
      </c>
      <c r="B21" s="47" t="str">
        <f>IFERROR(PIMExport!B19*1,IFERROR(SUBSTITUTE(PIMExport!B19,".",",")*1,PIMExport!B19))</f>
        <v>BallScrew</v>
      </c>
      <c r="C21" s="47" t="str">
        <f>IFERROR(PIMExport!C19*1,IFERROR(SUBSTITUTE(PIMExport!C19,".",",")*1,PIMExport!C19))</f>
        <v>Ball Guide</v>
      </c>
      <c r="D21" s="47">
        <f>IFERROR(PIMExport!D19*1,IFERROR(SUBSTITUTE(PIMExport!D19,".",",")*1,PIMExport!D19))</f>
        <v>4630</v>
      </c>
      <c r="E21" s="47">
        <f>IFERROR(PIMExport!E19*1,IFERROR(SUBSTITUTE(PIMExport!E19,".",",")*1,PIMExport!E19))</f>
        <v>16</v>
      </c>
      <c r="F21" s="47">
        <f>IFERROR(PIMExport!F19*1,IFERROR(SUBSTITUTE(PIMExport!F19,".",",")*1,PIMExport!F19))</f>
        <v>0</v>
      </c>
      <c r="G21" s="47">
        <f>IFERROR(PIMExport!G19*1,IFERROR(SUBSTITUTE(PIMExport!G19,".",",")*1,PIMExport!G19))</f>
        <v>29.5</v>
      </c>
      <c r="H21" s="47">
        <f>IFERROR(PIMExport!H19*1,IFERROR(SUBSTITUTE(PIMExport!H19,".",",")*1,PIMExport!H19))</f>
        <v>2.7</v>
      </c>
      <c r="I21" s="47">
        <f>IFERROR(PIMExport!I19*1,IFERROR(SUBSTITUTE(PIMExport!I19,".",",")*1,PIMExport!I19))</f>
        <v>365</v>
      </c>
      <c r="J21" s="47">
        <f>IFERROR(PIMExport!J19*1,IFERROR(SUBSTITUTE(PIMExport!J19,".",",")*1,PIMExport!J19))</f>
        <v>164</v>
      </c>
      <c r="K21" s="47">
        <f>IFERROR(PIMExport!K19*1,IFERROR(SUBSTITUTE(PIMExport!K19,".",",")*1,PIMExport!K19))</f>
        <v>0</v>
      </c>
      <c r="L21" s="47">
        <f>IFERROR(PIMExport!L19*1,IFERROR(SUBSTITUTE(PIMExport!L19,".",",")*1,PIMExport!L19))</f>
        <v>3.8999999999999999E-5</v>
      </c>
      <c r="M21" s="47">
        <f>IFERROR(PIMExport!M19*1,IFERROR(SUBSTITUTE(PIMExport!M19,".",",")*1,PIMExport!M19))</f>
        <v>0.9</v>
      </c>
      <c r="N21" s="47">
        <f>IFERROR(PIMExport!N19*1,IFERROR(SUBSTITUTE(PIMExport!N19,".",",")*1,PIMExport!N19))</f>
        <v>150</v>
      </c>
      <c r="O21" s="47">
        <f>IFERROR(PIMExport!O19*1,IFERROR(SUBSTITUTE(PIMExport!O19,".",",")*1,PIMExport!O19))</f>
        <v>1500</v>
      </c>
      <c r="P21" s="47">
        <f>IFERROR(PIMExport!P19*1,IFERROR(SUBSTITUTE(PIMExport!P19,".",",")*1,PIMExport!P19))</f>
        <v>3000</v>
      </c>
      <c r="Q21" s="47">
        <f>IFERROR(PIMExport!Q19*1,IFERROR(SUBSTITUTE(PIMExport!Q19,".",",")*1,PIMExport!Q19))</f>
        <v>2.5</v>
      </c>
      <c r="R21" s="47">
        <f>IFERROR(PIMExport!R19*1,IFERROR(SUBSTITUTE(PIMExport!R19,".",",")*1,PIMExport!R19))</f>
        <v>3.4</v>
      </c>
      <c r="S21" s="47">
        <f>IFERROR(PIMExport!S19*1,IFERROR(SUBSTITUTE(PIMExport!S19,".",",")*1,PIMExport!S19))</f>
        <v>4.2</v>
      </c>
      <c r="T21" s="47">
        <f>IFERROR(PIMExport!T19*1,IFERROR(SUBSTITUTE(PIMExport!T19,".",",")*1,PIMExport!T19))</f>
        <v>35</v>
      </c>
      <c r="U21" s="47">
        <f>IFERROR(PIMExport!U19*1,IFERROR(SUBSTITUTE(PIMExport!U19,".",",")*1,PIMExport!U19))</f>
        <v>0.1</v>
      </c>
      <c r="V21" s="47">
        <f>IFERROR(PIMExport!V19*1,IFERROR(SUBSTITUTE(PIMExport!V19,".",",")*1,PIMExport!V19))</f>
        <v>0</v>
      </c>
      <c r="W21" s="47">
        <f>IFERROR(PIMExport!W19*1,IFERROR(SUBSTITUTE(PIMExport!W19,".",",")*1,PIMExport!W19))</f>
        <v>0</v>
      </c>
      <c r="X21" s="47">
        <f>IFERROR(PIMExport!X19*1,IFERROR(SUBSTITUTE(PIMExport!X19,".",",")*1,PIMExport!X19))</f>
        <v>0</v>
      </c>
      <c r="Y21" s="47">
        <f>IFERROR(PIMExport!Y19*1,IFERROR(SUBSTITUTE(PIMExport!Y19,".",",")*1,PIMExport!Y19))</f>
        <v>12000</v>
      </c>
      <c r="Z21" s="47">
        <f>IFERROR(PIMExport!Z19*1,IFERROR(SUBSTITUTE(PIMExport!Z19,".",",")*1,PIMExport!Z19))</f>
        <v>8000</v>
      </c>
      <c r="AA21" s="47">
        <f>IFERROR(PIMExport!AA19*1,IFERROR(SUBSTITUTE(PIMExport!AA19,".",",")*1,PIMExport!AA19))</f>
        <v>0</v>
      </c>
      <c r="AB21" s="47">
        <f>IFERROR(PIMExport!AB19*1,IFERROR(SUBSTITUTE(PIMExport!AB19,".",",")*1,PIMExport!AB19))</f>
        <v>0</v>
      </c>
      <c r="AC21" s="47">
        <f>IFERROR(PIMExport!AC19*1,IFERROR(SUBSTITUTE(PIMExport!AC19,".",",")*1,PIMExport!AC19))</f>
        <v>0</v>
      </c>
      <c r="AD21" s="47">
        <f>IFERROR(PIMExport!AD19*1,IFERROR(SUBSTITUTE(PIMExport!AD19,".",",")*1,PIMExport!AD19))</f>
        <v>0</v>
      </c>
      <c r="AE21" s="47">
        <f>IFERROR(PIMExport!AE19*1,IFERROR(SUBSTITUTE(PIMExport!AE19,".",",")*1,PIMExport!AE19))</f>
        <v>8000</v>
      </c>
      <c r="AF21" s="47">
        <f>IFERROR(PIMExport!AF19*1,IFERROR(SUBSTITUTE(PIMExport!AF19,".",",")*1,PIMExport!AF19))</f>
        <v>8000</v>
      </c>
      <c r="AG21" s="47">
        <f>IFERROR(PIMExport!AG19*1,IFERROR(SUBSTITUTE(PIMExport!AG19,".",",")*1,PIMExport!AG19))</f>
        <v>780</v>
      </c>
      <c r="AH21" s="47">
        <f>IFERROR(PIMExport!AH19*1,IFERROR(SUBSTITUTE(PIMExport!AH19,".",",")*1,PIMExport!AH19))</f>
        <v>1750</v>
      </c>
      <c r="AI21" s="47">
        <f>IFERROR(PIMExport!AI19*1,IFERROR(SUBSTITUTE(PIMExport!AI19,".",",")*1,PIMExport!AI19))</f>
        <v>1750</v>
      </c>
      <c r="AJ21" s="47">
        <f>IFERROR(PIMExport!AJ19*1,IFERROR(SUBSTITUTE(PIMExport!AJ19,".",",")*1,PIMExport!AJ19))</f>
        <v>0</v>
      </c>
      <c r="AK21" s="47">
        <f>IFERROR(PIMExport!AK19*1,IFERROR(SUBSTITUTE(PIMExport!AK19,".",",")*1,PIMExport!AK19))</f>
        <v>0</v>
      </c>
      <c r="AL21" s="47">
        <f>IFERROR(PIMExport!AL19*1,IFERROR(SUBSTITUTE(PIMExport!AL19,".",",")*1,PIMExport!AL19))</f>
        <v>1</v>
      </c>
      <c r="AM21" s="47">
        <f>IFERROR(PIMExport!AM19*1,IFERROR(SUBSTITUTE(PIMExport!AM19,".",",")*1,PIMExport!AM19))</f>
        <v>20</v>
      </c>
      <c r="AN21" s="47">
        <f>IFERROR(PIMExport!AN19*1,IFERROR(SUBSTITUTE(PIMExport!AN19,".",",")*1,PIMExport!AN19))</f>
        <v>1</v>
      </c>
      <c r="AO21" s="47">
        <f>IFERROR(PIMExport!AO19*1,IFERROR(SUBSTITUTE(PIMExport!AO19,".",",")*1,PIMExport!AO19))</f>
        <v>71860</v>
      </c>
      <c r="AP21" s="47">
        <f>IFERROR(PIMExport!AP19*1,IFERROR(SUBSTITUTE(PIMExport!AP19,".",",")*1,PIMExport!AP19))</f>
        <v>600</v>
      </c>
      <c r="AQ21" s="47">
        <f>IFERROR(PIMExport!AQ19*1,IFERROR(SUBSTITUTE(PIMExport!AQ19,".",",")*1,PIMExport!AQ19))</f>
        <v>0</v>
      </c>
      <c r="AR21" s="47">
        <f>IFERROR(PIMExport!AR19*1,IFERROR(SUBSTITUTE(PIMExport!AR19,".",",")*1,PIMExport!AR19))</f>
        <v>0</v>
      </c>
      <c r="AS21" s="47">
        <f>IFERROR(PIMExport!AS19*1,IFERROR(SUBSTITUTE(PIMExport!AS19,".",",")*1,PIMExport!AS19))</f>
        <v>0</v>
      </c>
      <c r="AT21" s="47">
        <f>IFERROR(PIMExport!AT19*1,IFERROR(SUBSTITUTE(PIMExport!AT19,".",",")*1,PIMExport!AT19))</f>
        <v>0</v>
      </c>
      <c r="AU21" s="47">
        <f>IFERROR(PIMExport!AU19*1,IFERROR(SUBSTITUTE(PIMExport!AU19,".",",")*1,PIMExport!AU19))</f>
        <v>0</v>
      </c>
      <c r="AV21" s="47">
        <f>IFERROR(PIMExport!AV19*1,IFERROR(SUBSTITUTE(PIMExport!AV19,".",",")*1,PIMExport!AV19))</f>
        <v>0</v>
      </c>
      <c r="AW21" s="47">
        <f>IFERROR(PIMExport!AW19*1,IFERROR(SUBSTITUTE(PIMExport!AW19,".",",")*1,PIMExport!AW19))</f>
        <v>0</v>
      </c>
      <c r="AX21" s="47">
        <f>IFERROR(PIMExport!AX19*1,IFERROR(SUBSTITUTE(PIMExport!AX19,".",",")*1,PIMExport!AX19))</f>
        <v>0</v>
      </c>
      <c r="AY21" s="47">
        <f>IFERROR(PIMExport!AY19*1,IFERROR(SUBSTITUTE(PIMExport!AY19,".",",")*1,PIMExport!AY19))</f>
        <v>0</v>
      </c>
      <c r="AZ21" s="47">
        <f>IFERROR(PIMExport!AZ19*1,IFERROR(SUBSTITUTE(PIMExport!AZ19,".",",")*1,PIMExport!AZ19))</f>
        <v>0</v>
      </c>
      <c r="BA21" s="47">
        <f>IFERROR(PIMExport!BA19*1,IFERROR(SUBSTITUTE(PIMExport!BA19,".",",")*1,PIMExport!BA19))</f>
        <v>0</v>
      </c>
      <c r="BB21" s="47">
        <f>IFERROR(PIMExport!BB19*1,IFERROR(SUBSTITUTE(PIMExport!BB19,".",",")*1,PIMExport!BB19))</f>
        <v>0</v>
      </c>
      <c r="BC21" s="47">
        <f>IFERROR(PIMExport!BC19*1,IFERROR(SUBSTITUTE(PIMExport!BC19,".",",")*1,PIMExport!BC19))</f>
        <v>0</v>
      </c>
      <c r="BD21" s="47">
        <f>IFERROR(PIMExport!BD19*1,IFERROR(SUBSTITUTE(PIMExport!BD19,".",",")*1,PIMExport!BD19))</f>
        <v>0</v>
      </c>
      <c r="BE21" s="47">
        <f>IFERROR(PIMExport!BE19*1,IFERROR(SUBSTITUTE(PIMExport!BE19,".",",")*1,PIMExport!BE19))</f>
        <v>0</v>
      </c>
      <c r="BF21" s="47">
        <f>IFERROR(PIMExport!BF19*1,IFERROR(SUBSTITUTE(PIMExport!BF19,".",",")*1,PIMExport!BF19))</f>
        <v>0</v>
      </c>
      <c r="BG21" s="47">
        <f>IFERROR(PIMExport!BG19*1,IFERROR(SUBSTITUTE(PIMExport!BG19,".",",")*1,PIMExport!BG19))</f>
        <v>530</v>
      </c>
      <c r="BH21" s="47">
        <f>IFERROR(PIMExport!BH19*1,IFERROR(SUBSTITUTE(PIMExport!BH19,".",",")*1,PIMExport!BH19))</f>
        <v>770</v>
      </c>
      <c r="BI21" s="47">
        <f>IFERROR(PIMExport!BI19*1,IFERROR(SUBSTITUTE(PIMExport!BI19,".",",")*1,PIMExport!BI19))</f>
        <v>830</v>
      </c>
      <c r="BJ21" s="47">
        <f>IFERROR(PIMExport!BJ19*1,IFERROR(SUBSTITUTE(PIMExport!BJ19,".",",")*1,PIMExport!BJ19))</f>
        <v>890</v>
      </c>
      <c r="BK21" s="47">
        <f>IFERROR(PIMExport!BK19*1,IFERROR(SUBSTITUTE(PIMExport!BK19,".",",")*1,PIMExport!BK19))</f>
        <v>950</v>
      </c>
      <c r="BL21" s="47">
        <f>IFERROR(PIMExport!BL19*1,IFERROR(SUBSTITUTE(PIMExport!BL19,".",",")*1,PIMExport!BL19))</f>
        <v>1010</v>
      </c>
      <c r="BM21" s="47">
        <f>IFERROR(PIMExport!BM19*1,IFERROR(SUBSTITUTE(PIMExport!BM19,".",",")*1,PIMExport!BM19))</f>
        <v>1070</v>
      </c>
      <c r="BN21" s="47">
        <f>IFERROR(PIMExport!BN19*1,IFERROR(SUBSTITUTE(PIMExport!BN19,".",",")*1,PIMExport!BN19))</f>
        <v>1130</v>
      </c>
      <c r="BO21" s="47">
        <f>IFERROR(PIMExport!BO19*1,IFERROR(SUBSTITUTE(PIMExport!BO19,".",",")*1,PIMExport!BO19))</f>
        <v>1190</v>
      </c>
      <c r="BP21" s="47">
        <f>IFERROR(PIMExport!BP19*1,IFERROR(SUBSTITUTE(PIMExport!BP19,".",",")*1,PIMExport!BP19))</f>
        <v>0</v>
      </c>
      <c r="BQ21" s="47">
        <f>IFERROR(PIMExport!BQ19*1,IFERROR(SUBSTITUTE(PIMExport!BQ19,".",",")*1,PIMExport!BQ19))</f>
        <v>0</v>
      </c>
      <c r="BR21" s="47">
        <f>IFERROR(PIMExport!BR19*1,IFERROR(SUBSTITUTE(PIMExport!BR19,".",",")*1,PIMExport!BR19))</f>
        <v>0</v>
      </c>
      <c r="BS21" s="47">
        <f>IFERROR(PIMExport!BS19*1,IFERROR(SUBSTITUTE(PIMExport!BS19,".",",")*1,PIMExport!BS19))</f>
        <v>0</v>
      </c>
      <c r="BT21" s="47">
        <f>IFERROR(PIMExport!BT19*1,IFERROR(SUBSTITUTE(PIMExport!BT19,".",",")*1,PIMExport!BT19))</f>
        <v>0</v>
      </c>
      <c r="BU21" s="47">
        <f>IFERROR(PIMExport!BU19*1,IFERROR(SUBSTITUTE(PIMExport!BU19,".",",")*1,PIMExport!BU19))</f>
        <v>0</v>
      </c>
      <c r="BV21" s="47">
        <f>IFERROR(PIMExport!BV19*1,IFERROR(SUBSTITUTE(PIMExport!BV19,".",",")*1,PIMExport!BV19))</f>
        <v>0</v>
      </c>
      <c r="BW21" s="47">
        <f>IFERROR(PIMExport!BW19*1,IFERROR(SUBSTITUTE(PIMExport!BW19,".",",")*1,PIMExport!BW19))</f>
        <v>0</v>
      </c>
      <c r="BX21" s="47">
        <f>IFERROR(PIMExport!BX19*1,IFERROR(SUBSTITUTE(PIMExport!BX19,".",",")*1,PIMExport!BX19))</f>
        <v>0</v>
      </c>
      <c r="BY21" s="47">
        <f>IFERROR(PIMExport!BY19*1,IFERROR(SUBSTITUTE(PIMExport!BY19,".",",")*1,PIMExport!BY19))</f>
        <v>0</v>
      </c>
      <c r="BZ21" s="47">
        <f>IFERROR(PIMExport!BZ19*1,IFERROR(SUBSTITUTE(PIMExport!BZ19,".",",")*1,PIMExport!BZ19))</f>
        <v>0</v>
      </c>
      <c r="CA21" s="47">
        <f>IFERROR(PIMExport!CA19*1,IFERROR(SUBSTITUTE(PIMExport!CA19,".",",")*1,PIMExport!CA19))</f>
        <v>0</v>
      </c>
      <c r="CB21" s="47">
        <f>IFERROR(PIMExport!CB19*1,IFERROR(SUBSTITUTE(PIMExport!CB19,".",",")*1,PIMExport!CB19))</f>
        <v>571</v>
      </c>
      <c r="CC21" s="47">
        <f>IFERROR(PIMExport!CC19*1,IFERROR(SUBSTITUTE(PIMExport!CC19,".",",")*1,PIMExport!CC19))</f>
        <v>961</v>
      </c>
      <c r="CD21" s="47">
        <f>IFERROR(PIMExport!CD19*1,IFERROR(SUBSTITUTE(PIMExport!CD19,".",",")*1,PIMExport!CD19))</f>
        <v>1701</v>
      </c>
      <c r="CE21" s="47">
        <f>IFERROR(PIMExport!CE19*1,IFERROR(SUBSTITUTE(PIMExport!CE19,".",",")*1,PIMExport!CE19))</f>
        <v>2441</v>
      </c>
      <c r="CF21" s="47">
        <f>IFERROR(PIMExport!CF19*1,IFERROR(SUBSTITUTE(PIMExport!CF19,".",",")*1,PIMExport!CF19))</f>
        <v>3181</v>
      </c>
      <c r="CG21" s="47">
        <f>IFERROR(PIMExport!CG19*1,IFERROR(SUBSTITUTE(PIMExport!CG19,".",",")*1,PIMExport!CG19))</f>
        <v>3921</v>
      </c>
      <c r="CH21" s="47">
        <f>IFERROR(PIMExport!CH19*1,IFERROR(SUBSTITUTE(PIMExport!CH19,".",",")*1,PIMExport!CH19))</f>
        <v>4661</v>
      </c>
      <c r="CI21" s="47">
        <f>IFERROR(PIMExport!CI19*1,IFERROR(SUBSTITUTE(PIMExport!CI19,".",",")*1,PIMExport!CI19))</f>
        <v>4821</v>
      </c>
      <c r="CJ21" s="47">
        <f>IFERROR(PIMExport!CJ19*1,IFERROR(SUBSTITUTE(PIMExport!CJ19,".",",")*1,PIMExport!CJ19))</f>
        <v>0</v>
      </c>
      <c r="CK21" s="47">
        <f>IFERROR(PIMExport!CK19*1,IFERROR(SUBSTITUTE(PIMExport!CK19,".",",")*1,PIMExport!CK19))</f>
        <v>0</v>
      </c>
      <c r="CL21" s="47">
        <f>IFERROR(PIMExport!CL19*1,IFERROR(SUBSTITUTE(PIMExport!CL19,".",",")*1,PIMExport!CL19))</f>
        <v>0</v>
      </c>
      <c r="CM21" s="47">
        <f>IFERROR(PIMExport!CM19*1,IFERROR(SUBSTITUTE(PIMExport!CM19,".",",")*1,PIMExport!CM19))</f>
        <v>0</v>
      </c>
      <c r="CN21" s="47">
        <f>IFERROR(PIMExport!CN19*1,IFERROR(SUBSTITUTE(PIMExport!CN19,".",",")*1,PIMExport!CN19))</f>
        <v>0</v>
      </c>
      <c r="CO21" s="47">
        <f>IFERROR(PIMExport!CO19*1,IFERROR(SUBSTITUTE(PIMExport!CO19,".",",")*1,PIMExport!CO19))</f>
        <v>0</v>
      </c>
      <c r="CP21" s="47">
        <f>IFERROR(PIMExport!CP19*1,IFERROR(SUBSTITUTE(PIMExport!CP19,".",",")*1,PIMExport!CP19))</f>
        <v>0</v>
      </c>
      <c r="CQ21" s="47">
        <f>IFERROR(PIMExport!CQ19*1,IFERROR(SUBSTITUTE(PIMExport!CQ19,".",",")*1,PIMExport!CQ19))</f>
        <v>0</v>
      </c>
      <c r="CR21" s="47">
        <f>IFERROR(PIMExport!CR19*1,IFERROR(SUBSTITUTE(PIMExport!CR19,".",",")*1,PIMExport!CR19))</f>
        <v>0</v>
      </c>
      <c r="CS21" s="47">
        <f>IFERROR(PIMExport!CS19*1,IFERROR(SUBSTITUTE(PIMExport!CS19,".",",")*1,PIMExport!CS19))</f>
        <v>0</v>
      </c>
      <c r="CT21" s="47">
        <f>IFERROR(PIMExport!CT19*1,IFERROR(SUBSTITUTE(PIMExport!CT19,".",",")*1,PIMExport!CT19))</f>
        <v>0</v>
      </c>
      <c r="CU21" s="47">
        <f>IFERROR(PIMExport!CU19*1,IFERROR(SUBSTITUTE(PIMExport!CU19,".",",")*1,PIMExport!CU19))</f>
        <v>20</v>
      </c>
      <c r="CV21" s="47">
        <f>IFERROR(PIMExport!CV19*1,IFERROR(SUBSTITUTE(PIMExport!CV19,".",",")*1,PIMExport!CV19))</f>
        <v>29700</v>
      </c>
      <c r="CW21" s="47">
        <f>IFERROR(PIMExport!CW19*1,IFERROR(SUBSTITUTE(PIMExport!CW19,".",",")*1,PIMExport!CW19))</f>
        <v>6.3400000000000001E-4</v>
      </c>
      <c r="CX21" s="47">
        <f>IFERROR(PIMExport!CX19*1,IFERROR(SUBSTITUTE(PIMExport!CX19,".",",")*1,PIMExport!CX19))</f>
        <v>500</v>
      </c>
      <c r="CY21" s="47">
        <f>IFERROR(PIMExport!CY19*1,IFERROR(SUBSTITUTE(PIMExport!CY19,".",",")*1,PIMExport!CY19))</f>
        <v>700</v>
      </c>
      <c r="CZ21" s="47">
        <f>IFERROR(PIMExport!CZ19*1,IFERROR(SUBSTITUTE(PIMExport!CZ19,".",",")*1,PIMExport!CZ19))</f>
        <v>42300</v>
      </c>
      <c r="DA21" s="47">
        <f>IFERROR(PIMExport!DA19*1,IFERROR(SUBSTITUTE(PIMExport!DA19,".",",")*1,PIMExport!DA19))</f>
        <v>700</v>
      </c>
      <c r="DB21" s="47">
        <f>IFERROR(PIMExport!DB19*1,IFERROR(SUBSTITUTE(PIMExport!DB19,".",",")*1,PIMExport!DB19))</f>
        <v>0</v>
      </c>
      <c r="DC21" s="47">
        <f>IFERROR(PIMExport!DC19*1,IFERROR(SUBSTITUTE(PIMExport!DC19,".",",")*1,PIMExport!DC19))</f>
        <v>0</v>
      </c>
      <c r="DD21" s="47">
        <f>IFERROR(PIMExport!DD19*1,IFERROR(SUBSTITUTE(PIMExport!DD19,".",",")*1,PIMExport!DD19))</f>
        <v>0</v>
      </c>
      <c r="DE21" s="47">
        <f>IFERROR(PIMExport!DE19*1,IFERROR(SUBSTITUTE(PIMExport!DE19,".",",")*1,PIMExport!DE19))</f>
        <v>0</v>
      </c>
      <c r="DF21" s="47">
        <f>IFERROR(PIMExport!DF19*1,IFERROR(SUBSTITUTE(PIMExport!DF19,".",",")*1,PIMExport!DF19))</f>
        <v>0</v>
      </c>
      <c r="DG21" s="47">
        <f>IFERROR(PIMExport!DG19*1,IFERROR(SUBSTITUTE(PIMExport!DG19,".",",")*1,PIMExport!DG19))</f>
        <v>0</v>
      </c>
      <c r="DH21" s="47" t="str">
        <f>IFERROR(PIMExport!DH19*1,IFERROR(SUBSTITUTE(PIMExport!DH19,".",",")*1,PIMExport!DH19))</f>
        <v>Equal to or better than 0.025 mm</v>
      </c>
      <c r="DI21" s="47">
        <f>IFERROR(PIMExport!DI19*1,IFERROR(SUBSTITUTE(PIMExport!DI19,".",",")*1,PIMExport!DI19))</f>
        <v>0</v>
      </c>
      <c r="DJ21" s="47" t="str">
        <f>IFERROR(PIMExport!DJ19*1,IFERROR(SUBSTITUTE(PIMExport!DJ19,".",",")*1,PIMExport!DJ19))</f>
        <v>240 x 85 mm</v>
      </c>
      <c r="DK21" s="47" t="str">
        <f>IFERROR(PIMExport!DK19*1,IFERROR(SUBSTITUTE(PIMExport!DK19,".",",")*1,PIMExport!DK19))</f>
        <v>32 mm</v>
      </c>
      <c r="DL21" s="47">
        <f>IFERROR(PIMExport!DL19*1,IFERROR(SUBSTITUTE(PIMExport!DL19,".",",")*1,PIMExport!DL19))</f>
        <v>520</v>
      </c>
      <c r="DM21" s="47">
        <f>IFERROR(PIMExport!DM19*1,IFERROR(SUBSTITUTE(PIMExport!DM19,".",",")*1,PIMExport!DM19))</f>
        <v>5700</v>
      </c>
      <c r="DN21" s="47">
        <f>IFERROR(PIMExport!DN19*1,IFERROR(SUBSTITUTE(PIMExport!DN19,".",",")*1,PIMExport!DN19))</f>
        <v>0</v>
      </c>
      <c r="DO21" s="47">
        <f>IFERROR(PIMExport!DO19*1,IFERROR(SUBSTITUTE(PIMExport!DO19,".",",")*1,PIMExport!DO19))</f>
        <v>0</v>
      </c>
    </row>
    <row r="22" spans="1:119">
      <c r="A22" s="47" t="str">
        <f>IFERROR(PIMExport!A20*1,IFERROR(SUBSTITUTE(PIMExport!A20,".",",")*1,PIMExport!A20))</f>
        <v>MLSM08D40-L</v>
      </c>
      <c r="B22" s="47" t="str">
        <f>IFERROR(PIMExport!B20*1,IFERROR(SUBSTITUTE(PIMExport!B20,".",",")*1,PIMExport!B20))</f>
        <v>BallScrew</v>
      </c>
      <c r="C22" s="47" t="str">
        <f>IFERROR(PIMExport!C20*1,IFERROR(SUBSTITUTE(PIMExport!C20,".",",")*1,PIMExport!C20))</f>
        <v>Ball Guide</v>
      </c>
      <c r="D22" s="47">
        <f>IFERROR(PIMExport!D20*1,IFERROR(SUBSTITUTE(PIMExport!D20,".",",")*1,PIMExport!D20))</f>
        <v>4630</v>
      </c>
      <c r="E22" s="47">
        <f>IFERROR(PIMExport!E20*1,IFERROR(SUBSTITUTE(PIMExport!E20,".",",")*1,PIMExport!E20))</f>
        <v>16</v>
      </c>
      <c r="F22" s="47">
        <f>IFERROR(PIMExport!F20*1,IFERROR(SUBSTITUTE(PIMExport!F20,".",",")*1,PIMExport!F20))</f>
        <v>0</v>
      </c>
      <c r="G22" s="47">
        <f>IFERROR(PIMExport!G20*1,IFERROR(SUBSTITUTE(PIMExport!G20,".",",")*1,PIMExport!G20))</f>
        <v>29.5</v>
      </c>
      <c r="H22" s="47">
        <f>IFERROR(PIMExport!H20*1,IFERROR(SUBSTITUTE(PIMExport!H20,".",",")*1,PIMExport!H20))</f>
        <v>2.7</v>
      </c>
      <c r="I22" s="47">
        <f>IFERROR(PIMExport!I20*1,IFERROR(SUBSTITUTE(PIMExport!I20,".",",")*1,PIMExport!I20))</f>
        <v>365</v>
      </c>
      <c r="J22" s="47">
        <f>IFERROR(PIMExport!J20*1,IFERROR(SUBSTITUTE(PIMExport!J20,".",",")*1,PIMExport!J20))</f>
        <v>164</v>
      </c>
      <c r="K22" s="47">
        <f>IFERROR(PIMExport!K20*1,IFERROR(SUBSTITUTE(PIMExport!K20,".",",")*1,PIMExport!K20))</f>
        <v>0</v>
      </c>
      <c r="L22" s="47">
        <f>IFERROR(PIMExport!L20*1,IFERROR(SUBSTITUTE(PIMExport!L20,".",",")*1,PIMExport!L20))</f>
        <v>3.8999999999999999E-5</v>
      </c>
      <c r="M22" s="47">
        <f>IFERROR(PIMExport!M20*1,IFERROR(SUBSTITUTE(PIMExport!M20,".",",")*1,PIMExport!M20))</f>
        <v>0.9</v>
      </c>
      <c r="N22" s="47">
        <f>IFERROR(PIMExport!N20*1,IFERROR(SUBSTITUTE(PIMExport!N20,".",",")*1,PIMExport!N20))</f>
        <v>150</v>
      </c>
      <c r="O22" s="47">
        <f>IFERROR(PIMExport!O20*1,IFERROR(SUBSTITUTE(PIMExport!O20,".",",")*1,PIMExport!O20))</f>
        <v>1500</v>
      </c>
      <c r="P22" s="47">
        <f>IFERROR(PIMExport!P20*1,IFERROR(SUBSTITUTE(PIMExport!P20,".",",")*1,PIMExport!P20))</f>
        <v>3000</v>
      </c>
      <c r="Q22" s="47">
        <f>IFERROR(PIMExport!Q20*1,IFERROR(SUBSTITUTE(PIMExport!Q20,".",",")*1,PIMExport!Q20))</f>
        <v>2.8</v>
      </c>
      <c r="R22" s="47">
        <f>IFERROR(PIMExport!R20*1,IFERROR(SUBSTITUTE(PIMExport!R20,".",",")*1,PIMExport!R20))</f>
        <v>4</v>
      </c>
      <c r="S22" s="47">
        <f>IFERROR(PIMExport!S20*1,IFERROR(SUBSTITUTE(PIMExport!S20,".",",")*1,PIMExport!S20))</f>
        <v>4.5</v>
      </c>
      <c r="T22" s="47">
        <f>IFERROR(PIMExport!T20*1,IFERROR(SUBSTITUTE(PIMExport!T20,".",",")*1,PIMExport!T20))</f>
        <v>35</v>
      </c>
      <c r="U22" s="47">
        <f>IFERROR(PIMExport!U20*1,IFERROR(SUBSTITUTE(PIMExport!U20,".",",")*1,PIMExport!U20))</f>
        <v>0.1</v>
      </c>
      <c r="V22" s="47">
        <f>IFERROR(PIMExport!V20*1,IFERROR(SUBSTITUTE(PIMExport!V20,".",",")*1,PIMExport!V20))</f>
        <v>0</v>
      </c>
      <c r="W22" s="47">
        <f>IFERROR(PIMExport!W20*1,IFERROR(SUBSTITUTE(PIMExport!W20,".",",")*1,PIMExport!W20))</f>
        <v>0</v>
      </c>
      <c r="X22" s="47">
        <f>IFERROR(PIMExport!X20*1,IFERROR(SUBSTITUTE(PIMExport!X20,".",",")*1,PIMExport!X20))</f>
        <v>0</v>
      </c>
      <c r="Y22" s="47">
        <f>IFERROR(PIMExport!Y20*1,IFERROR(SUBSTITUTE(PIMExport!Y20,".",",")*1,PIMExport!Y20))</f>
        <v>12000</v>
      </c>
      <c r="Z22" s="47">
        <f>IFERROR(PIMExport!Z20*1,IFERROR(SUBSTITUTE(PIMExport!Z20,".",",")*1,PIMExport!Z20))</f>
        <v>8000</v>
      </c>
      <c r="AA22" s="47">
        <f>IFERROR(PIMExport!AA20*1,IFERROR(SUBSTITUTE(PIMExport!AA20,".",",")*1,PIMExport!AA20))</f>
        <v>0</v>
      </c>
      <c r="AB22" s="47">
        <f>IFERROR(PIMExport!AB20*1,IFERROR(SUBSTITUTE(PIMExport!AB20,".",",")*1,PIMExport!AB20))</f>
        <v>0</v>
      </c>
      <c r="AC22" s="47">
        <f>IFERROR(PIMExport!AC20*1,IFERROR(SUBSTITUTE(PIMExport!AC20,".",",")*1,PIMExport!AC20))</f>
        <v>0</v>
      </c>
      <c r="AD22" s="47">
        <f>IFERROR(PIMExport!AD20*1,IFERROR(SUBSTITUTE(PIMExport!AD20,".",",")*1,PIMExport!AD20))</f>
        <v>0</v>
      </c>
      <c r="AE22" s="47">
        <f>IFERROR(PIMExport!AE20*1,IFERROR(SUBSTITUTE(PIMExport!AE20,".",",")*1,PIMExport!AE20))</f>
        <v>8000</v>
      </c>
      <c r="AF22" s="47">
        <f>IFERROR(PIMExport!AF20*1,IFERROR(SUBSTITUTE(PIMExport!AF20,".",",")*1,PIMExport!AF20))</f>
        <v>8000</v>
      </c>
      <c r="AG22" s="47">
        <f>IFERROR(PIMExport!AG20*1,IFERROR(SUBSTITUTE(PIMExport!AG20,".",",")*1,PIMExport!AG20))</f>
        <v>780</v>
      </c>
      <c r="AH22" s="47">
        <f>IFERROR(PIMExport!AH20*1,IFERROR(SUBSTITUTE(PIMExport!AH20,".",",")*1,PIMExport!AH20))</f>
        <v>1750</v>
      </c>
      <c r="AI22" s="47">
        <f>IFERROR(PIMExport!AI20*1,IFERROR(SUBSTITUTE(PIMExport!AI20,".",",")*1,PIMExport!AI20))</f>
        <v>1750</v>
      </c>
      <c r="AJ22" s="47">
        <f>IFERROR(PIMExport!AJ20*1,IFERROR(SUBSTITUTE(PIMExport!AJ20,".",",")*1,PIMExport!AJ20))</f>
        <v>0</v>
      </c>
      <c r="AK22" s="47">
        <f>IFERROR(PIMExport!AK20*1,IFERROR(SUBSTITUTE(PIMExport!AK20,".",",")*1,PIMExport!AK20))</f>
        <v>0</v>
      </c>
      <c r="AL22" s="47">
        <f>IFERROR(PIMExport!AL20*1,IFERROR(SUBSTITUTE(PIMExport!AL20,".",",")*1,PIMExport!AL20))</f>
        <v>2</v>
      </c>
      <c r="AM22" s="47">
        <f>IFERROR(PIMExport!AM20*1,IFERROR(SUBSTITUTE(PIMExport!AM20,".",",")*1,PIMExport!AM20))</f>
        <v>20</v>
      </c>
      <c r="AN22" s="47">
        <f>IFERROR(PIMExport!AN20*1,IFERROR(SUBSTITUTE(PIMExport!AN20,".",",")*1,PIMExport!AN20))</f>
        <v>1</v>
      </c>
      <c r="AO22" s="47">
        <f>IFERROR(PIMExport!AO20*1,IFERROR(SUBSTITUTE(PIMExport!AO20,".",",")*1,PIMExport!AO20))</f>
        <v>71860</v>
      </c>
      <c r="AP22" s="47">
        <f>IFERROR(PIMExport!AP20*1,IFERROR(SUBSTITUTE(PIMExport!AP20,".",",")*1,PIMExport!AP20))</f>
        <v>600</v>
      </c>
      <c r="AQ22" s="47">
        <f>IFERROR(PIMExport!AQ20*1,IFERROR(SUBSTITUTE(PIMExport!AQ20,".",",")*1,PIMExport!AQ20))</f>
        <v>0</v>
      </c>
      <c r="AR22" s="47">
        <f>IFERROR(PIMExport!AR20*1,IFERROR(SUBSTITUTE(PIMExport!AR20,".",",")*1,PIMExport!AR20))</f>
        <v>0</v>
      </c>
      <c r="AS22" s="47">
        <f>IFERROR(PIMExport!AS20*1,IFERROR(SUBSTITUTE(PIMExport!AS20,".",",")*1,PIMExport!AS20))</f>
        <v>0</v>
      </c>
      <c r="AT22" s="47">
        <f>IFERROR(PIMExport!AT20*1,IFERROR(SUBSTITUTE(PIMExport!AT20,".",",")*1,PIMExport!AT20))</f>
        <v>0</v>
      </c>
      <c r="AU22" s="47">
        <f>IFERROR(PIMExport!AU20*1,IFERROR(SUBSTITUTE(PIMExport!AU20,".",",")*1,PIMExport!AU20))</f>
        <v>0</v>
      </c>
      <c r="AV22" s="47">
        <f>IFERROR(PIMExport!AV20*1,IFERROR(SUBSTITUTE(PIMExport!AV20,".",",")*1,PIMExport!AV20))</f>
        <v>0</v>
      </c>
      <c r="AW22" s="47">
        <f>IFERROR(PIMExport!AW20*1,IFERROR(SUBSTITUTE(PIMExport!AW20,".",",")*1,PIMExport!AW20))</f>
        <v>0</v>
      </c>
      <c r="AX22" s="47">
        <f>IFERROR(PIMExport!AX20*1,IFERROR(SUBSTITUTE(PIMExport!AX20,".",",")*1,PIMExport!AX20))</f>
        <v>0</v>
      </c>
      <c r="AY22" s="47">
        <f>IFERROR(PIMExport!AY20*1,IFERROR(SUBSTITUTE(PIMExport!AY20,".",",")*1,PIMExport!AY20))</f>
        <v>0</v>
      </c>
      <c r="AZ22" s="47">
        <f>IFERROR(PIMExport!AZ20*1,IFERROR(SUBSTITUTE(PIMExport!AZ20,".",",")*1,PIMExport!AZ20))</f>
        <v>0</v>
      </c>
      <c r="BA22" s="47">
        <f>IFERROR(PIMExport!BA20*1,IFERROR(SUBSTITUTE(PIMExport!BA20,".",",")*1,PIMExport!BA20))</f>
        <v>0</v>
      </c>
      <c r="BB22" s="47">
        <f>IFERROR(PIMExport!BB20*1,IFERROR(SUBSTITUTE(PIMExport!BB20,".",",")*1,PIMExport!BB20))</f>
        <v>0</v>
      </c>
      <c r="BC22" s="47">
        <f>IFERROR(PIMExport!BC20*1,IFERROR(SUBSTITUTE(PIMExport!BC20,".",",")*1,PIMExport!BC20))</f>
        <v>0</v>
      </c>
      <c r="BD22" s="47">
        <f>IFERROR(PIMExport!BD20*1,IFERROR(SUBSTITUTE(PIMExport!BD20,".",",")*1,PIMExport!BD20))</f>
        <v>0</v>
      </c>
      <c r="BE22" s="47">
        <f>IFERROR(PIMExport!BE20*1,IFERROR(SUBSTITUTE(PIMExport!BE20,".",",")*1,PIMExport!BE20))</f>
        <v>0</v>
      </c>
      <c r="BF22" s="47">
        <f>IFERROR(PIMExport!BF20*1,IFERROR(SUBSTITUTE(PIMExport!BF20,".",",")*1,PIMExport!BF20))</f>
        <v>0</v>
      </c>
      <c r="BG22" s="47">
        <f>IFERROR(PIMExport!BG20*1,IFERROR(SUBSTITUTE(PIMExport!BG20,".",",")*1,PIMExport!BG20))</f>
        <v>530</v>
      </c>
      <c r="BH22" s="47">
        <f>IFERROR(PIMExport!BH20*1,IFERROR(SUBSTITUTE(PIMExport!BH20,".",",")*1,PIMExport!BH20))</f>
        <v>770</v>
      </c>
      <c r="BI22" s="47">
        <f>IFERROR(PIMExport!BI20*1,IFERROR(SUBSTITUTE(PIMExport!BI20,".",",")*1,PIMExport!BI20))</f>
        <v>830</v>
      </c>
      <c r="BJ22" s="47">
        <f>IFERROR(PIMExport!BJ20*1,IFERROR(SUBSTITUTE(PIMExport!BJ20,".",",")*1,PIMExport!BJ20))</f>
        <v>890</v>
      </c>
      <c r="BK22" s="47">
        <f>IFERROR(PIMExport!BK20*1,IFERROR(SUBSTITUTE(PIMExport!BK20,".",",")*1,PIMExport!BK20))</f>
        <v>950</v>
      </c>
      <c r="BL22" s="47">
        <f>IFERROR(PIMExport!BL20*1,IFERROR(SUBSTITUTE(PIMExport!BL20,".",",")*1,PIMExport!BL20))</f>
        <v>1010</v>
      </c>
      <c r="BM22" s="47">
        <f>IFERROR(PIMExport!BM20*1,IFERROR(SUBSTITUTE(PIMExport!BM20,".",",")*1,PIMExport!BM20))</f>
        <v>1070</v>
      </c>
      <c r="BN22" s="47">
        <f>IFERROR(PIMExport!BN20*1,IFERROR(SUBSTITUTE(PIMExport!BN20,".",",")*1,PIMExport!BN20))</f>
        <v>1130</v>
      </c>
      <c r="BO22" s="47">
        <f>IFERROR(PIMExport!BO20*1,IFERROR(SUBSTITUTE(PIMExport!BO20,".",",")*1,PIMExport!BO20))</f>
        <v>1190</v>
      </c>
      <c r="BP22" s="47">
        <f>IFERROR(PIMExport!BP20*1,IFERROR(SUBSTITUTE(PIMExport!BP20,".",",")*1,PIMExport!BP20))</f>
        <v>0</v>
      </c>
      <c r="BQ22" s="47">
        <f>IFERROR(PIMExport!BQ20*1,IFERROR(SUBSTITUTE(PIMExport!BQ20,".",",")*1,PIMExport!BQ20))</f>
        <v>0</v>
      </c>
      <c r="BR22" s="47">
        <f>IFERROR(PIMExport!BR20*1,IFERROR(SUBSTITUTE(PIMExport!BR20,".",",")*1,PIMExport!BR20))</f>
        <v>0</v>
      </c>
      <c r="BS22" s="47">
        <f>IFERROR(PIMExport!BS20*1,IFERROR(SUBSTITUTE(PIMExport!BS20,".",",")*1,PIMExport!BS20))</f>
        <v>0</v>
      </c>
      <c r="BT22" s="47">
        <f>IFERROR(PIMExport!BT20*1,IFERROR(SUBSTITUTE(PIMExport!BT20,".",",")*1,PIMExport!BT20))</f>
        <v>0</v>
      </c>
      <c r="BU22" s="47">
        <f>IFERROR(PIMExport!BU20*1,IFERROR(SUBSTITUTE(PIMExport!BU20,".",",")*1,PIMExport!BU20))</f>
        <v>0</v>
      </c>
      <c r="BV22" s="47">
        <f>IFERROR(PIMExport!BV20*1,IFERROR(SUBSTITUTE(PIMExport!BV20,".",",")*1,PIMExport!BV20))</f>
        <v>0</v>
      </c>
      <c r="BW22" s="47">
        <f>IFERROR(PIMExport!BW20*1,IFERROR(SUBSTITUTE(PIMExport!BW20,".",",")*1,PIMExport!BW20))</f>
        <v>0</v>
      </c>
      <c r="BX22" s="47">
        <f>IFERROR(PIMExport!BX20*1,IFERROR(SUBSTITUTE(PIMExport!BX20,".",",")*1,PIMExport!BX20))</f>
        <v>0</v>
      </c>
      <c r="BY22" s="47">
        <f>IFERROR(PIMExport!BY20*1,IFERROR(SUBSTITUTE(PIMExport!BY20,".",",")*1,PIMExport!BY20))</f>
        <v>0</v>
      </c>
      <c r="BZ22" s="47">
        <f>IFERROR(PIMExport!BZ20*1,IFERROR(SUBSTITUTE(PIMExport!BZ20,".",",")*1,PIMExport!BZ20))</f>
        <v>0</v>
      </c>
      <c r="CA22" s="47">
        <f>IFERROR(PIMExport!CA20*1,IFERROR(SUBSTITUTE(PIMExport!CA20,".",",")*1,PIMExport!CA20))</f>
        <v>0</v>
      </c>
      <c r="CB22" s="47">
        <f>IFERROR(PIMExport!CB20*1,IFERROR(SUBSTITUTE(PIMExport!CB20,".",",")*1,PIMExport!CB20))</f>
        <v>571</v>
      </c>
      <c r="CC22" s="47">
        <f>IFERROR(PIMExport!CC20*1,IFERROR(SUBSTITUTE(PIMExport!CC20,".",",")*1,PIMExport!CC20))</f>
        <v>961</v>
      </c>
      <c r="CD22" s="47">
        <f>IFERROR(PIMExport!CD20*1,IFERROR(SUBSTITUTE(PIMExport!CD20,".",",")*1,PIMExport!CD20))</f>
        <v>1701</v>
      </c>
      <c r="CE22" s="47">
        <f>IFERROR(PIMExport!CE20*1,IFERROR(SUBSTITUTE(PIMExport!CE20,".",",")*1,PIMExport!CE20))</f>
        <v>2441</v>
      </c>
      <c r="CF22" s="47">
        <f>IFERROR(PIMExport!CF20*1,IFERROR(SUBSTITUTE(PIMExport!CF20,".",",")*1,PIMExport!CF20))</f>
        <v>3181</v>
      </c>
      <c r="CG22" s="47">
        <f>IFERROR(PIMExport!CG20*1,IFERROR(SUBSTITUTE(PIMExport!CG20,".",",")*1,PIMExport!CG20))</f>
        <v>3921</v>
      </c>
      <c r="CH22" s="47">
        <f>IFERROR(PIMExport!CH20*1,IFERROR(SUBSTITUTE(PIMExport!CH20,".",",")*1,PIMExport!CH20))</f>
        <v>4661</v>
      </c>
      <c r="CI22" s="47">
        <f>IFERROR(PIMExport!CI20*1,IFERROR(SUBSTITUTE(PIMExport!CI20,".",",")*1,PIMExport!CI20))</f>
        <v>4821</v>
      </c>
      <c r="CJ22" s="47">
        <f>IFERROR(PIMExport!CJ20*1,IFERROR(SUBSTITUTE(PIMExport!CJ20,".",",")*1,PIMExport!CJ20))</f>
        <v>0</v>
      </c>
      <c r="CK22" s="47">
        <f>IFERROR(PIMExport!CK20*1,IFERROR(SUBSTITUTE(PIMExport!CK20,".",",")*1,PIMExport!CK20))</f>
        <v>0</v>
      </c>
      <c r="CL22" s="47">
        <f>IFERROR(PIMExport!CL20*1,IFERROR(SUBSTITUTE(PIMExport!CL20,".",",")*1,PIMExport!CL20))</f>
        <v>0</v>
      </c>
      <c r="CM22" s="47">
        <f>IFERROR(PIMExport!CM20*1,IFERROR(SUBSTITUTE(PIMExport!CM20,".",",")*1,PIMExport!CM20))</f>
        <v>0</v>
      </c>
      <c r="CN22" s="47">
        <f>IFERROR(PIMExport!CN20*1,IFERROR(SUBSTITUTE(PIMExport!CN20,".",",")*1,PIMExport!CN20))</f>
        <v>0</v>
      </c>
      <c r="CO22" s="47">
        <f>IFERROR(PIMExport!CO20*1,IFERROR(SUBSTITUTE(PIMExport!CO20,".",",")*1,PIMExport!CO20))</f>
        <v>0</v>
      </c>
      <c r="CP22" s="47">
        <f>IFERROR(PIMExport!CP20*1,IFERROR(SUBSTITUTE(PIMExport!CP20,".",",")*1,PIMExport!CP20))</f>
        <v>0</v>
      </c>
      <c r="CQ22" s="47">
        <f>IFERROR(PIMExport!CQ20*1,IFERROR(SUBSTITUTE(PIMExport!CQ20,".",",")*1,PIMExport!CQ20))</f>
        <v>0</v>
      </c>
      <c r="CR22" s="47">
        <f>IFERROR(PIMExport!CR20*1,IFERROR(SUBSTITUTE(PIMExport!CR20,".",",")*1,PIMExport!CR20))</f>
        <v>0</v>
      </c>
      <c r="CS22" s="47">
        <f>IFERROR(PIMExport!CS20*1,IFERROR(SUBSTITUTE(PIMExport!CS20,".",",")*1,PIMExport!CS20))</f>
        <v>0</v>
      </c>
      <c r="CT22" s="47">
        <f>IFERROR(PIMExport!CT20*1,IFERROR(SUBSTITUTE(PIMExport!CT20,".",",")*1,PIMExport!CT20))</f>
        <v>0</v>
      </c>
      <c r="CU22" s="47">
        <f>IFERROR(PIMExport!CU20*1,IFERROR(SUBSTITUTE(PIMExport!CU20,".",",")*1,PIMExport!CU20))</f>
        <v>40</v>
      </c>
      <c r="CV22" s="47">
        <f>IFERROR(PIMExport!CV20*1,IFERROR(SUBSTITUTE(PIMExport!CV20,".",",")*1,PIMExport!CV20))</f>
        <v>14900</v>
      </c>
      <c r="CW22" s="47">
        <f>IFERROR(PIMExport!CW20*1,IFERROR(SUBSTITUTE(PIMExport!CW20,".",",")*1,PIMExport!CW20))</f>
        <v>6.3400000000000001E-4</v>
      </c>
      <c r="CX22" s="47">
        <f>IFERROR(PIMExport!CX20*1,IFERROR(SUBSTITUTE(PIMExport!CX20,".",",")*1,PIMExport!CX20))</f>
        <v>500</v>
      </c>
      <c r="CY22" s="47">
        <f>IFERROR(PIMExport!CY20*1,IFERROR(SUBSTITUTE(PIMExport!CY20,".",",")*1,PIMExport!CY20))</f>
        <v>700</v>
      </c>
      <c r="CZ22" s="47">
        <f>IFERROR(PIMExport!CZ20*1,IFERROR(SUBSTITUTE(PIMExport!CZ20,".",",")*1,PIMExport!CZ20))</f>
        <v>42300</v>
      </c>
      <c r="DA22" s="47">
        <f>IFERROR(PIMExport!DA20*1,IFERROR(SUBSTITUTE(PIMExport!DA20,".",",")*1,PIMExport!DA20))</f>
        <v>700</v>
      </c>
      <c r="DB22" s="47">
        <f>IFERROR(PIMExport!DB20*1,IFERROR(SUBSTITUTE(PIMExport!DB20,".",",")*1,PIMExport!DB20))</f>
        <v>0</v>
      </c>
      <c r="DC22" s="47">
        <f>IFERROR(PIMExport!DC20*1,IFERROR(SUBSTITUTE(PIMExport!DC20,".",",")*1,PIMExport!DC20))</f>
        <v>0</v>
      </c>
      <c r="DD22" s="47">
        <f>IFERROR(PIMExport!DD20*1,IFERROR(SUBSTITUTE(PIMExport!DD20,".",",")*1,PIMExport!DD20))</f>
        <v>0</v>
      </c>
      <c r="DE22" s="47">
        <f>IFERROR(PIMExport!DE20*1,IFERROR(SUBSTITUTE(PIMExport!DE20,".",",")*1,PIMExport!DE20))</f>
        <v>0</v>
      </c>
      <c r="DF22" s="47">
        <f>IFERROR(PIMExport!DF20*1,IFERROR(SUBSTITUTE(PIMExport!DF20,".",",")*1,PIMExport!DF20))</f>
        <v>0</v>
      </c>
      <c r="DG22" s="47">
        <f>IFERROR(PIMExport!DG20*1,IFERROR(SUBSTITUTE(PIMExport!DG20,".",",")*1,PIMExport!DG20))</f>
        <v>0</v>
      </c>
      <c r="DH22" s="47" t="str">
        <f>IFERROR(PIMExport!DH20*1,IFERROR(SUBSTITUTE(PIMExport!DH20,".",",")*1,PIMExport!DH20))</f>
        <v>Equal to or better than 0.025 mm</v>
      </c>
      <c r="DI22" s="47">
        <f>IFERROR(PIMExport!DI20*1,IFERROR(SUBSTITUTE(PIMExport!DI20,".",",")*1,PIMExport!DI20))</f>
        <v>0</v>
      </c>
      <c r="DJ22" s="47" t="str">
        <f>IFERROR(PIMExport!DJ20*1,IFERROR(SUBSTITUTE(PIMExport!DJ20,".",",")*1,PIMExport!DJ20))</f>
        <v>240 x 85 mm</v>
      </c>
      <c r="DK22" s="47" t="str">
        <f>IFERROR(PIMExport!DK20*1,IFERROR(SUBSTITUTE(PIMExport!DK20,".",",")*1,PIMExport!DK20))</f>
        <v>32 mm</v>
      </c>
      <c r="DL22" s="47">
        <f>IFERROR(PIMExport!DL20*1,IFERROR(SUBSTITUTE(PIMExport!DL20,".",",")*1,PIMExport!DL20))</f>
        <v>520</v>
      </c>
      <c r="DM22" s="47">
        <f>IFERROR(PIMExport!DM20*1,IFERROR(SUBSTITUTE(PIMExport!DM20,".",",")*1,PIMExport!DM20))</f>
        <v>5700</v>
      </c>
      <c r="DN22" s="47">
        <f>IFERROR(PIMExport!DN20*1,IFERROR(SUBSTITUTE(PIMExport!DN20,".",",")*1,PIMExport!DN20))</f>
        <v>0</v>
      </c>
      <c r="DO22" s="47">
        <f>IFERROR(PIMExport!DO20*1,IFERROR(SUBSTITUTE(PIMExport!DO20,".",",")*1,PIMExport!DO20))</f>
        <v>0</v>
      </c>
    </row>
    <row r="23" spans="1:119">
      <c r="A23" s="47" t="str">
        <f>IFERROR(PIMExport!A21*1,IFERROR(SUBSTITUTE(PIMExport!A21,".",",")*1,PIMExport!A21))</f>
        <v>MLSM08D05-N</v>
      </c>
      <c r="B23" s="47" t="str">
        <f>IFERROR(PIMExport!B21*1,IFERROR(SUBSTITUTE(PIMExport!B21,".",",")*1,PIMExport!B21))</f>
        <v>BallScrew</v>
      </c>
      <c r="C23" s="47" t="str">
        <f>IFERROR(PIMExport!C21*1,IFERROR(SUBSTITUTE(PIMExport!C21,".",",")*1,PIMExport!C21))</f>
        <v>Ball Guide</v>
      </c>
      <c r="D23" s="47">
        <f>IFERROR(PIMExport!D21*1,IFERROR(SUBSTITUTE(PIMExport!D21,".",",")*1,PIMExport!D21))</f>
        <v>4810</v>
      </c>
      <c r="E23" s="47">
        <f>IFERROR(PIMExport!E21*1,IFERROR(SUBSTITUTE(PIMExport!E21,".",",")*1,PIMExport!E21))</f>
        <v>11.5</v>
      </c>
      <c r="F23" s="47">
        <f>IFERROR(PIMExport!F21*1,IFERROR(SUBSTITUTE(PIMExport!F21,".",",")*1,PIMExport!F21))</f>
        <v>0</v>
      </c>
      <c r="G23" s="47">
        <f>IFERROR(PIMExport!G21*1,IFERROR(SUBSTITUTE(PIMExport!G21,".",",")*1,PIMExport!G21))</f>
        <v>29.5</v>
      </c>
      <c r="H23" s="47">
        <f>IFERROR(PIMExport!H21*1,IFERROR(SUBSTITUTE(PIMExport!H21,".",",")*1,PIMExport!H21))</f>
        <v>2.7</v>
      </c>
      <c r="I23" s="47">
        <f>IFERROR(PIMExport!I21*1,IFERROR(SUBSTITUTE(PIMExport!I21,".",",")*1,PIMExport!I21))</f>
        <v>185</v>
      </c>
      <c r="J23" s="47">
        <f>IFERROR(PIMExport!J21*1,IFERROR(SUBSTITUTE(PIMExport!J21,".",",")*1,PIMExport!J21))</f>
        <v>164</v>
      </c>
      <c r="K23" s="47">
        <f>IFERROR(PIMExport!K21*1,IFERROR(SUBSTITUTE(PIMExport!K21,".",",")*1,PIMExport!K21))</f>
        <v>0</v>
      </c>
      <c r="L23" s="47">
        <f>IFERROR(PIMExport!L21*1,IFERROR(SUBSTITUTE(PIMExport!L21,".",",")*1,PIMExport!L21))</f>
        <v>3.8999999999999999E-5</v>
      </c>
      <c r="M23" s="47">
        <f>IFERROR(PIMExport!M21*1,IFERROR(SUBSTITUTE(PIMExport!M21,".",",")*1,PIMExport!M21))</f>
        <v>0.9</v>
      </c>
      <c r="N23" s="47">
        <f>IFERROR(PIMExport!N21*1,IFERROR(SUBSTITUTE(PIMExport!N21,".",",")*1,PIMExport!N21))</f>
        <v>150</v>
      </c>
      <c r="O23" s="47">
        <f>IFERROR(PIMExport!O21*1,IFERROR(SUBSTITUTE(PIMExport!O21,".",",")*1,PIMExport!O21))</f>
        <v>1500</v>
      </c>
      <c r="P23" s="47">
        <f>IFERROR(PIMExport!P21*1,IFERROR(SUBSTITUTE(PIMExport!P21,".",",")*1,PIMExport!P21))</f>
        <v>3000</v>
      </c>
      <c r="Q23" s="47">
        <f>IFERROR(PIMExport!Q21*1,IFERROR(SUBSTITUTE(PIMExport!Q21,".",",")*1,PIMExport!Q21))</f>
        <v>1.6</v>
      </c>
      <c r="R23" s="47">
        <f>IFERROR(PIMExport!R21*1,IFERROR(SUBSTITUTE(PIMExport!R21,".",",")*1,PIMExport!R21))</f>
        <v>2.7</v>
      </c>
      <c r="S23" s="47">
        <f>IFERROR(PIMExport!S21*1,IFERROR(SUBSTITUTE(PIMExport!S21,".",",")*1,PIMExport!S21))</f>
        <v>3.2</v>
      </c>
      <c r="T23" s="47">
        <f>IFERROR(PIMExport!T21*1,IFERROR(SUBSTITUTE(PIMExport!T21,".",",")*1,PIMExport!T21))</f>
        <v>35</v>
      </c>
      <c r="U23" s="47">
        <f>IFERROR(PIMExport!U21*1,IFERROR(SUBSTITUTE(PIMExport!U21,".",",")*1,PIMExport!U21))</f>
        <v>0.1</v>
      </c>
      <c r="V23" s="47">
        <f>IFERROR(PIMExport!V21*1,IFERROR(SUBSTITUTE(PIMExport!V21,".",",")*1,PIMExport!V21))</f>
        <v>0</v>
      </c>
      <c r="W23" s="47">
        <f>IFERROR(PIMExport!W21*1,IFERROR(SUBSTITUTE(PIMExport!W21,".",",")*1,PIMExport!W21))</f>
        <v>0</v>
      </c>
      <c r="X23" s="47">
        <f>IFERROR(PIMExport!X21*1,IFERROR(SUBSTITUTE(PIMExport!X21,".",",")*1,PIMExport!X21))</f>
        <v>0</v>
      </c>
      <c r="Y23" s="47">
        <f>IFERROR(PIMExport!Y21*1,IFERROR(SUBSTITUTE(PIMExport!Y21,".",",")*1,PIMExport!Y21))</f>
        <v>12000</v>
      </c>
      <c r="Z23" s="47">
        <f>IFERROR(PIMExport!Z21*1,IFERROR(SUBSTITUTE(PIMExport!Z21,".",",")*1,PIMExport!Z21))</f>
        <v>8000</v>
      </c>
      <c r="AA23" s="47">
        <f>IFERROR(PIMExport!AA21*1,IFERROR(SUBSTITUTE(PIMExport!AA21,".",",")*1,PIMExport!AA21))</f>
        <v>0</v>
      </c>
      <c r="AB23" s="47">
        <f>IFERROR(PIMExport!AB21*1,IFERROR(SUBSTITUTE(PIMExport!AB21,".",",")*1,PIMExport!AB21))</f>
        <v>0</v>
      </c>
      <c r="AC23" s="47">
        <f>IFERROR(PIMExport!AC21*1,IFERROR(SUBSTITUTE(PIMExport!AC21,".",",")*1,PIMExport!AC21))</f>
        <v>0</v>
      </c>
      <c r="AD23" s="47">
        <f>IFERROR(PIMExport!AD21*1,IFERROR(SUBSTITUTE(PIMExport!AD21,".",",")*1,PIMExport!AD21))</f>
        <v>0</v>
      </c>
      <c r="AE23" s="47">
        <f>IFERROR(PIMExport!AE21*1,IFERROR(SUBSTITUTE(PIMExport!AE21,".",",")*1,PIMExport!AE21))</f>
        <v>8000</v>
      </c>
      <c r="AF23" s="47">
        <f>IFERROR(PIMExport!AF21*1,IFERROR(SUBSTITUTE(PIMExport!AF21,".",",")*1,PIMExport!AF21))</f>
        <v>8000</v>
      </c>
      <c r="AG23" s="47">
        <f>IFERROR(PIMExport!AG21*1,IFERROR(SUBSTITUTE(PIMExport!AG21,".",",")*1,PIMExport!AG21))</f>
        <v>780</v>
      </c>
      <c r="AH23" s="47">
        <f>IFERROR(PIMExport!AH21*1,IFERROR(SUBSTITUTE(PIMExport!AH21,".",",")*1,PIMExport!AH21))</f>
        <v>900</v>
      </c>
      <c r="AI23" s="47">
        <f>IFERROR(PIMExport!AI21*1,IFERROR(SUBSTITUTE(PIMExport!AI21,".",",")*1,PIMExport!AI21))</f>
        <v>900</v>
      </c>
      <c r="AJ23" s="47">
        <f>IFERROR(PIMExport!AJ21*1,IFERROR(SUBSTITUTE(PIMExport!AJ21,".",",")*1,PIMExport!AJ21))</f>
        <v>0</v>
      </c>
      <c r="AK23" s="47">
        <f>IFERROR(PIMExport!AK21*1,IFERROR(SUBSTITUTE(PIMExport!AK21,".",",")*1,PIMExport!AK21))</f>
        <v>0</v>
      </c>
      <c r="AL23" s="47">
        <f>IFERROR(PIMExport!AL21*1,IFERROR(SUBSTITUTE(PIMExport!AL21,".",",")*1,PIMExport!AL21))</f>
        <v>0.25</v>
      </c>
      <c r="AM23" s="47">
        <f>IFERROR(PIMExport!AM21*1,IFERROR(SUBSTITUTE(PIMExport!AM21,".",",")*1,PIMExport!AM21))</f>
        <v>20</v>
      </c>
      <c r="AN23" s="47">
        <f>IFERROR(PIMExport!AN21*1,IFERROR(SUBSTITUTE(PIMExport!AN21,".",",")*1,PIMExport!AN21))</f>
        <v>1</v>
      </c>
      <c r="AO23" s="47">
        <f>IFERROR(PIMExport!AO21*1,IFERROR(SUBSTITUTE(PIMExport!AO21,".",",")*1,PIMExport!AO21))</f>
        <v>71860</v>
      </c>
      <c r="AP23" s="47">
        <f>IFERROR(PIMExport!AP21*1,IFERROR(SUBSTITUTE(PIMExport!AP21,".",",")*1,PIMExport!AP21))</f>
        <v>600</v>
      </c>
      <c r="AQ23" s="47">
        <f>IFERROR(PIMExport!AQ21*1,IFERROR(SUBSTITUTE(PIMExport!AQ21,".",",")*1,PIMExport!AQ21))</f>
        <v>0</v>
      </c>
      <c r="AR23" s="47">
        <f>IFERROR(PIMExport!AR21*1,IFERROR(SUBSTITUTE(PIMExport!AR21,".",",")*1,PIMExport!AR21))</f>
        <v>0</v>
      </c>
      <c r="AS23" s="47">
        <f>IFERROR(PIMExport!AS21*1,IFERROR(SUBSTITUTE(PIMExport!AS21,".",",")*1,PIMExport!AS21))</f>
        <v>0</v>
      </c>
      <c r="AT23" s="47">
        <f>IFERROR(PIMExport!AT21*1,IFERROR(SUBSTITUTE(PIMExport!AT21,".",",")*1,PIMExport!AT21))</f>
        <v>0</v>
      </c>
      <c r="AU23" s="47">
        <f>IFERROR(PIMExport!AU21*1,IFERROR(SUBSTITUTE(PIMExport!AU21,".",",")*1,PIMExport!AU21))</f>
        <v>0</v>
      </c>
      <c r="AV23" s="47">
        <f>IFERROR(PIMExport!AV21*1,IFERROR(SUBSTITUTE(PIMExport!AV21,".",",")*1,PIMExport!AV21))</f>
        <v>0</v>
      </c>
      <c r="AW23" s="47">
        <f>IFERROR(PIMExport!AW21*1,IFERROR(SUBSTITUTE(PIMExport!AW21,".",",")*1,PIMExport!AW21))</f>
        <v>0</v>
      </c>
      <c r="AX23" s="47">
        <f>IFERROR(PIMExport!AX21*1,IFERROR(SUBSTITUTE(PIMExport!AX21,".",",")*1,PIMExport!AX21))</f>
        <v>0</v>
      </c>
      <c r="AY23" s="47">
        <f>IFERROR(PIMExport!AY21*1,IFERROR(SUBSTITUTE(PIMExport!AY21,".",",")*1,PIMExport!AY21))</f>
        <v>0</v>
      </c>
      <c r="AZ23" s="47">
        <f>IFERROR(PIMExport!AZ21*1,IFERROR(SUBSTITUTE(PIMExport!AZ21,".",",")*1,PIMExport!AZ21))</f>
        <v>0</v>
      </c>
      <c r="BA23" s="47">
        <f>IFERROR(PIMExport!BA21*1,IFERROR(SUBSTITUTE(PIMExport!BA21,".",",")*1,PIMExport!BA21))</f>
        <v>0</v>
      </c>
      <c r="BB23" s="47">
        <f>IFERROR(PIMExport!BB21*1,IFERROR(SUBSTITUTE(PIMExport!BB21,".",",")*1,PIMExport!BB21))</f>
        <v>0</v>
      </c>
      <c r="BC23" s="47">
        <f>IFERROR(PIMExport!BC21*1,IFERROR(SUBSTITUTE(PIMExport!BC21,".",",")*1,PIMExport!BC21))</f>
        <v>0</v>
      </c>
      <c r="BD23" s="47">
        <f>IFERROR(PIMExport!BD21*1,IFERROR(SUBSTITUTE(PIMExport!BD21,".",",")*1,PIMExport!BD21))</f>
        <v>0</v>
      </c>
      <c r="BE23" s="47">
        <f>IFERROR(PIMExport!BE21*1,IFERROR(SUBSTITUTE(PIMExport!BE21,".",",")*1,PIMExport!BE21))</f>
        <v>0</v>
      </c>
      <c r="BF23" s="47">
        <f>IFERROR(PIMExport!BF21*1,IFERROR(SUBSTITUTE(PIMExport!BF21,".",",")*1,PIMExport!BF21))</f>
        <v>0</v>
      </c>
      <c r="BG23" s="47">
        <f>IFERROR(PIMExport!BG21*1,IFERROR(SUBSTITUTE(PIMExport!BG21,".",",")*1,PIMExport!BG21))</f>
        <v>530</v>
      </c>
      <c r="BH23" s="47">
        <f>IFERROR(PIMExport!BH21*1,IFERROR(SUBSTITUTE(PIMExport!BH21,".",",")*1,PIMExport!BH21))</f>
        <v>590</v>
      </c>
      <c r="BI23" s="47">
        <f>IFERROR(PIMExport!BI21*1,IFERROR(SUBSTITUTE(PIMExport!BI21,".",",")*1,PIMExport!BI21))</f>
        <v>650</v>
      </c>
      <c r="BJ23" s="47">
        <f>IFERROR(PIMExport!BJ21*1,IFERROR(SUBSTITUTE(PIMExport!BJ21,".",",")*1,PIMExport!BJ21))</f>
        <v>710</v>
      </c>
      <c r="BK23" s="47">
        <f>IFERROR(PIMExport!BK21*1,IFERROR(SUBSTITUTE(PIMExport!BK21,".",",")*1,PIMExport!BK21))</f>
        <v>770</v>
      </c>
      <c r="BL23" s="47">
        <f>IFERROR(PIMExport!BL21*1,IFERROR(SUBSTITUTE(PIMExport!BL21,".",",")*1,PIMExport!BL21))</f>
        <v>830</v>
      </c>
      <c r="BM23" s="47">
        <f>IFERROR(PIMExport!BM21*1,IFERROR(SUBSTITUTE(PIMExport!BM21,".",",")*1,PIMExport!BM21))</f>
        <v>890</v>
      </c>
      <c r="BN23" s="47">
        <f>IFERROR(PIMExport!BN21*1,IFERROR(SUBSTITUTE(PIMExport!BN21,".",",")*1,PIMExport!BN21))</f>
        <v>950</v>
      </c>
      <c r="BO23" s="47">
        <f>IFERROR(PIMExport!BO21*1,IFERROR(SUBSTITUTE(PIMExport!BO21,".",",")*1,PIMExport!BO21))</f>
        <v>1010</v>
      </c>
      <c r="BP23" s="47">
        <f>IFERROR(PIMExport!BP21*1,IFERROR(SUBSTITUTE(PIMExport!BP21,".",",")*1,PIMExport!BP21))</f>
        <v>0</v>
      </c>
      <c r="BQ23" s="47">
        <f>IFERROR(PIMExport!BQ21*1,IFERROR(SUBSTITUTE(PIMExport!BQ21,".",",")*1,PIMExport!BQ21))</f>
        <v>0</v>
      </c>
      <c r="BR23" s="47">
        <f>IFERROR(PIMExport!BR21*1,IFERROR(SUBSTITUTE(PIMExport!BR21,".",",")*1,PIMExport!BR21))</f>
        <v>0</v>
      </c>
      <c r="BS23" s="47">
        <f>IFERROR(PIMExport!BS21*1,IFERROR(SUBSTITUTE(PIMExport!BS21,".",",")*1,PIMExport!BS21))</f>
        <v>0</v>
      </c>
      <c r="BT23" s="47">
        <f>IFERROR(PIMExport!BT21*1,IFERROR(SUBSTITUTE(PIMExport!BT21,".",",")*1,PIMExport!BT21))</f>
        <v>0</v>
      </c>
      <c r="BU23" s="47">
        <f>IFERROR(PIMExport!BU21*1,IFERROR(SUBSTITUTE(PIMExport!BU21,".",",")*1,PIMExport!BU21))</f>
        <v>0</v>
      </c>
      <c r="BV23" s="47">
        <f>IFERROR(PIMExport!BV21*1,IFERROR(SUBSTITUTE(PIMExport!BV21,".",",")*1,PIMExport!BV21))</f>
        <v>0</v>
      </c>
      <c r="BW23" s="47">
        <f>IFERROR(PIMExport!BW21*1,IFERROR(SUBSTITUTE(PIMExport!BW21,".",",")*1,PIMExport!BW21))</f>
        <v>0</v>
      </c>
      <c r="BX23" s="47">
        <f>IFERROR(PIMExport!BX21*1,IFERROR(SUBSTITUTE(PIMExport!BX21,".",",")*1,PIMExport!BX21))</f>
        <v>0</v>
      </c>
      <c r="BY23" s="47">
        <f>IFERROR(PIMExport!BY21*1,IFERROR(SUBSTITUTE(PIMExport!BY21,".",",")*1,PIMExport!BY21))</f>
        <v>0</v>
      </c>
      <c r="BZ23" s="47">
        <f>IFERROR(PIMExport!BZ21*1,IFERROR(SUBSTITUTE(PIMExport!BZ21,".",",")*1,PIMExport!BZ21))</f>
        <v>0</v>
      </c>
      <c r="CA23" s="47">
        <f>IFERROR(PIMExport!CA21*1,IFERROR(SUBSTITUTE(PIMExport!CA21,".",",")*1,PIMExport!CA21))</f>
        <v>0</v>
      </c>
      <c r="CB23" s="47">
        <f>IFERROR(PIMExport!CB21*1,IFERROR(SUBSTITUTE(PIMExport!CB21,".",",")*1,PIMExport!CB21))</f>
        <v>751</v>
      </c>
      <c r="CC23" s="47">
        <f>IFERROR(PIMExport!CC21*1,IFERROR(SUBSTITUTE(PIMExport!CC21,".",",")*1,PIMExport!CC21))</f>
        <v>1141</v>
      </c>
      <c r="CD23" s="47">
        <f>IFERROR(PIMExport!CD21*1,IFERROR(SUBSTITUTE(PIMExport!CD21,".",",")*1,PIMExport!CD21))</f>
        <v>1881</v>
      </c>
      <c r="CE23" s="47">
        <f>IFERROR(PIMExport!CE21*1,IFERROR(SUBSTITUTE(PIMExport!CE21,".",",")*1,PIMExport!CE21))</f>
        <v>2621</v>
      </c>
      <c r="CF23" s="47">
        <f>IFERROR(PIMExport!CF21*1,IFERROR(SUBSTITUTE(PIMExport!CF21,".",",")*1,PIMExport!CF21))</f>
        <v>3361</v>
      </c>
      <c r="CG23" s="47">
        <f>IFERROR(PIMExport!CG21*1,IFERROR(SUBSTITUTE(PIMExport!CG21,".",",")*1,PIMExport!CG21))</f>
        <v>4101</v>
      </c>
      <c r="CH23" s="47">
        <f>IFERROR(PIMExport!CH21*1,IFERROR(SUBSTITUTE(PIMExport!CH21,".",",")*1,PIMExport!CH21))</f>
        <v>4841</v>
      </c>
      <c r="CI23" s="47">
        <f>IFERROR(PIMExport!CI21*1,IFERROR(SUBSTITUTE(PIMExport!CI21,".",",")*1,PIMExport!CI21))</f>
        <v>5001</v>
      </c>
      <c r="CJ23" s="47">
        <f>IFERROR(PIMExport!CJ21*1,IFERROR(SUBSTITUTE(PIMExport!CJ21,".",",")*1,PIMExport!CJ21))</f>
        <v>0</v>
      </c>
      <c r="CK23" s="47">
        <f>IFERROR(PIMExport!CK21*1,IFERROR(SUBSTITUTE(PIMExport!CK21,".",",")*1,PIMExport!CK21))</f>
        <v>0</v>
      </c>
      <c r="CL23" s="47">
        <f>IFERROR(PIMExport!CL21*1,IFERROR(SUBSTITUTE(PIMExport!CL21,".",",")*1,PIMExport!CL21))</f>
        <v>0</v>
      </c>
      <c r="CM23" s="47">
        <f>IFERROR(PIMExport!CM21*1,IFERROR(SUBSTITUTE(PIMExport!CM21,".",",")*1,PIMExport!CM21))</f>
        <v>0</v>
      </c>
      <c r="CN23" s="47">
        <f>IFERROR(PIMExport!CN21*1,IFERROR(SUBSTITUTE(PIMExport!CN21,".",",")*1,PIMExport!CN21))</f>
        <v>0</v>
      </c>
      <c r="CO23" s="47">
        <f>IFERROR(PIMExport!CO21*1,IFERROR(SUBSTITUTE(PIMExport!CO21,".",",")*1,PIMExport!CO21))</f>
        <v>0</v>
      </c>
      <c r="CP23" s="47">
        <f>IFERROR(PIMExport!CP21*1,IFERROR(SUBSTITUTE(PIMExport!CP21,".",",")*1,PIMExport!CP21))</f>
        <v>0</v>
      </c>
      <c r="CQ23" s="47">
        <f>IFERROR(PIMExport!CQ21*1,IFERROR(SUBSTITUTE(PIMExport!CQ21,".",",")*1,PIMExport!CQ21))</f>
        <v>0</v>
      </c>
      <c r="CR23" s="47">
        <f>IFERROR(PIMExport!CR21*1,IFERROR(SUBSTITUTE(PIMExport!CR21,".",",")*1,PIMExport!CR21))</f>
        <v>0</v>
      </c>
      <c r="CS23" s="47">
        <f>IFERROR(PIMExport!CS21*1,IFERROR(SUBSTITUTE(PIMExport!CS21,".",",")*1,PIMExport!CS21))</f>
        <v>0</v>
      </c>
      <c r="CT23" s="47">
        <f>IFERROR(PIMExport!CT21*1,IFERROR(SUBSTITUTE(PIMExport!CT21,".",",")*1,PIMExport!CT21))</f>
        <v>0</v>
      </c>
      <c r="CU23" s="47">
        <f>IFERROR(PIMExport!CU21*1,IFERROR(SUBSTITUTE(PIMExport!CU21,".",",")*1,PIMExport!CU21))</f>
        <v>5</v>
      </c>
      <c r="CV23" s="47">
        <f>IFERROR(PIMExport!CV21*1,IFERROR(SUBSTITUTE(PIMExport!CV21,".",",")*1,PIMExport!CV21))</f>
        <v>21500</v>
      </c>
      <c r="CW23" s="47">
        <f>IFERROR(PIMExport!CW21*1,IFERROR(SUBSTITUTE(PIMExport!CW21,".",",")*1,PIMExport!CW21))</f>
        <v>6.3400000000000001E-4</v>
      </c>
      <c r="CX23" s="47">
        <f>IFERROR(PIMExport!CX21*1,IFERROR(SUBSTITUTE(PIMExport!CX21,".",",")*1,PIMExport!CX21))</f>
        <v>500</v>
      </c>
      <c r="CY23" s="47">
        <f>IFERROR(PIMExport!CY21*1,IFERROR(SUBSTITUTE(PIMExport!CY21,".",",")*1,PIMExport!CY21))</f>
        <v>700</v>
      </c>
      <c r="CZ23" s="47">
        <f>IFERROR(PIMExport!CZ21*1,IFERROR(SUBSTITUTE(PIMExport!CZ21,".",",")*1,PIMExport!CZ21))</f>
        <v>42300</v>
      </c>
      <c r="DA23" s="47">
        <f>IFERROR(PIMExport!DA21*1,IFERROR(SUBSTITUTE(PIMExport!DA21,".",",")*1,PIMExport!DA21))</f>
        <v>700</v>
      </c>
      <c r="DB23" s="47">
        <f>IFERROR(PIMExport!DB21*1,IFERROR(SUBSTITUTE(PIMExport!DB21,".",",")*1,PIMExport!DB21))</f>
        <v>0</v>
      </c>
      <c r="DC23" s="47">
        <f>IFERROR(PIMExport!DC21*1,IFERROR(SUBSTITUTE(PIMExport!DC21,".",",")*1,PIMExport!DC21))</f>
        <v>0</v>
      </c>
      <c r="DD23" s="47">
        <f>IFERROR(PIMExport!DD21*1,IFERROR(SUBSTITUTE(PIMExport!DD21,".",",")*1,PIMExport!DD21))</f>
        <v>0</v>
      </c>
      <c r="DE23" s="47">
        <f>IFERROR(PIMExport!DE21*1,IFERROR(SUBSTITUTE(PIMExport!DE21,".",",")*1,PIMExport!DE21))</f>
        <v>0</v>
      </c>
      <c r="DF23" s="47">
        <f>IFERROR(PIMExport!DF21*1,IFERROR(SUBSTITUTE(PIMExport!DF21,".",",")*1,PIMExport!DF21))</f>
        <v>0</v>
      </c>
      <c r="DG23" s="47">
        <f>IFERROR(PIMExport!DG21*1,IFERROR(SUBSTITUTE(PIMExport!DG21,".",",")*1,PIMExport!DG21))</f>
        <v>0</v>
      </c>
      <c r="DH23" s="47" t="str">
        <f>IFERROR(PIMExport!DH21*1,IFERROR(SUBSTITUTE(PIMExport!DH21,".",",")*1,PIMExport!DH21))</f>
        <v>Equal to or better than 0.025 mm</v>
      </c>
      <c r="DI23" s="47">
        <f>IFERROR(PIMExport!DI21*1,IFERROR(SUBSTITUTE(PIMExport!DI21,".",",")*1,PIMExport!DI21))</f>
        <v>0</v>
      </c>
      <c r="DJ23" s="47" t="str">
        <f>IFERROR(PIMExport!DJ21*1,IFERROR(SUBSTITUTE(PIMExport!DJ21,".",",")*1,PIMExport!DJ21))</f>
        <v>240 x 85 mm</v>
      </c>
      <c r="DK23" s="47" t="str">
        <f>IFERROR(PIMExport!DK21*1,IFERROR(SUBSTITUTE(PIMExport!DK21,".",",")*1,PIMExport!DK21))</f>
        <v>32 mm</v>
      </c>
      <c r="DL23" s="47">
        <f>IFERROR(PIMExport!DL21*1,IFERROR(SUBSTITUTE(PIMExport!DL21,".",",")*1,PIMExport!DL21))</f>
        <v>340</v>
      </c>
      <c r="DM23" s="47">
        <f>IFERROR(PIMExport!DM21*1,IFERROR(SUBSTITUTE(PIMExport!DM21,".",",")*1,PIMExport!DM21))</f>
        <v>5700</v>
      </c>
      <c r="DN23" s="47">
        <f>IFERROR(PIMExport!DN21*1,IFERROR(SUBSTITUTE(PIMExport!DN21,".",",")*1,PIMExport!DN21))</f>
        <v>0</v>
      </c>
      <c r="DO23" s="47">
        <f>IFERROR(PIMExport!DO21*1,IFERROR(SUBSTITUTE(PIMExport!DO21,".",",")*1,PIMExport!DO21))</f>
        <v>0</v>
      </c>
    </row>
    <row r="24" spans="1:119">
      <c r="A24" s="47" t="str">
        <f>IFERROR(PIMExport!A22*1,IFERROR(SUBSTITUTE(PIMExport!A22,".",",")*1,PIMExport!A22))</f>
        <v>MLSM08D10-N</v>
      </c>
      <c r="B24" s="47" t="str">
        <f>IFERROR(PIMExport!B22*1,IFERROR(SUBSTITUTE(PIMExport!B22,".",",")*1,PIMExport!B22))</f>
        <v>BallScrew</v>
      </c>
      <c r="C24" s="47" t="str">
        <f>IFERROR(PIMExport!C22*1,IFERROR(SUBSTITUTE(PIMExport!C22,".",",")*1,PIMExport!C22))</f>
        <v>Ball Guide</v>
      </c>
      <c r="D24" s="47">
        <f>IFERROR(PIMExport!D22*1,IFERROR(SUBSTITUTE(PIMExport!D22,".",",")*1,PIMExport!D22))</f>
        <v>4810</v>
      </c>
      <c r="E24" s="47">
        <f>IFERROR(PIMExport!E22*1,IFERROR(SUBSTITUTE(PIMExport!E22,".",",")*1,PIMExport!E22))</f>
        <v>11.5</v>
      </c>
      <c r="F24" s="47">
        <f>IFERROR(PIMExport!F22*1,IFERROR(SUBSTITUTE(PIMExport!F22,".",",")*1,PIMExport!F22))</f>
        <v>0</v>
      </c>
      <c r="G24" s="47">
        <f>IFERROR(PIMExport!G22*1,IFERROR(SUBSTITUTE(PIMExport!G22,".",",")*1,PIMExport!G22))</f>
        <v>29.5</v>
      </c>
      <c r="H24" s="47">
        <f>IFERROR(PIMExport!H22*1,IFERROR(SUBSTITUTE(PIMExport!H22,".",",")*1,PIMExport!H22))</f>
        <v>2.7</v>
      </c>
      <c r="I24" s="47">
        <f>IFERROR(PIMExport!I22*1,IFERROR(SUBSTITUTE(PIMExport!I22,".",",")*1,PIMExport!I22))</f>
        <v>185</v>
      </c>
      <c r="J24" s="47">
        <f>IFERROR(PIMExport!J22*1,IFERROR(SUBSTITUTE(PIMExport!J22,".",",")*1,PIMExport!J22))</f>
        <v>164</v>
      </c>
      <c r="K24" s="47">
        <f>IFERROR(PIMExport!K22*1,IFERROR(SUBSTITUTE(PIMExport!K22,".",",")*1,PIMExport!K22))</f>
        <v>0</v>
      </c>
      <c r="L24" s="47">
        <f>IFERROR(PIMExport!L22*1,IFERROR(SUBSTITUTE(PIMExport!L22,".",",")*1,PIMExport!L22))</f>
        <v>3.8999999999999999E-5</v>
      </c>
      <c r="M24" s="47">
        <f>IFERROR(PIMExport!M22*1,IFERROR(SUBSTITUTE(PIMExport!M22,".",",")*1,PIMExport!M22))</f>
        <v>0.9</v>
      </c>
      <c r="N24" s="47">
        <f>IFERROR(PIMExport!N22*1,IFERROR(SUBSTITUTE(PIMExport!N22,".",",")*1,PIMExport!N22))</f>
        <v>150</v>
      </c>
      <c r="O24" s="47">
        <f>IFERROR(PIMExport!O22*1,IFERROR(SUBSTITUTE(PIMExport!O22,".",",")*1,PIMExport!O22))</f>
        <v>1500</v>
      </c>
      <c r="P24" s="47">
        <f>IFERROR(PIMExport!P22*1,IFERROR(SUBSTITUTE(PIMExport!P22,".",",")*1,PIMExport!P22))</f>
        <v>3000</v>
      </c>
      <c r="Q24" s="47">
        <f>IFERROR(PIMExport!Q22*1,IFERROR(SUBSTITUTE(PIMExport!Q22,".",",")*1,PIMExport!Q22))</f>
        <v>2.2000000000000002</v>
      </c>
      <c r="R24" s="47">
        <f>IFERROR(PIMExport!R22*1,IFERROR(SUBSTITUTE(PIMExport!R22,".",",")*1,PIMExport!R22))</f>
        <v>3.2</v>
      </c>
      <c r="S24" s="47">
        <f>IFERROR(PIMExport!S22*1,IFERROR(SUBSTITUTE(PIMExport!S22,".",",")*1,PIMExport!S22))</f>
        <v>4</v>
      </c>
      <c r="T24" s="47">
        <f>IFERROR(PIMExport!T22*1,IFERROR(SUBSTITUTE(PIMExport!T22,".",",")*1,PIMExport!T22))</f>
        <v>35</v>
      </c>
      <c r="U24" s="47">
        <f>IFERROR(PIMExport!U22*1,IFERROR(SUBSTITUTE(PIMExport!U22,".",",")*1,PIMExport!U22))</f>
        <v>0.1</v>
      </c>
      <c r="V24" s="47">
        <f>IFERROR(PIMExport!V22*1,IFERROR(SUBSTITUTE(PIMExport!V22,".",",")*1,PIMExport!V22))</f>
        <v>0</v>
      </c>
      <c r="W24" s="47">
        <f>IFERROR(PIMExport!W22*1,IFERROR(SUBSTITUTE(PIMExport!W22,".",",")*1,PIMExport!W22))</f>
        <v>0</v>
      </c>
      <c r="X24" s="47">
        <f>IFERROR(PIMExport!X22*1,IFERROR(SUBSTITUTE(PIMExport!X22,".",",")*1,PIMExport!X22))</f>
        <v>0</v>
      </c>
      <c r="Y24" s="47">
        <f>IFERROR(PIMExport!Y22*1,IFERROR(SUBSTITUTE(PIMExport!Y22,".",",")*1,PIMExport!Y22))</f>
        <v>12000</v>
      </c>
      <c r="Z24" s="47">
        <f>IFERROR(PIMExport!Z22*1,IFERROR(SUBSTITUTE(PIMExport!Z22,".",",")*1,PIMExport!Z22))</f>
        <v>8000</v>
      </c>
      <c r="AA24" s="47">
        <f>IFERROR(PIMExport!AA22*1,IFERROR(SUBSTITUTE(PIMExport!AA22,".",",")*1,PIMExport!AA22))</f>
        <v>0</v>
      </c>
      <c r="AB24" s="47">
        <f>IFERROR(PIMExport!AB22*1,IFERROR(SUBSTITUTE(PIMExport!AB22,".",",")*1,PIMExport!AB22))</f>
        <v>0</v>
      </c>
      <c r="AC24" s="47">
        <f>IFERROR(PIMExport!AC22*1,IFERROR(SUBSTITUTE(PIMExport!AC22,".",",")*1,PIMExport!AC22))</f>
        <v>0</v>
      </c>
      <c r="AD24" s="47">
        <f>IFERROR(PIMExport!AD22*1,IFERROR(SUBSTITUTE(PIMExport!AD22,".",",")*1,PIMExport!AD22))</f>
        <v>0</v>
      </c>
      <c r="AE24" s="47">
        <f>IFERROR(PIMExport!AE22*1,IFERROR(SUBSTITUTE(PIMExport!AE22,".",",")*1,PIMExport!AE22))</f>
        <v>8000</v>
      </c>
      <c r="AF24" s="47">
        <f>IFERROR(PIMExport!AF22*1,IFERROR(SUBSTITUTE(PIMExport!AF22,".",",")*1,PIMExport!AF22))</f>
        <v>8000</v>
      </c>
      <c r="AG24" s="47">
        <f>IFERROR(PIMExport!AG22*1,IFERROR(SUBSTITUTE(PIMExport!AG22,".",",")*1,PIMExport!AG22))</f>
        <v>780</v>
      </c>
      <c r="AH24" s="47">
        <f>IFERROR(PIMExport!AH22*1,IFERROR(SUBSTITUTE(PIMExport!AH22,".",",")*1,PIMExport!AH22))</f>
        <v>900</v>
      </c>
      <c r="AI24" s="47">
        <f>IFERROR(PIMExport!AI22*1,IFERROR(SUBSTITUTE(PIMExport!AI22,".",",")*1,PIMExport!AI22))</f>
        <v>900</v>
      </c>
      <c r="AJ24" s="47">
        <f>IFERROR(PIMExport!AJ22*1,IFERROR(SUBSTITUTE(PIMExport!AJ22,".",",")*1,PIMExport!AJ22))</f>
        <v>0</v>
      </c>
      <c r="AK24" s="47">
        <f>IFERROR(PIMExport!AK22*1,IFERROR(SUBSTITUTE(PIMExport!AK22,".",",")*1,PIMExport!AK22))</f>
        <v>0</v>
      </c>
      <c r="AL24" s="47">
        <f>IFERROR(PIMExport!AL22*1,IFERROR(SUBSTITUTE(PIMExport!AL22,".",",")*1,PIMExport!AL22))</f>
        <v>0.5</v>
      </c>
      <c r="AM24" s="47">
        <f>IFERROR(PIMExport!AM22*1,IFERROR(SUBSTITUTE(PIMExport!AM22,".",",")*1,PIMExport!AM22))</f>
        <v>20</v>
      </c>
      <c r="AN24" s="47">
        <f>IFERROR(PIMExport!AN22*1,IFERROR(SUBSTITUTE(PIMExport!AN22,".",",")*1,PIMExport!AN22))</f>
        <v>1</v>
      </c>
      <c r="AO24" s="47">
        <f>IFERROR(PIMExport!AO22*1,IFERROR(SUBSTITUTE(PIMExport!AO22,".",",")*1,PIMExport!AO22))</f>
        <v>71860</v>
      </c>
      <c r="AP24" s="47">
        <f>IFERROR(PIMExport!AP22*1,IFERROR(SUBSTITUTE(PIMExport!AP22,".",",")*1,PIMExport!AP22))</f>
        <v>600</v>
      </c>
      <c r="AQ24" s="47">
        <f>IFERROR(PIMExport!AQ22*1,IFERROR(SUBSTITUTE(PIMExport!AQ22,".",",")*1,PIMExport!AQ22))</f>
        <v>0</v>
      </c>
      <c r="AR24" s="47">
        <f>IFERROR(PIMExport!AR22*1,IFERROR(SUBSTITUTE(PIMExport!AR22,".",",")*1,PIMExport!AR22))</f>
        <v>0</v>
      </c>
      <c r="AS24" s="47">
        <f>IFERROR(PIMExport!AS22*1,IFERROR(SUBSTITUTE(PIMExport!AS22,".",",")*1,PIMExport!AS22))</f>
        <v>0</v>
      </c>
      <c r="AT24" s="47">
        <f>IFERROR(PIMExport!AT22*1,IFERROR(SUBSTITUTE(PIMExport!AT22,".",",")*1,PIMExport!AT22))</f>
        <v>0</v>
      </c>
      <c r="AU24" s="47">
        <f>IFERROR(PIMExport!AU22*1,IFERROR(SUBSTITUTE(PIMExport!AU22,".",",")*1,PIMExport!AU22))</f>
        <v>0</v>
      </c>
      <c r="AV24" s="47">
        <f>IFERROR(PIMExport!AV22*1,IFERROR(SUBSTITUTE(PIMExport!AV22,".",",")*1,PIMExport!AV22))</f>
        <v>0</v>
      </c>
      <c r="AW24" s="47">
        <f>IFERROR(PIMExport!AW22*1,IFERROR(SUBSTITUTE(PIMExport!AW22,".",",")*1,PIMExport!AW22))</f>
        <v>0</v>
      </c>
      <c r="AX24" s="47">
        <f>IFERROR(PIMExport!AX22*1,IFERROR(SUBSTITUTE(PIMExport!AX22,".",",")*1,PIMExport!AX22))</f>
        <v>0</v>
      </c>
      <c r="AY24" s="47">
        <f>IFERROR(PIMExport!AY22*1,IFERROR(SUBSTITUTE(PIMExport!AY22,".",",")*1,PIMExport!AY22))</f>
        <v>0</v>
      </c>
      <c r="AZ24" s="47">
        <f>IFERROR(PIMExport!AZ22*1,IFERROR(SUBSTITUTE(PIMExport!AZ22,".",",")*1,PIMExport!AZ22))</f>
        <v>0</v>
      </c>
      <c r="BA24" s="47">
        <f>IFERROR(PIMExport!BA22*1,IFERROR(SUBSTITUTE(PIMExport!BA22,".",",")*1,PIMExport!BA22))</f>
        <v>0</v>
      </c>
      <c r="BB24" s="47">
        <f>IFERROR(PIMExport!BB22*1,IFERROR(SUBSTITUTE(PIMExport!BB22,".",",")*1,PIMExport!BB22))</f>
        <v>0</v>
      </c>
      <c r="BC24" s="47">
        <f>IFERROR(PIMExport!BC22*1,IFERROR(SUBSTITUTE(PIMExport!BC22,".",",")*1,PIMExport!BC22))</f>
        <v>0</v>
      </c>
      <c r="BD24" s="47">
        <f>IFERROR(PIMExport!BD22*1,IFERROR(SUBSTITUTE(PIMExport!BD22,".",",")*1,PIMExport!BD22))</f>
        <v>0</v>
      </c>
      <c r="BE24" s="47">
        <f>IFERROR(PIMExport!BE22*1,IFERROR(SUBSTITUTE(PIMExport!BE22,".",",")*1,PIMExport!BE22))</f>
        <v>0</v>
      </c>
      <c r="BF24" s="47">
        <f>IFERROR(PIMExport!BF22*1,IFERROR(SUBSTITUTE(PIMExport!BF22,".",",")*1,PIMExport!BF22))</f>
        <v>0</v>
      </c>
      <c r="BG24" s="47">
        <f>IFERROR(PIMExport!BG22*1,IFERROR(SUBSTITUTE(PIMExport!BG22,".",",")*1,PIMExport!BG22))</f>
        <v>530</v>
      </c>
      <c r="BH24" s="47">
        <f>IFERROR(PIMExport!BH22*1,IFERROR(SUBSTITUTE(PIMExport!BH22,".",",")*1,PIMExport!BH22))</f>
        <v>590</v>
      </c>
      <c r="BI24" s="47">
        <f>IFERROR(PIMExport!BI22*1,IFERROR(SUBSTITUTE(PIMExport!BI22,".",",")*1,PIMExport!BI22))</f>
        <v>650</v>
      </c>
      <c r="BJ24" s="47">
        <f>IFERROR(PIMExport!BJ22*1,IFERROR(SUBSTITUTE(PIMExport!BJ22,".",",")*1,PIMExport!BJ22))</f>
        <v>710</v>
      </c>
      <c r="BK24" s="47">
        <f>IFERROR(PIMExport!BK22*1,IFERROR(SUBSTITUTE(PIMExport!BK22,".",",")*1,PIMExport!BK22))</f>
        <v>770</v>
      </c>
      <c r="BL24" s="47">
        <f>IFERROR(PIMExport!BL22*1,IFERROR(SUBSTITUTE(PIMExport!BL22,".",",")*1,PIMExport!BL22))</f>
        <v>830</v>
      </c>
      <c r="BM24" s="47">
        <f>IFERROR(PIMExport!BM22*1,IFERROR(SUBSTITUTE(PIMExport!BM22,".",",")*1,PIMExport!BM22))</f>
        <v>890</v>
      </c>
      <c r="BN24" s="47">
        <f>IFERROR(PIMExport!BN22*1,IFERROR(SUBSTITUTE(PIMExport!BN22,".",",")*1,PIMExport!BN22))</f>
        <v>950</v>
      </c>
      <c r="BO24" s="47">
        <f>IFERROR(PIMExport!BO22*1,IFERROR(SUBSTITUTE(PIMExport!BO22,".",",")*1,PIMExport!BO22))</f>
        <v>1010</v>
      </c>
      <c r="BP24" s="47">
        <f>IFERROR(PIMExport!BP22*1,IFERROR(SUBSTITUTE(PIMExport!BP22,".",",")*1,PIMExport!BP22))</f>
        <v>0</v>
      </c>
      <c r="BQ24" s="47">
        <f>IFERROR(PIMExport!BQ22*1,IFERROR(SUBSTITUTE(PIMExport!BQ22,".",",")*1,PIMExport!BQ22))</f>
        <v>0</v>
      </c>
      <c r="BR24" s="47">
        <f>IFERROR(PIMExport!BR22*1,IFERROR(SUBSTITUTE(PIMExport!BR22,".",",")*1,PIMExport!BR22))</f>
        <v>0</v>
      </c>
      <c r="BS24" s="47">
        <f>IFERROR(PIMExport!BS22*1,IFERROR(SUBSTITUTE(PIMExport!BS22,".",",")*1,PIMExport!BS22))</f>
        <v>0</v>
      </c>
      <c r="BT24" s="47">
        <f>IFERROR(PIMExport!BT22*1,IFERROR(SUBSTITUTE(PIMExport!BT22,".",",")*1,PIMExport!BT22))</f>
        <v>0</v>
      </c>
      <c r="BU24" s="47">
        <f>IFERROR(PIMExport!BU22*1,IFERROR(SUBSTITUTE(PIMExport!BU22,".",",")*1,PIMExport!BU22))</f>
        <v>0</v>
      </c>
      <c r="BV24" s="47">
        <f>IFERROR(PIMExport!BV22*1,IFERROR(SUBSTITUTE(PIMExport!BV22,".",",")*1,PIMExport!BV22))</f>
        <v>0</v>
      </c>
      <c r="BW24" s="47">
        <f>IFERROR(PIMExport!BW22*1,IFERROR(SUBSTITUTE(PIMExport!BW22,".",",")*1,PIMExport!BW22))</f>
        <v>0</v>
      </c>
      <c r="BX24" s="47">
        <f>IFERROR(PIMExport!BX22*1,IFERROR(SUBSTITUTE(PIMExport!BX22,".",",")*1,PIMExport!BX22))</f>
        <v>0</v>
      </c>
      <c r="BY24" s="47">
        <f>IFERROR(PIMExport!BY22*1,IFERROR(SUBSTITUTE(PIMExport!BY22,".",",")*1,PIMExport!BY22))</f>
        <v>0</v>
      </c>
      <c r="BZ24" s="47">
        <f>IFERROR(PIMExport!BZ22*1,IFERROR(SUBSTITUTE(PIMExport!BZ22,".",",")*1,PIMExport!BZ22))</f>
        <v>0</v>
      </c>
      <c r="CA24" s="47">
        <f>IFERROR(PIMExport!CA22*1,IFERROR(SUBSTITUTE(PIMExport!CA22,".",",")*1,PIMExport!CA22))</f>
        <v>0</v>
      </c>
      <c r="CB24" s="47">
        <f>IFERROR(PIMExport!CB22*1,IFERROR(SUBSTITUTE(PIMExport!CB22,".",",")*1,PIMExport!CB22))</f>
        <v>751</v>
      </c>
      <c r="CC24" s="47">
        <f>IFERROR(PIMExport!CC22*1,IFERROR(SUBSTITUTE(PIMExport!CC22,".",",")*1,PIMExport!CC22))</f>
        <v>1141</v>
      </c>
      <c r="CD24" s="47">
        <f>IFERROR(PIMExport!CD22*1,IFERROR(SUBSTITUTE(PIMExport!CD22,".",",")*1,PIMExport!CD22))</f>
        <v>1881</v>
      </c>
      <c r="CE24" s="47">
        <f>IFERROR(PIMExport!CE22*1,IFERROR(SUBSTITUTE(PIMExport!CE22,".",",")*1,PIMExport!CE22))</f>
        <v>2621</v>
      </c>
      <c r="CF24" s="47">
        <f>IFERROR(PIMExport!CF22*1,IFERROR(SUBSTITUTE(PIMExport!CF22,".",",")*1,PIMExport!CF22))</f>
        <v>3361</v>
      </c>
      <c r="CG24" s="47">
        <f>IFERROR(PIMExport!CG22*1,IFERROR(SUBSTITUTE(PIMExport!CG22,".",",")*1,PIMExport!CG22))</f>
        <v>4101</v>
      </c>
      <c r="CH24" s="47">
        <f>IFERROR(PIMExport!CH22*1,IFERROR(SUBSTITUTE(PIMExport!CH22,".",",")*1,PIMExport!CH22))</f>
        <v>4841</v>
      </c>
      <c r="CI24" s="47">
        <f>IFERROR(PIMExport!CI22*1,IFERROR(SUBSTITUTE(PIMExport!CI22,".",",")*1,PIMExport!CI22))</f>
        <v>5001</v>
      </c>
      <c r="CJ24" s="47">
        <f>IFERROR(PIMExport!CJ22*1,IFERROR(SUBSTITUTE(PIMExport!CJ22,".",",")*1,PIMExport!CJ22))</f>
        <v>0</v>
      </c>
      <c r="CK24" s="47">
        <f>IFERROR(PIMExport!CK22*1,IFERROR(SUBSTITUTE(PIMExport!CK22,".",",")*1,PIMExport!CK22))</f>
        <v>0</v>
      </c>
      <c r="CL24" s="47">
        <f>IFERROR(PIMExport!CL22*1,IFERROR(SUBSTITUTE(PIMExport!CL22,".",",")*1,PIMExport!CL22))</f>
        <v>0</v>
      </c>
      <c r="CM24" s="47">
        <f>IFERROR(PIMExport!CM22*1,IFERROR(SUBSTITUTE(PIMExport!CM22,".",",")*1,PIMExport!CM22))</f>
        <v>0</v>
      </c>
      <c r="CN24" s="47">
        <f>IFERROR(PIMExport!CN22*1,IFERROR(SUBSTITUTE(PIMExport!CN22,".",",")*1,PIMExport!CN22))</f>
        <v>0</v>
      </c>
      <c r="CO24" s="47">
        <f>IFERROR(PIMExport!CO22*1,IFERROR(SUBSTITUTE(PIMExport!CO22,".",",")*1,PIMExport!CO22))</f>
        <v>0</v>
      </c>
      <c r="CP24" s="47">
        <f>IFERROR(PIMExport!CP22*1,IFERROR(SUBSTITUTE(PIMExport!CP22,".",",")*1,PIMExport!CP22))</f>
        <v>0</v>
      </c>
      <c r="CQ24" s="47">
        <f>IFERROR(PIMExport!CQ22*1,IFERROR(SUBSTITUTE(PIMExport!CQ22,".",",")*1,PIMExport!CQ22))</f>
        <v>0</v>
      </c>
      <c r="CR24" s="47">
        <f>IFERROR(PIMExport!CR22*1,IFERROR(SUBSTITUTE(PIMExport!CR22,".",",")*1,PIMExport!CR22))</f>
        <v>0</v>
      </c>
      <c r="CS24" s="47">
        <f>IFERROR(PIMExport!CS22*1,IFERROR(SUBSTITUTE(PIMExport!CS22,".",",")*1,PIMExport!CS22))</f>
        <v>0</v>
      </c>
      <c r="CT24" s="47">
        <f>IFERROR(PIMExport!CT22*1,IFERROR(SUBSTITUTE(PIMExport!CT22,".",",")*1,PIMExport!CT22))</f>
        <v>0</v>
      </c>
      <c r="CU24" s="47">
        <f>IFERROR(PIMExport!CU22*1,IFERROR(SUBSTITUTE(PIMExport!CU22,".",",")*1,PIMExport!CU22))</f>
        <v>10</v>
      </c>
      <c r="CV24" s="47">
        <f>IFERROR(PIMExport!CV22*1,IFERROR(SUBSTITUTE(PIMExport!CV22,".",",")*1,PIMExport!CV22))</f>
        <v>33400</v>
      </c>
      <c r="CW24" s="47">
        <f>IFERROR(PIMExport!CW22*1,IFERROR(SUBSTITUTE(PIMExport!CW22,".",",")*1,PIMExport!CW22))</f>
        <v>6.3400000000000001E-4</v>
      </c>
      <c r="CX24" s="47">
        <f>IFERROR(PIMExport!CX22*1,IFERROR(SUBSTITUTE(PIMExport!CX22,".",",")*1,PIMExport!CX22))</f>
        <v>500</v>
      </c>
      <c r="CY24" s="47">
        <f>IFERROR(PIMExport!CY22*1,IFERROR(SUBSTITUTE(PIMExport!CY22,".",",")*1,PIMExport!CY22))</f>
        <v>700</v>
      </c>
      <c r="CZ24" s="47">
        <f>IFERROR(PIMExport!CZ22*1,IFERROR(SUBSTITUTE(PIMExport!CZ22,".",",")*1,PIMExport!CZ22))</f>
        <v>42300</v>
      </c>
      <c r="DA24" s="47">
        <f>IFERROR(PIMExport!DA22*1,IFERROR(SUBSTITUTE(PIMExport!DA22,".",",")*1,PIMExport!DA22))</f>
        <v>700</v>
      </c>
      <c r="DB24" s="47">
        <f>IFERROR(PIMExport!DB22*1,IFERROR(SUBSTITUTE(PIMExport!DB22,".",",")*1,PIMExport!DB22))</f>
        <v>0</v>
      </c>
      <c r="DC24" s="47">
        <f>IFERROR(PIMExport!DC22*1,IFERROR(SUBSTITUTE(PIMExport!DC22,".",",")*1,PIMExport!DC22))</f>
        <v>0</v>
      </c>
      <c r="DD24" s="47">
        <f>IFERROR(PIMExport!DD22*1,IFERROR(SUBSTITUTE(PIMExport!DD22,".",",")*1,PIMExport!DD22))</f>
        <v>0</v>
      </c>
      <c r="DE24" s="47">
        <f>IFERROR(PIMExport!DE22*1,IFERROR(SUBSTITUTE(PIMExport!DE22,".",",")*1,PIMExport!DE22))</f>
        <v>0</v>
      </c>
      <c r="DF24" s="47">
        <f>IFERROR(PIMExport!DF22*1,IFERROR(SUBSTITUTE(PIMExport!DF22,".",",")*1,PIMExport!DF22))</f>
        <v>0</v>
      </c>
      <c r="DG24" s="47">
        <f>IFERROR(PIMExport!DG22*1,IFERROR(SUBSTITUTE(PIMExport!DG22,".",",")*1,PIMExport!DG22))</f>
        <v>0</v>
      </c>
      <c r="DH24" s="47" t="str">
        <f>IFERROR(PIMExport!DH22*1,IFERROR(SUBSTITUTE(PIMExport!DH22,".",",")*1,PIMExport!DH22))</f>
        <v>Equal to or better than 0.025 mm</v>
      </c>
      <c r="DI24" s="47">
        <f>IFERROR(PIMExport!DI22*1,IFERROR(SUBSTITUTE(PIMExport!DI22,".",",")*1,PIMExport!DI22))</f>
        <v>0</v>
      </c>
      <c r="DJ24" s="47" t="str">
        <f>IFERROR(PIMExport!DJ22*1,IFERROR(SUBSTITUTE(PIMExport!DJ22,".",",")*1,PIMExport!DJ22))</f>
        <v>240 x 85 mm</v>
      </c>
      <c r="DK24" s="47" t="str">
        <f>IFERROR(PIMExport!DK22*1,IFERROR(SUBSTITUTE(PIMExport!DK22,".",",")*1,PIMExport!DK22))</f>
        <v>32 mm</v>
      </c>
      <c r="DL24" s="47">
        <f>IFERROR(PIMExport!DL22*1,IFERROR(SUBSTITUTE(PIMExport!DL22,".",",")*1,PIMExport!DL22))</f>
        <v>340</v>
      </c>
      <c r="DM24" s="47">
        <f>IFERROR(PIMExport!DM22*1,IFERROR(SUBSTITUTE(PIMExport!DM22,".",",")*1,PIMExport!DM22))</f>
        <v>5700</v>
      </c>
      <c r="DN24" s="47">
        <f>IFERROR(PIMExport!DN22*1,IFERROR(SUBSTITUTE(PIMExport!DN22,".",",")*1,PIMExport!DN22))</f>
        <v>0</v>
      </c>
      <c r="DO24" s="47">
        <f>IFERROR(PIMExport!DO22*1,IFERROR(SUBSTITUTE(PIMExport!DO22,".",",")*1,PIMExport!DO22))</f>
        <v>0</v>
      </c>
    </row>
    <row r="25" spans="1:119">
      <c r="A25" s="47" t="str">
        <f>IFERROR(PIMExport!A23*1,IFERROR(SUBSTITUTE(PIMExport!A23,".",",")*1,PIMExport!A23))</f>
        <v>MLSM08D20-N</v>
      </c>
      <c r="B25" s="47" t="str">
        <f>IFERROR(PIMExport!B23*1,IFERROR(SUBSTITUTE(PIMExport!B23,".",",")*1,PIMExport!B23))</f>
        <v>BallScrew</v>
      </c>
      <c r="C25" s="47" t="str">
        <f>IFERROR(PIMExport!C23*1,IFERROR(SUBSTITUTE(PIMExport!C23,".",",")*1,PIMExport!C23))</f>
        <v>Ball Guide</v>
      </c>
      <c r="D25" s="47">
        <f>IFERROR(PIMExport!D23*1,IFERROR(SUBSTITUTE(PIMExport!D23,".",",")*1,PIMExport!D23))</f>
        <v>4810</v>
      </c>
      <c r="E25" s="47">
        <f>IFERROR(PIMExport!E23*1,IFERROR(SUBSTITUTE(PIMExport!E23,".",",")*1,PIMExport!E23))</f>
        <v>11.5</v>
      </c>
      <c r="F25" s="47">
        <f>IFERROR(PIMExport!F23*1,IFERROR(SUBSTITUTE(PIMExport!F23,".",",")*1,PIMExport!F23))</f>
        <v>0</v>
      </c>
      <c r="G25" s="47">
        <f>IFERROR(PIMExport!G23*1,IFERROR(SUBSTITUTE(PIMExport!G23,".",",")*1,PIMExport!G23))</f>
        <v>29.5</v>
      </c>
      <c r="H25" s="47">
        <f>IFERROR(PIMExport!H23*1,IFERROR(SUBSTITUTE(PIMExport!H23,".",",")*1,PIMExport!H23))</f>
        <v>2.7</v>
      </c>
      <c r="I25" s="47">
        <f>IFERROR(PIMExport!I23*1,IFERROR(SUBSTITUTE(PIMExport!I23,".",",")*1,PIMExport!I23))</f>
        <v>185</v>
      </c>
      <c r="J25" s="47">
        <f>IFERROR(PIMExport!J23*1,IFERROR(SUBSTITUTE(PIMExport!J23,".",",")*1,PIMExport!J23))</f>
        <v>164</v>
      </c>
      <c r="K25" s="47">
        <f>IFERROR(PIMExport!K23*1,IFERROR(SUBSTITUTE(PIMExport!K23,".",",")*1,PIMExport!K23))</f>
        <v>0</v>
      </c>
      <c r="L25" s="47">
        <f>IFERROR(PIMExport!L23*1,IFERROR(SUBSTITUTE(PIMExport!L23,".",",")*1,PIMExport!L23))</f>
        <v>3.8999999999999999E-5</v>
      </c>
      <c r="M25" s="47">
        <f>IFERROR(PIMExport!M23*1,IFERROR(SUBSTITUTE(PIMExport!M23,".",",")*1,PIMExport!M23))</f>
        <v>0.9</v>
      </c>
      <c r="N25" s="47">
        <f>IFERROR(PIMExport!N23*1,IFERROR(SUBSTITUTE(PIMExport!N23,".",",")*1,PIMExport!N23))</f>
        <v>150</v>
      </c>
      <c r="O25" s="47">
        <f>IFERROR(PIMExport!O23*1,IFERROR(SUBSTITUTE(PIMExport!O23,".",",")*1,PIMExport!O23))</f>
        <v>1500</v>
      </c>
      <c r="P25" s="47">
        <f>IFERROR(PIMExport!P23*1,IFERROR(SUBSTITUTE(PIMExport!P23,".",",")*1,PIMExport!P23))</f>
        <v>3000</v>
      </c>
      <c r="Q25" s="47">
        <f>IFERROR(PIMExport!Q23*1,IFERROR(SUBSTITUTE(PIMExport!Q23,".",",")*1,PIMExport!Q23))</f>
        <v>2.5</v>
      </c>
      <c r="R25" s="47">
        <f>IFERROR(PIMExport!R23*1,IFERROR(SUBSTITUTE(PIMExport!R23,".",",")*1,PIMExport!R23))</f>
        <v>3.4</v>
      </c>
      <c r="S25" s="47">
        <f>IFERROR(PIMExport!S23*1,IFERROR(SUBSTITUTE(PIMExport!S23,".",",")*1,PIMExport!S23))</f>
        <v>4.2</v>
      </c>
      <c r="T25" s="47">
        <f>IFERROR(PIMExport!T23*1,IFERROR(SUBSTITUTE(PIMExport!T23,".",",")*1,PIMExport!T23))</f>
        <v>35</v>
      </c>
      <c r="U25" s="47">
        <f>IFERROR(PIMExport!U23*1,IFERROR(SUBSTITUTE(PIMExport!U23,".",",")*1,PIMExport!U23))</f>
        <v>0.1</v>
      </c>
      <c r="V25" s="47">
        <f>IFERROR(PIMExport!V23*1,IFERROR(SUBSTITUTE(PIMExport!V23,".",",")*1,PIMExport!V23))</f>
        <v>0</v>
      </c>
      <c r="W25" s="47">
        <f>IFERROR(PIMExport!W23*1,IFERROR(SUBSTITUTE(PIMExport!W23,".",",")*1,PIMExport!W23))</f>
        <v>0</v>
      </c>
      <c r="X25" s="47">
        <f>IFERROR(PIMExport!X23*1,IFERROR(SUBSTITUTE(PIMExport!X23,".",",")*1,PIMExport!X23))</f>
        <v>0</v>
      </c>
      <c r="Y25" s="47">
        <f>IFERROR(PIMExport!Y23*1,IFERROR(SUBSTITUTE(PIMExport!Y23,".",",")*1,PIMExport!Y23))</f>
        <v>12000</v>
      </c>
      <c r="Z25" s="47">
        <f>IFERROR(PIMExport!Z23*1,IFERROR(SUBSTITUTE(PIMExport!Z23,".",",")*1,PIMExport!Z23))</f>
        <v>8000</v>
      </c>
      <c r="AA25" s="47">
        <f>IFERROR(PIMExport!AA23*1,IFERROR(SUBSTITUTE(PIMExport!AA23,".",",")*1,PIMExport!AA23))</f>
        <v>0</v>
      </c>
      <c r="AB25" s="47">
        <f>IFERROR(PIMExport!AB23*1,IFERROR(SUBSTITUTE(PIMExport!AB23,".",",")*1,PIMExport!AB23))</f>
        <v>0</v>
      </c>
      <c r="AC25" s="47">
        <f>IFERROR(PIMExport!AC23*1,IFERROR(SUBSTITUTE(PIMExport!AC23,".",",")*1,PIMExport!AC23))</f>
        <v>0</v>
      </c>
      <c r="AD25" s="47">
        <f>IFERROR(PIMExport!AD23*1,IFERROR(SUBSTITUTE(PIMExport!AD23,".",",")*1,PIMExport!AD23))</f>
        <v>0</v>
      </c>
      <c r="AE25" s="47">
        <f>IFERROR(PIMExport!AE23*1,IFERROR(SUBSTITUTE(PIMExport!AE23,".",",")*1,PIMExport!AE23))</f>
        <v>8000</v>
      </c>
      <c r="AF25" s="47">
        <f>IFERROR(PIMExport!AF23*1,IFERROR(SUBSTITUTE(PIMExport!AF23,".",",")*1,PIMExport!AF23))</f>
        <v>8000</v>
      </c>
      <c r="AG25" s="47">
        <f>IFERROR(PIMExport!AG23*1,IFERROR(SUBSTITUTE(PIMExport!AG23,".",",")*1,PIMExport!AG23))</f>
        <v>780</v>
      </c>
      <c r="AH25" s="47">
        <f>IFERROR(PIMExport!AH23*1,IFERROR(SUBSTITUTE(PIMExport!AH23,".",",")*1,PIMExport!AH23))</f>
        <v>900</v>
      </c>
      <c r="AI25" s="47">
        <f>IFERROR(PIMExport!AI23*1,IFERROR(SUBSTITUTE(PIMExport!AI23,".",",")*1,PIMExport!AI23))</f>
        <v>900</v>
      </c>
      <c r="AJ25" s="47">
        <f>IFERROR(PIMExport!AJ23*1,IFERROR(SUBSTITUTE(PIMExport!AJ23,".",",")*1,PIMExport!AJ23))</f>
        <v>0</v>
      </c>
      <c r="AK25" s="47">
        <f>IFERROR(PIMExport!AK23*1,IFERROR(SUBSTITUTE(PIMExport!AK23,".",",")*1,PIMExport!AK23))</f>
        <v>0</v>
      </c>
      <c r="AL25" s="47">
        <f>IFERROR(PIMExport!AL23*1,IFERROR(SUBSTITUTE(PIMExport!AL23,".",",")*1,PIMExport!AL23))</f>
        <v>1</v>
      </c>
      <c r="AM25" s="47">
        <f>IFERROR(PIMExport!AM23*1,IFERROR(SUBSTITUTE(PIMExport!AM23,".",",")*1,PIMExport!AM23))</f>
        <v>20</v>
      </c>
      <c r="AN25" s="47">
        <f>IFERROR(PIMExport!AN23*1,IFERROR(SUBSTITUTE(PIMExport!AN23,".",",")*1,PIMExport!AN23))</f>
        <v>1</v>
      </c>
      <c r="AO25" s="47">
        <f>IFERROR(PIMExport!AO23*1,IFERROR(SUBSTITUTE(PIMExport!AO23,".",",")*1,PIMExport!AO23))</f>
        <v>71860</v>
      </c>
      <c r="AP25" s="47">
        <f>IFERROR(PIMExport!AP23*1,IFERROR(SUBSTITUTE(PIMExport!AP23,".",",")*1,PIMExport!AP23))</f>
        <v>600</v>
      </c>
      <c r="AQ25" s="47">
        <f>IFERROR(PIMExport!AQ23*1,IFERROR(SUBSTITUTE(PIMExport!AQ23,".",",")*1,PIMExport!AQ23))</f>
        <v>0</v>
      </c>
      <c r="AR25" s="47">
        <f>IFERROR(PIMExport!AR23*1,IFERROR(SUBSTITUTE(PIMExport!AR23,".",",")*1,PIMExport!AR23))</f>
        <v>0</v>
      </c>
      <c r="AS25" s="47">
        <f>IFERROR(PIMExport!AS23*1,IFERROR(SUBSTITUTE(PIMExport!AS23,".",",")*1,PIMExport!AS23))</f>
        <v>0</v>
      </c>
      <c r="AT25" s="47">
        <f>IFERROR(PIMExport!AT23*1,IFERROR(SUBSTITUTE(PIMExport!AT23,".",",")*1,PIMExport!AT23))</f>
        <v>0</v>
      </c>
      <c r="AU25" s="47">
        <f>IFERROR(PIMExport!AU23*1,IFERROR(SUBSTITUTE(PIMExport!AU23,".",",")*1,PIMExport!AU23))</f>
        <v>0</v>
      </c>
      <c r="AV25" s="47">
        <f>IFERROR(PIMExport!AV23*1,IFERROR(SUBSTITUTE(PIMExport!AV23,".",",")*1,PIMExport!AV23))</f>
        <v>0</v>
      </c>
      <c r="AW25" s="47">
        <f>IFERROR(PIMExport!AW23*1,IFERROR(SUBSTITUTE(PIMExport!AW23,".",",")*1,PIMExport!AW23))</f>
        <v>0</v>
      </c>
      <c r="AX25" s="47">
        <f>IFERROR(PIMExport!AX23*1,IFERROR(SUBSTITUTE(PIMExport!AX23,".",",")*1,PIMExport!AX23))</f>
        <v>0</v>
      </c>
      <c r="AY25" s="47">
        <f>IFERROR(PIMExport!AY23*1,IFERROR(SUBSTITUTE(PIMExport!AY23,".",",")*1,PIMExport!AY23))</f>
        <v>0</v>
      </c>
      <c r="AZ25" s="47">
        <f>IFERROR(PIMExport!AZ23*1,IFERROR(SUBSTITUTE(PIMExport!AZ23,".",",")*1,PIMExport!AZ23))</f>
        <v>0</v>
      </c>
      <c r="BA25" s="47">
        <f>IFERROR(PIMExport!BA23*1,IFERROR(SUBSTITUTE(PIMExport!BA23,".",",")*1,PIMExport!BA23))</f>
        <v>0</v>
      </c>
      <c r="BB25" s="47">
        <f>IFERROR(PIMExport!BB23*1,IFERROR(SUBSTITUTE(PIMExport!BB23,".",",")*1,PIMExport!BB23))</f>
        <v>0</v>
      </c>
      <c r="BC25" s="47">
        <f>IFERROR(PIMExport!BC23*1,IFERROR(SUBSTITUTE(PIMExport!BC23,".",",")*1,PIMExport!BC23))</f>
        <v>0</v>
      </c>
      <c r="BD25" s="47">
        <f>IFERROR(PIMExport!BD23*1,IFERROR(SUBSTITUTE(PIMExport!BD23,".",",")*1,PIMExport!BD23))</f>
        <v>0</v>
      </c>
      <c r="BE25" s="47">
        <f>IFERROR(PIMExport!BE23*1,IFERROR(SUBSTITUTE(PIMExport!BE23,".",",")*1,PIMExport!BE23))</f>
        <v>0</v>
      </c>
      <c r="BF25" s="47">
        <f>IFERROR(PIMExport!BF23*1,IFERROR(SUBSTITUTE(PIMExport!BF23,".",",")*1,PIMExport!BF23))</f>
        <v>0</v>
      </c>
      <c r="BG25" s="47">
        <f>IFERROR(PIMExport!BG23*1,IFERROR(SUBSTITUTE(PIMExport!BG23,".",",")*1,PIMExport!BG23))</f>
        <v>530</v>
      </c>
      <c r="BH25" s="47">
        <f>IFERROR(PIMExport!BH23*1,IFERROR(SUBSTITUTE(PIMExport!BH23,".",",")*1,PIMExport!BH23))</f>
        <v>590</v>
      </c>
      <c r="BI25" s="47">
        <f>IFERROR(PIMExport!BI23*1,IFERROR(SUBSTITUTE(PIMExport!BI23,".",",")*1,PIMExport!BI23))</f>
        <v>650</v>
      </c>
      <c r="BJ25" s="47">
        <f>IFERROR(PIMExport!BJ23*1,IFERROR(SUBSTITUTE(PIMExport!BJ23,".",",")*1,PIMExport!BJ23))</f>
        <v>710</v>
      </c>
      <c r="BK25" s="47">
        <f>IFERROR(PIMExport!BK23*1,IFERROR(SUBSTITUTE(PIMExport!BK23,".",",")*1,PIMExport!BK23))</f>
        <v>770</v>
      </c>
      <c r="BL25" s="47">
        <f>IFERROR(PIMExport!BL23*1,IFERROR(SUBSTITUTE(PIMExport!BL23,".",",")*1,PIMExport!BL23))</f>
        <v>830</v>
      </c>
      <c r="BM25" s="47">
        <f>IFERROR(PIMExport!BM23*1,IFERROR(SUBSTITUTE(PIMExport!BM23,".",",")*1,PIMExport!BM23))</f>
        <v>890</v>
      </c>
      <c r="BN25" s="47">
        <f>IFERROR(PIMExport!BN23*1,IFERROR(SUBSTITUTE(PIMExport!BN23,".",",")*1,PIMExport!BN23))</f>
        <v>950</v>
      </c>
      <c r="BO25" s="47">
        <f>IFERROR(PIMExport!BO23*1,IFERROR(SUBSTITUTE(PIMExport!BO23,".",",")*1,PIMExport!BO23))</f>
        <v>1010</v>
      </c>
      <c r="BP25" s="47">
        <f>IFERROR(PIMExport!BP23*1,IFERROR(SUBSTITUTE(PIMExport!BP23,".",",")*1,PIMExport!BP23))</f>
        <v>0</v>
      </c>
      <c r="BQ25" s="47">
        <f>IFERROR(PIMExport!BQ23*1,IFERROR(SUBSTITUTE(PIMExport!BQ23,".",",")*1,PIMExport!BQ23))</f>
        <v>0</v>
      </c>
      <c r="BR25" s="47">
        <f>IFERROR(PIMExport!BR23*1,IFERROR(SUBSTITUTE(PIMExport!BR23,".",",")*1,PIMExport!BR23))</f>
        <v>0</v>
      </c>
      <c r="BS25" s="47">
        <f>IFERROR(PIMExport!BS23*1,IFERROR(SUBSTITUTE(PIMExport!BS23,".",",")*1,PIMExport!BS23))</f>
        <v>0</v>
      </c>
      <c r="BT25" s="47">
        <f>IFERROR(PIMExport!BT23*1,IFERROR(SUBSTITUTE(PIMExport!BT23,".",",")*1,PIMExport!BT23))</f>
        <v>0</v>
      </c>
      <c r="BU25" s="47">
        <f>IFERROR(PIMExport!BU23*1,IFERROR(SUBSTITUTE(PIMExport!BU23,".",",")*1,PIMExport!BU23))</f>
        <v>0</v>
      </c>
      <c r="BV25" s="47">
        <f>IFERROR(PIMExport!BV23*1,IFERROR(SUBSTITUTE(PIMExport!BV23,".",",")*1,PIMExport!BV23))</f>
        <v>0</v>
      </c>
      <c r="BW25" s="47">
        <f>IFERROR(PIMExport!BW23*1,IFERROR(SUBSTITUTE(PIMExport!BW23,".",",")*1,PIMExport!BW23))</f>
        <v>0</v>
      </c>
      <c r="BX25" s="47">
        <f>IFERROR(PIMExport!BX23*1,IFERROR(SUBSTITUTE(PIMExport!BX23,".",",")*1,PIMExport!BX23))</f>
        <v>0</v>
      </c>
      <c r="BY25" s="47">
        <f>IFERROR(PIMExport!BY23*1,IFERROR(SUBSTITUTE(PIMExport!BY23,".",",")*1,PIMExport!BY23))</f>
        <v>0</v>
      </c>
      <c r="BZ25" s="47">
        <f>IFERROR(PIMExport!BZ23*1,IFERROR(SUBSTITUTE(PIMExport!BZ23,".",",")*1,PIMExport!BZ23))</f>
        <v>0</v>
      </c>
      <c r="CA25" s="47">
        <f>IFERROR(PIMExport!CA23*1,IFERROR(SUBSTITUTE(PIMExport!CA23,".",",")*1,PIMExport!CA23))</f>
        <v>0</v>
      </c>
      <c r="CB25" s="47">
        <f>IFERROR(PIMExport!CB23*1,IFERROR(SUBSTITUTE(PIMExport!CB23,".",",")*1,PIMExport!CB23))</f>
        <v>751</v>
      </c>
      <c r="CC25" s="47">
        <f>IFERROR(PIMExport!CC23*1,IFERROR(SUBSTITUTE(PIMExport!CC23,".",",")*1,PIMExport!CC23))</f>
        <v>1141</v>
      </c>
      <c r="CD25" s="47">
        <f>IFERROR(PIMExport!CD23*1,IFERROR(SUBSTITUTE(PIMExport!CD23,".",",")*1,PIMExport!CD23))</f>
        <v>1881</v>
      </c>
      <c r="CE25" s="47">
        <f>IFERROR(PIMExport!CE23*1,IFERROR(SUBSTITUTE(PIMExport!CE23,".",",")*1,PIMExport!CE23))</f>
        <v>2621</v>
      </c>
      <c r="CF25" s="47">
        <f>IFERROR(PIMExport!CF23*1,IFERROR(SUBSTITUTE(PIMExport!CF23,".",",")*1,PIMExport!CF23))</f>
        <v>3361</v>
      </c>
      <c r="CG25" s="47">
        <f>IFERROR(PIMExport!CG23*1,IFERROR(SUBSTITUTE(PIMExport!CG23,".",",")*1,PIMExport!CG23))</f>
        <v>4101</v>
      </c>
      <c r="CH25" s="47">
        <f>IFERROR(PIMExport!CH23*1,IFERROR(SUBSTITUTE(PIMExport!CH23,".",",")*1,PIMExport!CH23))</f>
        <v>4841</v>
      </c>
      <c r="CI25" s="47">
        <f>IFERROR(PIMExport!CI23*1,IFERROR(SUBSTITUTE(PIMExport!CI23,".",",")*1,PIMExport!CI23))</f>
        <v>5001</v>
      </c>
      <c r="CJ25" s="47">
        <f>IFERROR(PIMExport!CJ23*1,IFERROR(SUBSTITUTE(PIMExport!CJ23,".",",")*1,PIMExport!CJ23))</f>
        <v>0</v>
      </c>
      <c r="CK25" s="47">
        <f>IFERROR(PIMExport!CK23*1,IFERROR(SUBSTITUTE(PIMExport!CK23,".",",")*1,PIMExport!CK23))</f>
        <v>0</v>
      </c>
      <c r="CL25" s="47">
        <f>IFERROR(PIMExport!CL23*1,IFERROR(SUBSTITUTE(PIMExport!CL23,".",",")*1,PIMExport!CL23))</f>
        <v>0</v>
      </c>
      <c r="CM25" s="47">
        <f>IFERROR(PIMExport!CM23*1,IFERROR(SUBSTITUTE(PIMExport!CM23,".",",")*1,PIMExport!CM23))</f>
        <v>0</v>
      </c>
      <c r="CN25" s="47">
        <f>IFERROR(PIMExport!CN23*1,IFERROR(SUBSTITUTE(PIMExport!CN23,".",",")*1,PIMExport!CN23))</f>
        <v>0</v>
      </c>
      <c r="CO25" s="47">
        <f>IFERROR(PIMExport!CO23*1,IFERROR(SUBSTITUTE(PIMExport!CO23,".",",")*1,PIMExport!CO23))</f>
        <v>0</v>
      </c>
      <c r="CP25" s="47">
        <f>IFERROR(PIMExport!CP23*1,IFERROR(SUBSTITUTE(PIMExport!CP23,".",",")*1,PIMExport!CP23))</f>
        <v>0</v>
      </c>
      <c r="CQ25" s="47">
        <f>IFERROR(PIMExport!CQ23*1,IFERROR(SUBSTITUTE(PIMExport!CQ23,".",",")*1,PIMExport!CQ23))</f>
        <v>0</v>
      </c>
      <c r="CR25" s="47">
        <f>IFERROR(PIMExport!CR23*1,IFERROR(SUBSTITUTE(PIMExport!CR23,".",",")*1,PIMExport!CR23))</f>
        <v>0</v>
      </c>
      <c r="CS25" s="47">
        <f>IFERROR(PIMExport!CS23*1,IFERROR(SUBSTITUTE(PIMExport!CS23,".",",")*1,PIMExport!CS23))</f>
        <v>0</v>
      </c>
      <c r="CT25" s="47">
        <f>IFERROR(PIMExport!CT23*1,IFERROR(SUBSTITUTE(PIMExport!CT23,".",",")*1,PIMExport!CT23))</f>
        <v>0</v>
      </c>
      <c r="CU25" s="47">
        <f>IFERROR(PIMExport!CU23*1,IFERROR(SUBSTITUTE(PIMExport!CU23,".",",")*1,PIMExport!CU23))</f>
        <v>20</v>
      </c>
      <c r="CV25" s="47">
        <f>IFERROR(PIMExport!CV23*1,IFERROR(SUBSTITUTE(PIMExport!CV23,".",",")*1,PIMExport!CV23))</f>
        <v>29700</v>
      </c>
      <c r="CW25" s="47">
        <f>IFERROR(PIMExport!CW23*1,IFERROR(SUBSTITUTE(PIMExport!CW23,".",",")*1,PIMExport!CW23))</f>
        <v>6.3400000000000001E-4</v>
      </c>
      <c r="CX25" s="47">
        <f>IFERROR(PIMExport!CX23*1,IFERROR(SUBSTITUTE(PIMExport!CX23,".",",")*1,PIMExport!CX23))</f>
        <v>500</v>
      </c>
      <c r="CY25" s="47">
        <f>IFERROR(PIMExport!CY23*1,IFERROR(SUBSTITUTE(PIMExport!CY23,".",",")*1,PIMExport!CY23))</f>
        <v>700</v>
      </c>
      <c r="CZ25" s="47">
        <f>IFERROR(PIMExport!CZ23*1,IFERROR(SUBSTITUTE(PIMExport!CZ23,".",",")*1,PIMExport!CZ23))</f>
        <v>42300</v>
      </c>
      <c r="DA25" s="47">
        <f>IFERROR(PIMExport!DA23*1,IFERROR(SUBSTITUTE(PIMExport!DA23,".",",")*1,PIMExport!DA23))</f>
        <v>700</v>
      </c>
      <c r="DB25" s="47">
        <f>IFERROR(PIMExport!DB23*1,IFERROR(SUBSTITUTE(PIMExport!DB23,".",",")*1,PIMExport!DB23))</f>
        <v>0</v>
      </c>
      <c r="DC25" s="47">
        <f>IFERROR(PIMExport!DC23*1,IFERROR(SUBSTITUTE(PIMExport!DC23,".",",")*1,PIMExport!DC23))</f>
        <v>0</v>
      </c>
      <c r="DD25" s="47">
        <f>IFERROR(PIMExport!DD23*1,IFERROR(SUBSTITUTE(PIMExport!DD23,".",",")*1,PIMExport!DD23))</f>
        <v>0</v>
      </c>
      <c r="DE25" s="47">
        <f>IFERROR(PIMExport!DE23*1,IFERROR(SUBSTITUTE(PIMExport!DE23,".",",")*1,PIMExport!DE23))</f>
        <v>0</v>
      </c>
      <c r="DF25" s="47">
        <f>IFERROR(PIMExport!DF23*1,IFERROR(SUBSTITUTE(PIMExport!DF23,".",",")*1,PIMExport!DF23))</f>
        <v>0</v>
      </c>
      <c r="DG25" s="47">
        <f>IFERROR(PIMExport!DG23*1,IFERROR(SUBSTITUTE(PIMExport!DG23,".",",")*1,PIMExport!DG23))</f>
        <v>0</v>
      </c>
      <c r="DH25" s="47" t="str">
        <f>IFERROR(PIMExport!DH23*1,IFERROR(SUBSTITUTE(PIMExport!DH23,".",",")*1,PIMExport!DH23))</f>
        <v>Equal to or better than 0.025 mm</v>
      </c>
      <c r="DI25" s="47">
        <f>IFERROR(PIMExport!DI23*1,IFERROR(SUBSTITUTE(PIMExport!DI23,".",",")*1,PIMExport!DI23))</f>
        <v>0</v>
      </c>
      <c r="DJ25" s="47" t="str">
        <f>IFERROR(PIMExport!DJ23*1,IFERROR(SUBSTITUTE(PIMExport!DJ23,".",",")*1,PIMExport!DJ23))</f>
        <v>240 x 85 mm</v>
      </c>
      <c r="DK25" s="47" t="str">
        <f>IFERROR(PIMExport!DK23*1,IFERROR(SUBSTITUTE(PIMExport!DK23,".",",")*1,PIMExport!DK23))</f>
        <v>32 mm</v>
      </c>
      <c r="DL25" s="47">
        <f>IFERROR(PIMExport!DL23*1,IFERROR(SUBSTITUTE(PIMExport!DL23,".",",")*1,PIMExport!DL23))</f>
        <v>340</v>
      </c>
      <c r="DM25" s="47">
        <f>IFERROR(PIMExport!DM23*1,IFERROR(SUBSTITUTE(PIMExport!DM23,".",",")*1,PIMExport!DM23))</f>
        <v>5700</v>
      </c>
      <c r="DN25" s="47">
        <f>IFERROR(PIMExport!DN23*1,IFERROR(SUBSTITUTE(PIMExport!DN23,".",",")*1,PIMExport!DN23))</f>
        <v>0</v>
      </c>
      <c r="DO25" s="47">
        <f>IFERROR(PIMExport!DO23*1,IFERROR(SUBSTITUTE(PIMExport!DO23,".",",")*1,PIMExport!DO23))</f>
        <v>0</v>
      </c>
    </row>
    <row r="26" spans="1:119">
      <c r="A26" s="47" t="str">
        <f>IFERROR(PIMExport!A24*1,IFERROR(SUBSTITUTE(PIMExport!A24,".",",")*1,PIMExport!A24))</f>
        <v>MLSM08D40-N</v>
      </c>
      <c r="B26" s="47" t="str">
        <f>IFERROR(PIMExport!B24*1,IFERROR(SUBSTITUTE(PIMExport!B24,".",",")*1,PIMExport!B24))</f>
        <v>BallScrew</v>
      </c>
      <c r="C26" s="47" t="str">
        <f>IFERROR(PIMExport!C24*1,IFERROR(SUBSTITUTE(PIMExport!C24,".",",")*1,PIMExport!C24))</f>
        <v>Ball Guide</v>
      </c>
      <c r="D26" s="47">
        <f>IFERROR(PIMExport!D24*1,IFERROR(SUBSTITUTE(PIMExport!D24,".",",")*1,PIMExport!D24))</f>
        <v>4810</v>
      </c>
      <c r="E26" s="47">
        <f>IFERROR(PIMExport!E24*1,IFERROR(SUBSTITUTE(PIMExport!E24,".",",")*1,PIMExport!E24))</f>
        <v>11.5</v>
      </c>
      <c r="F26" s="47">
        <f>IFERROR(PIMExport!F24*1,IFERROR(SUBSTITUTE(PIMExport!F24,".",",")*1,PIMExport!F24))</f>
        <v>0</v>
      </c>
      <c r="G26" s="47">
        <f>IFERROR(PIMExport!G24*1,IFERROR(SUBSTITUTE(PIMExport!G24,".",",")*1,PIMExport!G24))</f>
        <v>29.5</v>
      </c>
      <c r="H26" s="47">
        <f>IFERROR(PIMExport!H24*1,IFERROR(SUBSTITUTE(PIMExport!H24,".",",")*1,PIMExport!H24))</f>
        <v>2.7</v>
      </c>
      <c r="I26" s="47">
        <f>IFERROR(PIMExport!I24*1,IFERROR(SUBSTITUTE(PIMExport!I24,".",",")*1,PIMExport!I24))</f>
        <v>185</v>
      </c>
      <c r="J26" s="47">
        <f>IFERROR(PIMExport!J24*1,IFERROR(SUBSTITUTE(PIMExport!J24,".",",")*1,PIMExport!J24))</f>
        <v>164</v>
      </c>
      <c r="K26" s="47">
        <f>IFERROR(PIMExport!K24*1,IFERROR(SUBSTITUTE(PIMExport!K24,".",",")*1,PIMExport!K24))</f>
        <v>0</v>
      </c>
      <c r="L26" s="47">
        <f>IFERROR(PIMExport!L24*1,IFERROR(SUBSTITUTE(PIMExport!L24,".",",")*1,PIMExport!L24))</f>
        <v>3.8999999999999999E-5</v>
      </c>
      <c r="M26" s="47">
        <f>IFERROR(PIMExport!M24*1,IFERROR(SUBSTITUTE(PIMExport!M24,".",",")*1,PIMExport!M24))</f>
        <v>0.9</v>
      </c>
      <c r="N26" s="47">
        <f>IFERROR(PIMExport!N24*1,IFERROR(SUBSTITUTE(PIMExport!N24,".",",")*1,PIMExport!N24))</f>
        <v>150</v>
      </c>
      <c r="O26" s="47">
        <f>IFERROR(PIMExport!O24*1,IFERROR(SUBSTITUTE(PIMExport!O24,".",",")*1,PIMExport!O24))</f>
        <v>1500</v>
      </c>
      <c r="P26" s="47">
        <f>IFERROR(PIMExport!P24*1,IFERROR(SUBSTITUTE(PIMExport!P24,".",",")*1,PIMExport!P24))</f>
        <v>3000</v>
      </c>
      <c r="Q26" s="47">
        <f>IFERROR(PIMExport!Q24*1,IFERROR(SUBSTITUTE(PIMExport!Q24,".",",")*1,PIMExport!Q24))</f>
        <v>2.8</v>
      </c>
      <c r="R26" s="47">
        <f>IFERROR(PIMExport!R24*1,IFERROR(SUBSTITUTE(PIMExport!R24,".",",")*1,PIMExport!R24))</f>
        <v>4</v>
      </c>
      <c r="S26" s="47">
        <f>IFERROR(PIMExport!S24*1,IFERROR(SUBSTITUTE(PIMExport!S24,".",",")*1,PIMExport!S24))</f>
        <v>4.5</v>
      </c>
      <c r="T26" s="47">
        <f>IFERROR(PIMExport!T24*1,IFERROR(SUBSTITUTE(PIMExport!T24,".",",")*1,PIMExport!T24))</f>
        <v>35</v>
      </c>
      <c r="U26" s="47">
        <f>IFERROR(PIMExport!U24*1,IFERROR(SUBSTITUTE(PIMExport!U24,".",",")*1,PIMExport!U24))</f>
        <v>0.1</v>
      </c>
      <c r="V26" s="47">
        <f>IFERROR(PIMExport!V24*1,IFERROR(SUBSTITUTE(PIMExport!V24,".",",")*1,PIMExport!V24))</f>
        <v>0</v>
      </c>
      <c r="W26" s="47">
        <f>IFERROR(PIMExport!W24*1,IFERROR(SUBSTITUTE(PIMExport!W24,".",",")*1,PIMExport!W24))</f>
        <v>0</v>
      </c>
      <c r="X26" s="47">
        <f>IFERROR(PIMExport!X24*1,IFERROR(SUBSTITUTE(PIMExport!X24,".",",")*1,PIMExport!X24))</f>
        <v>0</v>
      </c>
      <c r="Y26" s="47">
        <f>IFERROR(PIMExport!Y24*1,IFERROR(SUBSTITUTE(PIMExport!Y24,".",",")*1,PIMExport!Y24))</f>
        <v>12000</v>
      </c>
      <c r="Z26" s="47">
        <f>IFERROR(PIMExport!Z24*1,IFERROR(SUBSTITUTE(PIMExport!Z24,".",",")*1,PIMExport!Z24))</f>
        <v>8000</v>
      </c>
      <c r="AA26" s="47">
        <f>IFERROR(PIMExport!AA24*1,IFERROR(SUBSTITUTE(PIMExport!AA24,".",",")*1,PIMExport!AA24))</f>
        <v>0</v>
      </c>
      <c r="AB26" s="47">
        <f>IFERROR(PIMExport!AB24*1,IFERROR(SUBSTITUTE(PIMExport!AB24,".",",")*1,PIMExport!AB24))</f>
        <v>0</v>
      </c>
      <c r="AC26" s="47">
        <f>IFERROR(PIMExport!AC24*1,IFERROR(SUBSTITUTE(PIMExport!AC24,".",",")*1,PIMExport!AC24))</f>
        <v>0</v>
      </c>
      <c r="AD26" s="47">
        <f>IFERROR(PIMExport!AD24*1,IFERROR(SUBSTITUTE(PIMExport!AD24,".",",")*1,PIMExport!AD24))</f>
        <v>0</v>
      </c>
      <c r="AE26" s="47">
        <f>IFERROR(PIMExport!AE24*1,IFERROR(SUBSTITUTE(PIMExport!AE24,".",",")*1,PIMExport!AE24))</f>
        <v>8000</v>
      </c>
      <c r="AF26" s="47">
        <f>IFERROR(PIMExport!AF24*1,IFERROR(SUBSTITUTE(PIMExport!AF24,".",",")*1,PIMExport!AF24))</f>
        <v>8000</v>
      </c>
      <c r="AG26" s="47">
        <f>IFERROR(PIMExport!AG24*1,IFERROR(SUBSTITUTE(PIMExport!AG24,".",",")*1,PIMExport!AG24))</f>
        <v>780</v>
      </c>
      <c r="AH26" s="47">
        <f>IFERROR(PIMExport!AH24*1,IFERROR(SUBSTITUTE(PIMExport!AH24,".",",")*1,PIMExport!AH24))</f>
        <v>900</v>
      </c>
      <c r="AI26" s="47">
        <f>IFERROR(PIMExport!AI24*1,IFERROR(SUBSTITUTE(PIMExport!AI24,".",",")*1,PIMExport!AI24))</f>
        <v>900</v>
      </c>
      <c r="AJ26" s="47">
        <f>IFERROR(PIMExport!AJ24*1,IFERROR(SUBSTITUTE(PIMExport!AJ24,".",",")*1,PIMExport!AJ24))</f>
        <v>0</v>
      </c>
      <c r="AK26" s="47">
        <f>IFERROR(PIMExport!AK24*1,IFERROR(SUBSTITUTE(PIMExport!AK24,".",",")*1,PIMExport!AK24))</f>
        <v>0</v>
      </c>
      <c r="AL26" s="47">
        <f>IFERROR(PIMExport!AL24*1,IFERROR(SUBSTITUTE(PIMExport!AL24,".",",")*1,PIMExport!AL24))</f>
        <v>2</v>
      </c>
      <c r="AM26" s="47">
        <f>IFERROR(PIMExport!AM24*1,IFERROR(SUBSTITUTE(PIMExport!AM24,".",",")*1,PIMExport!AM24))</f>
        <v>20</v>
      </c>
      <c r="AN26" s="47">
        <f>IFERROR(PIMExport!AN24*1,IFERROR(SUBSTITUTE(PIMExport!AN24,".",",")*1,PIMExport!AN24))</f>
        <v>1</v>
      </c>
      <c r="AO26" s="47">
        <f>IFERROR(PIMExport!AO24*1,IFERROR(SUBSTITUTE(PIMExport!AO24,".",",")*1,PIMExport!AO24))</f>
        <v>71860</v>
      </c>
      <c r="AP26" s="47">
        <f>IFERROR(PIMExport!AP24*1,IFERROR(SUBSTITUTE(PIMExport!AP24,".",",")*1,PIMExport!AP24))</f>
        <v>600</v>
      </c>
      <c r="AQ26" s="47">
        <f>IFERROR(PIMExport!AQ24*1,IFERROR(SUBSTITUTE(PIMExport!AQ24,".",",")*1,PIMExport!AQ24))</f>
        <v>0</v>
      </c>
      <c r="AR26" s="47">
        <f>IFERROR(PIMExport!AR24*1,IFERROR(SUBSTITUTE(PIMExport!AR24,".",",")*1,PIMExport!AR24))</f>
        <v>0</v>
      </c>
      <c r="AS26" s="47">
        <f>IFERROR(PIMExport!AS24*1,IFERROR(SUBSTITUTE(PIMExport!AS24,".",",")*1,PIMExport!AS24))</f>
        <v>0</v>
      </c>
      <c r="AT26" s="47">
        <f>IFERROR(PIMExport!AT24*1,IFERROR(SUBSTITUTE(PIMExport!AT24,".",",")*1,PIMExport!AT24))</f>
        <v>0</v>
      </c>
      <c r="AU26" s="47">
        <f>IFERROR(PIMExport!AU24*1,IFERROR(SUBSTITUTE(PIMExport!AU24,".",",")*1,PIMExport!AU24))</f>
        <v>0</v>
      </c>
      <c r="AV26" s="47">
        <f>IFERROR(PIMExport!AV24*1,IFERROR(SUBSTITUTE(PIMExport!AV24,".",",")*1,PIMExport!AV24))</f>
        <v>0</v>
      </c>
      <c r="AW26" s="47">
        <f>IFERROR(PIMExport!AW24*1,IFERROR(SUBSTITUTE(PIMExport!AW24,".",",")*1,PIMExport!AW24))</f>
        <v>0</v>
      </c>
      <c r="AX26" s="47">
        <f>IFERROR(PIMExport!AX24*1,IFERROR(SUBSTITUTE(PIMExport!AX24,".",",")*1,PIMExport!AX24))</f>
        <v>0</v>
      </c>
      <c r="AY26" s="47">
        <f>IFERROR(PIMExport!AY24*1,IFERROR(SUBSTITUTE(PIMExport!AY24,".",",")*1,PIMExport!AY24))</f>
        <v>0</v>
      </c>
      <c r="AZ26" s="47">
        <f>IFERROR(PIMExport!AZ24*1,IFERROR(SUBSTITUTE(PIMExport!AZ24,".",",")*1,PIMExport!AZ24))</f>
        <v>0</v>
      </c>
      <c r="BA26" s="47">
        <f>IFERROR(PIMExport!BA24*1,IFERROR(SUBSTITUTE(PIMExport!BA24,".",",")*1,PIMExport!BA24))</f>
        <v>0</v>
      </c>
      <c r="BB26" s="47">
        <f>IFERROR(PIMExport!BB24*1,IFERROR(SUBSTITUTE(PIMExport!BB24,".",",")*1,PIMExport!BB24))</f>
        <v>0</v>
      </c>
      <c r="BC26" s="47">
        <f>IFERROR(PIMExport!BC24*1,IFERROR(SUBSTITUTE(PIMExport!BC24,".",",")*1,PIMExport!BC24))</f>
        <v>0</v>
      </c>
      <c r="BD26" s="47">
        <f>IFERROR(PIMExport!BD24*1,IFERROR(SUBSTITUTE(PIMExport!BD24,".",",")*1,PIMExport!BD24))</f>
        <v>0</v>
      </c>
      <c r="BE26" s="47">
        <f>IFERROR(PIMExport!BE24*1,IFERROR(SUBSTITUTE(PIMExport!BE24,".",",")*1,PIMExport!BE24))</f>
        <v>0</v>
      </c>
      <c r="BF26" s="47">
        <f>IFERROR(PIMExport!BF24*1,IFERROR(SUBSTITUTE(PIMExport!BF24,".",",")*1,PIMExport!BF24))</f>
        <v>0</v>
      </c>
      <c r="BG26" s="47">
        <f>IFERROR(PIMExport!BG24*1,IFERROR(SUBSTITUTE(PIMExport!BG24,".",",")*1,PIMExport!BG24))</f>
        <v>530</v>
      </c>
      <c r="BH26" s="47">
        <f>IFERROR(PIMExport!BH24*1,IFERROR(SUBSTITUTE(PIMExport!BH24,".",",")*1,PIMExport!BH24))</f>
        <v>590</v>
      </c>
      <c r="BI26" s="47">
        <f>IFERROR(PIMExport!BI24*1,IFERROR(SUBSTITUTE(PIMExport!BI24,".",",")*1,PIMExport!BI24))</f>
        <v>650</v>
      </c>
      <c r="BJ26" s="47">
        <f>IFERROR(PIMExport!BJ24*1,IFERROR(SUBSTITUTE(PIMExport!BJ24,".",",")*1,PIMExport!BJ24))</f>
        <v>710</v>
      </c>
      <c r="BK26" s="47">
        <f>IFERROR(PIMExport!BK24*1,IFERROR(SUBSTITUTE(PIMExport!BK24,".",",")*1,PIMExport!BK24))</f>
        <v>770</v>
      </c>
      <c r="BL26" s="47">
        <f>IFERROR(PIMExport!BL24*1,IFERROR(SUBSTITUTE(PIMExport!BL24,".",",")*1,PIMExport!BL24))</f>
        <v>830</v>
      </c>
      <c r="BM26" s="47">
        <f>IFERROR(PIMExport!BM24*1,IFERROR(SUBSTITUTE(PIMExport!BM24,".",",")*1,PIMExport!BM24))</f>
        <v>890</v>
      </c>
      <c r="BN26" s="47">
        <f>IFERROR(PIMExport!BN24*1,IFERROR(SUBSTITUTE(PIMExport!BN24,".",",")*1,PIMExport!BN24))</f>
        <v>950</v>
      </c>
      <c r="BO26" s="47">
        <f>IFERROR(PIMExport!BO24*1,IFERROR(SUBSTITUTE(PIMExport!BO24,".",",")*1,PIMExport!BO24))</f>
        <v>1010</v>
      </c>
      <c r="BP26" s="47">
        <f>IFERROR(PIMExport!BP24*1,IFERROR(SUBSTITUTE(PIMExport!BP24,".",",")*1,PIMExport!BP24))</f>
        <v>0</v>
      </c>
      <c r="BQ26" s="47">
        <f>IFERROR(PIMExport!BQ24*1,IFERROR(SUBSTITUTE(PIMExport!BQ24,".",",")*1,PIMExport!BQ24))</f>
        <v>0</v>
      </c>
      <c r="BR26" s="47">
        <f>IFERROR(PIMExport!BR24*1,IFERROR(SUBSTITUTE(PIMExport!BR24,".",",")*1,PIMExport!BR24))</f>
        <v>0</v>
      </c>
      <c r="BS26" s="47">
        <f>IFERROR(PIMExport!BS24*1,IFERROR(SUBSTITUTE(PIMExport!BS24,".",",")*1,PIMExport!BS24))</f>
        <v>0</v>
      </c>
      <c r="BT26" s="47">
        <f>IFERROR(PIMExport!BT24*1,IFERROR(SUBSTITUTE(PIMExport!BT24,".",",")*1,PIMExport!BT24))</f>
        <v>0</v>
      </c>
      <c r="BU26" s="47">
        <f>IFERROR(PIMExport!BU24*1,IFERROR(SUBSTITUTE(PIMExport!BU24,".",",")*1,PIMExport!BU24))</f>
        <v>0</v>
      </c>
      <c r="BV26" s="47">
        <f>IFERROR(PIMExport!BV24*1,IFERROR(SUBSTITUTE(PIMExport!BV24,".",",")*1,PIMExport!BV24))</f>
        <v>0</v>
      </c>
      <c r="BW26" s="47">
        <f>IFERROR(PIMExport!BW24*1,IFERROR(SUBSTITUTE(PIMExport!BW24,".",",")*1,PIMExport!BW24))</f>
        <v>0</v>
      </c>
      <c r="BX26" s="47">
        <f>IFERROR(PIMExport!BX24*1,IFERROR(SUBSTITUTE(PIMExport!BX24,".",",")*1,PIMExport!BX24))</f>
        <v>0</v>
      </c>
      <c r="BY26" s="47">
        <f>IFERROR(PIMExport!BY24*1,IFERROR(SUBSTITUTE(PIMExport!BY24,".",",")*1,PIMExport!BY24))</f>
        <v>0</v>
      </c>
      <c r="BZ26" s="47">
        <f>IFERROR(PIMExport!BZ24*1,IFERROR(SUBSTITUTE(PIMExport!BZ24,".",",")*1,PIMExport!BZ24))</f>
        <v>0</v>
      </c>
      <c r="CA26" s="47">
        <f>IFERROR(PIMExport!CA24*1,IFERROR(SUBSTITUTE(PIMExport!CA24,".",",")*1,PIMExport!CA24))</f>
        <v>0</v>
      </c>
      <c r="CB26" s="47">
        <f>IFERROR(PIMExport!CB24*1,IFERROR(SUBSTITUTE(PIMExport!CB24,".",",")*1,PIMExport!CB24))</f>
        <v>751</v>
      </c>
      <c r="CC26" s="47">
        <f>IFERROR(PIMExport!CC24*1,IFERROR(SUBSTITUTE(PIMExport!CC24,".",",")*1,PIMExport!CC24))</f>
        <v>1141</v>
      </c>
      <c r="CD26" s="47">
        <f>IFERROR(PIMExport!CD24*1,IFERROR(SUBSTITUTE(PIMExport!CD24,".",",")*1,PIMExport!CD24))</f>
        <v>1881</v>
      </c>
      <c r="CE26" s="47">
        <f>IFERROR(PIMExport!CE24*1,IFERROR(SUBSTITUTE(PIMExport!CE24,".",",")*1,PIMExport!CE24))</f>
        <v>2621</v>
      </c>
      <c r="CF26" s="47">
        <f>IFERROR(PIMExport!CF24*1,IFERROR(SUBSTITUTE(PIMExport!CF24,".",",")*1,PIMExport!CF24))</f>
        <v>3361</v>
      </c>
      <c r="CG26" s="47">
        <f>IFERROR(PIMExport!CG24*1,IFERROR(SUBSTITUTE(PIMExport!CG24,".",",")*1,PIMExport!CG24))</f>
        <v>4101</v>
      </c>
      <c r="CH26" s="47">
        <f>IFERROR(PIMExport!CH24*1,IFERROR(SUBSTITUTE(PIMExport!CH24,".",",")*1,PIMExport!CH24))</f>
        <v>4841</v>
      </c>
      <c r="CI26" s="47">
        <f>IFERROR(PIMExport!CI24*1,IFERROR(SUBSTITUTE(PIMExport!CI24,".",",")*1,PIMExport!CI24))</f>
        <v>5001</v>
      </c>
      <c r="CJ26" s="47">
        <f>IFERROR(PIMExport!CJ24*1,IFERROR(SUBSTITUTE(PIMExport!CJ24,".",",")*1,PIMExport!CJ24))</f>
        <v>0</v>
      </c>
      <c r="CK26" s="47">
        <f>IFERROR(PIMExport!CK24*1,IFERROR(SUBSTITUTE(PIMExport!CK24,".",",")*1,PIMExport!CK24))</f>
        <v>0</v>
      </c>
      <c r="CL26" s="47">
        <f>IFERROR(PIMExport!CL24*1,IFERROR(SUBSTITUTE(PIMExport!CL24,".",",")*1,PIMExport!CL24))</f>
        <v>0</v>
      </c>
      <c r="CM26" s="47">
        <f>IFERROR(PIMExport!CM24*1,IFERROR(SUBSTITUTE(PIMExport!CM24,".",",")*1,PIMExport!CM24))</f>
        <v>0</v>
      </c>
      <c r="CN26" s="47">
        <f>IFERROR(PIMExport!CN24*1,IFERROR(SUBSTITUTE(PIMExport!CN24,".",",")*1,PIMExport!CN24))</f>
        <v>0</v>
      </c>
      <c r="CO26" s="47">
        <f>IFERROR(PIMExport!CO24*1,IFERROR(SUBSTITUTE(PIMExport!CO24,".",",")*1,PIMExport!CO24))</f>
        <v>0</v>
      </c>
      <c r="CP26" s="47">
        <f>IFERROR(PIMExport!CP24*1,IFERROR(SUBSTITUTE(PIMExport!CP24,".",",")*1,PIMExport!CP24))</f>
        <v>0</v>
      </c>
      <c r="CQ26" s="47">
        <f>IFERROR(PIMExport!CQ24*1,IFERROR(SUBSTITUTE(PIMExport!CQ24,".",",")*1,PIMExport!CQ24))</f>
        <v>0</v>
      </c>
      <c r="CR26" s="47">
        <f>IFERROR(PIMExport!CR24*1,IFERROR(SUBSTITUTE(PIMExport!CR24,".",",")*1,PIMExport!CR24))</f>
        <v>0</v>
      </c>
      <c r="CS26" s="47">
        <f>IFERROR(PIMExport!CS24*1,IFERROR(SUBSTITUTE(PIMExport!CS24,".",",")*1,PIMExport!CS24))</f>
        <v>0</v>
      </c>
      <c r="CT26" s="47">
        <f>IFERROR(PIMExport!CT24*1,IFERROR(SUBSTITUTE(PIMExport!CT24,".",",")*1,PIMExport!CT24))</f>
        <v>0</v>
      </c>
      <c r="CU26" s="47">
        <f>IFERROR(PIMExport!CU24*1,IFERROR(SUBSTITUTE(PIMExport!CU24,".",",")*1,PIMExport!CU24))</f>
        <v>40</v>
      </c>
      <c r="CV26" s="47">
        <f>IFERROR(PIMExport!CV24*1,IFERROR(SUBSTITUTE(PIMExport!CV24,".",",")*1,PIMExport!CV24))</f>
        <v>14900</v>
      </c>
      <c r="CW26" s="47">
        <f>IFERROR(PIMExport!CW24*1,IFERROR(SUBSTITUTE(PIMExport!CW24,".",",")*1,PIMExport!CW24))</f>
        <v>6.3400000000000001E-4</v>
      </c>
      <c r="CX26" s="47">
        <f>IFERROR(PIMExport!CX24*1,IFERROR(SUBSTITUTE(PIMExport!CX24,".",",")*1,PIMExport!CX24))</f>
        <v>500</v>
      </c>
      <c r="CY26" s="47">
        <f>IFERROR(PIMExport!CY24*1,IFERROR(SUBSTITUTE(PIMExport!CY24,".",",")*1,PIMExport!CY24))</f>
        <v>700</v>
      </c>
      <c r="CZ26" s="47">
        <f>IFERROR(PIMExport!CZ24*1,IFERROR(SUBSTITUTE(PIMExport!CZ24,".",",")*1,PIMExport!CZ24))</f>
        <v>42300</v>
      </c>
      <c r="DA26" s="47">
        <f>IFERROR(PIMExport!DA24*1,IFERROR(SUBSTITUTE(PIMExport!DA24,".",",")*1,PIMExport!DA24))</f>
        <v>700</v>
      </c>
      <c r="DB26" s="47">
        <f>IFERROR(PIMExport!DB24*1,IFERROR(SUBSTITUTE(PIMExport!DB24,".",",")*1,PIMExport!DB24))</f>
        <v>0</v>
      </c>
      <c r="DC26" s="47">
        <f>IFERROR(PIMExport!DC24*1,IFERROR(SUBSTITUTE(PIMExport!DC24,".",",")*1,PIMExport!DC24))</f>
        <v>0</v>
      </c>
      <c r="DD26" s="47">
        <f>IFERROR(PIMExport!DD24*1,IFERROR(SUBSTITUTE(PIMExport!DD24,".",",")*1,PIMExport!DD24))</f>
        <v>0</v>
      </c>
      <c r="DE26" s="47">
        <f>IFERROR(PIMExport!DE24*1,IFERROR(SUBSTITUTE(PIMExport!DE24,".",",")*1,PIMExport!DE24))</f>
        <v>0</v>
      </c>
      <c r="DF26" s="47">
        <f>IFERROR(PIMExport!DF24*1,IFERROR(SUBSTITUTE(PIMExport!DF24,".",",")*1,PIMExport!DF24))</f>
        <v>0</v>
      </c>
      <c r="DG26" s="47">
        <f>IFERROR(PIMExport!DG24*1,IFERROR(SUBSTITUTE(PIMExport!DG24,".",",")*1,PIMExport!DG24))</f>
        <v>0</v>
      </c>
      <c r="DH26" s="47" t="str">
        <f>IFERROR(PIMExport!DH24*1,IFERROR(SUBSTITUTE(PIMExport!DH24,".",",")*1,PIMExport!DH24))</f>
        <v>Equal to or better than 0.025 mm</v>
      </c>
      <c r="DI26" s="47">
        <f>IFERROR(PIMExport!DI24*1,IFERROR(SUBSTITUTE(PIMExport!DI24,".",",")*1,PIMExport!DI24))</f>
        <v>0</v>
      </c>
      <c r="DJ26" s="47" t="str">
        <f>IFERROR(PIMExport!DJ24*1,IFERROR(SUBSTITUTE(PIMExport!DJ24,".",",")*1,PIMExport!DJ24))</f>
        <v>240 x 85 mm</v>
      </c>
      <c r="DK26" s="47" t="str">
        <f>IFERROR(PIMExport!DK24*1,IFERROR(SUBSTITUTE(PIMExport!DK24,".",",")*1,PIMExport!DK24))</f>
        <v>32 mm</v>
      </c>
      <c r="DL26" s="47">
        <f>IFERROR(PIMExport!DL24*1,IFERROR(SUBSTITUTE(PIMExport!DL24,".",",")*1,PIMExport!DL24))</f>
        <v>340</v>
      </c>
      <c r="DM26" s="47">
        <f>IFERROR(PIMExport!DM24*1,IFERROR(SUBSTITUTE(PIMExport!DM24,".",",")*1,PIMExport!DM24))</f>
        <v>5700</v>
      </c>
      <c r="DN26" s="47">
        <f>IFERROR(PIMExport!DN24*1,IFERROR(SUBSTITUTE(PIMExport!DN24,".",",")*1,PIMExport!DN24))</f>
        <v>0</v>
      </c>
      <c r="DO26" s="47">
        <f>IFERROR(PIMExport!DO24*1,IFERROR(SUBSTITUTE(PIMExport!DO24,".",",")*1,PIMExport!DO24))</f>
        <v>0</v>
      </c>
    </row>
    <row r="27" spans="1:119">
      <c r="A27" s="47" t="str">
        <f>IFERROR(PIMExport!A25*1,IFERROR(SUBSTITUTE(PIMExport!A25,".",",")*1,PIMExport!A25))</f>
        <v>MLSM08D05-Z400</v>
      </c>
      <c r="B27" s="47" t="str">
        <f>IFERROR(PIMExport!B25*1,IFERROR(SUBSTITUTE(PIMExport!B25,".",",")*1,PIMExport!B25))</f>
        <v>BallScrew</v>
      </c>
      <c r="C27" s="47" t="str">
        <f>IFERROR(PIMExport!C25*1,IFERROR(SUBSTITUTE(PIMExport!C25,".",",")*1,PIMExport!C25))</f>
        <v>Ball Guide</v>
      </c>
      <c r="D27" s="47">
        <f>IFERROR(PIMExport!D25*1,IFERROR(SUBSTITUTE(PIMExport!D25,".",",")*1,PIMExport!D25))</f>
        <v>4410</v>
      </c>
      <c r="E27" s="47">
        <f>IFERROR(PIMExport!E25*1,IFERROR(SUBSTITUTE(PIMExport!E25,".",",")*1,PIMExport!E25))</f>
        <v>11.5</v>
      </c>
      <c r="F27" s="47">
        <f>IFERROR(PIMExport!F25*1,IFERROR(SUBSTITUTE(PIMExport!F25,".",",")*1,PIMExport!F25))</f>
        <v>0</v>
      </c>
      <c r="G27" s="47">
        <f>IFERROR(PIMExport!G25*1,IFERROR(SUBSTITUTE(PIMExport!G25,".",",")*1,PIMExport!G25))</f>
        <v>29.5</v>
      </c>
      <c r="H27" s="47">
        <f>IFERROR(PIMExport!H25*1,IFERROR(SUBSTITUTE(PIMExport!H25,".",",")*1,PIMExport!H25))</f>
        <v>2.7</v>
      </c>
      <c r="I27" s="47">
        <f>IFERROR(PIMExport!I25*1,IFERROR(SUBSTITUTE(PIMExport!I25,".",",")*1,PIMExport!I25))</f>
        <v>400</v>
      </c>
      <c r="J27" s="47">
        <f>IFERROR(PIMExport!J25*1,IFERROR(SUBSTITUTE(PIMExport!J25,".",",")*1,PIMExport!J25))</f>
        <v>164</v>
      </c>
      <c r="K27" s="47">
        <f>IFERROR(PIMExport!K25*1,IFERROR(SUBSTITUTE(PIMExport!K25,".",",")*1,PIMExport!K25))</f>
        <v>0</v>
      </c>
      <c r="L27" s="47">
        <f>IFERROR(PIMExport!L25*1,IFERROR(SUBSTITUTE(PIMExport!L25,".",",")*1,PIMExport!L25))</f>
        <v>3.8999999999999999E-5</v>
      </c>
      <c r="M27" s="47">
        <f>IFERROR(PIMExport!M25*1,IFERROR(SUBSTITUTE(PIMExport!M25,".",",")*1,PIMExport!M25))</f>
        <v>0.9</v>
      </c>
      <c r="N27" s="47">
        <f>IFERROR(PIMExport!N25*1,IFERROR(SUBSTITUTE(PIMExport!N25,".",",")*1,PIMExport!N25))</f>
        <v>150</v>
      </c>
      <c r="O27" s="47">
        <f>IFERROR(PIMExport!O25*1,IFERROR(SUBSTITUTE(PIMExport!O25,".",",")*1,PIMExport!O25))</f>
        <v>1500</v>
      </c>
      <c r="P27" s="47">
        <f>IFERROR(PIMExport!P25*1,IFERROR(SUBSTITUTE(PIMExport!P25,".",",")*1,PIMExport!P25))</f>
        <v>3000</v>
      </c>
      <c r="Q27" s="47">
        <f>IFERROR(PIMExport!Q25*1,IFERROR(SUBSTITUTE(PIMExport!Q25,".",",")*1,PIMExport!Q25))</f>
        <v>1.6</v>
      </c>
      <c r="R27" s="47">
        <f>IFERROR(PIMExport!R25*1,IFERROR(SUBSTITUTE(PIMExport!R25,".",",")*1,PIMExport!R25))</f>
        <v>2.7</v>
      </c>
      <c r="S27" s="47">
        <f>IFERROR(PIMExport!S25*1,IFERROR(SUBSTITUTE(PIMExport!S25,".",",")*1,PIMExport!S25))</f>
        <v>3.2</v>
      </c>
      <c r="T27" s="47">
        <f>IFERROR(PIMExport!T25*1,IFERROR(SUBSTITUTE(PIMExport!T25,".",",")*1,PIMExport!T25))</f>
        <v>35</v>
      </c>
      <c r="U27" s="47">
        <f>IFERROR(PIMExport!U25*1,IFERROR(SUBSTITUTE(PIMExport!U25,".",",")*1,PIMExport!U25))</f>
        <v>0.1</v>
      </c>
      <c r="V27" s="47">
        <f>IFERROR(PIMExport!V25*1,IFERROR(SUBSTITUTE(PIMExport!V25,".",",")*1,PIMExport!V25))</f>
        <v>0</v>
      </c>
      <c r="W27" s="47">
        <f>IFERROR(PIMExport!W25*1,IFERROR(SUBSTITUTE(PIMExport!W25,".",",")*1,PIMExport!W25))</f>
        <v>0</v>
      </c>
      <c r="X27" s="47">
        <f>IFERROR(PIMExport!X25*1,IFERROR(SUBSTITUTE(PIMExport!X25,".",",")*1,PIMExport!X25))</f>
        <v>0</v>
      </c>
      <c r="Y27" s="47">
        <f>IFERROR(PIMExport!Y25*1,IFERROR(SUBSTITUTE(PIMExport!Y25,".",",")*1,PIMExport!Y25))</f>
        <v>12000</v>
      </c>
      <c r="Z27" s="47">
        <f>IFERROR(PIMExport!Z25*1,IFERROR(SUBSTITUTE(PIMExport!Z25,".",",")*1,PIMExport!Z25))</f>
        <v>8000</v>
      </c>
      <c r="AA27" s="47">
        <f>IFERROR(PIMExport!AA25*1,IFERROR(SUBSTITUTE(PIMExport!AA25,".",",")*1,PIMExport!AA25))</f>
        <v>0</v>
      </c>
      <c r="AB27" s="47">
        <f>IFERROR(PIMExport!AB25*1,IFERROR(SUBSTITUTE(PIMExport!AB25,".",",")*1,PIMExport!AB25))</f>
        <v>0</v>
      </c>
      <c r="AC27" s="47">
        <f>IFERROR(PIMExport!AC25*1,IFERROR(SUBSTITUTE(PIMExport!AC25,".",",")*1,PIMExport!AC25))</f>
        <v>0</v>
      </c>
      <c r="AD27" s="47">
        <f>IFERROR(PIMExport!AD25*1,IFERROR(SUBSTITUTE(PIMExport!AD25,".",",")*1,PIMExport!AD25))</f>
        <v>0</v>
      </c>
      <c r="AE27" s="47">
        <f>IFERROR(PIMExport!AE25*1,IFERROR(SUBSTITUTE(PIMExport!AE25,".",",")*1,PIMExport!AE25))</f>
        <v>8000</v>
      </c>
      <c r="AF27" s="47">
        <f>IFERROR(PIMExport!AF25*1,IFERROR(SUBSTITUTE(PIMExport!AF25,".",",")*1,PIMExport!AF25))</f>
        <v>8000</v>
      </c>
      <c r="AG27" s="47">
        <f>IFERROR(PIMExport!AG25*1,IFERROR(SUBSTITUTE(PIMExport!AG25,".",",")*1,PIMExport!AG25))</f>
        <v>780</v>
      </c>
      <c r="AH27" s="47">
        <f>IFERROR(PIMExport!AH25*1,IFERROR(SUBSTITUTE(PIMExport!AH25,".",",")*1,PIMExport!AH25))</f>
        <v>0</v>
      </c>
      <c r="AI27" s="47">
        <f>IFERROR(PIMExport!AI25*1,IFERROR(SUBSTITUTE(PIMExport!AI25,".",",")*1,PIMExport!AI25))</f>
        <v>0</v>
      </c>
      <c r="AJ27" s="47">
        <f>IFERROR(PIMExport!AJ25*1,IFERROR(SUBSTITUTE(PIMExport!AJ25,".",",")*1,PIMExport!AJ25))</f>
        <v>8</v>
      </c>
      <c r="AK27" s="47">
        <f>IFERROR(PIMExport!AK25*1,IFERROR(SUBSTITUTE(PIMExport!AK25,".",",")*1,PIMExport!AK25))</f>
        <v>8</v>
      </c>
      <c r="AL27" s="47">
        <f>IFERROR(PIMExport!AL25*1,IFERROR(SUBSTITUTE(PIMExport!AL25,".",",")*1,PIMExport!AL25))</f>
        <v>0.25</v>
      </c>
      <c r="AM27" s="47">
        <f>IFERROR(PIMExport!AM25*1,IFERROR(SUBSTITUTE(PIMExport!AM25,".",",")*1,PIMExport!AM25))</f>
        <v>20</v>
      </c>
      <c r="AN27" s="47">
        <f>IFERROR(PIMExport!AN25*1,IFERROR(SUBSTITUTE(PIMExport!AN25,".",",")*1,PIMExport!AN25))</f>
        <v>2</v>
      </c>
      <c r="AO27" s="47">
        <f>IFERROR(PIMExport!AO25*1,IFERROR(SUBSTITUTE(PIMExport!AO25,".",",")*1,PIMExport!AO25))</f>
        <v>71860</v>
      </c>
      <c r="AP27" s="47">
        <f>IFERROR(PIMExport!AP25*1,IFERROR(SUBSTITUTE(PIMExport!AP25,".",",")*1,PIMExport!AP25))</f>
        <v>600</v>
      </c>
      <c r="AQ27" s="47">
        <f>IFERROR(PIMExport!AQ25*1,IFERROR(SUBSTITUTE(PIMExport!AQ25,".",",")*1,PIMExport!AQ25))</f>
        <v>0</v>
      </c>
      <c r="AR27" s="47">
        <f>IFERROR(PIMExport!AR25*1,IFERROR(SUBSTITUTE(PIMExport!AR25,".",",")*1,PIMExport!AR25))</f>
        <v>0</v>
      </c>
      <c r="AS27" s="47">
        <f>IFERROR(PIMExport!AS25*1,IFERROR(SUBSTITUTE(PIMExport!AS25,".",",")*1,PIMExport!AS25))</f>
        <v>0</v>
      </c>
      <c r="AT27" s="47">
        <f>IFERROR(PIMExport!AT25*1,IFERROR(SUBSTITUTE(PIMExport!AT25,".",",")*1,PIMExport!AT25))</f>
        <v>0</v>
      </c>
      <c r="AU27" s="47">
        <f>IFERROR(PIMExport!AU25*1,IFERROR(SUBSTITUTE(PIMExport!AU25,".",",")*1,PIMExport!AU25))</f>
        <v>0</v>
      </c>
      <c r="AV27" s="47">
        <f>IFERROR(PIMExport!AV25*1,IFERROR(SUBSTITUTE(PIMExport!AV25,".",",")*1,PIMExport!AV25))</f>
        <v>0</v>
      </c>
      <c r="AW27" s="47">
        <f>IFERROR(PIMExport!AW25*1,IFERROR(SUBSTITUTE(PIMExport!AW25,".",",")*1,PIMExport!AW25))</f>
        <v>0</v>
      </c>
      <c r="AX27" s="47">
        <f>IFERROR(PIMExport!AX25*1,IFERROR(SUBSTITUTE(PIMExport!AX25,".",",")*1,PIMExport!AX25))</f>
        <v>0</v>
      </c>
      <c r="AY27" s="47">
        <f>IFERROR(PIMExport!AY25*1,IFERROR(SUBSTITUTE(PIMExport!AY25,".",",")*1,PIMExport!AY25))</f>
        <v>0</v>
      </c>
      <c r="AZ27" s="47">
        <f>IFERROR(PIMExport!AZ25*1,IFERROR(SUBSTITUTE(PIMExport!AZ25,".",",")*1,PIMExport!AZ25))</f>
        <v>0</v>
      </c>
      <c r="BA27" s="47">
        <f>IFERROR(PIMExport!BA25*1,IFERROR(SUBSTITUTE(PIMExport!BA25,".",",")*1,PIMExport!BA25))</f>
        <v>0</v>
      </c>
      <c r="BB27" s="47">
        <f>IFERROR(PIMExport!BB25*1,IFERROR(SUBSTITUTE(PIMExport!BB25,".",",")*1,PIMExport!BB25))</f>
        <v>0</v>
      </c>
      <c r="BC27" s="47">
        <f>IFERROR(PIMExport!BC25*1,IFERROR(SUBSTITUTE(PIMExport!BC25,".",",")*1,PIMExport!BC25))</f>
        <v>0</v>
      </c>
      <c r="BD27" s="47">
        <f>IFERROR(PIMExport!BD25*1,IFERROR(SUBSTITUTE(PIMExport!BD25,".",",")*1,PIMExport!BD25))</f>
        <v>0</v>
      </c>
      <c r="BE27" s="47">
        <f>IFERROR(PIMExport!BE25*1,IFERROR(SUBSTITUTE(PIMExport!BE25,".",",")*1,PIMExport!BE25))</f>
        <v>0</v>
      </c>
      <c r="BF27" s="47">
        <f>IFERROR(PIMExport!BF25*1,IFERROR(SUBSTITUTE(PIMExport!BF25,".",",")*1,PIMExport!BF25))</f>
        <v>0</v>
      </c>
      <c r="BG27" s="47">
        <f>IFERROR(PIMExport!BG25*1,IFERROR(SUBSTITUTE(PIMExport!BG25,".",",")*1,PIMExport!BG25))</f>
        <v>530</v>
      </c>
      <c r="BH27" s="47">
        <f>IFERROR(PIMExport!BH25*1,IFERROR(SUBSTITUTE(PIMExport!BH25,".",",")*1,PIMExport!BH25))</f>
        <v>590</v>
      </c>
      <c r="BI27" s="47">
        <f>IFERROR(PIMExport!BI25*1,IFERROR(SUBSTITUTE(PIMExport!BI25,".",",")*1,PIMExport!BI25))</f>
        <v>650</v>
      </c>
      <c r="BJ27" s="47">
        <f>IFERROR(PIMExport!BJ25*1,IFERROR(SUBSTITUTE(PIMExport!BJ25,".",",")*1,PIMExport!BJ25))</f>
        <v>710</v>
      </c>
      <c r="BK27" s="47">
        <f>IFERROR(PIMExport!BK25*1,IFERROR(SUBSTITUTE(PIMExport!BK25,".",",")*1,PIMExport!BK25))</f>
        <v>770</v>
      </c>
      <c r="BL27" s="47">
        <f>IFERROR(PIMExport!BL25*1,IFERROR(SUBSTITUTE(PIMExport!BL25,".",",")*1,PIMExport!BL25))</f>
        <v>830</v>
      </c>
      <c r="BM27" s="47">
        <f>IFERROR(PIMExport!BM25*1,IFERROR(SUBSTITUTE(PIMExport!BM25,".",",")*1,PIMExport!BM25))</f>
        <v>890</v>
      </c>
      <c r="BN27" s="47">
        <f>IFERROR(PIMExport!BN25*1,IFERROR(SUBSTITUTE(PIMExport!BN25,".",",")*1,PIMExport!BN25))</f>
        <v>950</v>
      </c>
      <c r="BO27" s="47">
        <f>IFERROR(PIMExport!BO25*1,IFERROR(SUBSTITUTE(PIMExport!BO25,".",",")*1,PIMExport!BO25))</f>
        <v>1010</v>
      </c>
      <c r="BP27" s="47">
        <f>IFERROR(PIMExport!BP25*1,IFERROR(SUBSTITUTE(PIMExport!BP25,".",",")*1,PIMExport!BP25))</f>
        <v>0</v>
      </c>
      <c r="BQ27" s="47">
        <f>IFERROR(PIMExport!BQ25*1,IFERROR(SUBSTITUTE(PIMExport!BQ25,".",",")*1,PIMExport!BQ25))</f>
        <v>0</v>
      </c>
      <c r="BR27" s="47">
        <f>IFERROR(PIMExport!BR25*1,IFERROR(SUBSTITUTE(PIMExport!BR25,".",",")*1,PIMExport!BR25))</f>
        <v>0</v>
      </c>
      <c r="BS27" s="47">
        <f>IFERROR(PIMExport!BS25*1,IFERROR(SUBSTITUTE(PIMExport!BS25,".",",")*1,PIMExport!BS25))</f>
        <v>0</v>
      </c>
      <c r="BT27" s="47">
        <f>IFERROR(PIMExport!BT25*1,IFERROR(SUBSTITUTE(PIMExport!BT25,".",",")*1,PIMExport!BT25))</f>
        <v>0</v>
      </c>
      <c r="BU27" s="47">
        <f>IFERROR(PIMExport!BU25*1,IFERROR(SUBSTITUTE(PIMExport!BU25,".",",")*1,PIMExport!BU25))</f>
        <v>0</v>
      </c>
      <c r="BV27" s="47">
        <f>IFERROR(PIMExport!BV25*1,IFERROR(SUBSTITUTE(PIMExport!BV25,".",",")*1,PIMExport!BV25))</f>
        <v>0</v>
      </c>
      <c r="BW27" s="47">
        <f>IFERROR(PIMExport!BW25*1,IFERROR(SUBSTITUTE(PIMExport!BW25,".",",")*1,PIMExport!BW25))</f>
        <v>0</v>
      </c>
      <c r="BX27" s="47">
        <f>IFERROR(PIMExport!BX25*1,IFERROR(SUBSTITUTE(PIMExport!BX25,".",",")*1,PIMExport!BX25))</f>
        <v>0</v>
      </c>
      <c r="BY27" s="47">
        <f>IFERROR(PIMExport!BY25*1,IFERROR(SUBSTITUTE(PIMExport!BY25,".",",")*1,PIMExport!BY25))</f>
        <v>0</v>
      </c>
      <c r="BZ27" s="47">
        <f>IFERROR(PIMExport!BZ25*1,IFERROR(SUBSTITUTE(PIMExport!BZ25,".",",")*1,PIMExport!BZ25))</f>
        <v>0</v>
      </c>
      <c r="CA27" s="47">
        <f>IFERROR(PIMExport!CA25*1,IFERROR(SUBSTITUTE(PIMExport!CA25,".",",")*1,PIMExport!CA25))</f>
        <v>0</v>
      </c>
      <c r="CB27" s="47">
        <f>IFERROR(PIMExport!CB25*1,IFERROR(SUBSTITUTE(PIMExport!CB25,".",",")*1,PIMExport!CB25))</f>
        <v>751</v>
      </c>
      <c r="CC27" s="47">
        <f>IFERROR(PIMExport!CC25*1,IFERROR(SUBSTITUTE(PIMExport!CC25,".",",")*1,PIMExport!CC25))</f>
        <v>1141</v>
      </c>
      <c r="CD27" s="47">
        <f>IFERROR(PIMExport!CD25*1,IFERROR(SUBSTITUTE(PIMExport!CD25,".",",")*1,PIMExport!CD25))</f>
        <v>1881</v>
      </c>
      <c r="CE27" s="47">
        <f>IFERROR(PIMExport!CE25*1,IFERROR(SUBSTITUTE(PIMExport!CE25,".",",")*1,PIMExport!CE25))</f>
        <v>2621</v>
      </c>
      <c r="CF27" s="47">
        <f>IFERROR(PIMExport!CF25*1,IFERROR(SUBSTITUTE(PIMExport!CF25,".",",")*1,PIMExport!CF25))</f>
        <v>3361</v>
      </c>
      <c r="CG27" s="47">
        <f>IFERROR(PIMExport!CG25*1,IFERROR(SUBSTITUTE(PIMExport!CG25,".",",")*1,PIMExport!CG25))</f>
        <v>4101</v>
      </c>
      <c r="CH27" s="47">
        <f>IFERROR(PIMExport!CH25*1,IFERROR(SUBSTITUTE(PIMExport!CH25,".",",")*1,PIMExport!CH25))</f>
        <v>4841</v>
      </c>
      <c r="CI27" s="47">
        <f>IFERROR(PIMExport!CI25*1,IFERROR(SUBSTITUTE(PIMExport!CI25,".",",")*1,PIMExport!CI25))</f>
        <v>5001</v>
      </c>
      <c r="CJ27" s="47">
        <f>IFERROR(PIMExport!CJ25*1,IFERROR(SUBSTITUTE(PIMExport!CJ25,".",",")*1,PIMExport!CJ25))</f>
        <v>0</v>
      </c>
      <c r="CK27" s="47">
        <f>IFERROR(PIMExport!CK25*1,IFERROR(SUBSTITUTE(PIMExport!CK25,".",",")*1,PIMExport!CK25))</f>
        <v>0</v>
      </c>
      <c r="CL27" s="47">
        <f>IFERROR(PIMExport!CL25*1,IFERROR(SUBSTITUTE(PIMExport!CL25,".",",")*1,PIMExport!CL25))</f>
        <v>0</v>
      </c>
      <c r="CM27" s="47">
        <f>IFERROR(PIMExport!CM25*1,IFERROR(SUBSTITUTE(PIMExport!CM25,".",",")*1,PIMExport!CM25))</f>
        <v>0</v>
      </c>
      <c r="CN27" s="47">
        <f>IFERROR(PIMExport!CN25*1,IFERROR(SUBSTITUTE(PIMExport!CN25,".",",")*1,PIMExport!CN25))</f>
        <v>0</v>
      </c>
      <c r="CO27" s="47">
        <f>IFERROR(PIMExport!CO25*1,IFERROR(SUBSTITUTE(PIMExport!CO25,".",",")*1,PIMExport!CO25))</f>
        <v>0</v>
      </c>
      <c r="CP27" s="47">
        <f>IFERROR(PIMExport!CP25*1,IFERROR(SUBSTITUTE(PIMExport!CP25,".",",")*1,PIMExport!CP25))</f>
        <v>0</v>
      </c>
      <c r="CQ27" s="47">
        <f>IFERROR(PIMExport!CQ25*1,IFERROR(SUBSTITUTE(PIMExport!CQ25,".",",")*1,PIMExport!CQ25))</f>
        <v>0</v>
      </c>
      <c r="CR27" s="47">
        <f>IFERROR(PIMExport!CR25*1,IFERROR(SUBSTITUTE(PIMExport!CR25,".",",")*1,PIMExport!CR25))</f>
        <v>0</v>
      </c>
      <c r="CS27" s="47">
        <f>IFERROR(PIMExport!CS25*1,IFERROR(SUBSTITUTE(PIMExport!CS25,".",",")*1,PIMExport!CS25))</f>
        <v>0</v>
      </c>
      <c r="CT27" s="47">
        <f>IFERROR(PIMExport!CT25*1,IFERROR(SUBSTITUTE(PIMExport!CT25,".",",")*1,PIMExport!CT25))</f>
        <v>0</v>
      </c>
      <c r="CU27" s="47">
        <f>IFERROR(PIMExport!CU25*1,IFERROR(SUBSTITUTE(PIMExport!CU25,".",",")*1,PIMExport!CU25))</f>
        <v>5</v>
      </c>
      <c r="CV27" s="47">
        <f>IFERROR(PIMExport!CV25*1,IFERROR(SUBSTITUTE(PIMExport!CV25,".",",")*1,PIMExport!CV25))</f>
        <v>21500</v>
      </c>
      <c r="CW27" s="47">
        <f>IFERROR(PIMExport!CW25*1,IFERROR(SUBSTITUTE(PIMExport!CW25,".",",")*1,PIMExport!CW25))</f>
        <v>6.3400000000000001E-4</v>
      </c>
      <c r="CX27" s="47">
        <f>IFERROR(PIMExport!CX25*1,IFERROR(SUBSTITUTE(PIMExport!CX25,".",",")*1,PIMExport!CX25))</f>
        <v>500</v>
      </c>
      <c r="CY27" s="47">
        <f>IFERROR(PIMExport!CY25*1,IFERROR(SUBSTITUTE(PIMExport!CY25,".",",")*1,PIMExport!CY25))</f>
        <v>700</v>
      </c>
      <c r="CZ27" s="47">
        <f>IFERROR(PIMExport!CZ25*1,IFERROR(SUBSTITUTE(PIMExport!CZ25,".",",")*1,PIMExport!CZ25))</f>
        <v>42300</v>
      </c>
      <c r="DA27" s="47">
        <f>IFERROR(PIMExport!DA25*1,IFERROR(SUBSTITUTE(PIMExport!DA25,".",",")*1,PIMExport!DA25))</f>
        <v>700</v>
      </c>
      <c r="DB27" s="47">
        <f>IFERROR(PIMExport!DB25*1,IFERROR(SUBSTITUTE(PIMExport!DB25,".",",")*1,PIMExport!DB25))</f>
        <v>0</v>
      </c>
      <c r="DC27" s="47">
        <f>IFERROR(PIMExport!DC25*1,IFERROR(SUBSTITUTE(PIMExport!DC25,".",",")*1,PIMExport!DC25))</f>
        <v>0</v>
      </c>
      <c r="DD27" s="47">
        <f>IFERROR(PIMExport!DD25*1,IFERROR(SUBSTITUTE(PIMExport!DD25,".",",")*1,PIMExport!DD25))</f>
        <v>0</v>
      </c>
      <c r="DE27" s="47">
        <f>IFERROR(PIMExport!DE25*1,IFERROR(SUBSTITUTE(PIMExport!DE25,".",",")*1,PIMExport!DE25))</f>
        <v>0</v>
      </c>
      <c r="DF27" s="47">
        <f>IFERROR(PIMExport!DF25*1,IFERROR(SUBSTITUTE(PIMExport!DF25,".",",")*1,PIMExport!DF25))</f>
        <v>0</v>
      </c>
      <c r="DG27" s="47">
        <f>IFERROR(PIMExport!DG25*1,IFERROR(SUBSTITUTE(PIMExport!DG25,".",",")*1,PIMExport!DG25))</f>
        <v>0</v>
      </c>
      <c r="DH27" s="47" t="str">
        <f>IFERROR(PIMExport!DH25*1,IFERROR(SUBSTITUTE(PIMExport!DH25,".",",")*1,PIMExport!DH25))</f>
        <v>Equal to or better than 0.025 mm</v>
      </c>
      <c r="DI27" s="47">
        <f>IFERROR(PIMExport!DI25*1,IFERROR(SUBSTITUTE(PIMExport!DI25,".",",")*1,PIMExport!DI25))</f>
        <v>0</v>
      </c>
      <c r="DJ27" s="47" t="str">
        <f>IFERROR(PIMExport!DJ25*1,IFERROR(SUBSTITUTE(PIMExport!DJ25,".",",")*1,PIMExport!DJ25))</f>
        <v>240 x 85 mm</v>
      </c>
      <c r="DK27" s="47" t="str">
        <f>IFERROR(PIMExport!DK25*1,IFERROR(SUBSTITUTE(PIMExport!DK25,".",",")*1,PIMExport!DK25))</f>
        <v>32 mm</v>
      </c>
      <c r="DL27" s="47">
        <f>IFERROR(PIMExport!DL25*1,IFERROR(SUBSTITUTE(PIMExport!DL25,".",",")*1,PIMExport!DL25))</f>
        <v>740</v>
      </c>
      <c r="DM27" s="47">
        <f>IFERROR(PIMExport!DM25*1,IFERROR(SUBSTITUTE(PIMExport!DM25,".",",")*1,PIMExport!DM25))</f>
        <v>5700</v>
      </c>
      <c r="DN27" s="47">
        <f>IFERROR(PIMExport!DN25*1,IFERROR(SUBSTITUTE(PIMExport!DN25,".",",")*1,PIMExport!DN25))</f>
        <v>0</v>
      </c>
      <c r="DO27" s="47">
        <f>IFERROR(PIMExport!DO25*1,IFERROR(SUBSTITUTE(PIMExport!DO25,".",",")*1,PIMExport!DO25))</f>
        <v>0</v>
      </c>
    </row>
    <row r="28" spans="1:119">
      <c r="A28" s="47" t="str">
        <f>IFERROR(PIMExport!A26*1,IFERROR(SUBSTITUTE(PIMExport!A26,".",",")*1,PIMExport!A26))</f>
        <v>MLSM08D10-Z400</v>
      </c>
      <c r="B28" s="47" t="str">
        <f>IFERROR(PIMExport!B26*1,IFERROR(SUBSTITUTE(PIMExport!B26,".",",")*1,PIMExport!B26))</f>
        <v>BallScrew</v>
      </c>
      <c r="C28" s="47" t="str">
        <f>IFERROR(PIMExport!C26*1,IFERROR(SUBSTITUTE(PIMExport!C26,".",",")*1,PIMExport!C26))</f>
        <v>Ball Guide</v>
      </c>
      <c r="D28" s="47">
        <f>IFERROR(PIMExport!D26*1,IFERROR(SUBSTITUTE(PIMExport!D26,".",",")*1,PIMExport!D26))</f>
        <v>4410</v>
      </c>
      <c r="E28" s="47">
        <f>IFERROR(PIMExport!E26*1,IFERROR(SUBSTITUTE(PIMExport!E26,".",",")*1,PIMExport!E26))</f>
        <v>11.5</v>
      </c>
      <c r="F28" s="47">
        <f>IFERROR(PIMExport!F26*1,IFERROR(SUBSTITUTE(PIMExport!F26,".",",")*1,PIMExport!F26))</f>
        <v>0</v>
      </c>
      <c r="G28" s="47">
        <f>IFERROR(PIMExport!G26*1,IFERROR(SUBSTITUTE(PIMExport!G26,".",",")*1,PIMExport!G26))</f>
        <v>29.5</v>
      </c>
      <c r="H28" s="47">
        <f>IFERROR(PIMExport!H26*1,IFERROR(SUBSTITUTE(PIMExport!H26,".",",")*1,PIMExport!H26))</f>
        <v>2.7</v>
      </c>
      <c r="I28" s="47">
        <f>IFERROR(PIMExport!I26*1,IFERROR(SUBSTITUTE(PIMExport!I26,".",",")*1,PIMExport!I26))</f>
        <v>400</v>
      </c>
      <c r="J28" s="47">
        <f>IFERROR(PIMExport!J26*1,IFERROR(SUBSTITUTE(PIMExport!J26,".",",")*1,PIMExport!J26))</f>
        <v>164</v>
      </c>
      <c r="K28" s="47">
        <f>IFERROR(PIMExport!K26*1,IFERROR(SUBSTITUTE(PIMExport!K26,".",",")*1,PIMExport!K26))</f>
        <v>0</v>
      </c>
      <c r="L28" s="47">
        <f>IFERROR(PIMExport!L26*1,IFERROR(SUBSTITUTE(PIMExport!L26,".",",")*1,PIMExport!L26))</f>
        <v>3.8999999999999999E-5</v>
      </c>
      <c r="M28" s="47">
        <f>IFERROR(PIMExport!M26*1,IFERROR(SUBSTITUTE(PIMExport!M26,".",",")*1,PIMExport!M26))</f>
        <v>0.9</v>
      </c>
      <c r="N28" s="47">
        <f>IFERROR(PIMExport!N26*1,IFERROR(SUBSTITUTE(PIMExport!N26,".",",")*1,PIMExport!N26))</f>
        <v>150</v>
      </c>
      <c r="O28" s="47">
        <f>IFERROR(PIMExport!O26*1,IFERROR(SUBSTITUTE(PIMExport!O26,".",",")*1,PIMExport!O26))</f>
        <v>1500</v>
      </c>
      <c r="P28" s="47">
        <f>IFERROR(PIMExport!P26*1,IFERROR(SUBSTITUTE(PIMExport!P26,".",",")*1,PIMExport!P26))</f>
        <v>3000</v>
      </c>
      <c r="Q28" s="47">
        <f>IFERROR(PIMExport!Q26*1,IFERROR(SUBSTITUTE(PIMExport!Q26,".",",")*1,PIMExport!Q26))</f>
        <v>2.2000000000000002</v>
      </c>
      <c r="R28" s="47">
        <f>IFERROR(PIMExport!R26*1,IFERROR(SUBSTITUTE(PIMExport!R26,".",",")*1,PIMExport!R26))</f>
        <v>3.2</v>
      </c>
      <c r="S28" s="47">
        <f>IFERROR(PIMExport!S26*1,IFERROR(SUBSTITUTE(PIMExport!S26,".",",")*1,PIMExport!S26))</f>
        <v>4</v>
      </c>
      <c r="T28" s="47">
        <f>IFERROR(PIMExport!T26*1,IFERROR(SUBSTITUTE(PIMExport!T26,".",",")*1,PIMExport!T26))</f>
        <v>35</v>
      </c>
      <c r="U28" s="47">
        <f>IFERROR(PIMExport!U26*1,IFERROR(SUBSTITUTE(PIMExport!U26,".",",")*1,PIMExport!U26))</f>
        <v>0.1</v>
      </c>
      <c r="V28" s="47">
        <f>IFERROR(PIMExport!V26*1,IFERROR(SUBSTITUTE(PIMExport!V26,".",",")*1,PIMExport!V26))</f>
        <v>0</v>
      </c>
      <c r="W28" s="47">
        <f>IFERROR(PIMExport!W26*1,IFERROR(SUBSTITUTE(PIMExport!W26,".",",")*1,PIMExport!W26))</f>
        <v>0</v>
      </c>
      <c r="X28" s="47">
        <f>IFERROR(PIMExport!X26*1,IFERROR(SUBSTITUTE(PIMExport!X26,".",",")*1,PIMExport!X26))</f>
        <v>0</v>
      </c>
      <c r="Y28" s="47">
        <f>IFERROR(PIMExport!Y26*1,IFERROR(SUBSTITUTE(PIMExport!Y26,".",",")*1,PIMExport!Y26))</f>
        <v>12000</v>
      </c>
      <c r="Z28" s="47">
        <f>IFERROR(PIMExport!Z26*1,IFERROR(SUBSTITUTE(PIMExport!Z26,".",",")*1,PIMExport!Z26))</f>
        <v>8000</v>
      </c>
      <c r="AA28" s="47">
        <f>IFERROR(PIMExport!AA26*1,IFERROR(SUBSTITUTE(PIMExport!AA26,".",",")*1,PIMExport!AA26))</f>
        <v>0</v>
      </c>
      <c r="AB28" s="47">
        <f>IFERROR(PIMExport!AB26*1,IFERROR(SUBSTITUTE(PIMExport!AB26,".",",")*1,PIMExport!AB26))</f>
        <v>0</v>
      </c>
      <c r="AC28" s="47">
        <f>IFERROR(PIMExport!AC26*1,IFERROR(SUBSTITUTE(PIMExport!AC26,".",",")*1,PIMExport!AC26))</f>
        <v>0</v>
      </c>
      <c r="AD28" s="47">
        <f>IFERROR(PIMExport!AD26*1,IFERROR(SUBSTITUTE(PIMExport!AD26,".",",")*1,PIMExport!AD26))</f>
        <v>0</v>
      </c>
      <c r="AE28" s="47">
        <f>IFERROR(PIMExport!AE26*1,IFERROR(SUBSTITUTE(PIMExport!AE26,".",",")*1,PIMExport!AE26))</f>
        <v>8000</v>
      </c>
      <c r="AF28" s="47">
        <f>IFERROR(PIMExport!AF26*1,IFERROR(SUBSTITUTE(PIMExport!AF26,".",",")*1,PIMExport!AF26))</f>
        <v>8000</v>
      </c>
      <c r="AG28" s="47">
        <f>IFERROR(PIMExport!AG26*1,IFERROR(SUBSTITUTE(PIMExport!AG26,".",",")*1,PIMExport!AG26))</f>
        <v>780</v>
      </c>
      <c r="AH28" s="47">
        <f>IFERROR(PIMExport!AH26*1,IFERROR(SUBSTITUTE(PIMExport!AH26,".",",")*1,PIMExport!AH26))</f>
        <v>0</v>
      </c>
      <c r="AI28" s="47">
        <f>IFERROR(PIMExport!AI26*1,IFERROR(SUBSTITUTE(PIMExport!AI26,".",",")*1,PIMExport!AI26))</f>
        <v>0</v>
      </c>
      <c r="AJ28" s="47">
        <f>IFERROR(PIMExport!AJ26*1,IFERROR(SUBSTITUTE(PIMExport!AJ26,".",",")*1,PIMExport!AJ26))</f>
        <v>8</v>
      </c>
      <c r="AK28" s="47">
        <f>IFERROR(PIMExport!AK26*1,IFERROR(SUBSTITUTE(PIMExport!AK26,".",",")*1,PIMExport!AK26))</f>
        <v>8</v>
      </c>
      <c r="AL28" s="47">
        <f>IFERROR(PIMExport!AL26*1,IFERROR(SUBSTITUTE(PIMExport!AL26,".",",")*1,PIMExport!AL26))</f>
        <v>0.5</v>
      </c>
      <c r="AM28" s="47">
        <f>IFERROR(PIMExport!AM26*1,IFERROR(SUBSTITUTE(PIMExport!AM26,".",",")*1,PIMExport!AM26))</f>
        <v>20</v>
      </c>
      <c r="AN28" s="47">
        <f>IFERROR(PIMExport!AN26*1,IFERROR(SUBSTITUTE(PIMExport!AN26,".",",")*1,PIMExport!AN26))</f>
        <v>2</v>
      </c>
      <c r="AO28" s="47">
        <f>IFERROR(PIMExport!AO26*1,IFERROR(SUBSTITUTE(PIMExport!AO26,".",",")*1,PIMExport!AO26))</f>
        <v>71860</v>
      </c>
      <c r="AP28" s="47">
        <f>IFERROR(PIMExport!AP26*1,IFERROR(SUBSTITUTE(PIMExport!AP26,".",",")*1,PIMExport!AP26))</f>
        <v>600</v>
      </c>
      <c r="AQ28" s="47">
        <f>IFERROR(PIMExport!AQ26*1,IFERROR(SUBSTITUTE(PIMExport!AQ26,".",",")*1,PIMExport!AQ26))</f>
        <v>0</v>
      </c>
      <c r="AR28" s="47">
        <f>IFERROR(PIMExport!AR26*1,IFERROR(SUBSTITUTE(PIMExport!AR26,".",",")*1,PIMExport!AR26))</f>
        <v>0</v>
      </c>
      <c r="AS28" s="47">
        <f>IFERROR(PIMExport!AS26*1,IFERROR(SUBSTITUTE(PIMExport!AS26,".",",")*1,PIMExport!AS26))</f>
        <v>0</v>
      </c>
      <c r="AT28" s="47">
        <f>IFERROR(PIMExport!AT26*1,IFERROR(SUBSTITUTE(PIMExport!AT26,".",",")*1,PIMExport!AT26))</f>
        <v>0</v>
      </c>
      <c r="AU28" s="47">
        <f>IFERROR(PIMExport!AU26*1,IFERROR(SUBSTITUTE(PIMExport!AU26,".",",")*1,PIMExport!AU26))</f>
        <v>0</v>
      </c>
      <c r="AV28" s="47">
        <f>IFERROR(PIMExport!AV26*1,IFERROR(SUBSTITUTE(PIMExport!AV26,".",",")*1,PIMExport!AV26))</f>
        <v>0</v>
      </c>
      <c r="AW28" s="47">
        <f>IFERROR(PIMExport!AW26*1,IFERROR(SUBSTITUTE(PIMExport!AW26,".",",")*1,PIMExport!AW26))</f>
        <v>0</v>
      </c>
      <c r="AX28" s="47">
        <f>IFERROR(PIMExport!AX26*1,IFERROR(SUBSTITUTE(PIMExport!AX26,".",",")*1,PIMExport!AX26))</f>
        <v>0</v>
      </c>
      <c r="AY28" s="47">
        <f>IFERROR(PIMExport!AY26*1,IFERROR(SUBSTITUTE(PIMExport!AY26,".",",")*1,PIMExport!AY26))</f>
        <v>0</v>
      </c>
      <c r="AZ28" s="47">
        <f>IFERROR(PIMExport!AZ26*1,IFERROR(SUBSTITUTE(PIMExport!AZ26,".",",")*1,PIMExport!AZ26))</f>
        <v>0</v>
      </c>
      <c r="BA28" s="47">
        <f>IFERROR(PIMExport!BA26*1,IFERROR(SUBSTITUTE(PIMExport!BA26,".",",")*1,PIMExport!BA26))</f>
        <v>0</v>
      </c>
      <c r="BB28" s="47">
        <f>IFERROR(PIMExport!BB26*1,IFERROR(SUBSTITUTE(PIMExport!BB26,".",",")*1,PIMExport!BB26))</f>
        <v>0</v>
      </c>
      <c r="BC28" s="47">
        <f>IFERROR(PIMExport!BC26*1,IFERROR(SUBSTITUTE(PIMExport!BC26,".",",")*1,PIMExport!BC26))</f>
        <v>0</v>
      </c>
      <c r="BD28" s="47">
        <f>IFERROR(PIMExport!BD26*1,IFERROR(SUBSTITUTE(PIMExport!BD26,".",",")*1,PIMExport!BD26))</f>
        <v>0</v>
      </c>
      <c r="BE28" s="47">
        <f>IFERROR(PIMExport!BE26*1,IFERROR(SUBSTITUTE(PIMExport!BE26,".",",")*1,PIMExport!BE26))</f>
        <v>0</v>
      </c>
      <c r="BF28" s="47">
        <f>IFERROR(PIMExport!BF26*1,IFERROR(SUBSTITUTE(PIMExport!BF26,".",",")*1,PIMExport!BF26))</f>
        <v>0</v>
      </c>
      <c r="BG28" s="47">
        <f>IFERROR(PIMExport!BG26*1,IFERROR(SUBSTITUTE(PIMExport!BG26,".",",")*1,PIMExport!BG26))</f>
        <v>530</v>
      </c>
      <c r="BH28" s="47">
        <f>IFERROR(PIMExport!BH26*1,IFERROR(SUBSTITUTE(PIMExport!BH26,".",",")*1,PIMExport!BH26))</f>
        <v>590</v>
      </c>
      <c r="BI28" s="47">
        <f>IFERROR(PIMExport!BI26*1,IFERROR(SUBSTITUTE(PIMExport!BI26,".",",")*1,PIMExport!BI26))</f>
        <v>650</v>
      </c>
      <c r="BJ28" s="47">
        <f>IFERROR(PIMExport!BJ26*1,IFERROR(SUBSTITUTE(PIMExport!BJ26,".",",")*1,PIMExport!BJ26))</f>
        <v>710</v>
      </c>
      <c r="BK28" s="47">
        <f>IFERROR(PIMExport!BK26*1,IFERROR(SUBSTITUTE(PIMExport!BK26,".",",")*1,PIMExport!BK26))</f>
        <v>770</v>
      </c>
      <c r="BL28" s="47">
        <f>IFERROR(PIMExport!BL26*1,IFERROR(SUBSTITUTE(PIMExport!BL26,".",",")*1,PIMExport!BL26))</f>
        <v>830</v>
      </c>
      <c r="BM28" s="47">
        <f>IFERROR(PIMExport!BM26*1,IFERROR(SUBSTITUTE(PIMExport!BM26,".",",")*1,PIMExport!BM26))</f>
        <v>890</v>
      </c>
      <c r="BN28" s="47">
        <f>IFERROR(PIMExport!BN26*1,IFERROR(SUBSTITUTE(PIMExport!BN26,".",",")*1,PIMExport!BN26))</f>
        <v>950</v>
      </c>
      <c r="BO28" s="47">
        <f>IFERROR(PIMExport!BO26*1,IFERROR(SUBSTITUTE(PIMExport!BO26,".",",")*1,PIMExport!BO26))</f>
        <v>1010</v>
      </c>
      <c r="BP28" s="47">
        <f>IFERROR(PIMExport!BP26*1,IFERROR(SUBSTITUTE(PIMExport!BP26,".",",")*1,PIMExport!BP26))</f>
        <v>0</v>
      </c>
      <c r="BQ28" s="47">
        <f>IFERROR(PIMExport!BQ26*1,IFERROR(SUBSTITUTE(PIMExport!BQ26,".",",")*1,PIMExport!BQ26))</f>
        <v>0</v>
      </c>
      <c r="BR28" s="47">
        <f>IFERROR(PIMExport!BR26*1,IFERROR(SUBSTITUTE(PIMExport!BR26,".",",")*1,PIMExport!BR26))</f>
        <v>0</v>
      </c>
      <c r="BS28" s="47">
        <f>IFERROR(PIMExport!BS26*1,IFERROR(SUBSTITUTE(PIMExport!BS26,".",",")*1,PIMExport!BS26))</f>
        <v>0</v>
      </c>
      <c r="BT28" s="47">
        <f>IFERROR(PIMExport!BT26*1,IFERROR(SUBSTITUTE(PIMExport!BT26,".",",")*1,PIMExport!BT26))</f>
        <v>0</v>
      </c>
      <c r="BU28" s="47">
        <f>IFERROR(PIMExport!BU26*1,IFERROR(SUBSTITUTE(PIMExport!BU26,".",",")*1,PIMExport!BU26))</f>
        <v>0</v>
      </c>
      <c r="BV28" s="47">
        <f>IFERROR(PIMExport!BV26*1,IFERROR(SUBSTITUTE(PIMExport!BV26,".",",")*1,PIMExport!BV26))</f>
        <v>0</v>
      </c>
      <c r="BW28" s="47">
        <f>IFERROR(PIMExport!BW26*1,IFERROR(SUBSTITUTE(PIMExport!BW26,".",",")*1,PIMExport!BW26))</f>
        <v>0</v>
      </c>
      <c r="BX28" s="47">
        <f>IFERROR(PIMExport!BX26*1,IFERROR(SUBSTITUTE(PIMExport!BX26,".",",")*1,PIMExport!BX26))</f>
        <v>0</v>
      </c>
      <c r="BY28" s="47">
        <f>IFERROR(PIMExport!BY26*1,IFERROR(SUBSTITUTE(PIMExport!BY26,".",",")*1,PIMExport!BY26))</f>
        <v>0</v>
      </c>
      <c r="BZ28" s="47">
        <f>IFERROR(PIMExport!BZ26*1,IFERROR(SUBSTITUTE(PIMExport!BZ26,".",",")*1,PIMExport!BZ26))</f>
        <v>0</v>
      </c>
      <c r="CA28" s="47">
        <f>IFERROR(PIMExport!CA26*1,IFERROR(SUBSTITUTE(PIMExport!CA26,".",",")*1,PIMExport!CA26))</f>
        <v>0</v>
      </c>
      <c r="CB28" s="47">
        <f>IFERROR(PIMExport!CB26*1,IFERROR(SUBSTITUTE(PIMExport!CB26,".",",")*1,PIMExport!CB26))</f>
        <v>751</v>
      </c>
      <c r="CC28" s="47">
        <f>IFERROR(PIMExport!CC26*1,IFERROR(SUBSTITUTE(PIMExport!CC26,".",",")*1,PIMExport!CC26))</f>
        <v>1141</v>
      </c>
      <c r="CD28" s="47">
        <f>IFERROR(PIMExport!CD26*1,IFERROR(SUBSTITUTE(PIMExport!CD26,".",",")*1,PIMExport!CD26))</f>
        <v>1881</v>
      </c>
      <c r="CE28" s="47">
        <f>IFERROR(PIMExport!CE26*1,IFERROR(SUBSTITUTE(PIMExport!CE26,".",",")*1,PIMExport!CE26))</f>
        <v>2621</v>
      </c>
      <c r="CF28" s="47">
        <f>IFERROR(PIMExport!CF26*1,IFERROR(SUBSTITUTE(PIMExport!CF26,".",",")*1,PIMExport!CF26))</f>
        <v>3361</v>
      </c>
      <c r="CG28" s="47">
        <f>IFERROR(PIMExport!CG26*1,IFERROR(SUBSTITUTE(PIMExport!CG26,".",",")*1,PIMExport!CG26))</f>
        <v>4101</v>
      </c>
      <c r="CH28" s="47">
        <f>IFERROR(PIMExport!CH26*1,IFERROR(SUBSTITUTE(PIMExport!CH26,".",",")*1,PIMExport!CH26))</f>
        <v>4841</v>
      </c>
      <c r="CI28" s="47">
        <f>IFERROR(PIMExport!CI26*1,IFERROR(SUBSTITUTE(PIMExport!CI26,".",",")*1,PIMExport!CI26))</f>
        <v>5001</v>
      </c>
      <c r="CJ28" s="47">
        <f>IFERROR(PIMExport!CJ26*1,IFERROR(SUBSTITUTE(PIMExport!CJ26,".",",")*1,PIMExport!CJ26))</f>
        <v>0</v>
      </c>
      <c r="CK28" s="47">
        <f>IFERROR(PIMExport!CK26*1,IFERROR(SUBSTITUTE(PIMExport!CK26,".",",")*1,PIMExport!CK26))</f>
        <v>0</v>
      </c>
      <c r="CL28" s="47">
        <f>IFERROR(PIMExport!CL26*1,IFERROR(SUBSTITUTE(PIMExport!CL26,".",",")*1,PIMExport!CL26))</f>
        <v>0</v>
      </c>
      <c r="CM28" s="47">
        <f>IFERROR(PIMExport!CM26*1,IFERROR(SUBSTITUTE(PIMExport!CM26,".",",")*1,PIMExport!CM26))</f>
        <v>0</v>
      </c>
      <c r="CN28" s="47">
        <f>IFERROR(PIMExport!CN26*1,IFERROR(SUBSTITUTE(PIMExport!CN26,".",",")*1,PIMExport!CN26))</f>
        <v>0</v>
      </c>
      <c r="CO28" s="47">
        <f>IFERROR(PIMExport!CO26*1,IFERROR(SUBSTITUTE(PIMExport!CO26,".",",")*1,PIMExport!CO26))</f>
        <v>0</v>
      </c>
      <c r="CP28" s="47">
        <f>IFERROR(PIMExport!CP26*1,IFERROR(SUBSTITUTE(PIMExport!CP26,".",",")*1,PIMExport!CP26))</f>
        <v>0</v>
      </c>
      <c r="CQ28" s="47">
        <f>IFERROR(PIMExport!CQ26*1,IFERROR(SUBSTITUTE(PIMExport!CQ26,".",",")*1,PIMExport!CQ26))</f>
        <v>0</v>
      </c>
      <c r="CR28" s="47">
        <f>IFERROR(PIMExport!CR26*1,IFERROR(SUBSTITUTE(PIMExport!CR26,".",",")*1,PIMExport!CR26))</f>
        <v>0</v>
      </c>
      <c r="CS28" s="47">
        <f>IFERROR(PIMExport!CS26*1,IFERROR(SUBSTITUTE(PIMExport!CS26,".",",")*1,PIMExport!CS26))</f>
        <v>0</v>
      </c>
      <c r="CT28" s="47">
        <f>IFERROR(PIMExport!CT26*1,IFERROR(SUBSTITUTE(PIMExport!CT26,".",",")*1,PIMExport!CT26))</f>
        <v>0</v>
      </c>
      <c r="CU28" s="47">
        <f>IFERROR(PIMExport!CU26*1,IFERROR(SUBSTITUTE(PIMExport!CU26,".",",")*1,PIMExport!CU26))</f>
        <v>10</v>
      </c>
      <c r="CV28" s="47">
        <f>IFERROR(PIMExport!CV26*1,IFERROR(SUBSTITUTE(PIMExport!CV26,".",",")*1,PIMExport!CV26))</f>
        <v>33400</v>
      </c>
      <c r="CW28" s="47">
        <f>IFERROR(PIMExport!CW26*1,IFERROR(SUBSTITUTE(PIMExport!CW26,".",",")*1,PIMExport!CW26))</f>
        <v>6.3400000000000001E-4</v>
      </c>
      <c r="CX28" s="47">
        <f>IFERROR(PIMExport!CX26*1,IFERROR(SUBSTITUTE(PIMExport!CX26,".",",")*1,PIMExport!CX26))</f>
        <v>500</v>
      </c>
      <c r="CY28" s="47">
        <f>IFERROR(PIMExport!CY26*1,IFERROR(SUBSTITUTE(PIMExport!CY26,".",",")*1,PIMExport!CY26))</f>
        <v>700</v>
      </c>
      <c r="CZ28" s="47">
        <f>IFERROR(PIMExport!CZ26*1,IFERROR(SUBSTITUTE(PIMExport!CZ26,".",",")*1,PIMExport!CZ26))</f>
        <v>42300</v>
      </c>
      <c r="DA28" s="47">
        <f>IFERROR(PIMExport!DA26*1,IFERROR(SUBSTITUTE(PIMExport!DA26,".",",")*1,PIMExport!DA26))</f>
        <v>700</v>
      </c>
      <c r="DB28" s="47">
        <f>IFERROR(PIMExport!DB26*1,IFERROR(SUBSTITUTE(PIMExport!DB26,".",",")*1,PIMExport!DB26))</f>
        <v>0</v>
      </c>
      <c r="DC28" s="47">
        <f>IFERROR(PIMExport!DC26*1,IFERROR(SUBSTITUTE(PIMExport!DC26,".",",")*1,PIMExport!DC26))</f>
        <v>0</v>
      </c>
      <c r="DD28" s="47">
        <f>IFERROR(PIMExport!DD26*1,IFERROR(SUBSTITUTE(PIMExport!DD26,".",",")*1,PIMExport!DD26))</f>
        <v>0</v>
      </c>
      <c r="DE28" s="47">
        <f>IFERROR(PIMExport!DE26*1,IFERROR(SUBSTITUTE(PIMExport!DE26,".",",")*1,PIMExport!DE26))</f>
        <v>0</v>
      </c>
      <c r="DF28" s="47">
        <f>IFERROR(PIMExport!DF26*1,IFERROR(SUBSTITUTE(PIMExport!DF26,".",",")*1,PIMExport!DF26))</f>
        <v>0</v>
      </c>
      <c r="DG28" s="47">
        <f>IFERROR(PIMExport!DG26*1,IFERROR(SUBSTITUTE(PIMExport!DG26,".",",")*1,PIMExport!DG26))</f>
        <v>0</v>
      </c>
      <c r="DH28" s="47" t="str">
        <f>IFERROR(PIMExport!DH26*1,IFERROR(SUBSTITUTE(PIMExport!DH26,".",",")*1,PIMExport!DH26))</f>
        <v>Equal to or better than 0.025 mm</v>
      </c>
      <c r="DI28" s="47">
        <f>IFERROR(PIMExport!DI26*1,IFERROR(SUBSTITUTE(PIMExport!DI26,".",",")*1,PIMExport!DI26))</f>
        <v>0</v>
      </c>
      <c r="DJ28" s="47" t="str">
        <f>IFERROR(PIMExport!DJ26*1,IFERROR(SUBSTITUTE(PIMExport!DJ26,".",",")*1,PIMExport!DJ26))</f>
        <v>240 x 85 mm</v>
      </c>
      <c r="DK28" s="47" t="str">
        <f>IFERROR(PIMExport!DK26*1,IFERROR(SUBSTITUTE(PIMExport!DK26,".",",")*1,PIMExport!DK26))</f>
        <v>32 mm</v>
      </c>
      <c r="DL28" s="47">
        <f>IFERROR(PIMExport!DL26*1,IFERROR(SUBSTITUTE(PIMExport!DL26,".",",")*1,PIMExport!DL26))</f>
        <v>740</v>
      </c>
      <c r="DM28" s="47">
        <f>IFERROR(PIMExport!DM26*1,IFERROR(SUBSTITUTE(PIMExport!DM26,".",",")*1,PIMExport!DM26))</f>
        <v>5700</v>
      </c>
      <c r="DN28" s="47">
        <f>IFERROR(PIMExport!DN26*1,IFERROR(SUBSTITUTE(PIMExport!DN26,".",",")*1,PIMExport!DN26))</f>
        <v>0</v>
      </c>
      <c r="DO28" s="47">
        <f>IFERROR(PIMExport!DO26*1,IFERROR(SUBSTITUTE(PIMExport!DO26,".",",")*1,PIMExport!DO26))</f>
        <v>0</v>
      </c>
    </row>
    <row r="29" spans="1:119">
      <c r="A29" s="47" t="str">
        <f>IFERROR(PIMExport!A27*1,IFERROR(SUBSTITUTE(PIMExport!A27,".",",")*1,PIMExport!A27))</f>
        <v>MLSM08D20-Z400</v>
      </c>
      <c r="B29" s="47" t="str">
        <f>IFERROR(PIMExport!B27*1,IFERROR(SUBSTITUTE(PIMExport!B27,".",",")*1,PIMExport!B27))</f>
        <v>BallScrew</v>
      </c>
      <c r="C29" s="47" t="str">
        <f>IFERROR(PIMExport!C27*1,IFERROR(SUBSTITUTE(PIMExport!C27,".",",")*1,PIMExport!C27))</f>
        <v>Ball Guide</v>
      </c>
      <c r="D29" s="47">
        <f>IFERROR(PIMExport!D27*1,IFERROR(SUBSTITUTE(PIMExport!D27,".",",")*1,PIMExport!D27))</f>
        <v>4410</v>
      </c>
      <c r="E29" s="47">
        <f>IFERROR(PIMExport!E27*1,IFERROR(SUBSTITUTE(PIMExport!E27,".",",")*1,PIMExport!E27))</f>
        <v>11.5</v>
      </c>
      <c r="F29" s="47">
        <f>IFERROR(PIMExport!F27*1,IFERROR(SUBSTITUTE(PIMExport!F27,".",",")*1,PIMExport!F27))</f>
        <v>0</v>
      </c>
      <c r="G29" s="47">
        <f>IFERROR(PIMExport!G27*1,IFERROR(SUBSTITUTE(PIMExport!G27,".",",")*1,PIMExport!G27))</f>
        <v>29.5</v>
      </c>
      <c r="H29" s="47">
        <f>IFERROR(PIMExport!H27*1,IFERROR(SUBSTITUTE(PIMExport!H27,".",",")*1,PIMExport!H27))</f>
        <v>2.7</v>
      </c>
      <c r="I29" s="47">
        <f>IFERROR(PIMExport!I27*1,IFERROR(SUBSTITUTE(PIMExport!I27,".",",")*1,PIMExport!I27))</f>
        <v>400</v>
      </c>
      <c r="J29" s="47">
        <f>IFERROR(PIMExport!J27*1,IFERROR(SUBSTITUTE(PIMExport!J27,".",",")*1,PIMExport!J27))</f>
        <v>164</v>
      </c>
      <c r="K29" s="47">
        <f>IFERROR(PIMExport!K27*1,IFERROR(SUBSTITUTE(PIMExport!K27,".",",")*1,PIMExport!K27))</f>
        <v>0</v>
      </c>
      <c r="L29" s="47">
        <f>IFERROR(PIMExport!L27*1,IFERROR(SUBSTITUTE(PIMExport!L27,".",",")*1,PIMExport!L27))</f>
        <v>3.8999999999999999E-5</v>
      </c>
      <c r="M29" s="47">
        <f>IFERROR(PIMExport!M27*1,IFERROR(SUBSTITUTE(PIMExport!M27,".",",")*1,PIMExport!M27))</f>
        <v>0.9</v>
      </c>
      <c r="N29" s="47">
        <f>IFERROR(PIMExport!N27*1,IFERROR(SUBSTITUTE(PIMExport!N27,".",",")*1,PIMExport!N27))</f>
        <v>150</v>
      </c>
      <c r="O29" s="47">
        <f>IFERROR(PIMExport!O27*1,IFERROR(SUBSTITUTE(PIMExport!O27,".",",")*1,PIMExport!O27))</f>
        <v>1500</v>
      </c>
      <c r="P29" s="47">
        <f>IFERROR(PIMExport!P27*1,IFERROR(SUBSTITUTE(PIMExport!P27,".",",")*1,PIMExport!P27))</f>
        <v>3000</v>
      </c>
      <c r="Q29" s="47">
        <f>IFERROR(PIMExport!Q27*1,IFERROR(SUBSTITUTE(PIMExport!Q27,".",",")*1,PIMExport!Q27))</f>
        <v>2.5</v>
      </c>
      <c r="R29" s="47">
        <f>IFERROR(PIMExport!R27*1,IFERROR(SUBSTITUTE(PIMExport!R27,".",",")*1,PIMExport!R27))</f>
        <v>3.4</v>
      </c>
      <c r="S29" s="47">
        <f>IFERROR(PIMExport!S27*1,IFERROR(SUBSTITUTE(PIMExport!S27,".",",")*1,PIMExport!S27))</f>
        <v>4.2</v>
      </c>
      <c r="T29" s="47">
        <f>IFERROR(PIMExport!T27*1,IFERROR(SUBSTITUTE(PIMExport!T27,".",",")*1,PIMExport!T27))</f>
        <v>35</v>
      </c>
      <c r="U29" s="47">
        <f>IFERROR(PIMExport!U27*1,IFERROR(SUBSTITUTE(PIMExport!U27,".",",")*1,PIMExport!U27))</f>
        <v>0.1</v>
      </c>
      <c r="V29" s="47">
        <f>IFERROR(PIMExport!V27*1,IFERROR(SUBSTITUTE(PIMExport!V27,".",",")*1,PIMExport!V27))</f>
        <v>0</v>
      </c>
      <c r="W29" s="47">
        <f>IFERROR(PIMExport!W27*1,IFERROR(SUBSTITUTE(PIMExport!W27,".",",")*1,PIMExport!W27))</f>
        <v>0</v>
      </c>
      <c r="X29" s="47">
        <f>IFERROR(PIMExport!X27*1,IFERROR(SUBSTITUTE(PIMExport!X27,".",",")*1,PIMExport!X27))</f>
        <v>0</v>
      </c>
      <c r="Y29" s="47">
        <f>IFERROR(PIMExport!Y27*1,IFERROR(SUBSTITUTE(PIMExport!Y27,".",",")*1,PIMExport!Y27))</f>
        <v>12000</v>
      </c>
      <c r="Z29" s="47">
        <f>IFERROR(PIMExport!Z27*1,IFERROR(SUBSTITUTE(PIMExport!Z27,".",",")*1,PIMExport!Z27))</f>
        <v>8000</v>
      </c>
      <c r="AA29" s="47">
        <f>IFERROR(PIMExport!AA27*1,IFERROR(SUBSTITUTE(PIMExport!AA27,".",",")*1,PIMExport!AA27))</f>
        <v>0</v>
      </c>
      <c r="AB29" s="47">
        <f>IFERROR(PIMExport!AB27*1,IFERROR(SUBSTITUTE(PIMExport!AB27,".",",")*1,PIMExport!AB27))</f>
        <v>0</v>
      </c>
      <c r="AC29" s="47">
        <f>IFERROR(PIMExport!AC27*1,IFERROR(SUBSTITUTE(PIMExport!AC27,".",",")*1,PIMExport!AC27))</f>
        <v>0</v>
      </c>
      <c r="AD29" s="47">
        <f>IFERROR(PIMExport!AD27*1,IFERROR(SUBSTITUTE(PIMExport!AD27,".",",")*1,PIMExport!AD27))</f>
        <v>0</v>
      </c>
      <c r="AE29" s="47">
        <f>IFERROR(PIMExport!AE27*1,IFERROR(SUBSTITUTE(PIMExport!AE27,".",",")*1,PIMExport!AE27))</f>
        <v>8000</v>
      </c>
      <c r="AF29" s="47">
        <f>IFERROR(PIMExport!AF27*1,IFERROR(SUBSTITUTE(PIMExport!AF27,".",",")*1,PIMExport!AF27))</f>
        <v>8000</v>
      </c>
      <c r="AG29" s="47">
        <f>IFERROR(PIMExport!AG27*1,IFERROR(SUBSTITUTE(PIMExport!AG27,".",",")*1,PIMExport!AG27))</f>
        <v>780</v>
      </c>
      <c r="AH29" s="47">
        <f>IFERROR(PIMExport!AH27*1,IFERROR(SUBSTITUTE(PIMExport!AH27,".",",")*1,PIMExport!AH27))</f>
        <v>0</v>
      </c>
      <c r="AI29" s="47">
        <f>IFERROR(PIMExport!AI27*1,IFERROR(SUBSTITUTE(PIMExport!AI27,".",",")*1,PIMExport!AI27))</f>
        <v>0</v>
      </c>
      <c r="AJ29" s="47">
        <f>IFERROR(PIMExport!AJ27*1,IFERROR(SUBSTITUTE(PIMExport!AJ27,".",",")*1,PIMExport!AJ27))</f>
        <v>8</v>
      </c>
      <c r="AK29" s="47">
        <f>IFERROR(PIMExport!AK27*1,IFERROR(SUBSTITUTE(PIMExport!AK27,".",",")*1,PIMExport!AK27))</f>
        <v>8</v>
      </c>
      <c r="AL29" s="47">
        <f>IFERROR(PIMExport!AL27*1,IFERROR(SUBSTITUTE(PIMExport!AL27,".",",")*1,PIMExport!AL27))</f>
        <v>1</v>
      </c>
      <c r="AM29" s="47">
        <f>IFERROR(PIMExport!AM27*1,IFERROR(SUBSTITUTE(PIMExport!AM27,".",",")*1,PIMExport!AM27))</f>
        <v>20</v>
      </c>
      <c r="AN29" s="47">
        <f>IFERROR(PIMExport!AN27*1,IFERROR(SUBSTITUTE(PIMExport!AN27,".",",")*1,PIMExport!AN27))</f>
        <v>2</v>
      </c>
      <c r="AO29" s="47">
        <f>IFERROR(PIMExport!AO27*1,IFERROR(SUBSTITUTE(PIMExport!AO27,".",",")*1,PIMExport!AO27))</f>
        <v>71860</v>
      </c>
      <c r="AP29" s="47">
        <f>IFERROR(PIMExport!AP27*1,IFERROR(SUBSTITUTE(PIMExport!AP27,".",",")*1,PIMExport!AP27))</f>
        <v>600</v>
      </c>
      <c r="AQ29" s="47">
        <f>IFERROR(PIMExport!AQ27*1,IFERROR(SUBSTITUTE(PIMExport!AQ27,".",",")*1,PIMExport!AQ27))</f>
        <v>0</v>
      </c>
      <c r="AR29" s="47">
        <f>IFERROR(PIMExport!AR27*1,IFERROR(SUBSTITUTE(PIMExport!AR27,".",",")*1,PIMExport!AR27))</f>
        <v>0</v>
      </c>
      <c r="AS29" s="47">
        <f>IFERROR(PIMExport!AS27*1,IFERROR(SUBSTITUTE(PIMExport!AS27,".",",")*1,PIMExport!AS27))</f>
        <v>0</v>
      </c>
      <c r="AT29" s="47">
        <f>IFERROR(PIMExport!AT27*1,IFERROR(SUBSTITUTE(PIMExport!AT27,".",",")*1,PIMExport!AT27))</f>
        <v>0</v>
      </c>
      <c r="AU29" s="47">
        <f>IFERROR(PIMExport!AU27*1,IFERROR(SUBSTITUTE(PIMExport!AU27,".",",")*1,PIMExport!AU27))</f>
        <v>0</v>
      </c>
      <c r="AV29" s="47">
        <f>IFERROR(PIMExport!AV27*1,IFERROR(SUBSTITUTE(PIMExport!AV27,".",",")*1,PIMExport!AV27))</f>
        <v>0</v>
      </c>
      <c r="AW29" s="47">
        <f>IFERROR(PIMExport!AW27*1,IFERROR(SUBSTITUTE(PIMExport!AW27,".",",")*1,PIMExport!AW27))</f>
        <v>0</v>
      </c>
      <c r="AX29" s="47">
        <f>IFERROR(PIMExport!AX27*1,IFERROR(SUBSTITUTE(PIMExport!AX27,".",",")*1,PIMExport!AX27))</f>
        <v>0</v>
      </c>
      <c r="AY29" s="47">
        <f>IFERROR(PIMExport!AY27*1,IFERROR(SUBSTITUTE(PIMExport!AY27,".",",")*1,PIMExport!AY27))</f>
        <v>0</v>
      </c>
      <c r="AZ29" s="47">
        <f>IFERROR(PIMExport!AZ27*1,IFERROR(SUBSTITUTE(PIMExport!AZ27,".",",")*1,PIMExport!AZ27))</f>
        <v>0</v>
      </c>
      <c r="BA29" s="47">
        <f>IFERROR(PIMExport!BA27*1,IFERROR(SUBSTITUTE(PIMExport!BA27,".",",")*1,PIMExport!BA27))</f>
        <v>0</v>
      </c>
      <c r="BB29" s="47">
        <f>IFERROR(PIMExport!BB27*1,IFERROR(SUBSTITUTE(PIMExport!BB27,".",",")*1,PIMExport!BB27))</f>
        <v>0</v>
      </c>
      <c r="BC29" s="47">
        <f>IFERROR(PIMExport!BC27*1,IFERROR(SUBSTITUTE(PIMExport!BC27,".",",")*1,PIMExport!BC27))</f>
        <v>0</v>
      </c>
      <c r="BD29" s="47">
        <f>IFERROR(PIMExport!BD27*1,IFERROR(SUBSTITUTE(PIMExport!BD27,".",",")*1,PIMExport!BD27))</f>
        <v>0</v>
      </c>
      <c r="BE29" s="47">
        <f>IFERROR(PIMExport!BE27*1,IFERROR(SUBSTITUTE(PIMExport!BE27,".",",")*1,PIMExport!BE27))</f>
        <v>0</v>
      </c>
      <c r="BF29" s="47">
        <f>IFERROR(PIMExport!BF27*1,IFERROR(SUBSTITUTE(PIMExport!BF27,".",",")*1,PIMExport!BF27))</f>
        <v>0</v>
      </c>
      <c r="BG29" s="47">
        <f>IFERROR(PIMExport!BG27*1,IFERROR(SUBSTITUTE(PIMExport!BG27,".",",")*1,PIMExport!BG27))</f>
        <v>530</v>
      </c>
      <c r="BH29" s="47">
        <f>IFERROR(PIMExport!BH27*1,IFERROR(SUBSTITUTE(PIMExport!BH27,".",",")*1,PIMExport!BH27))</f>
        <v>590</v>
      </c>
      <c r="BI29" s="47">
        <f>IFERROR(PIMExport!BI27*1,IFERROR(SUBSTITUTE(PIMExport!BI27,".",",")*1,PIMExport!BI27))</f>
        <v>650</v>
      </c>
      <c r="BJ29" s="47">
        <f>IFERROR(PIMExport!BJ27*1,IFERROR(SUBSTITUTE(PIMExport!BJ27,".",",")*1,PIMExport!BJ27))</f>
        <v>710</v>
      </c>
      <c r="BK29" s="47">
        <f>IFERROR(PIMExport!BK27*1,IFERROR(SUBSTITUTE(PIMExport!BK27,".",",")*1,PIMExport!BK27))</f>
        <v>770</v>
      </c>
      <c r="BL29" s="47">
        <f>IFERROR(PIMExport!BL27*1,IFERROR(SUBSTITUTE(PIMExport!BL27,".",",")*1,PIMExport!BL27))</f>
        <v>830</v>
      </c>
      <c r="BM29" s="47">
        <f>IFERROR(PIMExport!BM27*1,IFERROR(SUBSTITUTE(PIMExport!BM27,".",",")*1,PIMExport!BM27))</f>
        <v>890</v>
      </c>
      <c r="BN29" s="47">
        <f>IFERROR(PIMExport!BN27*1,IFERROR(SUBSTITUTE(PIMExport!BN27,".",",")*1,PIMExport!BN27))</f>
        <v>950</v>
      </c>
      <c r="BO29" s="47">
        <f>IFERROR(PIMExport!BO27*1,IFERROR(SUBSTITUTE(PIMExport!BO27,".",",")*1,PIMExport!BO27))</f>
        <v>1010</v>
      </c>
      <c r="BP29" s="47">
        <f>IFERROR(PIMExport!BP27*1,IFERROR(SUBSTITUTE(PIMExport!BP27,".",",")*1,PIMExport!BP27))</f>
        <v>0</v>
      </c>
      <c r="BQ29" s="47">
        <f>IFERROR(PIMExport!BQ27*1,IFERROR(SUBSTITUTE(PIMExport!BQ27,".",",")*1,PIMExport!BQ27))</f>
        <v>0</v>
      </c>
      <c r="BR29" s="47">
        <f>IFERROR(PIMExport!BR27*1,IFERROR(SUBSTITUTE(PIMExport!BR27,".",",")*1,PIMExport!BR27))</f>
        <v>0</v>
      </c>
      <c r="BS29" s="47">
        <f>IFERROR(PIMExport!BS27*1,IFERROR(SUBSTITUTE(PIMExport!BS27,".",",")*1,PIMExport!BS27))</f>
        <v>0</v>
      </c>
      <c r="BT29" s="47">
        <f>IFERROR(PIMExport!BT27*1,IFERROR(SUBSTITUTE(PIMExport!BT27,".",",")*1,PIMExport!BT27))</f>
        <v>0</v>
      </c>
      <c r="BU29" s="47">
        <f>IFERROR(PIMExport!BU27*1,IFERROR(SUBSTITUTE(PIMExport!BU27,".",",")*1,PIMExport!BU27))</f>
        <v>0</v>
      </c>
      <c r="BV29" s="47">
        <f>IFERROR(PIMExport!BV27*1,IFERROR(SUBSTITUTE(PIMExport!BV27,".",",")*1,PIMExport!BV27))</f>
        <v>0</v>
      </c>
      <c r="BW29" s="47">
        <f>IFERROR(PIMExport!BW27*1,IFERROR(SUBSTITUTE(PIMExport!BW27,".",",")*1,PIMExport!BW27))</f>
        <v>0</v>
      </c>
      <c r="BX29" s="47">
        <f>IFERROR(PIMExport!BX27*1,IFERROR(SUBSTITUTE(PIMExport!BX27,".",",")*1,PIMExport!BX27))</f>
        <v>0</v>
      </c>
      <c r="BY29" s="47">
        <f>IFERROR(PIMExport!BY27*1,IFERROR(SUBSTITUTE(PIMExport!BY27,".",",")*1,PIMExport!BY27))</f>
        <v>0</v>
      </c>
      <c r="BZ29" s="47">
        <f>IFERROR(PIMExport!BZ27*1,IFERROR(SUBSTITUTE(PIMExport!BZ27,".",",")*1,PIMExport!BZ27))</f>
        <v>0</v>
      </c>
      <c r="CA29" s="47">
        <f>IFERROR(PIMExport!CA27*1,IFERROR(SUBSTITUTE(PIMExport!CA27,".",",")*1,PIMExport!CA27))</f>
        <v>0</v>
      </c>
      <c r="CB29" s="47">
        <f>IFERROR(PIMExport!CB27*1,IFERROR(SUBSTITUTE(PIMExport!CB27,".",",")*1,PIMExport!CB27))</f>
        <v>751</v>
      </c>
      <c r="CC29" s="47">
        <f>IFERROR(PIMExport!CC27*1,IFERROR(SUBSTITUTE(PIMExport!CC27,".",",")*1,PIMExport!CC27))</f>
        <v>1141</v>
      </c>
      <c r="CD29" s="47">
        <f>IFERROR(PIMExport!CD27*1,IFERROR(SUBSTITUTE(PIMExport!CD27,".",",")*1,PIMExport!CD27))</f>
        <v>1881</v>
      </c>
      <c r="CE29" s="47">
        <f>IFERROR(PIMExport!CE27*1,IFERROR(SUBSTITUTE(PIMExport!CE27,".",",")*1,PIMExport!CE27))</f>
        <v>2621</v>
      </c>
      <c r="CF29" s="47">
        <f>IFERROR(PIMExport!CF27*1,IFERROR(SUBSTITUTE(PIMExport!CF27,".",",")*1,PIMExport!CF27))</f>
        <v>3361</v>
      </c>
      <c r="CG29" s="47">
        <f>IFERROR(PIMExport!CG27*1,IFERROR(SUBSTITUTE(PIMExport!CG27,".",",")*1,PIMExport!CG27))</f>
        <v>4101</v>
      </c>
      <c r="CH29" s="47">
        <f>IFERROR(PIMExport!CH27*1,IFERROR(SUBSTITUTE(PIMExport!CH27,".",",")*1,PIMExport!CH27))</f>
        <v>4841</v>
      </c>
      <c r="CI29" s="47">
        <f>IFERROR(PIMExport!CI27*1,IFERROR(SUBSTITUTE(PIMExport!CI27,".",",")*1,PIMExport!CI27))</f>
        <v>5001</v>
      </c>
      <c r="CJ29" s="47">
        <f>IFERROR(PIMExport!CJ27*1,IFERROR(SUBSTITUTE(PIMExport!CJ27,".",",")*1,PIMExport!CJ27))</f>
        <v>0</v>
      </c>
      <c r="CK29" s="47">
        <f>IFERROR(PIMExport!CK27*1,IFERROR(SUBSTITUTE(PIMExport!CK27,".",",")*1,PIMExport!CK27))</f>
        <v>0</v>
      </c>
      <c r="CL29" s="47">
        <f>IFERROR(PIMExport!CL27*1,IFERROR(SUBSTITUTE(PIMExport!CL27,".",",")*1,PIMExport!CL27))</f>
        <v>0</v>
      </c>
      <c r="CM29" s="47">
        <f>IFERROR(PIMExport!CM27*1,IFERROR(SUBSTITUTE(PIMExport!CM27,".",",")*1,PIMExport!CM27))</f>
        <v>0</v>
      </c>
      <c r="CN29" s="47">
        <f>IFERROR(PIMExport!CN27*1,IFERROR(SUBSTITUTE(PIMExport!CN27,".",",")*1,PIMExport!CN27))</f>
        <v>0</v>
      </c>
      <c r="CO29" s="47">
        <f>IFERROR(PIMExport!CO27*1,IFERROR(SUBSTITUTE(PIMExport!CO27,".",",")*1,PIMExport!CO27))</f>
        <v>0</v>
      </c>
      <c r="CP29" s="47">
        <f>IFERROR(PIMExport!CP27*1,IFERROR(SUBSTITUTE(PIMExport!CP27,".",",")*1,PIMExport!CP27))</f>
        <v>0</v>
      </c>
      <c r="CQ29" s="47">
        <f>IFERROR(PIMExport!CQ27*1,IFERROR(SUBSTITUTE(PIMExport!CQ27,".",",")*1,PIMExport!CQ27))</f>
        <v>0</v>
      </c>
      <c r="CR29" s="47">
        <f>IFERROR(PIMExport!CR27*1,IFERROR(SUBSTITUTE(PIMExport!CR27,".",",")*1,PIMExport!CR27))</f>
        <v>0</v>
      </c>
      <c r="CS29" s="47">
        <f>IFERROR(PIMExport!CS27*1,IFERROR(SUBSTITUTE(PIMExport!CS27,".",",")*1,PIMExport!CS27))</f>
        <v>0</v>
      </c>
      <c r="CT29" s="47">
        <f>IFERROR(PIMExport!CT27*1,IFERROR(SUBSTITUTE(PIMExport!CT27,".",",")*1,PIMExport!CT27))</f>
        <v>0</v>
      </c>
      <c r="CU29" s="47">
        <f>IFERROR(PIMExport!CU27*1,IFERROR(SUBSTITUTE(PIMExport!CU27,".",",")*1,PIMExport!CU27))</f>
        <v>20</v>
      </c>
      <c r="CV29" s="47">
        <f>IFERROR(PIMExport!CV27*1,IFERROR(SUBSTITUTE(PIMExport!CV27,".",",")*1,PIMExport!CV27))</f>
        <v>29700</v>
      </c>
      <c r="CW29" s="47">
        <f>IFERROR(PIMExport!CW27*1,IFERROR(SUBSTITUTE(PIMExport!CW27,".",",")*1,PIMExport!CW27))</f>
        <v>6.3400000000000001E-4</v>
      </c>
      <c r="CX29" s="47">
        <f>IFERROR(PIMExport!CX27*1,IFERROR(SUBSTITUTE(PIMExport!CX27,".",",")*1,PIMExport!CX27))</f>
        <v>500</v>
      </c>
      <c r="CY29" s="47">
        <f>IFERROR(PIMExport!CY27*1,IFERROR(SUBSTITUTE(PIMExport!CY27,".",",")*1,PIMExport!CY27))</f>
        <v>700</v>
      </c>
      <c r="CZ29" s="47">
        <f>IFERROR(PIMExport!CZ27*1,IFERROR(SUBSTITUTE(PIMExport!CZ27,".",",")*1,PIMExport!CZ27))</f>
        <v>42300</v>
      </c>
      <c r="DA29" s="47">
        <f>IFERROR(PIMExport!DA27*1,IFERROR(SUBSTITUTE(PIMExport!DA27,".",",")*1,PIMExport!DA27))</f>
        <v>700</v>
      </c>
      <c r="DB29" s="47">
        <f>IFERROR(PIMExport!DB27*1,IFERROR(SUBSTITUTE(PIMExport!DB27,".",",")*1,PIMExport!DB27))</f>
        <v>0</v>
      </c>
      <c r="DC29" s="47">
        <f>IFERROR(PIMExport!DC27*1,IFERROR(SUBSTITUTE(PIMExport!DC27,".",",")*1,PIMExport!DC27))</f>
        <v>0</v>
      </c>
      <c r="DD29" s="47">
        <f>IFERROR(PIMExport!DD27*1,IFERROR(SUBSTITUTE(PIMExport!DD27,".",",")*1,PIMExport!DD27))</f>
        <v>0</v>
      </c>
      <c r="DE29" s="47">
        <f>IFERROR(PIMExport!DE27*1,IFERROR(SUBSTITUTE(PIMExport!DE27,".",",")*1,PIMExport!DE27))</f>
        <v>0</v>
      </c>
      <c r="DF29" s="47">
        <f>IFERROR(PIMExport!DF27*1,IFERROR(SUBSTITUTE(PIMExport!DF27,".",",")*1,PIMExport!DF27))</f>
        <v>0</v>
      </c>
      <c r="DG29" s="47">
        <f>IFERROR(PIMExport!DG27*1,IFERROR(SUBSTITUTE(PIMExport!DG27,".",",")*1,PIMExport!DG27))</f>
        <v>0</v>
      </c>
      <c r="DH29" s="47" t="str">
        <f>IFERROR(PIMExport!DH27*1,IFERROR(SUBSTITUTE(PIMExport!DH27,".",",")*1,PIMExport!DH27))</f>
        <v>Equal to or better than 0.025 mm</v>
      </c>
      <c r="DI29" s="47">
        <f>IFERROR(PIMExport!DI27*1,IFERROR(SUBSTITUTE(PIMExport!DI27,".",",")*1,PIMExport!DI27))</f>
        <v>0</v>
      </c>
      <c r="DJ29" s="47" t="str">
        <f>IFERROR(PIMExport!DJ27*1,IFERROR(SUBSTITUTE(PIMExport!DJ27,".",",")*1,PIMExport!DJ27))</f>
        <v>240 x 85 mm</v>
      </c>
      <c r="DK29" s="47" t="str">
        <f>IFERROR(PIMExport!DK27*1,IFERROR(SUBSTITUTE(PIMExport!DK27,".",",")*1,PIMExport!DK27))</f>
        <v>32 mm</v>
      </c>
      <c r="DL29" s="47">
        <f>IFERROR(PIMExport!DL27*1,IFERROR(SUBSTITUTE(PIMExport!DL27,".",",")*1,PIMExport!DL27))</f>
        <v>740</v>
      </c>
      <c r="DM29" s="47">
        <f>IFERROR(PIMExport!DM27*1,IFERROR(SUBSTITUTE(PIMExport!DM27,".",",")*1,PIMExport!DM27))</f>
        <v>5700</v>
      </c>
      <c r="DN29" s="47">
        <f>IFERROR(PIMExport!DN27*1,IFERROR(SUBSTITUTE(PIMExport!DN27,".",",")*1,PIMExport!DN27))</f>
        <v>0</v>
      </c>
      <c r="DO29" s="47">
        <f>IFERROR(PIMExport!DO27*1,IFERROR(SUBSTITUTE(PIMExport!DO27,".",",")*1,PIMExport!DO27))</f>
        <v>0</v>
      </c>
    </row>
    <row r="30" spans="1:119">
      <c r="A30" s="47" t="str">
        <f>IFERROR(PIMExport!A28*1,IFERROR(SUBSTITUTE(PIMExport!A28,".",",")*1,PIMExport!A28))</f>
        <v>MLSM08D40-Z400</v>
      </c>
      <c r="B30" s="47" t="str">
        <f>IFERROR(PIMExport!B28*1,IFERROR(SUBSTITUTE(PIMExport!B28,".",",")*1,PIMExport!B28))</f>
        <v>BallScrew</v>
      </c>
      <c r="C30" s="47" t="str">
        <f>IFERROR(PIMExport!C28*1,IFERROR(SUBSTITUTE(PIMExport!C28,".",",")*1,PIMExport!C28))</f>
        <v>Ball Guide</v>
      </c>
      <c r="D30" s="47">
        <f>IFERROR(PIMExport!D28*1,IFERROR(SUBSTITUTE(PIMExport!D28,".",",")*1,PIMExport!D28))</f>
        <v>4410</v>
      </c>
      <c r="E30" s="47">
        <f>IFERROR(PIMExport!E28*1,IFERROR(SUBSTITUTE(PIMExport!E28,".",",")*1,PIMExport!E28))</f>
        <v>11.5</v>
      </c>
      <c r="F30" s="47">
        <f>IFERROR(PIMExport!F28*1,IFERROR(SUBSTITUTE(PIMExport!F28,".",",")*1,PIMExport!F28))</f>
        <v>0</v>
      </c>
      <c r="G30" s="47">
        <f>IFERROR(PIMExport!G28*1,IFERROR(SUBSTITUTE(PIMExport!G28,".",",")*1,PIMExport!G28))</f>
        <v>29.5</v>
      </c>
      <c r="H30" s="47">
        <f>IFERROR(PIMExport!H28*1,IFERROR(SUBSTITUTE(PIMExport!H28,".",",")*1,PIMExport!H28))</f>
        <v>2.7</v>
      </c>
      <c r="I30" s="47">
        <f>IFERROR(PIMExport!I28*1,IFERROR(SUBSTITUTE(PIMExport!I28,".",",")*1,PIMExport!I28))</f>
        <v>400</v>
      </c>
      <c r="J30" s="47">
        <f>IFERROR(PIMExport!J28*1,IFERROR(SUBSTITUTE(PIMExport!J28,".",",")*1,PIMExport!J28))</f>
        <v>164</v>
      </c>
      <c r="K30" s="47">
        <f>IFERROR(PIMExport!K28*1,IFERROR(SUBSTITUTE(PIMExport!K28,".",",")*1,PIMExport!K28))</f>
        <v>0</v>
      </c>
      <c r="L30" s="47">
        <f>IFERROR(PIMExport!L28*1,IFERROR(SUBSTITUTE(PIMExport!L28,".",",")*1,PIMExport!L28))</f>
        <v>3.8999999999999999E-5</v>
      </c>
      <c r="M30" s="47">
        <f>IFERROR(PIMExport!M28*1,IFERROR(SUBSTITUTE(PIMExport!M28,".",",")*1,PIMExport!M28))</f>
        <v>0.9</v>
      </c>
      <c r="N30" s="47">
        <f>IFERROR(PIMExport!N28*1,IFERROR(SUBSTITUTE(PIMExport!N28,".",",")*1,PIMExport!N28))</f>
        <v>150</v>
      </c>
      <c r="O30" s="47">
        <f>IFERROR(PIMExport!O28*1,IFERROR(SUBSTITUTE(PIMExport!O28,".",",")*1,PIMExport!O28))</f>
        <v>1500</v>
      </c>
      <c r="P30" s="47">
        <f>IFERROR(PIMExport!P28*1,IFERROR(SUBSTITUTE(PIMExport!P28,".",",")*1,PIMExport!P28))</f>
        <v>3000</v>
      </c>
      <c r="Q30" s="47">
        <f>IFERROR(PIMExport!Q28*1,IFERROR(SUBSTITUTE(PIMExport!Q28,".",",")*1,PIMExport!Q28))</f>
        <v>2.8</v>
      </c>
      <c r="R30" s="47">
        <f>IFERROR(PIMExport!R28*1,IFERROR(SUBSTITUTE(PIMExport!R28,".",",")*1,PIMExport!R28))</f>
        <v>4</v>
      </c>
      <c r="S30" s="47">
        <f>IFERROR(PIMExport!S28*1,IFERROR(SUBSTITUTE(PIMExport!S28,".",",")*1,PIMExport!S28))</f>
        <v>4.5</v>
      </c>
      <c r="T30" s="47">
        <f>IFERROR(PIMExport!T28*1,IFERROR(SUBSTITUTE(PIMExport!T28,".",",")*1,PIMExport!T28))</f>
        <v>35</v>
      </c>
      <c r="U30" s="47">
        <f>IFERROR(PIMExport!U28*1,IFERROR(SUBSTITUTE(PIMExport!U28,".",",")*1,PIMExport!U28))</f>
        <v>0.1</v>
      </c>
      <c r="V30" s="47">
        <f>IFERROR(PIMExport!V28*1,IFERROR(SUBSTITUTE(PIMExport!V28,".",",")*1,PIMExport!V28))</f>
        <v>0</v>
      </c>
      <c r="W30" s="47">
        <f>IFERROR(PIMExport!W28*1,IFERROR(SUBSTITUTE(PIMExport!W28,".",",")*1,PIMExport!W28))</f>
        <v>0</v>
      </c>
      <c r="X30" s="47">
        <f>IFERROR(PIMExport!X28*1,IFERROR(SUBSTITUTE(PIMExport!X28,".",",")*1,PIMExport!X28))</f>
        <v>0</v>
      </c>
      <c r="Y30" s="47">
        <f>IFERROR(PIMExport!Y28*1,IFERROR(SUBSTITUTE(PIMExport!Y28,".",",")*1,PIMExport!Y28))</f>
        <v>12000</v>
      </c>
      <c r="Z30" s="47">
        <f>IFERROR(PIMExport!Z28*1,IFERROR(SUBSTITUTE(PIMExport!Z28,".",",")*1,PIMExport!Z28))</f>
        <v>8000</v>
      </c>
      <c r="AA30" s="47">
        <f>IFERROR(PIMExport!AA28*1,IFERROR(SUBSTITUTE(PIMExport!AA28,".",",")*1,PIMExport!AA28))</f>
        <v>0</v>
      </c>
      <c r="AB30" s="47">
        <f>IFERROR(PIMExport!AB28*1,IFERROR(SUBSTITUTE(PIMExport!AB28,".",",")*1,PIMExport!AB28))</f>
        <v>0</v>
      </c>
      <c r="AC30" s="47">
        <f>IFERROR(PIMExport!AC28*1,IFERROR(SUBSTITUTE(PIMExport!AC28,".",",")*1,PIMExport!AC28))</f>
        <v>0</v>
      </c>
      <c r="AD30" s="47">
        <f>IFERROR(PIMExport!AD28*1,IFERROR(SUBSTITUTE(PIMExport!AD28,".",",")*1,PIMExport!AD28))</f>
        <v>0</v>
      </c>
      <c r="AE30" s="47">
        <f>IFERROR(PIMExport!AE28*1,IFERROR(SUBSTITUTE(PIMExport!AE28,".",",")*1,PIMExport!AE28))</f>
        <v>8000</v>
      </c>
      <c r="AF30" s="47">
        <f>IFERROR(PIMExport!AF28*1,IFERROR(SUBSTITUTE(PIMExport!AF28,".",",")*1,PIMExport!AF28))</f>
        <v>8000</v>
      </c>
      <c r="AG30" s="47">
        <f>IFERROR(PIMExport!AG28*1,IFERROR(SUBSTITUTE(PIMExport!AG28,".",",")*1,PIMExport!AG28))</f>
        <v>780</v>
      </c>
      <c r="AH30" s="47">
        <f>IFERROR(PIMExport!AH28*1,IFERROR(SUBSTITUTE(PIMExport!AH28,".",",")*1,PIMExport!AH28))</f>
        <v>0</v>
      </c>
      <c r="AI30" s="47">
        <f>IFERROR(PIMExport!AI28*1,IFERROR(SUBSTITUTE(PIMExport!AI28,".",",")*1,PIMExport!AI28))</f>
        <v>0</v>
      </c>
      <c r="AJ30" s="47">
        <f>IFERROR(PIMExport!AJ28*1,IFERROR(SUBSTITUTE(PIMExport!AJ28,".",",")*1,PIMExport!AJ28))</f>
        <v>8</v>
      </c>
      <c r="AK30" s="47">
        <f>IFERROR(PIMExport!AK28*1,IFERROR(SUBSTITUTE(PIMExport!AK28,".",",")*1,PIMExport!AK28))</f>
        <v>8</v>
      </c>
      <c r="AL30" s="47">
        <f>IFERROR(PIMExport!AL28*1,IFERROR(SUBSTITUTE(PIMExport!AL28,".",",")*1,PIMExport!AL28))</f>
        <v>2</v>
      </c>
      <c r="AM30" s="47">
        <f>IFERROR(PIMExport!AM28*1,IFERROR(SUBSTITUTE(PIMExport!AM28,".",",")*1,PIMExport!AM28))</f>
        <v>20</v>
      </c>
      <c r="AN30" s="47">
        <f>IFERROR(PIMExport!AN28*1,IFERROR(SUBSTITUTE(PIMExport!AN28,".",",")*1,PIMExport!AN28))</f>
        <v>2</v>
      </c>
      <c r="AO30" s="47">
        <f>IFERROR(PIMExport!AO28*1,IFERROR(SUBSTITUTE(PIMExport!AO28,".",",")*1,PIMExport!AO28))</f>
        <v>71860</v>
      </c>
      <c r="AP30" s="47">
        <f>IFERROR(PIMExport!AP28*1,IFERROR(SUBSTITUTE(PIMExport!AP28,".",",")*1,PIMExport!AP28))</f>
        <v>600</v>
      </c>
      <c r="AQ30" s="47">
        <f>IFERROR(PIMExport!AQ28*1,IFERROR(SUBSTITUTE(PIMExport!AQ28,".",",")*1,PIMExport!AQ28))</f>
        <v>0</v>
      </c>
      <c r="AR30" s="47">
        <f>IFERROR(PIMExport!AR28*1,IFERROR(SUBSTITUTE(PIMExport!AR28,".",",")*1,PIMExport!AR28))</f>
        <v>0</v>
      </c>
      <c r="AS30" s="47">
        <f>IFERROR(PIMExport!AS28*1,IFERROR(SUBSTITUTE(PIMExport!AS28,".",",")*1,PIMExport!AS28))</f>
        <v>0</v>
      </c>
      <c r="AT30" s="47">
        <f>IFERROR(PIMExport!AT28*1,IFERROR(SUBSTITUTE(PIMExport!AT28,".",",")*1,PIMExport!AT28))</f>
        <v>0</v>
      </c>
      <c r="AU30" s="47">
        <f>IFERROR(PIMExport!AU28*1,IFERROR(SUBSTITUTE(PIMExport!AU28,".",",")*1,PIMExport!AU28))</f>
        <v>0</v>
      </c>
      <c r="AV30" s="47">
        <f>IFERROR(PIMExport!AV28*1,IFERROR(SUBSTITUTE(PIMExport!AV28,".",",")*1,PIMExport!AV28))</f>
        <v>0</v>
      </c>
      <c r="AW30" s="47">
        <f>IFERROR(PIMExport!AW28*1,IFERROR(SUBSTITUTE(PIMExport!AW28,".",",")*1,PIMExport!AW28))</f>
        <v>0</v>
      </c>
      <c r="AX30" s="47">
        <f>IFERROR(PIMExport!AX28*1,IFERROR(SUBSTITUTE(PIMExport!AX28,".",",")*1,PIMExport!AX28))</f>
        <v>0</v>
      </c>
      <c r="AY30" s="47">
        <f>IFERROR(PIMExport!AY28*1,IFERROR(SUBSTITUTE(PIMExport!AY28,".",",")*1,PIMExport!AY28))</f>
        <v>0</v>
      </c>
      <c r="AZ30" s="47">
        <f>IFERROR(PIMExport!AZ28*1,IFERROR(SUBSTITUTE(PIMExport!AZ28,".",",")*1,PIMExport!AZ28))</f>
        <v>0</v>
      </c>
      <c r="BA30" s="47">
        <f>IFERROR(PIMExport!BA28*1,IFERROR(SUBSTITUTE(PIMExport!BA28,".",",")*1,PIMExport!BA28))</f>
        <v>0</v>
      </c>
      <c r="BB30" s="47">
        <f>IFERROR(PIMExport!BB28*1,IFERROR(SUBSTITUTE(PIMExport!BB28,".",",")*1,PIMExport!BB28))</f>
        <v>0</v>
      </c>
      <c r="BC30" s="47">
        <f>IFERROR(PIMExport!BC28*1,IFERROR(SUBSTITUTE(PIMExport!BC28,".",",")*1,PIMExport!BC28))</f>
        <v>0</v>
      </c>
      <c r="BD30" s="47">
        <f>IFERROR(PIMExport!BD28*1,IFERROR(SUBSTITUTE(PIMExport!BD28,".",",")*1,PIMExport!BD28))</f>
        <v>0</v>
      </c>
      <c r="BE30" s="47">
        <f>IFERROR(PIMExport!BE28*1,IFERROR(SUBSTITUTE(PIMExport!BE28,".",",")*1,PIMExport!BE28))</f>
        <v>0</v>
      </c>
      <c r="BF30" s="47">
        <f>IFERROR(PIMExport!BF28*1,IFERROR(SUBSTITUTE(PIMExport!BF28,".",",")*1,PIMExport!BF28))</f>
        <v>0</v>
      </c>
      <c r="BG30" s="47">
        <f>IFERROR(PIMExport!BG28*1,IFERROR(SUBSTITUTE(PIMExport!BG28,".",",")*1,PIMExport!BG28))</f>
        <v>530</v>
      </c>
      <c r="BH30" s="47">
        <f>IFERROR(PIMExport!BH28*1,IFERROR(SUBSTITUTE(PIMExport!BH28,".",",")*1,PIMExport!BH28))</f>
        <v>590</v>
      </c>
      <c r="BI30" s="47">
        <f>IFERROR(PIMExport!BI28*1,IFERROR(SUBSTITUTE(PIMExport!BI28,".",",")*1,PIMExport!BI28))</f>
        <v>650</v>
      </c>
      <c r="BJ30" s="47">
        <f>IFERROR(PIMExport!BJ28*1,IFERROR(SUBSTITUTE(PIMExport!BJ28,".",",")*1,PIMExport!BJ28))</f>
        <v>710</v>
      </c>
      <c r="BK30" s="47">
        <f>IFERROR(PIMExport!BK28*1,IFERROR(SUBSTITUTE(PIMExport!BK28,".",",")*1,PIMExport!BK28))</f>
        <v>770</v>
      </c>
      <c r="BL30" s="47">
        <f>IFERROR(PIMExport!BL28*1,IFERROR(SUBSTITUTE(PIMExport!BL28,".",",")*1,PIMExport!BL28))</f>
        <v>830</v>
      </c>
      <c r="BM30" s="47">
        <f>IFERROR(PIMExport!BM28*1,IFERROR(SUBSTITUTE(PIMExport!BM28,".",",")*1,PIMExport!BM28))</f>
        <v>890</v>
      </c>
      <c r="BN30" s="47">
        <f>IFERROR(PIMExport!BN28*1,IFERROR(SUBSTITUTE(PIMExport!BN28,".",",")*1,PIMExport!BN28))</f>
        <v>950</v>
      </c>
      <c r="BO30" s="47">
        <f>IFERROR(PIMExport!BO28*1,IFERROR(SUBSTITUTE(PIMExport!BO28,".",",")*1,PIMExport!BO28))</f>
        <v>1010</v>
      </c>
      <c r="BP30" s="47">
        <f>IFERROR(PIMExport!BP28*1,IFERROR(SUBSTITUTE(PIMExport!BP28,".",",")*1,PIMExport!BP28))</f>
        <v>0</v>
      </c>
      <c r="BQ30" s="47">
        <f>IFERROR(PIMExport!BQ28*1,IFERROR(SUBSTITUTE(PIMExport!BQ28,".",",")*1,PIMExport!BQ28))</f>
        <v>0</v>
      </c>
      <c r="BR30" s="47">
        <f>IFERROR(PIMExport!BR28*1,IFERROR(SUBSTITUTE(PIMExport!BR28,".",",")*1,PIMExport!BR28))</f>
        <v>0</v>
      </c>
      <c r="BS30" s="47">
        <f>IFERROR(PIMExport!BS28*1,IFERROR(SUBSTITUTE(PIMExport!BS28,".",",")*1,PIMExport!BS28))</f>
        <v>0</v>
      </c>
      <c r="BT30" s="47">
        <f>IFERROR(PIMExport!BT28*1,IFERROR(SUBSTITUTE(PIMExport!BT28,".",",")*1,PIMExport!BT28))</f>
        <v>0</v>
      </c>
      <c r="BU30" s="47">
        <f>IFERROR(PIMExport!BU28*1,IFERROR(SUBSTITUTE(PIMExport!BU28,".",",")*1,PIMExport!BU28))</f>
        <v>0</v>
      </c>
      <c r="BV30" s="47">
        <f>IFERROR(PIMExport!BV28*1,IFERROR(SUBSTITUTE(PIMExport!BV28,".",",")*1,PIMExport!BV28))</f>
        <v>0</v>
      </c>
      <c r="BW30" s="47">
        <f>IFERROR(PIMExport!BW28*1,IFERROR(SUBSTITUTE(PIMExport!BW28,".",",")*1,PIMExport!BW28))</f>
        <v>0</v>
      </c>
      <c r="BX30" s="47">
        <f>IFERROR(PIMExport!BX28*1,IFERROR(SUBSTITUTE(PIMExport!BX28,".",",")*1,PIMExport!BX28))</f>
        <v>0</v>
      </c>
      <c r="BY30" s="47">
        <f>IFERROR(PIMExport!BY28*1,IFERROR(SUBSTITUTE(PIMExport!BY28,".",",")*1,PIMExport!BY28))</f>
        <v>0</v>
      </c>
      <c r="BZ30" s="47">
        <f>IFERROR(PIMExport!BZ28*1,IFERROR(SUBSTITUTE(PIMExport!BZ28,".",",")*1,PIMExport!BZ28))</f>
        <v>0</v>
      </c>
      <c r="CA30" s="47">
        <f>IFERROR(PIMExport!CA28*1,IFERROR(SUBSTITUTE(PIMExport!CA28,".",",")*1,PIMExport!CA28))</f>
        <v>0</v>
      </c>
      <c r="CB30" s="47">
        <f>IFERROR(PIMExport!CB28*1,IFERROR(SUBSTITUTE(PIMExport!CB28,".",",")*1,PIMExport!CB28))</f>
        <v>751</v>
      </c>
      <c r="CC30" s="47">
        <f>IFERROR(PIMExport!CC28*1,IFERROR(SUBSTITUTE(PIMExport!CC28,".",",")*1,PIMExport!CC28))</f>
        <v>1141</v>
      </c>
      <c r="CD30" s="47">
        <f>IFERROR(PIMExport!CD28*1,IFERROR(SUBSTITUTE(PIMExport!CD28,".",",")*1,PIMExport!CD28))</f>
        <v>1881</v>
      </c>
      <c r="CE30" s="47">
        <f>IFERROR(PIMExport!CE28*1,IFERROR(SUBSTITUTE(PIMExport!CE28,".",",")*1,PIMExport!CE28))</f>
        <v>2621</v>
      </c>
      <c r="CF30" s="47">
        <f>IFERROR(PIMExport!CF28*1,IFERROR(SUBSTITUTE(PIMExport!CF28,".",",")*1,PIMExport!CF28))</f>
        <v>3361</v>
      </c>
      <c r="CG30" s="47">
        <f>IFERROR(PIMExport!CG28*1,IFERROR(SUBSTITUTE(PIMExport!CG28,".",",")*1,PIMExport!CG28))</f>
        <v>4101</v>
      </c>
      <c r="CH30" s="47">
        <f>IFERROR(PIMExport!CH28*1,IFERROR(SUBSTITUTE(PIMExport!CH28,".",",")*1,PIMExport!CH28))</f>
        <v>4841</v>
      </c>
      <c r="CI30" s="47">
        <f>IFERROR(PIMExport!CI28*1,IFERROR(SUBSTITUTE(PIMExport!CI28,".",",")*1,PIMExport!CI28))</f>
        <v>5001</v>
      </c>
      <c r="CJ30" s="47">
        <f>IFERROR(PIMExport!CJ28*1,IFERROR(SUBSTITUTE(PIMExport!CJ28,".",",")*1,PIMExport!CJ28))</f>
        <v>0</v>
      </c>
      <c r="CK30" s="47">
        <f>IFERROR(PIMExport!CK28*1,IFERROR(SUBSTITUTE(PIMExport!CK28,".",",")*1,PIMExport!CK28))</f>
        <v>0</v>
      </c>
      <c r="CL30" s="47">
        <f>IFERROR(PIMExport!CL28*1,IFERROR(SUBSTITUTE(PIMExport!CL28,".",",")*1,PIMExport!CL28))</f>
        <v>0</v>
      </c>
      <c r="CM30" s="47">
        <f>IFERROR(PIMExport!CM28*1,IFERROR(SUBSTITUTE(PIMExport!CM28,".",",")*1,PIMExport!CM28))</f>
        <v>0</v>
      </c>
      <c r="CN30" s="47">
        <f>IFERROR(PIMExport!CN28*1,IFERROR(SUBSTITUTE(PIMExport!CN28,".",",")*1,PIMExport!CN28))</f>
        <v>0</v>
      </c>
      <c r="CO30" s="47">
        <f>IFERROR(PIMExport!CO28*1,IFERROR(SUBSTITUTE(PIMExport!CO28,".",",")*1,PIMExport!CO28))</f>
        <v>0</v>
      </c>
      <c r="CP30" s="47">
        <f>IFERROR(PIMExport!CP28*1,IFERROR(SUBSTITUTE(PIMExport!CP28,".",",")*1,PIMExport!CP28))</f>
        <v>0</v>
      </c>
      <c r="CQ30" s="47">
        <f>IFERROR(PIMExport!CQ28*1,IFERROR(SUBSTITUTE(PIMExport!CQ28,".",",")*1,PIMExport!CQ28))</f>
        <v>0</v>
      </c>
      <c r="CR30" s="47">
        <f>IFERROR(PIMExport!CR28*1,IFERROR(SUBSTITUTE(PIMExport!CR28,".",",")*1,PIMExport!CR28))</f>
        <v>0</v>
      </c>
      <c r="CS30" s="47">
        <f>IFERROR(PIMExport!CS28*1,IFERROR(SUBSTITUTE(PIMExport!CS28,".",",")*1,PIMExport!CS28))</f>
        <v>0</v>
      </c>
      <c r="CT30" s="47">
        <f>IFERROR(PIMExport!CT28*1,IFERROR(SUBSTITUTE(PIMExport!CT28,".",",")*1,PIMExport!CT28))</f>
        <v>0</v>
      </c>
      <c r="CU30" s="47">
        <f>IFERROR(PIMExport!CU28*1,IFERROR(SUBSTITUTE(PIMExport!CU28,".",",")*1,PIMExport!CU28))</f>
        <v>40</v>
      </c>
      <c r="CV30" s="47">
        <f>IFERROR(PIMExport!CV28*1,IFERROR(SUBSTITUTE(PIMExport!CV28,".",",")*1,PIMExport!CV28))</f>
        <v>14900</v>
      </c>
      <c r="CW30" s="47">
        <f>IFERROR(PIMExport!CW28*1,IFERROR(SUBSTITUTE(PIMExport!CW28,".",",")*1,PIMExport!CW28))</f>
        <v>6.3400000000000001E-4</v>
      </c>
      <c r="CX30" s="47">
        <f>IFERROR(PIMExport!CX28*1,IFERROR(SUBSTITUTE(PIMExport!CX28,".",",")*1,PIMExport!CX28))</f>
        <v>500</v>
      </c>
      <c r="CY30" s="47">
        <f>IFERROR(PIMExport!CY28*1,IFERROR(SUBSTITUTE(PIMExport!CY28,".",",")*1,PIMExport!CY28))</f>
        <v>700</v>
      </c>
      <c r="CZ30" s="47">
        <f>IFERROR(PIMExport!CZ28*1,IFERROR(SUBSTITUTE(PIMExport!CZ28,".",",")*1,PIMExport!CZ28))</f>
        <v>42300</v>
      </c>
      <c r="DA30" s="47">
        <f>IFERROR(PIMExport!DA28*1,IFERROR(SUBSTITUTE(PIMExport!DA28,".",",")*1,PIMExport!DA28))</f>
        <v>700</v>
      </c>
      <c r="DB30" s="47">
        <f>IFERROR(PIMExport!DB28*1,IFERROR(SUBSTITUTE(PIMExport!DB28,".",",")*1,PIMExport!DB28))</f>
        <v>0</v>
      </c>
      <c r="DC30" s="47">
        <f>IFERROR(PIMExport!DC28*1,IFERROR(SUBSTITUTE(PIMExport!DC28,".",",")*1,PIMExport!DC28))</f>
        <v>0</v>
      </c>
      <c r="DD30" s="47">
        <f>IFERROR(PIMExport!DD28*1,IFERROR(SUBSTITUTE(PIMExport!DD28,".",",")*1,PIMExport!DD28))</f>
        <v>0</v>
      </c>
      <c r="DE30" s="47">
        <f>IFERROR(PIMExport!DE28*1,IFERROR(SUBSTITUTE(PIMExport!DE28,".",",")*1,PIMExport!DE28))</f>
        <v>0</v>
      </c>
      <c r="DF30" s="47">
        <f>IFERROR(PIMExport!DF28*1,IFERROR(SUBSTITUTE(PIMExport!DF28,".",",")*1,PIMExport!DF28))</f>
        <v>0</v>
      </c>
      <c r="DG30" s="47">
        <f>IFERROR(PIMExport!DG28*1,IFERROR(SUBSTITUTE(PIMExport!DG28,".",",")*1,PIMExport!DG28))</f>
        <v>0</v>
      </c>
      <c r="DH30" s="47" t="str">
        <f>IFERROR(PIMExport!DH28*1,IFERROR(SUBSTITUTE(PIMExport!DH28,".",",")*1,PIMExport!DH28))</f>
        <v>Equal to or better than 0.025 mm</v>
      </c>
      <c r="DI30" s="47">
        <f>IFERROR(PIMExport!DI28*1,IFERROR(SUBSTITUTE(PIMExport!DI28,".",",")*1,PIMExport!DI28))</f>
        <v>0</v>
      </c>
      <c r="DJ30" s="47" t="str">
        <f>IFERROR(PIMExport!DJ28*1,IFERROR(SUBSTITUTE(PIMExport!DJ28,".",",")*1,PIMExport!DJ28))</f>
        <v>240 x 85 mm</v>
      </c>
      <c r="DK30" s="47" t="str">
        <f>IFERROR(PIMExport!DK28*1,IFERROR(SUBSTITUTE(PIMExport!DK28,".",",")*1,PIMExport!DK28))</f>
        <v>32 mm</v>
      </c>
      <c r="DL30" s="47">
        <f>IFERROR(PIMExport!DL28*1,IFERROR(SUBSTITUTE(PIMExport!DL28,".",",")*1,PIMExport!DL28))</f>
        <v>740</v>
      </c>
      <c r="DM30" s="47">
        <f>IFERROR(PIMExport!DM28*1,IFERROR(SUBSTITUTE(PIMExport!DM28,".",",")*1,PIMExport!DM28))</f>
        <v>5700</v>
      </c>
      <c r="DN30" s="47">
        <f>IFERROR(PIMExport!DN28*1,IFERROR(SUBSTITUTE(PIMExport!DN28,".",",")*1,PIMExport!DN28))</f>
        <v>0</v>
      </c>
      <c r="DO30" s="47">
        <f>IFERROR(PIMExport!DO28*1,IFERROR(SUBSTITUTE(PIMExport!DO28,".",",")*1,PIMExport!DO28))</f>
        <v>0</v>
      </c>
    </row>
    <row r="31" spans="1:119">
      <c r="A31" s="47" t="str">
        <f>IFERROR(PIMExport!A29*1,IFERROR(SUBSTITUTE(PIMExport!A29,".",",")*1,PIMExport!A29))</f>
        <v>MLSM08Z200-L</v>
      </c>
      <c r="B31" s="47" t="str">
        <f>IFERROR(PIMExport!B29*1,IFERROR(SUBSTITUTE(PIMExport!B29,".",",")*1,PIMExport!B29))</f>
        <v>Belt</v>
      </c>
      <c r="C31" s="47" t="str">
        <f>IFERROR(PIMExport!C29*1,IFERROR(SUBSTITUTE(PIMExport!C29,".",",")*1,PIMExport!C29))</f>
        <v>Ball Guide</v>
      </c>
      <c r="D31" s="47">
        <f>IFERROR(PIMExport!D29*1,IFERROR(SUBSTITUTE(PIMExport!D29,".",",")*1,PIMExport!D29))</f>
        <v>5900</v>
      </c>
      <c r="E31" s="47">
        <f>IFERROR(PIMExport!E29*1,IFERROR(SUBSTITUTE(PIMExport!E29,".",",")*1,PIMExport!E29))</f>
        <v>14</v>
      </c>
      <c r="F31" s="47">
        <f>IFERROR(PIMExport!F29*1,IFERROR(SUBSTITUTE(PIMExport!F29,".",",")*1,PIMExport!F29))</f>
        <v>0</v>
      </c>
      <c r="G31" s="47">
        <f>IFERROR(PIMExport!G29*1,IFERROR(SUBSTITUTE(PIMExport!G29,".",",")*1,PIMExport!G29))</f>
        <v>30.8</v>
      </c>
      <c r="H31" s="47">
        <f>IFERROR(PIMExport!H29*1,IFERROR(SUBSTITUTE(PIMExport!H29,".",",")*1,PIMExport!H29))</f>
        <v>2.2000000000000002</v>
      </c>
      <c r="I31" s="47">
        <f>IFERROR(PIMExport!I29*1,IFERROR(SUBSTITUTE(PIMExport!I29,".",",")*1,PIMExport!I29))</f>
        <v>365</v>
      </c>
      <c r="J31" s="47">
        <f>IFERROR(PIMExport!J29*1,IFERROR(SUBSTITUTE(PIMExport!J29,".",",")*1,PIMExport!J29))</f>
        <v>164</v>
      </c>
      <c r="K31" s="47">
        <f>IFERROR(PIMExport!K29*1,IFERROR(SUBSTITUTE(PIMExport!K29,".",",")*1,PIMExport!K29))</f>
        <v>0</v>
      </c>
      <c r="L31" s="47">
        <f>IFERROR(PIMExport!L29*1,IFERROR(SUBSTITUTE(PIMExport!L29,".",",")*1,PIMExport!L29))</f>
        <v>1.63E-4</v>
      </c>
      <c r="M31" s="47">
        <f>IFERROR(PIMExport!M29*1,IFERROR(SUBSTITUTE(PIMExport!M29,".",",")*1,PIMExport!M29))</f>
        <v>0.9</v>
      </c>
      <c r="N31" s="47">
        <f>IFERROR(PIMExport!N29*1,IFERROR(SUBSTITUTE(PIMExport!N29,".",",")*1,PIMExport!N29))</f>
        <v>150</v>
      </c>
      <c r="O31" s="47">
        <f>IFERROR(PIMExport!O29*1,IFERROR(SUBSTITUTE(PIMExport!O29,".",",")*1,PIMExport!O29))</f>
        <v>750</v>
      </c>
      <c r="P31" s="47">
        <f>IFERROR(PIMExport!P29*1,IFERROR(SUBSTITUTE(PIMExport!P29,".",",")*1,PIMExport!P29))</f>
        <v>1500</v>
      </c>
      <c r="Q31" s="47">
        <f>IFERROR(PIMExport!Q29*1,IFERROR(SUBSTITUTE(PIMExport!Q29,".",",")*1,PIMExport!Q29))</f>
        <v>8.5</v>
      </c>
      <c r="R31" s="47">
        <f>IFERROR(PIMExport!R29*1,IFERROR(SUBSTITUTE(PIMExport!R29,".",",")*1,PIMExport!R29))</f>
        <v>12</v>
      </c>
      <c r="S31" s="47">
        <f>IFERROR(PIMExport!S29*1,IFERROR(SUBSTITUTE(PIMExport!S29,".",",")*1,PIMExport!S29))</f>
        <v>14.5</v>
      </c>
      <c r="T31" s="47">
        <f>IFERROR(PIMExport!T29*1,IFERROR(SUBSTITUTE(PIMExport!T29,".",",")*1,PIMExport!T29))</f>
        <v>35</v>
      </c>
      <c r="U31" s="47">
        <f>IFERROR(PIMExport!U29*1,IFERROR(SUBSTITUTE(PIMExport!U29,".",",")*1,PIMExport!U29))</f>
        <v>0.1</v>
      </c>
      <c r="V31" s="47">
        <f>IFERROR(PIMExport!V29*1,IFERROR(SUBSTITUTE(PIMExport!V29,".",",")*1,PIMExport!V29))</f>
        <v>0</v>
      </c>
      <c r="W31" s="47">
        <f>IFERROR(PIMExport!W29*1,IFERROR(SUBSTITUTE(PIMExport!W29,".",",")*1,PIMExport!W29))</f>
        <v>2.5</v>
      </c>
      <c r="X31" s="47">
        <f>IFERROR(PIMExport!X29*1,IFERROR(SUBSTITUTE(PIMExport!X29,".",",")*1,PIMExport!X29))</f>
        <v>0</v>
      </c>
      <c r="Y31" s="47">
        <f>IFERROR(PIMExport!Y29*1,IFERROR(SUBSTITUTE(PIMExport!Y29,".",",")*1,PIMExport!Y29))</f>
        <v>5000</v>
      </c>
      <c r="Z31" s="47">
        <f>IFERROR(PIMExport!Z29*1,IFERROR(SUBSTITUTE(PIMExport!Z29,".",",")*1,PIMExport!Z29))</f>
        <v>5800</v>
      </c>
      <c r="AA31" s="47">
        <f>IFERROR(PIMExport!AA29*1,IFERROR(SUBSTITUTE(PIMExport!AA29,".",",")*1,PIMExport!AA29))</f>
        <v>0</v>
      </c>
      <c r="AB31" s="47">
        <f>IFERROR(PIMExport!AB29*1,IFERROR(SUBSTITUTE(PIMExport!AB29,".",",")*1,PIMExport!AB29))</f>
        <v>0</v>
      </c>
      <c r="AC31" s="47">
        <f>IFERROR(PIMExport!AC29*1,IFERROR(SUBSTITUTE(PIMExport!AC29,".",",")*1,PIMExport!AC29))</f>
        <v>320</v>
      </c>
      <c r="AD31" s="47">
        <f>IFERROR(PIMExport!AD29*1,IFERROR(SUBSTITUTE(PIMExport!AD29,".",",")*1,PIMExport!AD29))</f>
        <v>0</v>
      </c>
      <c r="AE31" s="47">
        <f>IFERROR(PIMExport!AE29*1,IFERROR(SUBSTITUTE(PIMExport!AE29,".",",")*1,PIMExport!AE29))</f>
        <v>6400</v>
      </c>
      <c r="AF31" s="47">
        <f>IFERROR(PIMExport!AF29*1,IFERROR(SUBSTITUTE(PIMExport!AF29,".",",")*1,PIMExport!AF29))</f>
        <v>6400</v>
      </c>
      <c r="AG31" s="47">
        <f>IFERROR(PIMExport!AG29*1,IFERROR(SUBSTITUTE(PIMExport!AG29,".",",")*1,PIMExport!AG29))</f>
        <v>600</v>
      </c>
      <c r="AH31" s="47">
        <f>IFERROR(PIMExport!AH29*1,IFERROR(SUBSTITUTE(PIMExport!AH29,".",",")*1,PIMExport!AH29))</f>
        <v>1400</v>
      </c>
      <c r="AI31" s="47">
        <f>IFERROR(PIMExport!AI29*1,IFERROR(SUBSTITUTE(PIMExport!AI29,".",",")*1,PIMExport!AI29))</f>
        <v>1400</v>
      </c>
      <c r="AJ31" s="47">
        <f>IFERROR(PIMExport!AJ29*1,IFERROR(SUBSTITUTE(PIMExport!AJ29,".",",")*1,PIMExport!AJ29))</f>
        <v>0</v>
      </c>
      <c r="AK31" s="47">
        <f>IFERROR(PIMExport!AK29*1,IFERROR(SUBSTITUTE(PIMExport!AK29,".",",")*1,PIMExport!AK29))</f>
        <v>0</v>
      </c>
      <c r="AL31" s="47">
        <f>IFERROR(PIMExport!AL29*1,IFERROR(SUBSTITUTE(PIMExport!AL29,".",",")*1,PIMExport!AL29))</f>
        <v>5</v>
      </c>
      <c r="AM31" s="47">
        <f>IFERROR(PIMExport!AM29*1,IFERROR(SUBSTITUTE(PIMExport!AM29,".",",")*1,PIMExport!AM29))</f>
        <v>20</v>
      </c>
      <c r="AN31" s="47">
        <f>IFERROR(PIMExport!AN29*1,IFERROR(SUBSTITUTE(PIMExport!AN29,".",",")*1,PIMExport!AN29))</f>
        <v>1</v>
      </c>
      <c r="AO31" s="47">
        <f>IFERROR(PIMExport!AO29*1,IFERROR(SUBSTITUTE(PIMExport!AO29,".",",")*1,PIMExport!AO29))</f>
        <v>71860</v>
      </c>
      <c r="AP31" s="47">
        <f>IFERROR(PIMExport!AP29*1,IFERROR(SUBSTITUTE(PIMExport!AP29,".",",")*1,PIMExport!AP29))</f>
        <v>600</v>
      </c>
      <c r="AQ31" s="47">
        <f>IFERROR(PIMExport!AQ29*1,IFERROR(SUBSTITUTE(PIMExport!AQ29,".",",")*1,PIMExport!AQ29))</f>
        <v>0</v>
      </c>
      <c r="AR31" s="47">
        <f>IFERROR(PIMExport!AR29*1,IFERROR(SUBSTITUTE(PIMExport!AR29,".",",")*1,PIMExport!AR29))</f>
        <v>0</v>
      </c>
      <c r="AS31" s="47">
        <f>IFERROR(PIMExport!AS29*1,IFERROR(SUBSTITUTE(PIMExport!AS29,".",",")*1,PIMExport!AS29))</f>
        <v>0</v>
      </c>
      <c r="AT31" s="47">
        <f>IFERROR(PIMExport!AT29*1,IFERROR(SUBSTITUTE(PIMExport!AT29,".",",")*1,PIMExport!AT29))</f>
        <v>0</v>
      </c>
      <c r="AU31" s="47">
        <f>IFERROR(PIMExport!AU29*1,IFERROR(SUBSTITUTE(PIMExport!AU29,".",",")*1,PIMExport!AU29))</f>
        <v>0</v>
      </c>
      <c r="AV31" s="47">
        <f>IFERROR(PIMExport!AV29*1,IFERROR(SUBSTITUTE(PIMExport!AV29,".",",")*1,PIMExport!AV29))</f>
        <v>0</v>
      </c>
      <c r="AW31" s="47">
        <f>IFERROR(PIMExport!AW29*1,IFERROR(SUBSTITUTE(PIMExport!AW29,".",",")*1,PIMExport!AW29))</f>
        <v>0</v>
      </c>
      <c r="AX31" s="47">
        <f>IFERROR(PIMExport!AX29*1,IFERROR(SUBSTITUTE(PIMExport!AX29,".",",")*1,PIMExport!AX29))</f>
        <v>3500</v>
      </c>
      <c r="AY31" s="47">
        <f>IFERROR(PIMExport!AY29*1,IFERROR(SUBSTITUTE(PIMExport!AY29,".",",")*1,PIMExport!AY29))</f>
        <v>0.51700000000000002</v>
      </c>
      <c r="AZ31" s="47">
        <f>IFERROR(PIMExport!AZ29*1,IFERROR(SUBSTITUTE(PIMExport!AZ29,".",",")*1,PIMExport!AZ29))</f>
        <v>25500</v>
      </c>
      <c r="BA31" s="47">
        <f>IFERROR(PIMExport!BA29*1,IFERROR(SUBSTITUTE(PIMExport!BA29,".",",")*1,PIMExport!BA29))</f>
        <v>21200</v>
      </c>
      <c r="BB31" s="47">
        <f>IFERROR(PIMExport!BB29*1,IFERROR(SUBSTITUTE(PIMExport!BB29,".",",")*1,PIMExport!BB29))</f>
        <v>63.66</v>
      </c>
      <c r="BC31" s="47">
        <f>IFERROR(PIMExport!BC29*1,IFERROR(SUBSTITUTE(PIMExport!BC29,".",",")*1,PIMExport!BC29))</f>
        <v>63.66</v>
      </c>
      <c r="BD31" s="47">
        <f>IFERROR(PIMExport!BD29*1,IFERROR(SUBSTITUTE(PIMExport!BD29,".",",")*1,PIMExport!BD29))</f>
        <v>58.3</v>
      </c>
      <c r="BE31" s="47">
        <f>IFERROR(PIMExport!BE29*1,IFERROR(SUBSTITUTE(PIMExport!BE29,".",",")*1,PIMExport!BE29))</f>
        <v>58.3</v>
      </c>
      <c r="BF31" s="47">
        <f>IFERROR(PIMExport!BF29*1,IFERROR(SUBSTITUTE(PIMExport!BF29,".",",")*1,PIMExport!BF29))</f>
        <v>0</v>
      </c>
      <c r="BG31" s="47">
        <f>IFERROR(PIMExport!BG29*1,IFERROR(SUBSTITUTE(PIMExport!BG29,".",",")*1,PIMExport!BG29))</f>
        <v>780</v>
      </c>
      <c r="BH31" s="47">
        <f>IFERROR(PIMExport!BH29*1,IFERROR(SUBSTITUTE(PIMExport!BH29,".",",")*1,PIMExport!BH29))</f>
        <v>0</v>
      </c>
      <c r="BI31" s="47">
        <f>IFERROR(PIMExport!BI29*1,IFERROR(SUBSTITUTE(PIMExport!BI29,".",",")*1,PIMExport!BI29))</f>
        <v>0</v>
      </c>
      <c r="BJ31" s="47">
        <f>IFERROR(PIMExport!BJ29*1,IFERROR(SUBSTITUTE(PIMExport!BJ29,".",",")*1,PIMExport!BJ29))</f>
        <v>0</v>
      </c>
      <c r="BK31" s="47">
        <f>IFERROR(PIMExport!BK29*1,IFERROR(SUBSTITUTE(PIMExport!BK29,".",",")*1,PIMExport!BK29))</f>
        <v>0</v>
      </c>
      <c r="BL31" s="47">
        <f>IFERROR(PIMExport!BL29*1,IFERROR(SUBSTITUTE(PIMExport!BL29,".",",")*1,PIMExport!BL29))</f>
        <v>0</v>
      </c>
      <c r="BM31" s="47">
        <f>IFERROR(PIMExport!BM29*1,IFERROR(SUBSTITUTE(PIMExport!BM29,".",",")*1,PIMExport!BM29))</f>
        <v>0</v>
      </c>
      <c r="BN31" s="47">
        <f>IFERROR(PIMExport!BN29*1,IFERROR(SUBSTITUTE(PIMExport!BN29,".",",")*1,PIMExport!BN29))</f>
        <v>0</v>
      </c>
      <c r="BO31" s="47">
        <f>IFERROR(PIMExport!BO29*1,IFERROR(SUBSTITUTE(PIMExport!BO29,".",",")*1,PIMExport!BO29))</f>
        <v>0</v>
      </c>
      <c r="BP31" s="47">
        <f>IFERROR(PIMExport!BP29*1,IFERROR(SUBSTITUTE(PIMExport!BP29,".",",")*1,PIMExport!BP29))</f>
        <v>0</v>
      </c>
      <c r="BQ31" s="47">
        <f>IFERROR(PIMExport!BQ29*1,IFERROR(SUBSTITUTE(PIMExport!BQ29,".",",")*1,PIMExport!BQ29))</f>
        <v>0</v>
      </c>
      <c r="BR31" s="47">
        <f>IFERROR(PIMExport!BR29*1,IFERROR(SUBSTITUTE(PIMExport!BR29,".",",")*1,PIMExport!BR29))</f>
        <v>0</v>
      </c>
      <c r="BS31" s="47">
        <f>IFERROR(PIMExport!BS29*1,IFERROR(SUBSTITUTE(PIMExport!BS29,".",",")*1,PIMExport!BS29))</f>
        <v>0</v>
      </c>
      <c r="BT31" s="47">
        <f>IFERROR(PIMExport!BT29*1,IFERROR(SUBSTITUTE(PIMExport!BT29,".",",")*1,PIMExport!BT29))</f>
        <v>0</v>
      </c>
      <c r="BU31" s="47">
        <f>IFERROR(PIMExport!BU29*1,IFERROR(SUBSTITUTE(PIMExport!BU29,".",",")*1,PIMExport!BU29))</f>
        <v>0</v>
      </c>
      <c r="BV31" s="47">
        <f>IFERROR(PIMExport!BV29*1,IFERROR(SUBSTITUTE(PIMExport!BV29,".",",")*1,PIMExport!BV29))</f>
        <v>0</v>
      </c>
      <c r="BW31" s="47">
        <f>IFERROR(PIMExport!BW29*1,IFERROR(SUBSTITUTE(PIMExport!BW29,".",",")*1,PIMExport!BW29))</f>
        <v>0</v>
      </c>
      <c r="BX31" s="47">
        <f>IFERROR(PIMExport!BX29*1,IFERROR(SUBSTITUTE(PIMExport!BX29,".",",")*1,PIMExport!BX29))</f>
        <v>0</v>
      </c>
      <c r="BY31" s="47">
        <f>IFERROR(PIMExport!BY29*1,IFERROR(SUBSTITUTE(PIMExport!BY29,".",",")*1,PIMExport!BY29))</f>
        <v>0</v>
      </c>
      <c r="BZ31" s="47">
        <f>IFERROR(PIMExport!BZ29*1,IFERROR(SUBSTITUTE(PIMExport!BZ29,".",",")*1,PIMExport!BZ29))</f>
        <v>0</v>
      </c>
      <c r="CA31" s="47">
        <f>IFERROR(PIMExport!CA29*1,IFERROR(SUBSTITUTE(PIMExport!CA29,".",",")*1,PIMExport!CA29))</f>
        <v>0</v>
      </c>
      <c r="CB31" s="47">
        <f>IFERROR(PIMExport!CB29*1,IFERROR(SUBSTITUTE(PIMExport!CB29,".",",")*1,PIMExport!CB29))</f>
        <v>0</v>
      </c>
      <c r="CC31" s="47">
        <f>IFERROR(PIMExport!CC29*1,IFERROR(SUBSTITUTE(PIMExport!CC29,".",",")*1,PIMExport!CC29))</f>
        <v>0</v>
      </c>
      <c r="CD31" s="47">
        <f>IFERROR(PIMExport!CD29*1,IFERROR(SUBSTITUTE(PIMExport!CD29,".",",")*1,PIMExport!CD29))</f>
        <v>0</v>
      </c>
      <c r="CE31" s="47">
        <f>IFERROR(PIMExport!CE29*1,IFERROR(SUBSTITUTE(PIMExport!CE29,".",",")*1,PIMExport!CE29))</f>
        <v>0</v>
      </c>
      <c r="CF31" s="47">
        <f>IFERROR(PIMExport!CF29*1,IFERROR(SUBSTITUTE(PIMExport!CF29,".",",")*1,PIMExport!CF29))</f>
        <v>0</v>
      </c>
      <c r="CG31" s="47">
        <f>IFERROR(PIMExport!CG29*1,IFERROR(SUBSTITUTE(PIMExport!CG29,".",",")*1,PIMExport!CG29))</f>
        <v>0</v>
      </c>
      <c r="CH31" s="47">
        <f>IFERROR(PIMExport!CH29*1,IFERROR(SUBSTITUTE(PIMExport!CH29,".",",")*1,PIMExport!CH29))</f>
        <v>0</v>
      </c>
      <c r="CI31" s="47">
        <f>IFERROR(PIMExport!CI29*1,IFERROR(SUBSTITUTE(PIMExport!CI29,".",",")*1,PIMExport!CI29))</f>
        <v>0</v>
      </c>
      <c r="CJ31" s="47">
        <f>IFERROR(PIMExport!CJ29*1,IFERROR(SUBSTITUTE(PIMExport!CJ29,".",",")*1,PIMExport!CJ29))</f>
        <v>0</v>
      </c>
      <c r="CK31" s="47">
        <f>IFERROR(PIMExport!CK29*1,IFERROR(SUBSTITUTE(PIMExport!CK29,".",",")*1,PIMExport!CK29))</f>
        <v>0</v>
      </c>
      <c r="CL31" s="47">
        <f>IFERROR(PIMExport!CL29*1,IFERROR(SUBSTITUTE(PIMExport!CL29,".",",")*1,PIMExport!CL29))</f>
        <v>0</v>
      </c>
      <c r="CM31" s="47">
        <f>IFERROR(PIMExport!CM29*1,IFERROR(SUBSTITUTE(PIMExport!CM29,".",",")*1,PIMExport!CM29))</f>
        <v>0</v>
      </c>
      <c r="CN31" s="47">
        <f>IFERROR(PIMExport!CN29*1,IFERROR(SUBSTITUTE(PIMExport!CN29,".",",")*1,PIMExport!CN29))</f>
        <v>0</v>
      </c>
      <c r="CO31" s="47">
        <f>IFERROR(PIMExport!CO29*1,IFERROR(SUBSTITUTE(PIMExport!CO29,".",",")*1,PIMExport!CO29))</f>
        <v>0</v>
      </c>
      <c r="CP31" s="47">
        <f>IFERROR(PIMExport!CP29*1,IFERROR(SUBSTITUTE(PIMExport!CP29,".",",")*1,PIMExport!CP29))</f>
        <v>0</v>
      </c>
      <c r="CQ31" s="47">
        <f>IFERROR(PIMExport!CQ29*1,IFERROR(SUBSTITUTE(PIMExport!CQ29,".",",")*1,PIMExport!CQ29))</f>
        <v>0</v>
      </c>
      <c r="CR31" s="47">
        <f>IFERROR(PIMExport!CR29*1,IFERROR(SUBSTITUTE(PIMExport!CR29,".",",")*1,PIMExport!CR29))</f>
        <v>0</v>
      </c>
      <c r="CS31" s="47">
        <f>IFERROR(PIMExport!CS29*1,IFERROR(SUBSTITUTE(PIMExport!CS29,".",",")*1,PIMExport!CS29))</f>
        <v>0</v>
      </c>
      <c r="CT31" s="47">
        <f>IFERROR(PIMExport!CT29*1,IFERROR(SUBSTITUTE(PIMExport!CT29,".",",")*1,PIMExport!CT29))</f>
        <v>0</v>
      </c>
      <c r="CU31" s="47">
        <f>IFERROR(PIMExport!CU29*1,IFERROR(SUBSTITUTE(PIMExport!CU29,".",",")*1,PIMExport!CU29))</f>
        <v>200</v>
      </c>
      <c r="CV31" s="47">
        <f>IFERROR(PIMExport!CV29*1,IFERROR(SUBSTITUTE(PIMExport!CV29,".",",")*1,PIMExport!CV29))</f>
        <v>0</v>
      </c>
      <c r="CW31" s="47">
        <f>IFERROR(PIMExport!CW29*1,IFERROR(SUBSTITUTE(PIMExport!CW29,".",",")*1,PIMExport!CW29))</f>
        <v>0</v>
      </c>
      <c r="CX31" s="47">
        <f>IFERROR(PIMExport!CX29*1,IFERROR(SUBSTITUTE(PIMExport!CX29,".",",")*1,PIMExport!CX29))</f>
        <v>0</v>
      </c>
      <c r="CY31" s="47">
        <f>IFERROR(PIMExport!CY29*1,IFERROR(SUBSTITUTE(PIMExport!CY29,".",",")*1,PIMExport!CY29))</f>
        <v>0</v>
      </c>
      <c r="CZ31" s="47">
        <f>IFERROR(PIMExport!CZ29*1,IFERROR(SUBSTITUTE(PIMExport!CZ29,".",",")*1,PIMExport!CZ29))</f>
        <v>0</v>
      </c>
      <c r="DA31" s="47">
        <f>IFERROR(PIMExport!DA29*1,IFERROR(SUBSTITUTE(PIMExport!DA29,".",",")*1,PIMExport!DA29))</f>
        <v>700</v>
      </c>
      <c r="DB31" s="47">
        <f>IFERROR(PIMExport!DB29*1,IFERROR(SUBSTITUTE(PIMExport!DB29,".",",")*1,PIMExport!DB29))</f>
        <v>0</v>
      </c>
      <c r="DC31" s="47">
        <f>IFERROR(PIMExport!DC29*1,IFERROR(SUBSTITUTE(PIMExport!DC29,".",",")*1,PIMExport!DC29))</f>
        <v>0</v>
      </c>
      <c r="DD31" s="47">
        <f>IFERROR(PIMExport!DD29*1,IFERROR(SUBSTITUTE(PIMExport!DD29,".",",")*1,PIMExport!DD29))</f>
        <v>0</v>
      </c>
      <c r="DE31" s="47">
        <f>IFERROR(PIMExport!DE29*1,IFERROR(SUBSTITUTE(PIMExport!DE29,".",",")*1,PIMExport!DE29))</f>
        <v>0</v>
      </c>
      <c r="DF31" s="47">
        <f>IFERROR(PIMExport!DF29*1,IFERROR(SUBSTITUTE(PIMExport!DF29,".",",")*1,PIMExport!DF29))</f>
        <v>0</v>
      </c>
      <c r="DG31" s="47">
        <f>IFERROR(PIMExport!DG29*1,IFERROR(SUBSTITUTE(PIMExport!DG29,".",",")*1,PIMExport!DG29))</f>
        <v>0</v>
      </c>
      <c r="DH31" s="47" t="str">
        <f>IFERROR(PIMExport!DH29*1,IFERROR(SUBSTITUTE(PIMExport!DH29,".",",")*1,PIMExport!DH29))</f>
        <v>Equal to or better than 0.100 mm</v>
      </c>
      <c r="DI31" s="47" t="str">
        <f>IFERROR(PIMExport!DI29*1,IFERROR(SUBSTITUTE(PIMExport!DI29,".",",")*1,PIMExport!DI29))</f>
        <v>75 ATL 10</v>
      </c>
      <c r="DJ31" s="47" t="str">
        <f>IFERROR(PIMExport!DJ29*1,IFERROR(SUBSTITUTE(PIMExport!DJ29,".",",")*1,PIMExport!DJ29))</f>
        <v>240 x 85 mm</v>
      </c>
      <c r="DK31" s="47">
        <f>IFERROR(PIMExport!DK29*1,IFERROR(SUBSTITUTE(PIMExport!DK29,".",",")*1,PIMExport!DK29))</f>
        <v>0</v>
      </c>
      <c r="DL31" s="47">
        <f>IFERROR(PIMExport!DL29*1,IFERROR(SUBSTITUTE(PIMExport!DL29,".",",")*1,PIMExport!DL29))</f>
        <v>510</v>
      </c>
      <c r="DM31" s="47">
        <f>IFERROR(PIMExport!DM29*1,IFERROR(SUBSTITUTE(PIMExport!DM29,".",",")*1,PIMExport!DM29))</f>
        <v>6680</v>
      </c>
      <c r="DN31" s="47">
        <f>IFERROR(PIMExport!DN29*1,IFERROR(SUBSTITUTE(PIMExport!DN29,".",",")*1,PIMExport!DN29))</f>
        <v>0</v>
      </c>
      <c r="DO31" s="47">
        <f>IFERROR(PIMExport!DO29*1,IFERROR(SUBSTITUTE(PIMExport!DO29,".",",")*1,PIMExport!DO29))</f>
        <v>0</v>
      </c>
    </row>
    <row r="32" spans="1:119">
      <c r="A32" s="47" t="str">
        <f>IFERROR(PIMExport!A30*1,IFERROR(SUBSTITUTE(PIMExport!A30,".",",")*1,PIMExport!A30))</f>
        <v>MLSM08Z200-N</v>
      </c>
      <c r="B32" s="47" t="str">
        <f>IFERROR(PIMExport!B30*1,IFERROR(SUBSTITUTE(PIMExport!B30,".",",")*1,PIMExport!B30))</f>
        <v>Belt</v>
      </c>
      <c r="C32" s="47" t="str">
        <f>IFERROR(PIMExport!C30*1,IFERROR(SUBSTITUTE(PIMExport!C30,".",",")*1,PIMExport!C30))</f>
        <v>Ball Guide</v>
      </c>
      <c r="D32" s="47">
        <f>IFERROR(PIMExport!D30*1,IFERROR(SUBSTITUTE(PIMExport!D30,".",",")*1,PIMExport!D30))</f>
        <v>5900</v>
      </c>
      <c r="E32" s="47">
        <f>IFERROR(PIMExport!E30*1,IFERROR(SUBSTITUTE(PIMExport!E30,".",",")*1,PIMExport!E30))</f>
        <v>9.6</v>
      </c>
      <c r="F32" s="47">
        <f>IFERROR(PIMExport!F30*1,IFERROR(SUBSTITUTE(PIMExport!F30,".",",")*1,PIMExport!F30))</f>
        <v>0</v>
      </c>
      <c r="G32" s="47">
        <f>IFERROR(PIMExport!G30*1,IFERROR(SUBSTITUTE(PIMExport!G30,".",",")*1,PIMExport!G30))</f>
        <v>30.8</v>
      </c>
      <c r="H32" s="47">
        <f>IFERROR(PIMExport!H30*1,IFERROR(SUBSTITUTE(PIMExport!H30,".",",")*1,PIMExport!H30))</f>
        <v>2.2000000000000002</v>
      </c>
      <c r="I32" s="47">
        <f>IFERROR(PIMExport!I30*1,IFERROR(SUBSTITUTE(PIMExport!I30,".",",")*1,PIMExport!I30))</f>
        <v>185</v>
      </c>
      <c r="J32" s="47">
        <f>IFERROR(PIMExport!J30*1,IFERROR(SUBSTITUTE(PIMExport!J30,".",",")*1,PIMExport!J30))</f>
        <v>164</v>
      </c>
      <c r="K32" s="47">
        <f>IFERROR(PIMExport!K30*1,IFERROR(SUBSTITUTE(PIMExport!K30,".",",")*1,PIMExport!K30))</f>
        <v>0</v>
      </c>
      <c r="L32" s="47">
        <f>IFERROR(PIMExport!L30*1,IFERROR(SUBSTITUTE(PIMExport!L30,".",",")*1,PIMExport!L30))</f>
        <v>1.63E-4</v>
      </c>
      <c r="M32" s="47">
        <f>IFERROR(PIMExport!M30*1,IFERROR(SUBSTITUTE(PIMExport!M30,".",",")*1,PIMExport!M30))</f>
        <v>0.9</v>
      </c>
      <c r="N32" s="47">
        <f>IFERROR(PIMExport!N30*1,IFERROR(SUBSTITUTE(PIMExport!N30,".",",")*1,PIMExport!N30))</f>
        <v>150</v>
      </c>
      <c r="O32" s="47">
        <f>IFERROR(PIMExport!O30*1,IFERROR(SUBSTITUTE(PIMExport!O30,".",",")*1,PIMExport!O30))</f>
        <v>750</v>
      </c>
      <c r="P32" s="47">
        <f>IFERROR(PIMExport!P30*1,IFERROR(SUBSTITUTE(PIMExport!P30,".",",")*1,PIMExport!P30))</f>
        <v>1500</v>
      </c>
      <c r="Q32" s="47">
        <f>IFERROR(PIMExport!Q30*1,IFERROR(SUBSTITUTE(PIMExport!Q30,".",",")*1,PIMExport!Q30))</f>
        <v>8.5</v>
      </c>
      <c r="R32" s="47">
        <f>IFERROR(PIMExport!R30*1,IFERROR(SUBSTITUTE(PIMExport!R30,".",",")*1,PIMExport!R30))</f>
        <v>12</v>
      </c>
      <c r="S32" s="47">
        <f>IFERROR(PIMExport!S30*1,IFERROR(SUBSTITUTE(PIMExport!S30,".",",")*1,PIMExport!S30))</f>
        <v>14.5</v>
      </c>
      <c r="T32" s="47">
        <f>IFERROR(PIMExport!T30*1,IFERROR(SUBSTITUTE(PIMExport!T30,".",",")*1,PIMExport!T30))</f>
        <v>35</v>
      </c>
      <c r="U32" s="47">
        <f>IFERROR(PIMExport!U30*1,IFERROR(SUBSTITUTE(PIMExport!U30,".",",")*1,PIMExport!U30))</f>
        <v>0.1</v>
      </c>
      <c r="V32" s="47">
        <f>IFERROR(PIMExport!V30*1,IFERROR(SUBSTITUTE(PIMExport!V30,".",",")*1,PIMExport!V30))</f>
        <v>0</v>
      </c>
      <c r="W32" s="47">
        <f>IFERROR(PIMExport!W30*1,IFERROR(SUBSTITUTE(PIMExport!W30,".",",")*1,PIMExport!W30))</f>
        <v>2.5</v>
      </c>
      <c r="X32" s="47">
        <f>IFERROR(PIMExport!X30*1,IFERROR(SUBSTITUTE(PIMExport!X30,".",",")*1,PIMExport!X30))</f>
        <v>0</v>
      </c>
      <c r="Y32" s="47">
        <f>IFERROR(PIMExport!Y30*1,IFERROR(SUBSTITUTE(PIMExport!Y30,".",",")*1,PIMExport!Y30))</f>
        <v>5000</v>
      </c>
      <c r="Z32" s="47">
        <f>IFERROR(PIMExport!Z30*1,IFERROR(SUBSTITUTE(PIMExport!Z30,".",",")*1,PIMExport!Z30))</f>
        <v>5800</v>
      </c>
      <c r="AA32" s="47">
        <f>IFERROR(PIMExport!AA30*1,IFERROR(SUBSTITUTE(PIMExport!AA30,".",",")*1,PIMExport!AA30))</f>
        <v>0</v>
      </c>
      <c r="AB32" s="47">
        <f>IFERROR(PIMExport!AB30*1,IFERROR(SUBSTITUTE(PIMExport!AB30,".",",")*1,PIMExport!AB30))</f>
        <v>0</v>
      </c>
      <c r="AC32" s="47">
        <f>IFERROR(PIMExport!AC30*1,IFERROR(SUBSTITUTE(PIMExport!AC30,".",",")*1,PIMExport!AC30))</f>
        <v>320</v>
      </c>
      <c r="AD32" s="47">
        <f>IFERROR(PIMExport!AD30*1,IFERROR(SUBSTITUTE(PIMExport!AD30,".",",")*1,PIMExport!AD30))</f>
        <v>0</v>
      </c>
      <c r="AE32" s="47">
        <f>IFERROR(PIMExport!AE30*1,IFERROR(SUBSTITUTE(PIMExport!AE30,".",",")*1,PIMExport!AE30))</f>
        <v>6400</v>
      </c>
      <c r="AF32" s="47">
        <f>IFERROR(PIMExport!AF30*1,IFERROR(SUBSTITUTE(PIMExport!AF30,".",",")*1,PIMExport!AF30))</f>
        <v>6400</v>
      </c>
      <c r="AG32" s="47">
        <f>IFERROR(PIMExport!AG30*1,IFERROR(SUBSTITUTE(PIMExport!AG30,".",",")*1,PIMExport!AG30))</f>
        <v>600</v>
      </c>
      <c r="AH32" s="47">
        <f>IFERROR(PIMExport!AH30*1,IFERROR(SUBSTITUTE(PIMExport!AH30,".",",")*1,PIMExport!AH30))</f>
        <v>720</v>
      </c>
      <c r="AI32" s="47">
        <f>IFERROR(PIMExport!AI30*1,IFERROR(SUBSTITUTE(PIMExport!AI30,".",",")*1,PIMExport!AI30))</f>
        <v>720</v>
      </c>
      <c r="AJ32" s="47">
        <f>IFERROR(PIMExport!AJ30*1,IFERROR(SUBSTITUTE(PIMExport!AJ30,".",",")*1,PIMExport!AJ30))</f>
        <v>0</v>
      </c>
      <c r="AK32" s="47">
        <f>IFERROR(PIMExport!AK30*1,IFERROR(SUBSTITUTE(PIMExport!AK30,".",",")*1,PIMExport!AK30))</f>
        <v>0</v>
      </c>
      <c r="AL32" s="47">
        <f>IFERROR(PIMExport!AL30*1,IFERROR(SUBSTITUTE(PIMExport!AL30,".",",")*1,PIMExport!AL30))</f>
        <v>5</v>
      </c>
      <c r="AM32" s="47">
        <f>IFERROR(PIMExport!AM30*1,IFERROR(SUBSTITUTE(PIMExport!AM30,".",",")*1,PIMExport!AM30))</f>
        <v>20</v>
      </c>
      <c r="AN32" s="47">
        <f>IFERROR(PIMExport!AN30*1,IFERROR(SUBSTITUTE(PIMExport!AN30,".",",")*1,PIMExport!AN30))</f>
        <v>1</v>
      </c>
      <c r="AO32" s="47">
        <f>IFERROR(PIMExport!AO30*1,IFERROR(SUBSTITUTE(PIMExport!AO30,".",",")*1,PIMExport!AO30))</f>
        <v>71860</v>
      </c>
      <c r="AP32" s="47">
        <f>IFERROR(PIMExport!AP30*1,IFERROR(SUBSTITUTE(PIMExport!AP30,".",",")*1,PIMExport!AP30))</f>
        <v>600</v>
      </c>
      <c r="AQ32" s="47">
        <f>IFERROR(PIMExport!AQ30*1,IFERROR(SUBSTITUTE(PIMExport!AQ30,".",",")*1,PIMExport!AQ30))</f>
        <v>0</v>
      </c>
      <c r="AR32" s="47">
        <f>IFERROR(PIMExport!AR30*1,IFERROR(SUBSTITUTE(PIMExport!AR30,".",",")*1,PIMExport!AR30))</f>
        <v>0</v>
      </c>
      <c r="AS32" s="47">
        <f>IFERROR(PIMExport!AS30*1,IFERROR(SUBSTITUTE(PIMExport!AS30,".",",")*1,PIMExport!AS30))</f>
        <v>0</v>
      </c>
      <c r="AT32" s="47">
        <f>IFERROR(PIMExport!AT30*1,IFERROR(SUBSTITUTE(PIMExport!AT30,".",",")*1,PIMExport!AT30))</f>
        <v>0</v>
      </c>
      <c r="AU32" s="47">
        <f>IFERROR(PIMExport!AU30*1,IFERROR(SUBSTITUTE(PIMExport!AU30,".",",")*1,PIMExport!AU30))</f>
        <v>0</v>
      </c>
      <c r="AV32" s="47">
        <f>IFERROR(PIMExport!AV30*1,IFERROR(SUBSTITUTE(PIMExport!AV30,".",",")*1,PIMExport!AV30))</f>
        <v>0</v>
      </c>
      <c r="AW32" s="47">
        <f>IFERROR(PIMExport!AW30*1,IFERROR(SUBSTITUTE(PIMExport!AW30,".",",")*1,PIMExport!AW30))</f>
        <v>0</v>
      </c>
      <c r="AX32" s="47">
        <f>IFERROR(PIMExport!AX30*1,IFERROR(SUBSTITUTE(PIMExport!AX30,".",",")*1,PIMExport!AX30))</f>
        <v>3500</v>
      </c>
      <c r="AY32" s="47">
        <f>IFERROR(PIMExport!AY30*1,IFERROR(SUBSTITUTE(PIMExport!AY30,".",",")*1,PIMExport!AY30))</f>
        <v>0.51700000000000002</v>
      </c>
      <c r="AZ32" s="47">
        <f>IFERROR(PIMExport!AZ30*1,IFERROR(SUBSTITUTE(PIMExport!AZ30,".",",")*1,PIMExport!AZ30))</f>
        <v>25500</v>
      </c>
      <c r="BA32" s="47">
        <f>IFERROR(PIMExport!BA30*1,IFERROR(SUBSTITUTE(PIMExport!BA30,".",",")*1,PIMExport!BA30))</f>
        <v>21200</v>
      </c>
      <c r="BB32" s="47">
        <f>IFERROR(PIMExport!BB30*1,IFERROR(SUBSTITUTE(PIMExport!BB30,".",",")*1,PIMExport!BB30))</f>
        <v>63.66</v>
      </c>
      <c r="BC32" s="47">
        <f>IFERROR(PIMExport!BC30*1,IFERROR(SUBSTITUTE(PIMExport!BC30,".",",")*1,PIMExport!BC30))</f>
        <v>63.66</v>
      </c>
      <c r="BD32" s="47">
        <f>IFERROR(PIMExport!BD30*1,IFERROR(SUBSTITUTE(PIMExport!BD30,".",",")*1,PIMExport!BD30))</f>
        <v>58.3</v>
      </c>
      <c r="BE32" s="47">
        <f>IFERROR(PIMExport!BE30*1,IFERROR(SUBSTITUTE(PIMExport!BE30,".",",")*1,PIMExport!BE30))</f>
        <v>58.3</v>
      </c>
      <c r="BF32" s="47">
        <f>IFERROR(PIMExport!BF30*1,IFERROR(SUBSTITUTE(PIMExport!BF30,".",",")*1,PIMExport!BF30))</f>
        <v>0</v>
      </c>
      <c r="BG32" s="47">
        <f>IFERROR(PIMExport!BG30*1,IFERROR(SUBSTITUTE(PIMExport!BG30,".",",")*1,PIMExport!BG30))</f>
        <v>600</v>
      </c>
      <c r="BH32" s="47">
        <f>IFERROR(PIMExport!BH30*1,IFERROR(SUBSTITUTE(PIMExport!BH30,".",",")*1,PIMExport!BH30))</f>
        <v>0</v>
      </c>
      <c r="BI32" s="47">
        <f>IFERROR(PIMExport!BI30*1,IFERROR(SUBSTITUTE(PIMExport!BI30,".",",")*1,PIMExport!BI30))</f>
        <v>0</v>
      </c>
      <c r="BJ32" s="47">
        <f>IFERROR(PIMExport!BJ30*1,IFERROR(SUBSTITUTE(PIMExport!BJ30,".",",")*1,PIMExport!BJ30))</f>
        <v>0</v>
      </c>
      <c r="BK32" s="47">
        <f>IFERROR(PIMExport!BK30*1,IFERROR(SUBSTITUTE(PIMExport!BK30,".",",")*1,PIMExport!BK30))</f>
        <v>0</v>
      </c>
      <c r="BL32" s="47">
        <f>IFERROR(PIMExport!BL30*1,IFERROR(SUBSTITUTE(PIMExport!BL30,".",",")*1,PIMExport!BL30))</f>
        <v>0</v>
      </c>
      <c r="BM32" s="47">
        <f>IFERROR(PIMExport!BM30*1,IFERROR(SUBSTITUTE(PIMExport!BM30,".",",")*1,PIMExport!BM30))</f>
        <v>0</v>
      </c>
      <c r="BN32" s="47">
        <f>IFERROR(PIMExport!BN30*1,IFERROR(SUBSTITUTE(PIMExport!BN30,".",",")*1,PIMExport!BN30))</f>
        <v>0</v>
      </c>
      <c r="BO32" s="47">
        <f>IFERROR(PIMExport!BO30*1,IFERROR(SUBSTITUTE(PIMExport!BO30,".",",")*1,PIMExport!BO30))</f>
        <v>0</v>
      </c>
      <c r="BP32" s="47">
        <f>IFERROR(PIMExport!BP30*1,IFERROR(SUBSTITUTE(PIMExport!BP30,".",",")*1,PIMExport!BP30))</f>
        <v>0</v>
      </c>
      <c r="BQ32" s="47">
        <f>IFERROR(PIMExport!BQ30*1,IFERROR(SUBSTITUTE(PIMExport!BQ30,".",",")*1,PIMExport!BQ30))</f>
        <v>0</v>
      </c>
      <c r="BR32" s="47">
        <f>IFERROR(PIMExport!BR30*1,IFERROR(SUBSTITUTE(PIMExport!BR30,".",",")*1,PIMExport!BR30))</f>
        <v>0</v>
      </c>
      <c r="BS32" s="47">
        <f>IFERROR(PIMExport!BS30*1,IFERROR(SUBSTITUTE(PIMExport!BS30,".",",")*1,PIMExport!BS30))</f>
        <v>0</v>
      </c>
      <c r="BT32" s="47">
        <f>IFERROR(PIMExport!BT30*1,IFERROR(SUBSTITUTE(PIMExport!BT30,".",",")*1,PIMExport!BT30))</f>
        <v>0</v>
      </c>
      <c r="BU32" s="47">
        <f>IFERROR(PIMExport!BU30*1,IFERROR(SUBSTITUTE(PIMExport!BU30,".",",")*1,PIMExport!BU30))</f>
        <v>0</v>
      </c>
      <c r="BV32" s="47">
        <f>IFERROR(PIMExport!BV30*1,IFERROR(SUBSTITUTE(PIMExport!BV30,".",",")*1,PIMExport!BV30))</f>
        <v>0</v>
      </c>
      <c r="BW32" s="47">
        <f>IFERROR(PIMExport!BW30*1,IFERROR(SUBSTITUTE(PIMExport!BW30,".",",")*1,PIMExport!BW30))</f>
        <v>0</v>
      </c>
      <c r="BX32" s="47">
        <f>IFERROR(PIMExport!BX30*1,IFERROR(SUBSTITUTE(PIMExport!BX30,".",",")*1,PIMExport!BX30))</f>
        <v>0</v>
      </c>
      <c r="BY32" s="47">
        <f>IFERROR(PIMExport!BY30*1,IFERROR(SUBSTITUTE(PIMExport!BY30,".",",")*1,PIMExport!BY30))</f>
        <v>0</v>
      </c>
      <c r="BZ32" s="47">
        <f>IFERROR(PIMExport!BZ30*1,IFERROR(SUBSTITUTE(PIMExport!BZ30,".",",")*1,PIMExport!BZ30))</f>
        <v>0</v>
      </c>
      <c r="CA32" s="47">
        <f>IFERROR(PIMExport!CA30*1,IFERROR(SUBSTITUTE(PIMExport!CA30,".",",")*1,PIMExport!CA30))</f>
        <v>0</v>
      </c>
      <c r="CB32" s="47">
        <f>IFERROR(PIMExport!CB30*1,IFERROR(SUBSTITUTE(PIMExport!CB30,".",",")*1,PIMExport!CB30))</f>
        <v>0</v>
      </c>
      <c r="CC32" s="47">
        <f>IFERROR(PIMExport!CC30*1,IFERROR(SUBSTITUTE(PIMExport!CC30,".",",")*1,PIMExport!CC30))</f>
        <v>0</v>
      </c>
      <c r="CD32" s="47">
        <f>IFERROR(PIMExport!CD30*1,IFERROR(SUBSTITUTE(PIMExport!CD30,".",",")*1,PIMExport!CD30))</f>
        <v>0</v>
      </c>
      <c r="CE32" s="47">
        <f>IFERROR(PIMExport!CE30*1,IFERROR(SUBSTITUTE(PIMExport!CE30,".",",")*1,PIMExport!CE30))</f>
        <v>0</v>
      </c>
      <c r="CF32" s="47">
        <f>IFERROR(PIMExport!CF30*1,IFERROR(SUBSTITUTE(PIMExport!CF30,".",",")*1,PIMExport!CF30))</f>
        <v>0</v>
      </c>
      <c r="CG32" s="47">
        <f>IFERROR(PIMExport!CG30*1,IFERROR(SUBSTITUTE(PIMExport!CG30,".",",")*1,PIMExport!CG30))</f>
        <v>0</v>
      </c>
      <c r="CH32" s="47">
        <f>IFERROR(PIMExport!CH30*1,IFERROR(SUBSTITUTE(PIMExport!CH30,".",",")*1,PIMExport!CH30))</f>
        <v>0</v>
      </c>
      <c r="CI32" s="47">
        <f>IFERROR(PIMExport!CI30*1,IFERROR(SUBSTITUTE(PIMExport!CI30,".",",")*1,PIMExport!CI30))</f>
        <v>0</v>
      </c>
      <c r="CJ32" s="47">
        <f>IFERROR(PIMExport!CJ30*1,IFERROR(SUBSTITUTE(PIMExport!CJ30,".",",")*1,PIMExport!CJ30))</f>
        <v>0</v>
      </c>
      <c r="CK32" s="47">
        <f>IFERROR(PIMExport!CK30*1,IFERROR(SUBSTITUTE(PIMExport!CK30,".",",")*1,PIMExport!CK30))</f>
        <v>0</v>
      </c>
      <c r="CL32" s="47">
        <f>IFERROR(PIMExport!CL30*1,IFERROR(SUBSTITUTE(PIMExport!CL30,".",",")*1,PIMExport!CL30))</f>
        <v>0</v>
      </c>
      <c r="CM32" s="47">
        <f>IFERROR(PIMExport!CM30*1,IFERROR(SUBSTITUTE(PIMExport!CM30,".",",")*1,PIMExport!CM30))</f>
        <v>0</v>
      </c>
      <c r="CN32" s="47">
        <f>IFERROR(PIMExport!CN30*1,IFERROR(SUBSTITUTE(PIMExport!CN30,".",",")*1,PIMExport!CN30))</f>
        <v>0</v>
      </c>
      <c r="CO32" s="47">
        <f>IFERROR(PIMExport!CO30*1,IFERROR(SUBSTITUTE(PIMExport!CO30,".",",")*1,PIMExport!CO30))</f>
        <v>0</v>
      </c>
      <c r="CP32" s="47">
        <f>IFERROR(PIMExport!CP30*1,IFERROR(SUBSTITUTE(PIMExport!CP30,".",",")*1,PIMExport!CP30))</f>
        <v>0</v>
      </c>
      <c r="CQ32" s="47">
        <f>IFERROR(PIMExport!CQ30*1,IFERROR(SUBSTITUTE(PIMExport!CQ30,".",",")*1,PIMExport!CQ30))</f>
        <v>0</v>
      </c>
      <c r="CR32" s="47">
        <f>IFERROR(PIMExport!CR30*1,IFERROR(SUBSTITUTE(PIMExport!CR30,".",",")*1,PIMExport!CR30))</f>
        <v>0</v>
      </c>
      <c r="CS32" s="47">
        <f>IFERROR(PIMExport!CS30*1,IFERROR(SUBSTITUTE(PIMExport!CS30,".",",")*1,PIMExport!CS30))</f>
        <v>0</v>
      </c>
      <c r="CT32" s="47">
        <f>IFERROR(PIMExport!CT30*1,IFERROR(SUBSTITUTE(PIMExport!CT30,".",",")*1,PIMExport!CT30))</f>
        <v>0</v>
      </c>
      <c r="CU32" s="47">
        <f>IFERROR(PIMExport!CU30*1,IFERROR(SUBSTITUTE(PIMExport!CU30,".",",")*1,PIMExport!CU30))</f>
        <v>200</v>
      </c>
      <c r="CV32" s="47">
        <f>IFERROR(PIMExport!CV30*1,IFERROR(SUBSTITUTE(PIMExport!CV30,".",",")*1,PIMExport!CV30))</f>
        <v>0</v>
      </c>
      <c r="CW32" s="47">
        <f>IFERROR(PIMExport!CW30*1,IFERROR(SUBSTITUTE(PIMExport!CW30,".",",")*1,PIMExport!CW30))</f>
        <v>0</v>
      </c>
      <c r="CX32" s="47">
        <f>IFERROR(PIMExport!CX30*1,IFERROR(SUBSTITUTE(PIMExport!CX30,".",",")*1,PIMExport!CX30))</f>
        <v>0</v>
      </c>
      <c r="CY32" s="47">
        <f>IFERROR(PIMExport!CY30*1,IFERROR(SUBSTITUTE(PIMExport!CY30,".",",")*1,PIMExport!CY30))</f>
        <v>0</v>
      </c>
      <c r="CZ32" s="47">
        <f>IFERROR(PIMExport!CZ30*1,IFERROR(SUBSTITUTE(PIMExport!CZ30,".",",")*1,PIMExport!CZ30))</f>
        <v>0</v>
      </c>
      <c r="DA32" s="47">
        <f>IFERROR(PIMExport!DA30*1,IFERROR(SUBSTITUTE(PIMExport!DA30,".",",")*1,PIMExport!DA30))</f>
        <v>700</v>
      </c>
      <c r="DB32" s="47">
        <f>IFERROR(PIMExport!DB30*1,IFERROR(SUBSTITUTE(PIMExport!DB30,".",",")*1,PIMExport!DB30))</f>
        <v>0</v>
      </c>
      <c r="DC32" s="47">
        <f>IFERROR(PIMExport!DC30*1,IFERROR(SUBSTITUTE(PIMExport!DC30,".",",")*1,PIMExport!DC30))</f>
        <v>0</v>
      </c>
      <c r="DD32" s="47">
        <f>IFERROR(PIMExport!DD30*1,IFERROR(SUBSTITUTE(PIMExport!DD30,".",",")*1,PIMExport!DD30))</f>
        <v>0</v>
      </c>
      <c r="DE32" s="47">
        <f>IFERROR(PIMExport!DE30*1,IFERROR(SUBSTITUTE(PIMExport!DE30,".",",")*1,PIMExport!DE30))</f>
        <v>0</v>
      </c>
      <c r="DF32" s="47">
        <f>IFERROR(PIMExport!DF30*1,IFERROR(SUBSTITUTE(PIMExport!DF30,".",",")*1,PIMExport!DF30))</f>
        <v>0</v>
      </c>
      <c r="DG32" s="47">
        <f>IFERROR(PIMExport!DG30*1,IFERROR(SUBSTITUTE(PIMExport!DG30,".",",")*1,PIMExport!DG30))</f>
        <v>0</v>
      </c>
      <c r="DH32" s="47" t="str">
        <f>IFERROR(PIMExport!DH30*1,IFERROR(SUBSTITUTE(PIMExport!DH30,".",",")*1,PIMExport!DH30))</f>
        <v>Equal to or better than 0.100 mm</v>
      </c>
      <c r="DI32" s="47" t="str">
        <f>IFERROR(PIMExport!DI30*1,IFERROR(SUBSTITUTE(PIMExport!DI30,".",",")*1,PIMExport!DI30))</f>
        <v>75 ATL 10</v>
      </c>
      <c r="DJ32" s="47" t="str">
        <f>IFERROR(PIMExport!DJ30*1,IFERROR(SUBSTITUTE(PIMExport!DJ30,".",",")*1,PIMExport!DJ30))</f>
        <v>240 x 85 mm</v>
      </c>
      <c r="DK32" s="47">
        <f>IFERROR(PIMExport!DK30*1,IFERROR(SUBSTITUTE(PIMExport!DK30,".",",")*1,PIMExport!DK30))</f>
        <v>0</v>
      </c>
      <c r="DL32" s="47">
        <f>IFERROR(PIMExport!DL30*1,IFERROR(SUBSTITUTE(PIMExport!DL30,".",",")*1,PIMExport!DL30))</f>
        <v>330</v>
      </c>
      <c r="DM32" s="47">
        <f>IFERROR(PIMExport!DM30*1,IFERROR(SUBSTITUTE(PIMExport!DM30,".",",")*1,PIMExport!DM30))</f>
        <v>6500</v>
      </c>
      <c r="DN32" s="47">
        <f>IFERROR(PIMExport!DN30*1,IFERROR(SUBSTITUTE(PIMExport!DN30,".",",")*1,PIMExport!DN30))</f>
        <v>0</v>
      </c>
      <c r="DO32" s="47">
        <f>IFERROR(PIMExport!DO30*1,IFERROR(SUBSTITUTE(PIMExport!DO30,".",",")*1,PIMExport!DO30))</f>
        <v>0</v>
      </c>
    </row>
    <row r="33" spans="1:119">
      <c r="A33" s="47" t="str">
        <f>IFERROR(PIMExport!A31*1,IFERROR(SUBSTITUTE(PIMExport!A31,".",",")*1,PIMExport!A31))</f>
        <v>MLSM08Z200-Z400</v>
      </c>
      <c r="B33" s="47" t="str">
        <f>IFERROR(PIMExport!B31*1,IFERROR(SUBSTITUTE(PIMExport!B31,".",",")*1,PIMExport!B31))</f>
        <v>Belt</v>
      </c>
      <c r="C33" s="47" t="str">
        <f>IFERROR(PIMExport!C31*1,IFERROR(SUBSTITUTE(PIMExport!C31,".",",")*1,PIMExport!C31))</f>
        <v>Ball Guide</v>
      </c>
      <c r="D33" s="47">
        <f>IFERROR(PIMExport!D31*1,IFERROR(SUBSTITUTE(PIMExport!D31,".",",")*1,PIMExport!D31))</f>
        <v>5680</v>
      </c>
      <c r="E33" s="47">
        <f>IFERROR(PIMExport!E31*1,IFERROR(SUBSTITUTE(PIMExport!E31,".",",")*1,PIMExport!E31))</f>
        <v>9.6</v>
      </c>
      <c r="F33" s="47">
        <f>IFERROR(PIMExport!F31*1,IFERROR(SUBSTITUTE(PIMExport!F31,".",",")*1,PIMExport!F31))</f>
        <v>0</v>
      </c>
      <c r="G33" s="47">
        <f>IFERROR(PIMExport!G31*1,IFERROR(SUBSTITUTE(PIMExport!G31,".",",")*1,PIMExport!G31))</f>
        <v>30.8</v>
      </c>
      <c r="H33" s="47">
        <f>IFERROR(PIMExport!H31*1,IFERROR(SUBSTITUTE(PIMExport!H31,".",",")*1,PIMExport!H31))</f>
        <v>2.2000000000000002</v>
      </c>
      <c r="I33" s="47">
        <f>IFERROR(PIMExport!I31*1,IFERROR(SUBSTITUTE(PIMExport!I31,".",",")*1,PIMExport!I31))</f>
        <v>400</v>
      </c>
      <c r="J33" s="47">
        <f>IFERROR(PIMExport!J31*1,IFERROR(SUBSTITUTE(PIMExport!J31,".",",")*1,PIMExport!J31))</f>
        <v>164</v>
      </c>
      <c r="K33" s="47">
        <f>IFERROR(PIMExport!K31*1,IFERROR(SUBSTITUTE(PIMExport!K31,".",",")*1,PIMExport!K31))</f>
        <v>0</v>
      </c>
      <c r="L33" s="47">
        <f>IFERROR(PIMExport!L31*1,IFERROR(SUBSTITUTE(PIMExport!L31,".",",")*1,PIMExport!L31))</f>
        <v>1.63E-4</v>
      </c>
      <c r="M33" s="47">
        <f>IFERROR(PIMExport!M31*1,IFERROR(SUBSTITUTE(PIMExport!M31,".",",")*1,PIMExport!M31))</f>
        <v>0.9</v>
      </c>
      <c r="N33" s="47">
        <f>IFERROR(PIMExport!N31*1,IFERROR(SUBSTITUTE(PIMExport!N31,".",",")*1,PIMExport!N31))</f>
        <v>150</v>
      </c>
      <c r="O33" s="47">
        <f>IFERROR(PIMExport!O31*1,IFERROR(SUBSTITUTE(PIMExport!O31,".",",")*1,PIMExport!O31))</f>
        <v>750</v>
      </c>
      <c r="P33" s="47">
        <f>IFERROR(PIMExport!P31*1,IFERROR(SUBSTITUTE(PIMExport!P31,".",",")*1,PIMExport!P31))</f>
        <v>1500</v>
      </c>
      <c r="Q33" s="47">
        <f>IFERROR(PIMExport!Q31*1,IFERROR(SUBSTITUTE(PIMExport!Q31,".",",")*1,PIMExport!Q31))</f>
        <v>8.5</v>
      </c>
      <c r="R33" s="47">
        <f>IFERROR(PIMExport!R31*1,IFERROR(SUBSTITUTE(PIMExport!R31,".",",")*1,PIMExport!R31))</f>
        <v>12</v>
      </c>
      <c r="S33" s="47">
        <f>IFERROR(PIMExport!S31*1,IFERROR(SUBSTITUTE(PIMExport!S31,".",",")*1,PIMExport!S31))</f>
        <v>14.5</v>
      </c>
      <c r="T33" s="47">
        <f>IFERROR(PIMExport!T31*1,IFERROR(SUBSTITUTE(PIMExport!T31,".",",")*1,PIMExport!T31))</f>
        <v>35</v>
      </c>
      <c r="U33" s="47">
        <f>IFERROR(PIMExport!U31*1,IFERROR(SUBSTITUTE(PIMExport!U31,".",",")*1,PIMExport!U31))</f>
        <v>0.1</v>
      </c>
      <c r="V33" s="47">
        <f>IFERROR(PIMExport!V31*1,IFERROR(SUBSTITUTE(PIMExport!V31,".",",")*1,PIMExport!V31))</f>
        <v>0</v>
      </c>
      <c r="W33" s="47">
        <f>IFERROR(PIMExport!W31*1,IFERROR(SUBSTITUTE(PIMExport!W31,".",",")*1,PIMExport!W31))</f>
        <v>2.5</v>
      </c>
      <c r="X33" s="47">
        <f>IFERROR(PIMExport!X31*1,IFERROR(SUBSTITUTE(PIMExport!X31,".",",")*1,PIMExport!X31))</f>
        <v>0</v>
      </c>
      <c r="Y33" s="47">
        <f>IFERROR(PIMExport!Y31*1,IFERROR(SUBSTITUTE(PIMExport!Y31,".",",")*1,PIMExport!Y31))</f>
        <v>5000</v>
      </c>
      <c r="Z33" s="47">
        <f>IFERROR(PIMExport!Z31*1,IFERROR(SUBSTITUTE(PIMExport!Z31,".",",")*1,PIMExport!Z31))</f>
        <v>5800</v>
      </c>
      <c r="AA33" s="47">
        <f>IFERROR(PIMExport!AA31*1,IFERROR(SUBSTITUTE(PIMExport!AA31,".",",")*1,PIMExport!AA31))</f>
        <v>0</v>
      </c>
      <c r="AB33" s="47">
        <f>IFERROR(PIMExport!AB31*1,IFERROR(SUBSTITUTE(PIMExport!AB31,".",",")*1,PIMExport!AB31))</f>
        <v>0</v>
      </c>
      <c r="AC33" s="47">
        <f>IFERROR(PIMExport!AC31*1,IFERROR(SUBSTITUTE(PIMExport!AC31,".",",")*1,PIMExport!AC31))</f>
        <v>320</v>
      </c>
      <c r="AD33" s="47">
        <f>IFERROR(PIMExport!AD31*1,IFERROR(SUBSTITUTE(PIMExport!AD31,".",",")*1,PIMExport!AD31))</f>
        <v>0</v>
      </c>
      <c r="AE33" s="47">
        <f>IFERROR(PIMExport!AE31*1,IFERROR(SUBSTITUTE(PIMExport!AE31,".",",")*1,PIMExport!AE31))</f>
        <v>6400</v>
      </c>
      <c r="AF33" s="47">
        <f>IFERROR(PIMExport!AF31*1,IFERROR(SUBSTITUTE(PIMExport!AF31,".",",")*1,PIMExport!AF31))</f>
        <v>6400</v>
      </c>
      <c r="AG33" s="47">
        <f>IFERROR(PIMExport!AG31*1,IFERROR(SUBSTITUTE(PIMExport!AG31,".",",")*1,PIMExport!AG31))</f>
        <v>600</v>
      </c>
      <c r="AH33" s="47">
        <f>IFERROR(PIMExport!AH31*1,IFERROR(SUBSTITUTE(PIMExport!AH31,".",",")*1,PIMExport!AH31))</f>
        <v>0</v>
      </c>
      <c r="AI33" s="47">
        <f>IFERROR(PIMExport!AI31*1,IFERROR(SUBSTITUTE(PIMExport!AI31,".",",")*1,PIMExport!AI31))</f>
        <v>0</v>
      </c>
      <c r="AJ33" s="47">
        <f>IFERROR(PIMExport!AJ31*1,IFERROR(SUBSTITUTE(PIMExport!AJ31,".",",")*1,PIMExport!AJ31))</f>
        <v>6.4</v>
      </c>
      <c r="AK33" s="47">
        <f>IFERROR(PIMExport!AK31*1,IFERROR(SUBSTITUTE(PIMExport!AK31,".",",")*1,PIMExport!AK31))</f>
        <v>6.4</v>
      </c>
      <c r="AL33" s="47">
        <f>IFERROR(PIMExport!AL31*1,IFERROR(SUBSTITUTE(PIMExport!AL31,".",",")*1,PIMExport!AL31))</f>
        <v>5</v>
      </c>
      <c r="AM33" s="47">
        <f>IFERROR(PIMExport!AM31*1,IFERROR(SUBSTITUTE(PIMExport!AM31,".",",")*1,PIMExport!AM31))</f>
        <v>20</v>
      </c>
      <c r="AN33" s="47">
        <f>IFERROR(PIMExport!AN31*1,IFERROR(SUBSTITUTE(PIMExport!AN31,".",",")*1,PIMExport!AN31))</f>
        <v>2</v>
      </c>
      <c r="AO33" s="47">
        <f>IFERROR(PIMExport!AO31*1,IFERROR(SUBSTITUTE(PIMExport!AO31,".",",")*1,PIMExport!AO31))</f>
        <v>71860</v>
      </c>
      <c r="AP33" s="47">
        <f>IFERROR(PIMExport!AP31*1,IFERROR(SUBSTITUTE(PIMExport!AP31,".",",")*1,PIMExport!AP31))</f>
        <v>600</v>
      </c>
      <c r="AQ33" s="47">
        <f>IFERROR(PIMExport!AQ31*1,IFERROR(SUBSTITUTE(PIMExport!AQ31,".",",")*1,PIMExport!AQ31))</f>
        <v>0</v>
      </c>
      <c r="AR33" s="47">
        <f>IFERROR(PIMExport!AR31*1,IFERROR(SUBSTITUTE(PIMExport!AR31,".",",")*1,PIMExport!AR31))</f>
        <v>0</v>
      </c>
      <c r="AS33" s="47">
        <f>IFERROR(PIMExport!AS31*1,IFERROR(SUBSTITUTE(PIMExport!AS31,".",",")*1,PIMExport!AS31))</f>
        <v>0</v>
      </c>
      <c r="AT33" s="47">
        <f>IFERROR(PIMExport!AT31*1,IFERROR(SUBSTITUTE(PIMExport!AT31,".",",")*1,PIMExport!AT31))</f>
        <v>0</v>
      </c>
      <c r="AU33" s="47">
        <f>IFERROR(PIMExport!AU31*1,IFERROR(SUBSTITUTE(PIMExport!AU31,".",",")*1,PIMExport!AU31))</f>
        <v>0</v>
      </c>
      <c r="AV33" s="47">
        <f>IFERROR(PIMExport!AV31*1,IFERROR(SUBSTITUTE(PIMExport!AV31,".",",")*1,PIMExport!AV31))</f>
        <v>0</v>
      </c>
      <c r="AW33" s="47">
        <f>IFERROR(PIMExport!AW31*1,IFERROR(SUBSTITUTE(PIMExport!AW31,".",",")*1,PIMExport!AW31))</f>
        <v>0</v>
      </c>
      <c r="AX33" s="47">
        <f>IFERROR(PIMExport!AX31*1,IFERROR(SUBSTITUTE(PIMExport!AX31,".",",")*1,PIMExport!AX31))</f>
        <v>3500</v>
      </c>
      <c r="AY33" s="47">
        <f>IFERROR(PIMExport!AY31*1,IFERROR(SUBSTITUTE(PIMExport!AY31,".",",")*1,PIMExport!AY31))</f>
        <v>0.51700000000000002</v>
      </c>
      <c r="AZ33" s="47">
        <f>IFERROR(PIMExport!AZ31*1,IFERROR(SUBSTITUTE(PIMExport!AZ31,".",",")*1,PIMExport!AZ31))</f>
        <v>25500</v>
      </c>
      <c r="BA33" s="47">
        <f>IFERROR(PIMExport!BA31*1,IFERROR(SUBSTITUTE(PIMExport!BA31,".",",")*1,PIMExport!BA31))</f>
        <v>21200</v>
      </c>
      <c r="BB33" s="47">
        <f>IFERROR(PIMExport!BB31*1,IFERROR(SUBSTITUTE(PIMExport!BB31,".",",")*1,PIMExport!BB31))</f>
        <v>63.66</v>
      </c>
      <c r="BC33" s="47">
        <f>IFERROR(PIMExport!BC31*1,IFERROR(SUBSTITUTE(PIMExport!BC31,".",",")*1,PIMExport!BC31))</f>
        <v>63.66</v>
      </c>
      <c r="BD33" s="47">
        <f>IFERROR(PIMExport!BD31*1,IFERROR(SUBSTITUTE(PIMExport!BD31,".",",")*1,PIMExport!BD31))</f>
        <v>58.3</v>
      </c>
      <c r="BE33" s="47">
        <f>IFERROR(PIMExport!BE31*1,IFERROR(SUBSTITUTE(PIMExport!BE31,".",",")*1,PIMExport!BE31))</f>
        <v>58.3</v>
      </c>
      <c r="BF33" s="47">
        <f>IFERROR(PIMExport!BF31*1,IFERROR(SUBSTITUTE(PIMExport!BF31,".",",")*1,PIMExport!BF31))</f>
        <v>0</v>
      </c>
      <c r="BG33" s="47">
        <f>IFERROR(PIMExport!BG31*1,IFERROR(SUBSTITUTE(PIMExport!BG31,".",",")*1,PIMExport!BG31))</f>
        <v>600</v>
      </c>
      <c r="BH33" s="47">
        <f>IFERROR(PIMExport!BH31*1,IFERROR(SUBSTITUTE(PIMExport!BH31,".",",")*1,PIMExport!BH31))</f>
        <v>0</v>
      </c>
      <c r="BI33" s="47">
        <f>IFERROR(PIMExport!BI31*1,IFERROR(SUBSTITUTE(PIMExport!BI31,".",",")*1,PIMExport!BI31))</f>
        <v>0</v>
      </c>
      <c r="BJ33" s="47">
        <f>IFERROR(PIMExport!BJ31*1,IFERROR(SUBSTITUTE(PIMExport!BJ31,".",",")*1,PIMExport!BJ31))</f>
        <v>0</v>
      </c>
      <c r="BK33" s="47">
        <f>IFERROR(PIMExport!BK31*1,IFERROR(SUBSTITUTE(PIMExport!BK31,".",",")*1,PIMExport!BK31))</f>
        <v>0</v>
      </c>
      <c r="BL33" s="47">
        <f>IFERROR(PIMExport!BL31*1,IFERROR(SUBSTITUTE(PIMExport!BL31,".",",")*1,PIMExport!BL31))</f>
        <v>0</v>
      </c>
      <c r="BM33" s="47">
        <f>IFERROR(PIMExport!BM31*1,IFERROR(SUBSTITUTE(PIMExport!BM31,".",",")*1,PIMExport!BM31))</f>
        <v>0</v>
      </c>
      <c r="BN33" s="47">
        <f>IFERROR(PIMExport!BN31*1,IFERROR(SUBSTITUTE(PIMExport!BN31,".",",")*1,PIMExport!BN31))</f>
        <v>0</v>
      </c>
      <c r="BO33" s="47">
        <f>IFERROR(PIMExport!BO31*1,IFERROR(SUBSTITUTE(PIMExport!BO31,".",",")*1,PIMExport!BO31))</f>
        <v>0</v>
      </c>
      <c r="BP33" s="47">
        <f>IFERROR(PIMExport!BP31*1,IFERROR(SUBSTITUTE(PIMExport!BP31,".",",")*1,PIMExport!BP31))</f>
        <v>0</v>
      </c>
      <c r="BQ33" s="47">
        <f>IFERROR(PIMExport!BQ31*1,IFERROR(SUBSTITUTE(PIMExport!BQ31,".",",")*1,PIMExport!BQ31))</f>
        <v>0</v>
      </c>
      <c r="BR33" s="47">
        <f>IFERROR(PIMExport!BR31*1,IFERROR(SUBSTITUTE(PIMExport!BR31,".",",")*1,PIMExport!BR31))</f>
        <v>0</v>
      </c>
      <c r="BS33" s="47">
        <f>IFERROR(PIMExport!BS31*1,IFERROR(SUBSTITUTE(PIMExport!BS31,".",",")*1,PIMExport!BS31))</f>
        <v>0</v>
      </c>
      <c r="BT33" s="47">
        <f>IFERROR(PIMExport!BT31*1,IFERROR(SUBSTITUTE(PIMExport!BT31,".",",")*1,PIMExport!BT31))</f>
        <v>0</v>
      </c>
      <c r="BU33" s="47">
        <f>IFERROR(PIMExport!BU31*1,IFERROR(SUBSTITUTE(PIMExport!BU31,".",",")*1,PIMExport!BU31))</f>
        <v>0</v>
      </c>
      <c r="BV33" s="47">
        <f>IFERROR(PIMExport!BV31*1,IFERROR(SUBSTITUTE(PIMExport!BV31,".",",")*1,PIMExport!BV31))</f>
        <v>0</v>
      </c>
      <c r="BW33" s="47">
        <f>IFERROR(PIMExport!BW31*1,IFERROR(SUBSTITUTE(PIMExport!BW31,".",",")*1,PIMExport!BW31))</f>
        <v>0</v>
      </c>
      <c r="BX33" s="47">
        <f>IFERROR(PIMExport!BX31*1,IFERROR(SUBSTITUTE(PIMExport!BX31,".",",")*1,PIMExport!BX31))</f>
        <v>0</v>
      </c>
      <c r="BY33" s="47">
        <f>IFERROR(PIMExport!BY31*1,IFERROR(SUBSTITUTE(PIMExport!BY31,".",",")*1,PIMExport!BY31))</f>
        <v>0</v>
      </c>
      <c r="BZ33" s="47">
        <f>IFERROR(PIMExport!BZ31*1,IFERROR(SUBSTITUTE(PIMExport!BZ31,".",",")*1,PIMExport!BZ31))</f>
        <v>0</v>
      </c>
      <c r="CA33" s="47">
        <f>IFERROR(PIMExport!CA31*1,IFERROR(SUBSTITUTE(PIMExport!CA31,".",",")*1,PIMExport!CA31))</f>
        <v>0</v>
      </c>
      <c r="CB33" s="47">
        <f>IFERROR(PIMExport!CB31*1,IFERROR(SUBSTITUTE(PIMExport!CB31,".",",")*1,PIMExport!CB31))</f>
        <v>0</v>
      </c>
      <c r="CC33" s="47">
        <f>IFERROR(PIMExport!CC31*1,IFERROR(SUBSTITUTE(PIMExport!CC31,".",",")*1,PIMExport!CC31))</f>
        <v>0</v>
      </c>
      <c r="CD33" s="47">
        <f>IFERROR(PIMExport!CD31*1,IFERROR(SUBSTITUTE(PIMExport!CD31,".",",")*1,PIMExport!CD31))</f>
        <v>0</v>
      </c>
      <c r="CE33" s="47">
        <f>IFERROR(PIMExport!CE31*1,IFERROR(SUBSTITUTE(PIMExport!CE31,".",",")*1,PIMExport!CE31))</f>
        <v>0</v>
      </c>
      <c r="CF33" s="47">
        <f>IFERROR(PIMExport!CF31*1,IFERROR(SUBSTITUTE(PIMExport!CF31,".",",")*1,PIMExport!CF31))</f>
        <v>0</v>
      </c>
      <c r="CG33" s="47">
        <f>IFERROR(PIMExport!CG31*1,IFERROR(SUBSTITUTE(PIMExport!CG31,".",",")*1,PIMExport!CG31))</f>
        <v>0</v>
      </c>
      <c r="CH33" s="47">
        <f>IFERROR(PIMExport!CH31*1,IFERROR(SUBSTITUTE(PIMExport!CH31,".",",")*1,PIMExport!CH31))</f>
        <v>0</v>
      </c>
      <c r="CI33" s="47">
        <f>IFERROR(PIMExport!CI31*1,IFERROR(SUBSTITUTE(PIMExport!CI31,".",",")*1,PIMExport!CI31))</f>
        <v>0</v>
      </c>
      <c r="CJ33" s="47">
        <f>IFERROR(PIMExport!CJ31*1,IFERROR(SUBSTITUTE(PIMExport!CJ31,".",",")*1,PIMExport!CJ31))</f>
        <v>0</v>
      </c>
      <c r="CK33" s="47">
        <f>IFERROR(PIMExport!CK31*1,IFERROR(SUBSTITUTE(PIMExport!CK31,".",",")*1,PIMExport!CK31))</f>
        <v>0</v>
      </c>
      <c r="CL33" s="47">
        <f>IFERROR(PIMExport!CL31*1,IFERROR(SUBSTITUTE(PIMExport!CL31,".",",")*1,PIMExport!CL31))</f>
        <v>0</v>
      </c>
      <c r="CM33" s="47">
        <f>IFERROR(PIMExport!CM31*1,IFERROR(SUBSTITUTE(PIMExport!CM31,".",",")*1,PIMExport!CM31))</f>
        <v>0</v>
      </c>
      <c r="CN33" s="47">
        <f>IFERROR(PIMExport!CN31*1,IFERROR(SUBSTITUTE(PIMExport!CN31,".",",")*1,PIMExport!CN31))</f>
        <v>0</v>
      </c>
      <c r="CO33" s="47">
        <f>IFERROR(PIMExport!CO31*1,IFERROR(SUBSTITUTE(PIMExport!CO31,".",",")*1,PIMExport!CO31))</f>
        <v>0</v>
      </c>
      <c r="CP33" s="47">
        <f>IFERROR(PIMExport!CP31*1,IFERROR(SUBSTITUTE(PIMExport!CP31,".",",")*1,PIMExport!CP31))</f>
        <v>0</v>
      </c>
      <c r="CQ33" s="47">
        <f>IFERROR(PIMExport!CQ31*1,IFERROR(SUBSTITUTE(PIMExport!CQ31,".",",")*1,PIMExport!CQ31))</f>
        <v>0</v>
      </c>
      <c r="CR33" s="47">
        <f>IFERROR(PIMExport!CR31*1,IFERROR(SUBSTITUTE(PIMExport!CR31,".",",")*1,PIMExport!CR31))</f>
        <v>0</v>
      </c>
      <c r="CS33" s="47">
        <f>IFERROR(PIMExport!CS31*1,IFERROR(SUBSTITUTE(PIMExport!CS31,".",",")*1,PIMExport!CS31))</f>
        <v>0</v>
      </c>
      <c r="CT33" s="47">
        <f>IFERROR(PIMExport!CT31*1,IFERROR(SUBSTITUTE(PIMExport!CT31,".",",")*1,PIMExport!CT31))</f>
        <v>0</v>
      </c>
      <c r="CU33" s="47">
        <f>IFERROR(PIMExport!CU31*1,IFERROR(SUBSTITUTE(PIMExport!CU31,".",",")*1,PIMExport!CU31))</f>
        <v>200</v>
      </c>
      <c r="CV33" s="47">
        <f>IFERROR(PIMExport!CV31*1,IFERROR(SUBSTITUTE(PIMExport!CV31,".",",")*1,PIMExport!CV31))</f>
        <v>0</v>
      </c>
      <c r="CW33" s="47">
        <f>IFERROR(PIMExport!CW31*1,IFERROR(SUBSTITUTE(PIMExport!CW31,".",",")*1,PIMExport!CW31))</f>
        <v>0</v>
      </c>
      <c r="CX33" s="47">
        <f>IFERROR(PIMExport!CX31*1,IFERROR(SUBSTITUTE(PIMExport!CX31,".",",")*1,PIMExport!CX31))</f>
        <v>0</v>
      </c>
      <c r="CY33" s="47">
        <f>IFERROR(PIMExport!CY31*1,IFERROR(SUBSTITUTE(PIMExport!CY31,".",",")*1,PIMExport!CY31))</f>
        <v>0</v>
      </c>
      <c r="CZ33" s="47">
        <f>IFERROR(PIMExport!CZ31*1,IFERROR(SUBSTITUTE(PIMExport!CZ31,".",",")*1,PIMExport!CZ31))</f>
        <v>0</v>
      </c>
      <c r="DA33" s="47">
        <f>IFERROR(PIMExport!DA31*1,IFERROR(SUBSTITUTE(PIMExport!DA31,".",",")*1,PIMExport!DA31))</f>
        <v>700</v>
      </c>
      <c r="DB33" s="47">
        <f>IFERROR(PIMExport!DB31*1,IFERROR(SUBSTITUTE(PIMExport!DB31,".",",")*1,PIMExport!DB31))</f>
        <v>0</v>
      </c>
      <c r="DC33" s="47">
        <f>IFERROR(PIMExport!DC31*1,IFERROR(SUBSTITUTE(PIMExport!DC31,".",",")*1,PIMExport!DC31))</f>
        <v>0</v>
      </c>
      <c r="DD33" s="47">
        <f>IFERROR(PIMExport!DD31*1,IFERROR(SUBSTITUTE(PIMExport!DD31,".",",")*1,PIMExport!DD31))</f>
        <v>0</v>
      </c>
      <c r="DE33" s="47">
        <f>IFERROR(PIMExport!DE31*1,IFERROR(SUBSTITUTE(PIMExport!DE31,".",",")*1,PIMExport!DE31))</f>
        <v>0</v>
      </c>
      <c r="DF33" s="47">
        <f>IFERROR(PIMExport!DF31*1,IFERROR(SUBSTITUTE(PIMExport!DF31,".",",")*1,PIMExport!DF31))</f>
        <v>0</v>
      </c>
      <c r="DG33" s="47">
        <f>IFERROR(PIMExport!DG31*1,IFERROR(SUBSTITUTE(PIMExport!DG31,".",",")*1,PIMExport!DG31))</f>
        <v>0</v>
      </c>
      <c r="DH33" s="47" t="str">
        <f>IFERROR(PIMExport!DH31*1,IFERROR(SUBSTITUTE(PIMExport!DH31,".",",")*1,PIMExport!DH31))</f>
        <v>Equal to or better than 0.100 mm</v>
      </c>
      <c r="DI33" s="47" t="str">
        <f>IFERROR(PIMExport!DI31*1,IFERROR(SUBSTITUTE(PIMExport!DI31,".",",")*1,PIMExport!DI31))</f>
        <v>75 ATL 10</v>
      </c>
      <c r="DJ33" s="47" t="str">
        <f>IFERROR(PIMExport!DJ31*1,IFERROR(SUBSTITUTE(PIMExport!DJ31,".",",")*1,PIMExport!DJ31))</f>
        <v>240 x 85 mm</v>
      </c>
      <c r="DK33" s="47">
        <f>IFERROR(PIMExport!DK31*1,IFERROR(SUBSTITUTE(PIMExport!DK31,".",",")*1,PIMExport!DK31))</f>
        <v>0</v>
      </c>
      <c r="DL33" s="47">
        <f>IFERROR(PIMExport!DL31*1,IFERROR(SUBSTITUTE(PIMExport!DL31,".",",")*1,PIMExport!DL31))</f>
        <v>730</v>
      </c>
      <c r="DM33" s="47">
        <f>IFERROR(PIMExport!DM31*1,IFERROR(SUBSTITUTE(PIMExport!DM31,".",",")*1,PIMExport!DM31))</f>
        <v>6680</v>
      </c>
      <c r="DN33" s="47">
        <f>IFERROR(PIMExport!DN31*1,IFERROR(SUBSTITUTE(PIMExport!DN31,".",",")*1,PIMExport!DN31))</f>
        <v>0</v>
      </c>
      <c r="DO33" s="47">
        <f>IFERROR(PIMExport!DO31*1,IFERROR(SUBSTITUTE(PIMExport!DO31,".",",")*1,PIMExport!DO31))</f>
        <v>0</v>
      </c>
    </row>
    <row r="34" spans="1:119">
      <c r="A34" s="47" t="str">
        <f>IFERROR(PIMExport!A32*1,IFERROR(SUBSTITUTE(PIMExport!A32,".",",")*1,PIMExport!A32))</f>
        <v>WH04Z100-N</v>
      </c>
      <c r="B34" s="47" t="str">
        <f>IFERROR(PIMExport!B32*1,IFERROR(SUBSTITUTE(PIMExport!B32,".",",")*1,PIMExport!B32))</f>
        <v>Belt</v>
      </c>
      <c r="C34" s="47" t="str">
        <f>IFERROR(PIMExport!C32*1,IFERROR(SUBSTITUTE(PIMExport!C32,".",",")*1,PIMExport!C32))</f>
        <v>Ball Guide</v>
      </c>
      <c r="D34" s="47">
        <f>IFERROR(PIMExport!D32*1,IFERROR(SUBSTITUTE(PIMExport!D32,".",",")*1,PIMExport!D32))</f>
        <v>2000</v>
      </c>
      <c r="E34" s="47">
        <f>IFERROR(PIMExport!E32*1,IFERROR(SUBSTITUTE(PIMExport!E32,".",",")*1,PIMExport!E32))</f>
        <v>0.56000000000000005</v>
      </c>
      <c r="F34" s="47">
        <f>IFERROR(PIMExport!F32*1,IFERROR(SUBSTITUTE(PIMExport!F32,".",",")*1,PIMExport!F32))</f>
        <v>0</v>
      </c>
      <c r="G34" s="47">
        <f>IFERROR(PIMExport!G32*1,IFERROR(SUBSTITUTE(PIMExport!G32,".",",")*1,PIMExport!G32))</f>
        <v>1.34</v>
      </c>
      <c r="H34" s="47">
        <f>IFERROR(PIMExport!H32*1,IFERROR(SUBSTITUTE(PIMExport!H32,".",",")*1,PIMExport!H32))</f>
        <v>0.15</v>
      </c>
      <c r="I34" s="47">
        <f>IFERROR(PIMExport!I32*1,IFERROR(SUBSTITUTE(PIMExport!I32,".",",")*1,PIMExport!I32))</f>
        <v>162</v>
      </c>
      <c r="J34" s="47">
        <f>IFERROR(PIMExport!J32*1,IFERROR(SUBSTITUTE(PIMExport!J32,".",",")*1,PIMExport!J32))</f>
        <v>12</v>
      </c>
      <c r="K34" s="47">
        <f>IFERROR(PIMExport!K32*1,IFERROR(SUBSTITUTE(PIMExport!K32,".",",")*1,PIMExport!K32))</f>
        <v>0</v>
      </c>
      <c r="L34" s="47">
        <f>IFERROR(PIMExport!L32*1,IFERROR(SUBSTITUTE(PIMExport!L32,".",",")*1,PIMExport!L32))</f>
        <v>6.4999999999999996E-6</v>
      </c>
      <c r="M34" s="47">
        <f>IFERROR(PIMExport!M32*1,IFERROR(SUBSTITUTE(PIMExport!M32,".",",")*1,PIMExport!M32))</f>
        <v>0.95</v>
      </c>
      <c r="N34" s="47">
        <f>IFERROR(PIMExport!N32*1,IFERROR(SUBSTITUTE(PIMExport!N32,".",",")*1,PIMExport!N32))</f>
        <v>150</v>
      </c>
      <c r="O34" s="47">
        <f>IFERROR(PIMExport!O32*1,IFERROR(SUBSTITUTE(PIMExport!O32,".",",")*1,PIMExport!O32))</f>
        <v>900</v>
      </c>
      <c r="P34" s="47">
        <f>IFERROR(PIMExport!P32*1,IFERROR(SUBSTITUTE(PIMExport!P32,".",",")*1,PIMExport!P32))</f>
        <v>1800</v>
      </c>
      <c r="Q34" s="47">
        <f>IFERROR(PIMExport!Q32*1,IFERROR(SUBSTITUTE(PIMExport!Q32,".",",")*1,PIMExport!Q32))</f>
        <v>0.1</v>
      </c>
      <c r="R34" s="47">
        <f>IFERROR(PIMExport!R32*1,IFERROR(SUBSTITUTE(PIMExport!R32,".",",")*1,PIMExport!R32))</f>
        <v>0.3</v>
      </c>
      <c r="S34" s="47">
        <f>IFERROR(PIMExport!S32*1,IFERROR(SUBSTITUTE(PIMExport!S32,".",",")*1,PIMExport!S32))</f>
        <v>0.6</v>
      </c>
      <c r="T34" s="47">
        <f>IFERROR(PIMExport!T32*1,IFERROR(SUBSTITUTE(PIMExport!T32,".",",")*1,PIMExport!T32))</f>
        <v>2</v>
      </c>
      <c r="U34" s="47">
        <f>IFERROR(PIMExport!U32*1,IFERROR(SUBSTITUTE(PIMExport!U32,".",",")*1,PIMExport!U32))</f>
        <v>0.1</v>
      </c>
      <c r="V34" s="47">
        <f>IFERROR(PIMExport!V32*1,IFERROR(SUBSTITUTE(PIMExport!V32,".",",")*1,PIMExport!V32))</f>
        <v>0</v>
      </c>
      <c r="W34" s="47">
        <f>IFERROR(PIMExport!W32*1,IFERROR(SUBSTITUTE(PIMExport!W32,".",",")*1,PIMExport!W32))</f>
        <v>0.5</v>
      </c>
      <c r="X34" s="47">
        <f>IFERROR(PIMExport!X32*1,IFERROR(SUBSTITUTE(PIMExport!X32,".",",")*1,PIMExport!X32))</f>
        <v>0</v>
      </c>
      <c r="Y34" s="47">
        <f>IFERROR(PIMExport!Y32*1,IFERROR(SUBSTITUTE(PIMExport!Y32,".",",")*1,PIMExport!Y32))</f>
        <v>315</v>
      </c>
      <c r="Z34" s="47">
        <f>IFERROR(PIMExport!Z32*1,IFERROR(SUBSTITUTE(PIMExport!Z32,".",",")*1,PIMExport!Z32))</f>
        <v>335</v>
      </c>
      <c r="AA34" s="47">
        <f>IFERROR(PIMExport!AA32*1,IFERROR(SUBSTITUTE(PIMExport!AA32,".",",")*1,PIMExport!AA32))</f>
        <v>0</v>
      </c>
      <c r="AB34" s="47">
        <f>IFERROR(PIMExport!AB32*1,IFERROR(SUBSTITUTE(PIMExport!AB32,".",",")*1,PIMExport!AB32))</f>
        <v>0</v>
      </c>
      <c r="AC34" s="47">
        <f>IFERROR(PIMExport!AC32*1,IFERROR(SUBSTITUTE(PIMExport!AC32,".",",")*1,PIMExport!AC32))</f>
        <v>40</v>
      </c>
      <c r="AD34" s="47">
        <f>IFERROR(PIMExport!AD32*1,IFERROR(SUBSTITUTE(PIMExport!AD32,".",",")*1,PIMExport!AD32))</f>
        <v>0</v>
      </c>
      <c r="AE34" s="47">
        <f>IFERROR(PIMExport!AE32*1,IFERROR(SUBSTITUTE(PIMExport!AE32,".",",")*1,PIMExport!AE32))</f>
        <v>450</v>
      </c>
      <c r="AF34" s="47">
        <f>IFERROR(PIMExport!AF32*1,IFERROR(SUBSTITUTE(PIMExport!AF32,".",",")*1,PIMExport!AF32))</f>
        <v>600</v>
      </c>
      <c r="AG34" s="47">
        <f>IFERROR(PIMExport!AG32*1,IFERROR(SUBSTITUTE(PIMExport!AG32,".",",")*1,PIMExport!AG32))</f>
        <v>10</v>
      </c>
      <c r="AH34" s="47">
        <f>IFERROR(PIMExport!AH32*1,IFERROR(SUBSTITUTE(PIMExport!AH32,".",",")*1,PIMExport!AH32))</f>
        <v>50</v>
      </c>
      <c r="AI34" s="47">
        <f>IFERROR(PIMExport!AI32*1,IFERROR(SUBSTITUTE(PIMExport!AI32,".",",")*1,PIMExport!AI32))</f>
        <v>50</v>
      </c>
      <c r="AJ34" s="47">
        <f>IFERROR(PIMExport!AJ32*1,IFERROR(SUBSTITUTE(PIMExport!AJ32,".",",")*1,PIMExport!AJ32))</f>
        <v>0</v>
      </c>
      <c r="AK34" s="47">
        <f>IFERROR(PIMExport!AK32*1,IFERROR(SUBSTITUTE(PIMExport!AK32,".",",")*1,PIMExport!AK32))</f>
        <v>0</v>
      </c>
      <c r="AL34" s="47">
        <f>IFERROR(PIMExport!AL32*1,IFERROR(SUBSTITUTE(PIMExport!AL32,".",",")*1,PIMExport!AL32))</f>
        <v>3</v>
      </c>
      <c r="AM34" s="47">
        <f>IFERROR(PIMExport!AM32*1,IFERROR(SUBSTITUTE(PIMExport!AM32,".",",")*1,PIMExport!AM32))</f>
        <v>40</v>
      </c>
      <c r="AN34" s="47">
        <f>IFERROR(PIMExport!AN32*1,IFERROR(SUBSTITUTE(PIMExport!AN32,".",",")*1,PIMExport!AN32))</f>
        <v>1</v>
      </c>
      <c r="AO34" s="47">
        <f>IFERROR(PIMExport!AO32*1,IFERROR(SUBSTITUTE(PIMExport!AO32,".",",")*1,PIMExport!AO32))</f>
        <v>6794</v>
      </c>
      <c r="AP34" s="47">
        <f>IFERROR(PIMExport!AP32*1,IFERROR(SUBSTITUTE(PIMExport!AP32,".",",")*1,PIMExport!AP32))</f>
        <v>50</v>
      </c>
      <c r="AQ34" s="47">
        <f>IFERROR(PIMExport!AQ32*1,IFERROR(SUBSTITUTE(PIMExport!AQ32,".",",")*1,PIMExport!AQ32))</f>
        <v>0</v>
      </c>
      <c r="AR34" s="47">
        <f>IFERROR(PIMExport!AR32*1,IFERROR(SUBSTITUTE(PIMExport!AR32,".",",")*1,PIMExport!AR32))</f>
        <v>0</v>
      </c>
      <c r="AS34" s="47">
        <f>IFERROR(PIMExport!AS32*1,IFERROR(SUBSTITUTE(PIMExport!AS32,".",",")*1,PIMExport!AS32))</f>
        <v>0</v>
      </c>
      <c r="AT34" s="47">
        <f>IFERROR(PIMExport!AT32*1,IFERROR(SUBSTITUTE(PIMExport!AT32,".",",")*1,PIMExport!AT32))</f>
        <v>0</v>
      </c>
      <c r="AU34" s="47">
        <f>IFERROR(PIMExport!AU32*1,IFERROR(SUBSTITUTE(PIMExport!AU32,".",",")*1,PIMExport!AU32))</f>
        <v>0</v>
      </c>
      <c r="AV34" s="47">
        <f>IFERROR(PIMExport!AV32*1,IFERROR(SUBSTITUTE(PIMExport!AV32,".",",")*1,PIMExport!AV32))</f>
        <v>0</v>
      </c>
      <c r="AW34" s="47">
        <f>IFERROR(PIMExport!AW32*1,IFERROR(SUBSTITUTE(PIMExport!AW32,".",",")*1,PIMExport!AW32))</f>
        <v>0</v>
      </c>
      <c r="AX34" s="47">
        <f>IFERROR(PIMExport!AX32*1,IFERROR(SUBSTITUTE(PIMExport!AX32,".",",")*1,PIMExport!AX32))</f>
        <v>236</v>
      </c>
      <c r="AY34" s="47">
        <f>IFERROR(PIMExport!AY32*1,IFERROR(SUBSTITUTE(PIMExport!AY32,".",",")*1,PIMExport!AY32))</f>
        <v>3.2000000000000001E-2</v>
      </c>
      <c r="AZ34" s="47">
        <f>IFERROR(PIMExport!AZ32*1,IFERROR(SUBSTITUTE(PIMExport!AZ32,".",",")*1,PIMExport!AZ32))</f>
        <v>3800</v>
      </c>
      <c r="BA34" s="47">
        <f>IFERROR(PIMExport!BA32*1,IFERROR(SUBSTITUTE(PIMExport!BA32,".",",")*1,PIMExport!BA32))</f>
        <v>1710</v>
      </c>
      <c r="BB34" s="47">
        <f>IFERROR(PIMExport!BB32*1,IFERROR(SUBSTITUTE(PIMExport!BB32,".",",")*1,PIMExport!BB32))</f>
        <v>31.83</v>
      </c>
      <c r="BC34" s="47">
        <f>IFERROR(PIMExport!BC32*1,IFERROR(SUBSTITUTE(PIMExport!BC32,".",",")*1,PIMExport!BC32))</f>
        <v>31.83</v>
      </c>
      <c r="BD34" s="47">
        <f>IFERROR(PIMExport!BD32*1,IFERROR(SUBSTITUTE(PIMExport!BD32,".",",")*1,PIMExport!BD32))</f>
        <v>30</v>
      </c>
      <c r="BE34" s="47">
        <f>IFERROR(PIMExport!BE32*1,IFERROR(SUBSTITUTE(PIMExport!BE32,".",",")*1,PIMExport!BE32))</f>
        <v>20</v>
      </c>
      <c r="BF34" s="47">
        <f>IFERROR(PIMExport!BF32*1,IFERROR(SUBSTITUTE(PIMExport!BF32,".",",")*1,PIMExport!BF32))</f>
        <v>0</v>
      </c>
      <c r="BG34" s="47">
        <f>IFERROR(PIMExport!BG32*1,IFERROR(SUBSTITUTE(PIMExport!BG32,".",",")*1,PIMExport!BG32))</f>
        <v>265</v>
      </c>
      <c r="BH34" s="47">
        <f>IFERROR(PIMExport!BH32*1,IFERROR(SUBSTITUTE(PIMExport!BH32,".",",")*1,PIMExport!BH32))</f>
        <v>0</v>
      </c>
      <c r="BI34" s="47">
        <f>IFERROR(PIMExport!BI32*1,IFERROR(SUBSTITUTE(PIMExport!BI32,".",",")*1,PIMExport!BI32))</f>
        <v>0</v>
      </c>
      <c r="BJ34" s="47">
        <f>IFERROR(PIMExport!BJ32*1,IFERROR(SUBSTITUTE(PIMExport!BJ32,".",",")*1,PIMExport!BJ32))</f>
        <v>0</v>
      </c>
      <c r="BK34" s="47">
        <f>IFERROR(PIMExport!BK32*1,IFERROR(SUBSTITUTE(PIMExport!BK32,".",",")*1,PIMExport!BK32))</f>
        <v>0</v>
      </c>
      <c r="BL34" s="47">
        <f>IFERROR(PIMExport!BL32*1,IFERROR(SUBSTITUTE(PIMExport!BL32,".",",")*1,PIMExport!BL32))</f>
        <v>0</v>
      </c>
      <c r="BM34" s="47">
        <f>IFERROR(PIMExport!BM32*1,IFERROR(SUBSTITUTE(PIMExport!BM32,".",",")*1,PIMExport!BM32))</f>
        <v>0</v>
      </c>
      <c r="BN34" s="47">
        <f>IFERROR(PIMExport!BN32*1,IFERROR(SUBSTITUTE(PIMExport!BN32,".",",")*1,PIMExport!BN32))</f>
        <v>0</v>
      </c>
      <c r="BO34" s="47">
        <f>IFERROR(PIMExport!BO32*1,IFERROR(SUBSTITUTE(PIMExport!BO32,".",",")*1,PIMExport!BO32))</f>
        <v>0</v>
      </c>
      <c r="BP34" s="47">
        <f>IFERROR(PIMExport!BP32*1,IFERROR(SUBSTITUTE(PIMExport!BP32,".",",")*1,PIMExport!BP32))</f>
        <v>0</v>
      </c>
      <c r="BQ34" s="47">
        <f>IFERROR(PIMExport!BQ32*1,IFERROR(SUBSTITUTE(PIMExport!BQ32,".",",")*1,PIMExport!BQ32))</f>
        <v>0</v>
      </c>
      <c r="BR34" s="47">
        <f>IFERROR(PIMExport!BR32*1,IFERROR(SUBSTITUTE(PIMExport!BR32,".",",")*1,PIMExport!BR32))</f>
        <v>0</v>
      </c>
      <c r="BS34" s="47">
        <f>IFERROR(PIMExport!BS32*1,IFERROR(SUBSTITUTE(PIMExport!BS32,".",",")*1,PIMExport!BS32))</f>
        <v>0</v>
      </c>
      <c r="BT34" s="47">
        <f>IFERROR(PIMExport!BT32*1,IFERROR(SUBSTITUTE(PIMExport!BT32,".",",")*1,PIMExport!BT32))</f>
        <v>0</v>
      </c>
      <c r="BU34" s="47">
        <f>IFERROR(PIMExport!BU32*1,IFERROR(SUBSTITUTE(PIMExport!BU32,".",",")*1,PIMExport!BU32))</f>
        <v>0</v>
      </c>
      <c r="BV34" s="47">
        <f>IFERROR(PIMExport!BV32*1,IFERROR(SUBSTITUTE(PIMExport!BV32,".",",")*1,PIMExport!BV32))</f>
        <v>0</v>
      </c>
      <c r="BW34" s="47">
        <f>IFERROR(PIMExport!BW32*1,IFERROR(SUBSTITUTE(PIMExport!BW32,".",",")*1,PIMExport!BW32))</f>
        <v>0</v>
      </c>
      <c r="BX34" s="47">
        <f>IFERROR(PIMExport!BX32*1,IFERROR(SUBSTITUTE(PIMExport!BX32,".",",")*1,PIMExport!BX32))</f>
        <v>0</v>
      </c>
      <c r="BY34" s="47">
        <f>IFERROR(PIMExport!BY32*1,IFERROR(SUBSTITUTE(PIMExport!BY32,".",",")*1,PIMExport!BY32))</f>
        <v>0</v>
      </c>
      <c r="BZ34" s="47">
        <f>IFERROR(PIMExport!BZ32*1,IFERROR(SUBSTITUTE(PIMExport!BZ32,".",",")*1,PIMExport!BZ32))</f>
        <v>0</v>
      </c>
      <c r="CA34" s="47">
        <f>IFERROR(PIMExport!CA32*1,IFERROR(SUBSTITUTE(PIMExport!CA32,".",",")*1,PIMExport!CA32))</f>
        <v>0</v>
      </c>
      <c r="CB34" s="47">
        <f>IFERROR(PIMExport!CB32*1,IFERROR(SUBSTITUTE(PIMExport!CB32,".",",")*1,PIMExport!CB32))</f>
        <v>0</v>
      </c>
      <c r="CC34" s="47">
        <f>IFERROR(PIMExport!CC32*1,IFERROR(SUBSTITUTE(PIMExport!CC32,".",",")*1,PIMExport!CC32))</f>
        <v>0</v>
      </c>
      <c r="CD34" s="47">
        <f>IFERROR(PIMExport!CD32*1,IFERROR(SUBSTITUTE(PIMExport!CD32,".",",")*1,PIMExport!CD32))</f>
        <v>0</v>
      </c>
      <c r="CE34" s="47">
        <f>IFERROR(PIMExport!CE32*1,IFERROR(SUBSTITUTE(PIMExport!CE32,".",",")*1,PIMExport!CE32))</f>
        <v>0</v>
      </c>
      <c r="CF34" s="47">
        <f>IFERROR(PIMExport!CF32*1,IFERROR(SUBSTITUTE(PIMExport!CF32,".",",")*1,PIMExport!CF32))</f>
        <v>0</v>
      </c>
      <c r="CG34" s="47">
        <f>IFERROR(PIMExport!CG32*1,IFERROR(SUBSTITUTE(PIMExport!CG32,".",",")*1,PIMExport!CG32))</f>
        <v>0</v>
      </c>
      <c r="CH34" s="47">
        <f>IFERROR(PIMExport!CH32*1,IFERROR(SUBSTITUTE(PIMExport!CH32,".",",")*1,PIMExport!CH32))</f>
        <v>0</v>
      </c>
      <c r="CI34" s="47">
        <f>IFERROR(PIMExport!CI32*1,IFERROR(SUBSTITUTE(PIMExport!CI32,".",",")*1,PIMExport!CI32))</f>
        <v>0</v>
      </c>
      <c r="CJ34" s="47">
        <f>IFERROR(PIMExport!CJ32*1,IFERROR(SUBSTITUTE(PIMExport!CJ32,".",",")*1,PIMExport!CJ32))</f>
        <v>0</v>
      </c>
      <c r="CK34" s="47">
        <f>IFERROR(PIMExport!CK32*1,IFERROR(SUBSTITUTE(PIMExport!CK32,".",",")*1,PIMExport!CK32))</f>
        <v>0</v>
      </c>
      <c r="CL34" s="47">
        <f>IFERROR(PIMExport!CL32*1,IFERROR(SUBSTITUTE(PIMExport!CL32,".",",")*1,PIMExport!CL32))</f>
        <v>0</v>
      </c>
      <c r="CM34" s="47">
        <f>IFERROR(PIMExport!CM32*1,IFERROR(SUBSTITUTE(PIMExport!CM32,".",",")*1,PIMExport!CM32))</f>
        <v>0</v>
      </c>
      <c r="CN34" s="47">
        <f>IFERROR(PIMExport!CN32*1,IFERROR(SUBSTITUTE(PIMExport!CN32,".",",")*1,PIMExport!CN32))</f>
        <v>0</v>
      </c>
      <c r="CO34" s="47">
        <f>IFERROR(PIMExport!CO32*1,IFERROR(SUBSTITUTE(PIMExport!CO32,".",",")*1,PIMExport!CO32))</f>
        <v>0</v>
      </c>
      <c r="CP34" s="47">
        <f>IFERROR(PIMExport!CP32*1,IFERROR(SUBSTITUTE(PIMExport!CP32,".",",")*1,PIMExport!CP32))</f>
        <v>0</v>
      </c>
      <c r="CQ34" s="47">
        <f>IFERROR(PIMExport!CQ32*1,IFERROR(SUBSTITUTE(PIMExport!CQ32,".",",")*1,PIMExport!CQ32))</f>
        <v>0</v>
      </c>
      <c r="CR34" s="47">
        <f>IFERROR(PIMExport!CR32*1,IFERROR(SUBSTITUTE(PIMExport!CR32,".",",")*1,PIMExport!CR32))</f>
        <v>0</v>
      </c>
      <c r="CS34" s="47">
        <f>IFERROR(PIMExport!CS32*1,IFERROR(SUBSTITUTE(PIMExport!CS32,".",",")*1,PIMExport!CS32))</f>
        <v>0</v>
      </c>
      <c r="CT34" s="47">
        <f>IFERROR(PIMExport!CT32*1,IFERROR(SUBSTITUTE(PIMExport!CT32,".",",")*1,PIMExport!CT32))</f>
        <v>0</v>
      </c>
      <c r="CU34" s="47">
        <f>IFERROR(PIMExport!CU32*1,IFERROR(SUBSTITUTE(PIMExport!CU32,".",",")*1,PIMExport!CU32))</f>
        <v>100</v>
      </c>
      <c r="CV34" s="47">
        <f>IFERROR(PIMExport!CV32*1,IFERROR(SUBSTITUTE(PIMExport!CV32,".",",")*1,PIMExport!CV32))</f>
        <v>0</v>
      </c>
      <c r="CW34" s="47">
        <f>IFERROR(PIMExport!CW32*1,IFERROR(SUBSTITUTE(PIMExport!CW32,".",",")*1,PIMExport!CW32))</f>
        <v>0</v>
      </c>
      <c r="CX34" s="47">
        <f>IFERROR(PIMExport!CX32*1,IFERROR(SUBSTITUTE(PIMExport!CX32,".",",")*1,PIMExport!CX32))</f>
        <v>0</v>
      </c>
      <c r="CY34" s="47">
        <f>IFERROR(PIMExport!CY32*1,IFERROR(SUBSTITUTE(PIMExport!CY32,".",",")*1,PIMExport!CY32))</f>
        <v>0</v>
      </c>
      <c r="CZ34" s="47">
        <f>IFERROR(PIMExport!CZ32*1,IFERROR(SUBSTITUTE(PIMExport!CZ32,".",",")*1,PIMExport!CZ32))</f>
        <v>0</v>
      </c>
      <c r="DA34" s="47">
        <f>IFERROR(PIMExport!DA32*1,IFERROR(SUBSTITUTE(PIMExport!DA32,".",",")*1,PIMExport!DA32))</f>
        <v>100</v>
      </c>
      <c r="DB34" s="47">
        <f>IFERROR(PIMExport!DB32*1,IFERROR(SUBSTITUTE(PIMExport!DB32,".",",")*1,PIMExport!DB32))</f>
        <v>0</v>
      </c>
      <c r="DC34" s="47">
        <f>IFERROR(PIMExport!DC32*1,IFERROR(SUBSTITUTE(PIMExport!DC32,".",",")*1,PIMExport!DC32))</f>
        <v>0</v>
      </c>
      <c r="DD34" s="47">
        <f>IFERROR(PIMExport!DD32*1,IFERROR(SUBSTITUTE(PIMExport!DD32,".",",")*1,PIMExport!DD32))</f>
        <v>0</v>
      </c>
      <c r="DE34" s="47">
        <f>IFERROR(PIMExport!DE32*1,IFERROR(SUBSTITUTE(PIMExport!DE32,".",",")*1,PIMExport!DE32))</f>
        <v>0</v>
      </c>
      <c r="DF34" s="47">
        <f>IFERROR(PIMExport!DF32*1,IFERROR(SUBSTITUTE(PIMExport!DF32,".",",")*1,PIMExport!DF32))</f>
        <v>0</v>
      </c>
      <c r="DG34" s="47">
        <f>IFERROR(PIMExport!DG32*1,IFERROR(SUBSTITUTE(PIMExport!DG32,".",",")*1,PIMExport!DG32))</f>
        <v>0</v>
      </c>
      <c r="DH34" s="47" t="str">
        <f>IFERROR(PIMExport!DH32*1,IFERROR(SUBSTITUTE(PIMExport!DH32,".",",")*1,PIMExport!DH32))</f>
        <v>Equal to or better than 0.100 mm</v>
      </c>
      <c r="DI34" s="47" t="str">
        <f>IFERROR(PIMExport!DI32*1,IFERROR(SUBSTITUTE(PIMExport!DI32,".",",")*1,PIMExport!DI32))</f>
        <v>10 AT 5</v>
      </c>
      <c r="DJ34" s="47" t="str">
        <f>IFERROR(PIMExport!DJ32*1,IFERROR(SUBSTITUTE(PIMExport!DJ32,".",",")*1,PIMExport!DJ32))</f>
        <v>40 x 40 mm</v>
      </c>
      <c r="DK34" s="47">
        <f>IFERROR(PIMExport!DK32*1,IFERROR(SUBSTITUTE(PIMExport!DK32,".",",")*1,PIMExport!DK32))</f>
        <v>0</v>
      </c>
      <c r="DL34" s="47">
        <f>IFERROR(PIMExport!DL32*1,IFERROR(SUBSTITUTE(PIMExport!DL32,".",",")*1,PIMExport!DL32))</f>
        <v>120</v>
      </c>
      <c r="DM34" s="47">
        <f>IFERROR(PIMExport!DM32*1,IFERROR(SUBSTITUTE(PIMExport!DM32,".",",")*1,PIMExport!DM32))</f>
        <v>2265</v>
      </c>
      <c r="DN34" s="47">
        <f>IFERROR(PIMExport!DN32*1,IFERROR(SUBSTITUTE(PIMExport!DN32,".",",")*1,PIMExport!DN32))</f>
        <v>0</v>
      </c>
      <c r="DO34" s="47">
        <f>IFERROR(PIMExport!DO32*1,IFERROR(SUBSTITUTE(PIMExport!DO32,".",",")*1,PIMExport!DO32))</f>
        <v>0</v>
      </c>
    </row>
    <row r="35" spans="1:119">
      <c r="A35" s="47" t="str">
        <f>IFERROR(PIMExport!A33*1,IFERROR(SUBSTITUTE(PIMExport!A33,".",",")*1,PIMExport!A33))</f>
        <v>WH04Z100-L</v>
      </c>
      <c r="B35" s="47" t="str">
        <f>IFERROR(PIMExport!B33*1,IFERROR(SUBSTITUTE(PIMExport!B33,".",",")*1,PIMExport!B33))</f>
        <v>Belt</v>
      </c>
      <c r="C35" s="47" t="str">
        <f>IFERROR(PIMExport!C33*1,IFERROR(SUBSTITUTE(PIMExport!C33,".",",")*1,PIMExport!C33))</f>
        <v>Ball Guide</v>
      </c>
      <c r="D35" s="47">
        <f>IFERROR(PIMExport!D33*1,IFERROR(SUBSTITUTE(PIMExport!D33,".",",")*1,PIMExport!D33))</f>
        <v>2000</v>
      </c>
      <c r="E35" s="47">
        <f>IFERROR(PIMExport!E33*1,IFERROR(SUBSTITUTE(PIMExport!E33,".",",")*1,PIMExport!E33))</f>
        <v>0.56000000000000005</v>
      </c>
      <c r="F35" s="47">
        <f>IFERROR(PIMExport!F33*1,IFERROR(SUBSTITUTE(PIMExport!F33,".",",")*1,PIMExport!F33))</f>
        <v>0</v>
      </c>
      <c r="G35" s="47">
        <f>IFERROR(PIMExport!G33*1,IFERROR(SUBSTITUTE(PIMExport!G33,".",",")*1,PIMExport!G33))</f>
        <v>1.34</v>
      </c>
      <c r="H35" s="47">
        <f>IFERROR(PIMExport!H33*1,IFERROR(SUBSTITUTE(PIMExport!H33,".",",")*1,PIMExport!H33))</f>
        <v>0.15</v>
      </c>
      <c r="I35" s="47">
        <f>IFERROR(PIMExport!I33*1,IFERROR(SUBSTITUTE(PIMExport!I33,".",",")*1,PIMExport!I33))</f>
        <v>162</v>
      </c>
      <c r="J35" s="47">
        <f>IFERROR(PIMExport!J33*1,IFERROR(SUBSTITUTE(PIMExport!J33,".",",")*1,PIMExport!J33))</f>
        <v>12</v>
      </c>
      <c r="K35" s="47">
        <f>IFERROR(PIMExport!K33*1,IFERROR(SUBSTITUTE(PIMExport!K33,".",",")*1,PIMExport!K33))</f>
        <v>0</v>
      </c>
      <c r="L35" s="47">
        <f>IFERROR(PIMExport!L33*1,IFERROR(SUBSTITUTE(PIMExport!L33,".",",")*1,PIMExport!L33))</f>
        <v>6.4999999999999996E-6</v>
      </c>
      <c r="M35" s="47">
        <f>IFERROR(PIMExport!M33*1,IFERROR(SUBSTITUTE(PIMExport!M33,".",",")*1,PIMExport!M33))</f>
        <v>0.95</v>
      </c>
      <c r="N35" s="47">
        <f>IFERROR(PIMExport!N33*1,IFERROR(SUBSTITUTE(PIMExport!N33,".",",")*1,PIMExport!N33))</f>
        <v>150</v>
      </c>
      <c r="O35" s="47">
        <f>IFERROR(PIMExport!O33*1,IFERROR(SUBSTITUTE(PIMExport!O33,".",",")*1,PIMExport!O33))</f>
        <v>900</v>
      </c>
      <c r="P35" s="47">
        <f>IFERROR(PIMExport!P33*1,IFERROR(SUBSTITUTE(PIMExport!P33,".",",")*1,PIMExport!P33))</f>
        <v>1800</v>
      </c>
      <c r="Q35" s="47">
        <f>IFERROR(PIMExport!Q33*1,IFERROR(SUBSTITUTE(PIMExport!Q33,".",",")*1,PIMExport!Q33))</f>
        <v>0.1</v>
      </c>
      <c r="R35" s="47">
        <f>IFERROR(PIMExport!R33*1,IFERROR(SUBSTITUTE(PIMExport!R33,".",",")*1,PIMExport!R33))</f>
        <v>0.3</v>
      </c>
      <c r="S35" s="47">
        <f>IFERROR(PIMExport!S33*1,IFERROR(SUBSTITUTE(PIMExport!S33,".",",")*1,PIMExport!S33))</f>
        <v>0.6</v>
      </c>
      <c r="T35" s="47">
        <f>IFERROR(PIMExport!T33*1,IFERROR(SUBSTITUTE(PIMExport!T33,".",",")*1,PIMExport!T33))</f>
        <v>2</v>
      </c>
      <c r="U35" s="47">
        <f>IFERROR(PIMExport!U33*1,IFERROR(SUBSTITUTE(PIMExport!U33,".",",")*1,PIMExport!U33))</f>
        <v>0.1</v>
      </c>
      <c r="V35" s="47">
        <f>IFERROR(PIMExport!V33*1,IFERROR(SUBSTITUTE(PIMExport!V33,".",",")*1,PIMExport!V33))</f>
        <v>0</v>
      </c>
      <c r="W35" s="47">
        <f>IFERROR(PIMExport!W33*1,IFERROR(SUBSTITUTE(PIMExport!W33,".",",")*1,PIMExport!W33))</f>
        <v>0.5</v>
      </c>
      <c r="X35" s="47">
        <f>IFERROR(PIMExport!X33*1,IFERROR(SUBSTITUTE(PIMExport!X33,".",",")*1,PIMExport!X33))</f>
        <v>0</v>
      </c>
      <c r="Y35" s="47">
        <f>IFERROR(PIMExport!Y33*1,IFERROR(SUBSTITUTE(PIMExport!Y33,".",",")*1,PIMExport!Y33))</f>
        <v>315</v>
      </c>
      <c r="Z35" s="47">
        <f>IFERROR(PIMExport!Z33*1,IFERROR(SUBSTITUTE(PIMExport!Z33,".",",")*1,PIMExport!Z33))</f>
        <v>335</v>
      </c>
      <c r="AA35" s="47">
        <f>IFERROR(PIMExport!AA33*1,IFERROR(SUBSTITUTE(PIMExport!AA33,".",",")*1,PIMExport!AA33))</f>
        <v>0</v>
      </c>
      <c r="AB35" s="47">
        <f>IFERROR(PIMExport!AB33*1,IFERROR(SUBSTITUTE(PIMExport!AB33,".",",")*1,PIMExport!AB33))</f>
        <v>0</v>
      </c>
      <c r="AC35" s="47">
        <f>IFERROR(PIMExport!AC33*1,IFERROR(SUBSTITUTE(PIMExport!AC33,".",",")*1,PIMExport!AC33))</f>
        <v>40</v>
      </c>
      <c r="AD35" s="47">
        <f>IFERROR(PIMExport!AD33*1,IFERROR(SUBSTITUTE(PIMExport!AD33,".",",")*1,PIMExport!AD33))</f>
        <v>0</v>
      </c>
      <c r="AE35" s="47">
        <f>IFERROR(PIMExport!AE33*1,IFERROR(SUBSTITUTE(PIMExport!AE33,".",",")*1,PIMExport!AE33))</f>
        <v>450</v>
      </c>
      <c r="AF35" s="47">
        <f>IFERROR(PIMExport!AF33*1,IFERROR(SUBSTITUTE(PIMExport!AF33,".",",")*1,PIMExport!AF33))</f>
        <v>600</v>
      </c>
      <c r="AG35" s="47">
        <f>IFERROR(PIMExport!AG33*1,IFERROR(SUBSTITUTE(PIMExport!AG33,".",",")*1,PIMExport!AG33))</f>
        <v>10</v>
      </c>
      <c r="AH35" s="47">
        <f>IFERROR(PIMExport!AH33*1,IFERROR(SUBSTITUTE(PIMExport!AH33,".",",")*1,PIMExport!AH33))</f>
        <v>50</v>
      </c>
      <c r="AI35" s="47">
        <f>IFERROR(PIMExport!AI33*1,IFERROR(SUBSTITUTE(PIMExport!AI33,".",",")*1,PIMExport!AI33))</f>
        <v>50</v>
      </c>
      <c r="AJ35" s="47">
        <f>IFERROR(PIMExport!AJ33*1,IFERROR(SUBSTITUTE(PIMExport!AJ33,".",",")*1,PIMExport!AJ33))</f>
        <v>0</v>
      </c>
      <c r="AK35" s="47">
        <f>IFERROR(PIMExport!AK33*1,IFERROR(SUBSTITUTE(PIMExport!AK33,".",",")*1,PIMExport!AK33))</f>
        <v>0</v>
      </c>
      <c r="AL35" s="47">
        <f>IFERROR(PIMExport!AL33*1,IFERROR(SUBSTITUTE(PIMExport!AL33,".",",")*1,PIMExport!AL33))</f>
        <v>3</v>
      </c>
      <c r="AM35" s="47">
        <f>IFERROR(PIMExport!AM33*1,IFERROR(SUBSTITUTE(PIMExport!AM33,".",",")*1,PIMExport!AM33))</f>
        <v>40</v>
      </c>
      <c r="AN35" s="47">
        <f>IFERROR(PIMExport!AN33*1,IFERROR(SUBSTITUTE(PIMExport!AN33,".",",")*1,PIMExport!AN33))</f>
        <v>1</v>
      </c>
      <c r="AO35" s="47">
        <f>IFERROR(PIMExport!AO33*1,IFERROR(SUBSTITUTE(PIMExport!AO33,".",",")*1,PIMExport!AO33))</f>
        <v>6794</v>
      </c>
      <c r="AP35" s="47">
        <f>IFERROR(PIMExport!AP33*1,IFERROR(SUBSTITUTE(PIMExport!AP33,".",",")*1,PIMExport!AP33))</f>
        <v>50</v>
      </c>
      <c r="AQ35" s="47">
        <f>IFERROR(PIMExport!AQ33*1,IFERROR(SUBSTITUTE(PIMExport!AQ33,".",",")*1,PIMExport!AQ33))</f>
        <v>0</v>
      </c>
      <c r="AR35" s="47">
        <f>IFERROR(PIMExport!AR33*1,IFERROR(SUBSTITUTE(PIMExport!AR33,".",",")*1,PIMExport!AR33))</f>
        <v>0</v>
      </c>
      <c r="AS35" s="47">
        <f>IFERROR(PIMExport!AS33*1,IFERROR(SUBSTITUTE(PIMExport!AS33,".",",")*1,PIMExport!AS33))</f>
        <v>0</v>
      </c>
      <c r="AT35" s="47">
        <f>IFERROR(PIMExport!AT33*1,IFERROR(SUBSTITUTE(PIMExport!AT33,".",",")*1,PIMExport!AT33))</f>
        <v>0</v>
      </c>
      <c r="AU35" s="47">
        <f>IFERROR(PIMExport!AU33*1,IFERROR(SUBSTITUTE(PIMExport!AU33,".",",")*1,PIMExport!AU33))</f>
        <v>0</v>
      </c>
      <c r="AV35" s="47">
        <f>IFERROR(PIMExport!AV33*1,IFERROR(SUBSTITUTE(PIMExport!AV33,".",",")*1,PIMExport!AV33))</f>
        <v>0</v>
      </c>
      <c r="AW35" s="47">
        <f>IFERROR(PIMExport!AW33*1,IFERROR(SUBSTITUTE(PIMExport!AW33,".",",")*1,PIMExport!AW33))</f>
        <v>0</v>
      </c>
      <c r="AX35" s="47">
        <f>IFERROR(PIMExport!AX33*1,IFERROR(SUBSTITUTE(PIMExport!AX33,".",",")*1,PIMExport!AX33))</f>
        <v>236</v>
      </c>
      <c r="AY35" s="47">
        <f>IFERROR(PIMExport!AY33*1,IFERROR(SUBSTITUTE(PIMExport!AY33,".",",")*1,PIMExport!AY33))</f>
        <v>3.2000000000000001E-2</v>
      </c>
      <c r="AZ35" s="47">
        <f>IFERROR(PIMExport!AZ33*1,IFERROR(SUBSTITUTE(PIMExport!AZ33,".",",")*1,PIMExport!AZ33))</f>
        <v>3800</v>
      </c>
      <c r="BA35" s="47">
        <f>IFERROR(PIMExport!BA33*1,IFERROR(SUBSTITUTE(PIMExport!BA33,".",",")*1,PIMExport!BA33))</f>
        <v>1710</v>
      </c>
      <c r="BB35" s="47">
        <f>IFERROR(PIMExport!BB33*1,IFERROR(SUBSTITUTE(PIMExport!BB33,".",",")*1,PIMExport!BB33))</f>
        <v>31.83</v>
      </c>
      <c r="BC35" s="47">
        <f>IFERROR(PIMExport!BC33*1,IFERROR(SUBSTITUTE(PIMExport!BC33,".",",")*1,PIMExport!BC33))</f>
        <v>31.83</v>
      </c>
      <c r="BD35" s="47">
        <f>IFERROR(PIMExport!BD33*1,IFERROR(SUBSTITUTE(PIMExport!BD33,".",",")*1,PIMExport!BD33))</f>
        <v>30</v>
      </c>
      <c r="BE35" s="47">
        <f>IFERROR(PIMExport!BE33*1,IFERROR(SUBSTITUTE(PIMExport!BE33,".",",")*1,PIMExport!BE33))</f>
        <v>20</v>
      </c>
      <c r="BF35" s="47">
        <f>IFERROR(PIMExport!BF33*1,IFERROR(SUBSTITUTE(PIMExport!BF33,".",",")*1,PIMExport!BF33))</f>
        <v>0</v>
      </c>
      <c r="BG35" s="47">
        <f>IFERROR(PIMExport!BG33*1,IFERROR(SUBSTITUTE(PIMExport!BG33,".",",")*1,PIMExport!BG33))</f>
        <v>355</v>
      </c>
      <c r="BH35" s="47">
        <f>IFERROR(PIMExport!BH33*1,IFERROR(SUBSTITUTE(PIMExport!BH33,".",",")*1,PIMExport!BH33))</f>
        <v>0</v>
      </c>
      <c r="BI35" s="47">
        <f>IFERROR(PIMExport!BI33*1,IFERROR(SUBSTITUTE(PIMExport!BI33,".",",")*1,PIMExport!BI33))</f>
        <v>0</v>
      </c>
      <c r="BJ35" s="47">
        <f>IFERROR(PIMExport!BJ33*1,IFERROR(SUBSTITUTE(PIMExport!BJ33,".",",")*1,PIMExport!BJ33))</f>
        <v>0</v>
      </c>
      <c r="BK35" s="47">
        <f>IFERROR(PIMExport!BK33*1,IFERROR(SUBSTITUTE(PIMExport!BK33,".",",")*1,PIMExport!BK33))</f>
        <v>0</v>
      </c>
      <c r="BL35" s="47">
        <f>IFERROR(PIMExport!BL33*1,IFERROR(SUBSTITUTE(PIMExport!BL33,".",",")*1,PIMExport!BL33))</f>
        <v>0</v>
      </c>
      <c r="BM35" s="47">
        <f>IFERROR(PIMExport!BM33*1,IFERROR(SUBSTITUTE(PIMExport!BM33,".",",")*1,PIMExport!BM33))</f>
        <v>0</v>
      </c>
      <c r="BN35" s="47">
        <f>IFERROR(PIMExport!BN33*1,IFERROR(SUBSTITUTE(PIMExport!BN33,".",",")*1,PIMExport!BN33))</f>
        <v>0</v>
      </c>
      <c r="BO35" s="47">
        <f>IFERROR(PIMExport!BO33*1,IFERROR(SUBSTITUTE(PIMExport!BO33,".",",")*1,PIMExport!BO33))</f>
        <v>0</v>
      </c>
      <c r="BP35" s="47">
        <f>IFERROR(PIMExport!BP33*1,IFERROR(SUBSTITUTE(PIMExport!BP33,".",",")*1,PIMExport!BP33))</f>
        <v>0</v>
      </c>
      <c r="BQ35" s="47">
        <f>IFERROR(PIMExport!BQ33*1,IFERROR(SUBSTITUTE(PIMExport!BQ33,".",",")*1,PIMExport!BQ33))</f>
        <v>0</v>
      </c>
      <c r="BR35" s="47">
        <f>IFERROR(PIMExport!BR33*1,IFERROR(SUBSTITUTE(PIMExport!BR33,".",",")*1,PIMExport!BR33))</f>
        <v>0</v>
      </c>
      <c r="BS35" s="47">
        <f>IFERROR(PIMExport!BS33*1,IFERROR(SUBSTITUTE(PIMExport!BS33,".",",")*1,PIMExport!BS33))</f>
        <v>0</v>
      </c>
      <c r="BT35" s="47">
        <f>IFERROR(PIMExport!BT33*1,IFERROR(SUBSTITUTE(PIMExport!BT33,".",",")*1,PIMExport!BT33))</f>
        <v>0</v>
      </c>
      <c r="BU35" s="47">
        <f>IFERROR(PIMExport!BU33*1,IFERROR(SUBSTITUTE(PIMExport!BU33,".",",")*1,PIMExport!BU33))</f>
        <v>0</v>
      </c>
      <c r="BV35" s="47">
        <f>IFERROR(PIMExport!BV33*1,IFERROR(SUBSTITUTE(PIMExport!BV33,".",",")*1,PIMExport!BV33))</f>
        <v>0</v>
      </c>
      <c r="BW35" s="47">
        <f>IFERROR(PIMExport!BW33*1,IFERROR(SUBSTITUTE(PIMExport!BW33,".",",")*1,PIMExport!BW33))</f>
        <v>0</v>
      </c>
      <c r="BX35" s="47">
        <f>IFERROR(PIMExport!BX33*1,IFERROR(SUBSTITUTE(PIMExport!BX33,".",",")*1,PIMExport!BX33))</f>
        <v>0</v>
      </c>
      <c r="BY35" s="47">
        <f>IFERROR(PIMExport!BY33*1,IFERROR(SUBSTITUTE(PIMExport!BY33,".",",")*1,PIMExport!BY33))</f>
        <v>0</v>
      </c>
      <c r="BZ35" s="47">
        <f>IFERROR(PIMExport!BZ33*1,IFERROR(SUBSTITUTE(PIMExport!BZ33,".",",")*1,PIMExport!BZ33))</f>
        <v>0</v>
      </c>
      <c r="CA35" s="47">
        <f>IFERROR(PIMExport!CA33*1,IFERROR(SUBSTITUTE(PIMExport!CA33,".",",")*1,PIMExport!CA33))</f>
        <v>0</v>
      </c>
      <c r="CB35" s="47">
        <f>IFERROR(PIMExport!CB33*1,IFERROR(SUBSTITUTE(PIMExport!CB33,".",",")*1,PIMExport!CB33))</f>
        <v>0</v>
      </c>
      <c r="CC35" s="47">
        <f>IFERROR(PIMExport!CC33*1,IFERROR(SUBSTITUTE(PIMExport!CC33,".",",")*1,PIMExport!CC33))</f>
        <v>0</v>
      </c>
      <c r="CD35" s="47">
        <f>IFERROR(PIMExport!CD33*1,IFERROR(SUBSTITUTE(PIMExport!CD33,".",",")*1,PIMExport!CD33))</f>
        <v>0</v>
      </c>
      <c r="CE35" s="47">
        <f>IFERROR(PIMExport!CE33*1,IFERROR(SUBSTITUTE(PIMExport!CE33,".",",")*1,PIMExport!CE33))</f>
        <v>0</v>
      </c>
      <c r="CF35" s="47">
        <f>IFERROR(PIMExport!CF33*1,IFERROR(SUBSTITUTE(PIMExport!CF33,".",",")*1,PIMExport!CF33))</f>
        <v>0</v>
      </c>
      <c r="CG35" s="47">
        <f>IFERROR(PIMExport!CG33*1,IFERROR(SUBSTITUTE(PIMExport!CG33,".",",")*1,PIMExport!CG33))</f>
        <v>0</v>
      </c>
      <c r="CH35" s="47">
        <f>IFERROR(PIMExport!CH33*1,IFERROR(SUBSTITUTE(PIMExport!CH33,".",",")*1,PIMExport!CH33))</f>
        <v>0</v>
      </c>
      <c r="CI35" s="47">
        <f>IFERROR(PIMExport!CI33*1,IFERROR(SUBSTITUTE(PIMExport!CI33,".",",")*1,PIMExport!CI33))</f>
        <v>0</v>
      </c>
      <c r="CJ35" s="47">
        <f>IFERROR(PIMExport!CJ33*1,IFERROR(SUBSTITUTE(PIMExport!CJ33,".",",")*1,PIMExport!CJ33))</f>
        <v>0</v>
      </c>
      <c r="CK35" s="47">
        <f>IFERROR(PIMExport!CK33*1,IFERROR(SUBSTITUTE(PIMExport!CK33,".",",")*1,PIMExport!CK33))</f>
        <v>0</v>
      </c>
      <c r="CL35" s="47">
        <f>IFERROR(PIMExport!CL33*1,IFERROR(SUBSTITUTE(PIMExport!CL33,".",",")*1,PIMExport!CL33))</f>
        <v>0</v>
      </c>
      <c r="CM35" s="47">
        <f>IFERROR(PIMExport!CM33*1,IFERROR(SUBSTITUTE(PIMExport!CM33,".",",")*1,PIMExport!CM33))</f>
        <v>0</v>
      </c>
      <c r="CN35" s="47">
        <f>IFERROR(PIMExport!CN33*1,IFERROR(SUBSTITUTE(PIMExport!CN33,".",",")*1,PIMExport!CN33))</f>
        <v>0</v>
      </c>
      <c r="CO35" s="47">
        <f>IFERROR(PIMExport!CO33*1,IFERROR(SUBSTITUTE(PIMExport!CO33,".",",")*1,PIMExport!CO33))</f>
        <v>0</v>
      </c>
      <c r="CP35" s="47">
        <f>IFERROR(PIMExport!CP33*1,IFERROR(SUBSTITUTE(PIMExport!CP33,".",",")*1,PIMExport!CP33))</f>
        <v>0</v>
      </c>
      <c r="CQ35" s="47">
        <f>IFERROR(PIMExport!CQ33*1,IFERROR(SUBSTITUTE(PIMExport!CQ33,".",",")*1,PIMExport!CQ33))</f>
        <v>0</v>
      </c>
      <c r="CR35" s="47">
        <f>IFERROR(PIMExport!CR33*1,IFERROR(SUBSTITUTE(PIMExport!CR33,".",",")*1,PIMExport!CR33))</f>
        <v>0</v>
      </c>
      <c r="CS35" s="47">
        <f>IFERROR(PIMExport!CS33*1,IFERROR(SUBSTITUTE(PIMExport!CS33,".",",")*1,PIMExport!CS33))</f>
        <v>0</v>
      </c>
      <c r="CT35" s="47">
        <f>IFERROR(PIMExport!CT33*1,IFERROR(SUBSTITUTE(PIMExport!CT33,".",",")*1,PIMExport!CT33))</f>
        <v>0</v>
      </c>
      <c r="CU35" s="47">
        <f>IFERROR(PIMExport!CU33*1,IFERROR(SUBSTITUTE(PIMExport!CU33,".",",")*1,PIMExport!CU33))</f>
        <v>100</v>
      </c>
      <c r="CV35" s="47">
        <f>IFERROR(PIMExport!CV33*1,IFERROR(SUBSTITUTE(PIMExport!CV33,".",",")*1,PIMExport!CV33))</f>
        <v>0</v>
      </c>
      <c r="CW35" s="47">
        <f>IFERROR(PIMExport!CW33*1,IFERROR(SUBSTITUTE(PIMExport!CW33,".",",")*1,PIMExport!CW33))</f>
        <v>0</v>
      </c>
      <c r="CX35" s="47">
        <f>IFERROR(PIMExport!CX33*1,IFERROR(SUBSTITUTE(PIMExport!CX33,".",",")*1,PIMExport!CX33))</f>
        <v>0</v>
      </c>
      <c r="CY35" s="47">
        <f>IFERROR(PIMExport!CY33*1,IFERROR(SUBSTITUTE(PIMExport!CY33,".",",")*1,PIMExport!CY33))</f>
        <v>0</v>
      </c>
      <c r="CZ35" s="47">
        <f>IFERROR(PIMExport!CZ33*1,IFERROR(SUBSTITUTE(PIMExport!CZ33,".",",")*1,PIMExport!CZ33))</f>
        <v>0</v>
      </c>
      <c r="DA35" s="47">
        <f>IFERROR(PIMExport!DA33*1,IFERROR(SUBSTITUTE(PIMExport!DA33,".",",")*1,PIMExport!DA33))</f>
        <v>100</v>
      </c>
      <c r="DB35" s="47">
        <f>IFERROR(PIMExport!DB33*1,IFERROR(SUBSTITUTE(PIMExport!DB33,".",",")*1,PIMExport!DB33))</f>
        <v>0</v>
      </c>
      <c r="DC35" s="47">
        <f>IFERROR(PIMExport!DC33*1,IFERROR(SUBSTITUTE(PIMExport!DC33,".",",")*1,PIMExport!DC33))</f>
        <v>0</v>
      </c>
      <c r="DD35" s="47">
        <f>IFERROR(PIMExport!DD33*1,IFERROR(SUBSTITUTE(PIMExport!DD33,".",",")*1,PIMExport!DD33))</f>
        <v>0</v>
      </c>
      <c r="DE35" s="47">
        <f>IFERROR(PIMExport!DE33*1,IFERROR(SUBSTITUTE(PIMExport!DE33,".",",")*1,PIMExport!DE33))</f>
        <v>0</v>
      </c>
      <c r="DF35" s="47">
        <f>IFERROR(PIMExport!DF33*1,IFERROR(SUBSTITUTE(PIMExport!DF33,".",",")*1,PIMExport!DF33))</f>
        <v>0</v>
      </c>
      <c r="DG35" s="47">
        <f>IFERROR(PIMExport!DG33*1,IFERROR(SUBSTITUTE(PIMExport!DG33,".",",")*1,PIMExport!DG33))</f>
        <v>0</v>
      </c>
      <c r="DH35" s="47" t="str">
        <f>IFERROR(PIMExport!DH33*1,IFERROR(SUBSTITUTE(PIMExport!DH33,".",",")*1,PIMExport!DH33))</f>
        <v>Equal to or better than 0.100 mm</v>
      </c>
      <c r="DI35" s="47" t="str">
        <f>IFERROR(PIMExport!DI33*1,IFERROR(SUBSTITUTE(PIMExport!DI33,".",",")*1,PIMExport!DI33))</f>
        <v>10 AT 5</v>
      </c>
      <c r="DJ35" s="47" t="str">
        <f>IFERROR(PIMExport!DJ33*1,IFERROR(SUBSTITUTE(PIMExport!DJ33,".",",")*1,PIMExport!DJ33))</f>
        <v>40 x 40 mm</v>
      </c>
      <c r="DK35" s="47">
        <f>IFERROR(PIMExport!DK33*1,IFERROR(SUBSTITUTE(PIMExport!DK33,".",",")*1,PIMExport!DK33))</f>
        <v>0</v>
      </c>
      <c r="DL35" s="47">
        <f>IFERROR(PIMExport!DL33*1,IFERROR(SUBSTITUTE(PIMExport!DL33,".",",")*1,PIMExport!DL33))</f>
        <v>210</v>
      </c>
      <c r="DM35" s="47">
        <f>IFERROR(PIMExport!DM33*1,IFERROR(SUBSTITUTE(PIMExport!DM33,".",",")*1,PIMExport!DM33))</f>
        <v>2355</v>
      </c>
      <c r="DN35" s="47">
        <f>IFERROR(PIMExport!DN33*1,IFERROR(SUBSTITUTE(PIMExport!DN33,".",",")*1,PIMExport!DN33))</f>
        <v>0</v>
      </c>
      <c r="DO35" s="47">
        <f>IFERROR(PIMExport!DO33*1,IFERROR(SUBSTITUTE(PIMExport!DO33,".",",")*1,PIMExport!DO33))</f>
        <v>0</v>
      </c>
    </row>
    <row r="36" spans="1:119">
      <c r="A36" s="47" t="str">
        <f>IFERROR(PIMExport!A34*1,IFERROR(SUBSTITUTE(PIMExport!A34,".",",")*1,PIMExport!A34))</f>
        <v>WH04Z100-Z135</v>
      </c>
      <c r="B36" s="47" t="str">
        <f>IFERROR(PIMExport!B34*1,IFERROR(SUBSTITUTE(PIMExport!B34,".",",")*1,PIMExport!B34))</f>
        <v>Belt</v>
      </c>
      <c r="C36" s="47" t="str">
        <f>IFERROR(PIMExport!C34*1,IFERROR(SUBSTITUTE(PIMExport!C34,".",",")*1,PIMExport!C34))</f>
        <v>Ball Guide</v>
      </c>
      <c r="D36" s="47">
        <f>IFERROR(PIMExport!D34*1,IFERROR(SUBSTITUTE(PIMExport!D34,".",",")*1,PIMExport!D34))</f>
        <v>1955</v>
      </c>
      <c r="E36" s="47">
        <f>IFERROR(PIMExport!E34*1,IFERROR(SUBSTITUTE(PIMExport!E34,".",",")*1,PIMExport!E34))</f>
        <v>0.215</v>
      </c>
      <c r="F36" s="47">
        <f>IFERROR(PIMExport!F34*1,IFERROR(SUBSTITUTE(PIMExport!F34,".",",")*1,PIMExport!F34))</f>
        <v>0</v>
      </c>
      <c r="G36" s="47">
        <f>IFERROR(PIMExport!G34*1,IFERROR(SUBSTITUTE(PIMExport!G34,".",",")*1,PIMExport!G34))</f>
        <v>1.47</v>
      </c>
      <c r="H36" s="47">
        <f>IFERROR(PIMExport!H34*1,IFERROR(SUBSTITUTE(PIMExport!H34,".",",")*1,PIMExport!H34))</f>
        <v>0.15</v>
      </c>
      <c r="I36" s="47">
        <f>IFERROR(PIMExport!I34*1,IFERROR(SUBSTITUTE(PIMExport!I34,".",",")*1,PIMExport!I34))</f>
        <v>135</v>
      </c>
      <c r="J36" s="47">
        <f>IFERROR(PIMExport!J34*1,IFERROR(SUBSTITUTE(PIMExport!J34,".",",")*1,PIMExport!J34))</f>
        <v>12</v>
      </c>
      <c r="K36" s="47">
        <f>IFERROR(PIMExport!K34*1,IFERROR(SUBSTITUTE(PIMExport!K34,".",",")*1,PIMExport!K34))</f>
        <v>0</v>
      </c>
      <c r="L36" s="47">
        <f>IFERROR(PIMExport!L34*1,IFERROR(SUBSTITUTE(PIMExport!L34,".",",")*1,PIMExport!L34))</f>
        <v>6.4999999999999996E-6</v>
      </c>
      <c r="M36" s="47">
        <f>IFERROR(PIMExport!M34*1,IFERROR(SUBSTITUTE(PIMExport!M34,".",",")*1,PIMExport!M34))</f>
        <v>0.95</v>
      </c>
      <c r="N36" s="47">
        <f>IFERROR(PIMExport!N34*1,IFERROR(SUBSTITUTE(PIMExport!N34,".",",")*1,PIMExport!N34))</f>
        <v>150</v>
      </c>
      <c r="O36" s="47">
        <f>IFERROR(PIMExport!O34*1,IFERROR(SUBSTITUTE(PIMExport!O34,".",",")*1,PIMExport!O34))</f>
        <v>900</v>
      </c>
      <c r="P36" s="47">
        <f>IFERROR(PIMExport!P34*1,IFERROR(SUBSTITUTE(PIMExport!P34,".",",")*1,PIMExport!P34))</f>
        <v>1800</v>
      </c>
      <c r="Q36" s="47">
        <f>IFERROR(PIMExport!Q34*1,IFERROR(SUBSTITUTE(PIMExport!Q34,".",",")*1,PIMExport!Q34))</f>
        <v>0.1</v>
      </c>
      <c r="R36" s="47">
        <f>IFERROR(PIMExport!R34*1,IFERROR(SUBSTITUTE(PIMExport!R34,".",",")*1,PIMExport!R34))</f>
        <v>0.3</v>
      </c>
      <c r="S36" s="47">
        <f>IFERROR(PIMExport!S34*1,IFERROR(SUBSTITUTE(PIMExport!S34,".",",")*1,PIMExport!S34))</f>
        <v>0.6</v>
      </c>
      <c r="T36" s="47">
        <f>IFERROR(PIMExport!T34*1,IFERROR(SUBSTITUTE(PIMExport!T34,".",",")*1,PIMExport!T34))</f>
        <v>2</v>
      </c>
      <c r="U36" s="47">
        <f>IFERROR(PIMExport!U34*1,IFERROR(SUBSTITUTE(PIMExport!U34,".",",")*1,PIMExport!U34))</f>
        <v>0.1</v>
      </c>
      <c r="V36" s="47">
        <f>IFERROR(PIMExport!V34*1,IFERROR(SUBSTITUTE(PIMExport!V34,".",",")*1,PIMExport!V34))</f>
        <v>0</v>
      </c>
      <c r="W36" s="47">
        <f>IFERROR(PIMExport!W34*1,IFERROR(SUBSTITUTE(PIMExport!W34,".",",")*1,PIMExport!W34))</f>
        <v>0.5</v>
      </c>
      <c r="X36" s="47">
        <f>IFERROR(PIMExport!X34*1,IFERROR(SUBSTITUTE(PIMExport!X34,".",",")*1,PIMExport!X34))</f>
        <v>0</v>
      </c>
      <c r="Y36" s="47">
        <f>IFERROR(PIMExport!Y34*1,IFERROR(SUBSTITUTE(PIMExport!Y34,".",",")*1,PIMExport!Y34))</f>
        <v>315</v>
      </c>
      <c r="Z36" s="47">
        <f>IFERROR(PIMExport!Z34*1,IFERROR(SUBSTITUTE(PIMExport!Z34,".",",")*1,PIMExport!Z34))</f>
        <v>335</v>
      </c>
      <c r="AA36" s="47">
        <f>IFERROR(PIMExport!AA34*1,IFERROR(SUBSTITUTE(PIMExport!AA34,".",",")*1,PIMExport!AA34))</f>
        <v>0</v>
      </c>
      <c r="AB36" s="47">
        <f>IFERROR(PIMExport!AB34*1,IFERROR(SUBSTITUTE(PIMExport!AB34,".",",")*1,PIMExport!AB34))</f>
        <v>0</v>
      </c>
      <c r="AC36" s="47">
        <f>IFERROR(PIMExport!AC34*1,IFERROR(SUBSTITUTE(PIMExport!AC34,".",",")*1,PIMExport!AC34))</f>
        <v>40</v>
      </c>
      <c r="AD36" s="47">
        <f>IFERROR(PIMExport!AD34*1,IFERROR(SUBSTITUTE(PIMExport!AD34,".",",")*1,PIMExport!AD34))</f>
        <v>0</v>
      </c>
      <c r="AE36" s="47">
        <f>IFERROR(PIMExport!AE34*1,IFERROR(SUBSTITUTE(PIMExport!AE34,".",",")*1,PIMExport!AE34))</f>
        <v>450</v>
      </c>
      <c r="AF36" s="47">
        <f>IFERROR(PIMExport!AF34*1,IFERROR(SUBSTITUTE(PIMExport!AF34,".",",")*1,PIMExport!AF34))</f>
        <v>600</v>
      </c>
      <c r="AG36" s="47">
        <f>IFERROR(PIMExport!AG34*1,IFERROR(SUBSTITUTE(PIMExport!AG34,".",",")*1,PIMExport!AG34))</f>
        <v>5</v>
      </c>
      <c r="AH36" s="47">
        <f>IFERROR(PIMExport!AH34*1,IFERROR(SUBSTITUTE(PIMExport!AH34,".",",")*1,PIMExport!AH34))</f>
        <v>0</v>
      </c>
      <c r="AI36" s="47">
        <f>IFERROR(PIMExport!AI34*1,IFERROR(SUBSTITUTE(PIMExport!AI34,".",",")*1,PIMExport!AI34))</f>
        <v>0</v>
      </c>
      <c r="AJ36" s="47">
        <f>IFERROR(PIMExport!AJ34*1,IFERROR(SUBSTITUTE(PIMExport!AJ34,".",",")*1,PIMExport!AJ34))</f>
        <v>0.15</v>
      </c>
      <c r="AK36" s="47">
        <f>IFERROR(PIMExport!AK34*1,IFERROR(SUBSTITUTE(PIMExport!AK34,".",",")*1,PIMExport!AK34))</f>
        <v>0.6</v>
      </c>
      <c r="AL36" s="47">
        <f>IFERROR(PIMExport!AL34*1,IFERROR(SUBSTITUTE(PIMExport!AL34,".",",")*1,PIMExport!AL34))</f>
        <v>3</v>
      </c>
      <c r="AM36" s="47">
        <f>IFERROR(PIMExport!AM34*1,IFERROR(SUBSTITUTE(PIMExport!AM34,".",",")*1,PIMExport!AM34))</f>
        <v>40</v>
      </c>
      <c r="AN36" s="47">
        <f>IFERROR(PIMExport!AN34*1,IFERROR(SUBSTITUTE(PIMExport!AN34,".",",")*1,PIMExport!AN34))</f>
        <v>2</v>
      </c>
      <c r="AO36" s="47">
        <f>IFERROR(PIMExport!AO34*1,IFERROR(SUBSTITUTE(PIMExport!AO34,".",",")*1,PIMExport!AO34))</f>
        <v>6794</v>
      </c>
      <c r="AP36" s="47">
        <f>IFERROR(PIMExport!AP34*1,IFERROR(SUBSTITUTE(PIMExport!AP34,".",",")*1,PIMExport!AP34))</f>
        <v>100</v>
      </c>
      <c r="AQ36" s="47">
        <f>IFERROR(PIMExport!AQ34*1,IFERROR(SUBSTITUTE(PIMExport!AQ34,".",",")*1,PIMExport!AQ34))</f>
        <v>0</v>
      </c>
      <c r="AR36" s="47">
        <f>IFERROR(PIMExport!AR34*1,IFERROR(SUBSTITUTE(PIMExport!AR34,".",",")*1,PIMExport!AR34))</f>
        <v>0</v>
      </c>
      <c r="AS36" s="47">
        <f>IFERROR(PIMExport!AS34*1,IFERROR(SUBSTITUTE(PIMExport!AS34,".",",")*1,PIMExport!AS34))</f>
        <v>0</v>
      </c>
      <c r="AT36" s="47">
        <f>IFERROR(PIMExport!AT34*1,IFERROR(SUBSTITUTE(PIMExport!AT34,".",",")*1,PIMExport!AT34))</f>
        <v>0</v>
      </c>
      <c r="AU36" s="47">
        <f>IFERROR(PIMExport!AU34*1,IFERROR(SUBSTITUTE(PIMExport!AU34,".",",")*1,PIMExport!AU34))</f>
        <v>0</v>
      </c>
      <c r="AV36" s="47">
        <f>IFERROR(PIMExport!AV34*1,IFERROR(SUBSTITUTE(PIMExport!AV34,".",",")*1,PIMExport!AV34))</f>
        <v>0</v>
      </c>
      <c r="AW36" s="47">
        <f>IFERROR(PIMExport!AW34*1,IFERROR(SUBSTITUTE(PIMExport!AW34,".",",")*1,PIMExport!AW34))</f>
        <v>0</v>
      </c>
      <c r="AX36" s="47">
        <f>IFERROR(PIMExport!AX34*1,IFERROR(SUBSTITUTE(PIMExport!AX34,".",",")*1,PIMExport!AX34))</f>
        <v>236</v>
      </c>
      <c r="AY36" s="47">
        <f>IFERROR(PIMExport!AY34*1,IFERROR(SUBSTITUTE(PIMExport!AY34,".",",")*1,PIMExport!AY34))</f>
        <v>3.2000000000000001E-2</v>
      </c>
      <c r="AZ36" s="47">
        <f>IFERROR(PIMExport!AZ34*1,IFERROR(SUBSTITUTE(PIMExport!AZ34,".",",")*1,PIMExport!AZ34))</f>
        <v>3800</v>
      </c>
      <c r="BA36" s="47">
        <f>IFERROR(PIMExport!BA34*1,IFERROR(SUBSTITUTE(PIMExport!BA34,".",",")*1,PIMExport!BA34))</f>
        <v>1710</v>
      </c>
      <c r="BB36" s="47">
        <f>IFERROR(PIMExport!BB34*1,IFERROR(SUBSTITUTE(PIMExport!BB34,".",",")*1,PIMExport!BB34))</f>
        <v>31.83</v>
      </c>
      <c r="BC36" s="47">
        <f>IFERROR(PIMExport!BC34*1,IFERROR(SUBSTITUTE(PIMExport!BC34,".",",")*1,PIMExport!BC34))</f>
        <v>31.83</v>
      </c>
      <c r="BD36" s="47">
        <f>IFERROR(PIMExport!BD34*1,IFERROR(SUBSTITUTE(PIMExport!BD34,".",",")*1,PIMExport!BD34))</f>
        <v>30</v>
      </c>
      <c r="BE36" s="47">
        <f>IFERROR(PIMExport!BE34*1,IFERROR(SUBSTITUTE(PIMExport!BE34,".",",")*1,PIMExport!BE34))</f>
        <v>20</v>
      </c>
      <c r="BF36" s="47">
        <f>IFERROR(PIMExport!BF34*1,IFERROR(SUBSTITUTE(PIMExport!BF34,".",",")*1,PIMExport!BF34))</f>
        <v>0</v>
      </c>
      <c r="BG36" s="47">
        <f>IFERROR(PIMExport!BG34*1,IFERROR(SUBSTITUTE(PIMExport!BG34,".",",")*1,PIMExport!BG34))</f>
        <v>265</v>
      </c>
      <c r="BH36" s="47">
        <f>IFERROR(PIMExport!BH34*1,IFERROR(SUBSTITUTE(PIMExport!BH34,".",",")*1,PIMExport!BH34))</f>
        <v>0</v>
      </c>
      <c r="BI36" s="47">
        <f>IFERROR(PIMExport!BI34*1,IFERROR(SUBSTITUTE(PIMExport!BI34,".",",")*1,PIMExport!BI34))</f>
        <v>0</v>
      </c>
      <c r="BJ36" s="47">
        <f>IFERROR(PIMExport!BJ34*1,IFERROR(SUBSTITUTE(PIMExport!BJ34,".",",")*1,PIMExport!BJ34))</f>
        <v>0</v>
      </c>
      <c r="BK36" s="47">
        <f>IFERROR(PIMExport!BK34*1,IFERROR(SUBSTITUTE(PIMExport!BK34,".",",")*1,PIMExport!BK34))</f>
        <v>0</v>
      </c>
      <c r="BL36" s="47">
        <f>IFERROR(PIMExport!BL34*1,IFERROR(SUBSTITUTE(PIMExport!BL34,".",",")*1,PIMExport!BL34))</f>
        <v>0</v>
      </c>
      <c r="BM36" s="47">
        <f>IFERROR(PIMExport!BM34*1,IFERROR(SUBSTITUTE(PIMExport!BM34,".",",")*1,PIMExport!BM34))</f>
        <v>0</v>
      </c>
      <c r="BN36" s="47">
        <f>IFERROR(PIMExport!BN34*1,IFERROR(SUBSTITUTE(PIMExport!BN34,".",",")*1,PIMExport!BN34))</f>
        <v>0</v>
      </c>
      <c r="BO36" s="47">
        <f>IFERROR(PIMExport!BO34*1,IFERROR(SUBSTITUTE(PIMExport!BO34,".",",")*1,PIMExport!BO34))</f>
        <v>0</v>
      </c>
      <c r="BP36" s="47">
        <f>IFERROR(PIMExport!BP34*1,IFERROR(SUBSTITUTE(PIMExport!BP34,".",",")*1,PIMExport!BP34))</f>
        <v>0</v>
      </c>
      <c r="BQ36" s="47">
        <f>IFERROR(PIMExport!BQ34*1,IFERROR(SUBSTITUTE(PIMExport!BQ34,".",",")*1,PIMExport!BQ34))</f>
        <v>0</v>
      </c>
      <c r="BR36" s="47">
        <f>IFERROR(PIMExport!BR34*1,IFERROR(SUBSTITUTE(PIMExport!BR34,".",",")*1,PIMExport!BR34))</f>
        <v>0</v>
      </c>
      <c r="BS36" s="47">
        <f>IFERROR(PIMExport!BS34*1,IFERROR(SUBSTITUTE(PIMExport!BS34,".",",")*1,PIMExport!BS34))</f>
        <v>0</v>
      </c>
      <c r="BT36" s="47">
        <f>IFERROR(PIMExport!BT34*1,IFERROR(SUBSTITUTE(PIMExport!BT34,".",",")*1,PIMExport!BT34))</f>
        <v>0</v>
      </c>
      <c r="BU36" s="47">
        <f>IFERROR(PIMExport!BU34*1,IFERROR(SUBSTITUTE(PIMExport!BU34,".",",")*1,PIMExport!BU34))</f>
        <v>0</v>
      </c>
      <c r="BV36" s="47">
        <f>IFERROR(PIMExport!BV34*1,IFERROR(SUBSTITUTE(PIMExport!BV34,".",",")*1,PIMExport!BV34))</f>
        <v>0</v>
      </c>
      <c r="BW36" s="47">
        <f>IFERROR(PIMExport!BW34*1,IFERROR(SUBSTITUTE(PIMExport!BW34,".",",")*1,PIMExport!BW34))</f>
        <v>0</v>
      </c>
      <c r="BX36" s="47">
        <f>IFERROR(PIMExport!BX34*1,IFERROR(SUBSTITUTE(PIMExport!BX34,".",",")*1,PIMExport!BX34))</f>
        <v>0</v>
      </c>
      <c r="BY36" s="47">
        <f>IFERROR(PIMExport!BY34*1,IFERROR(SUBSTITUTE(PIMExport!BY34,".",",")*1,PIMExport!BY34))</f>
        <v>0</v>
      </c>
      <c r="BZ36" s="47">
        <f>IFERROR(PIMExport!BZ34*1,IFERROR(SUBSTITUTE(PIMExport!BZ34,".",",")*1,PIMExport!BZ34))</f>
        <v>0</v>
      </c>
      <c r="CA36" s="47">
        <f>IFERROR(PIMExport!CA34*1,IFERROR(SUBSTITUTE(PIMExport!CA34,".",",")*1,PIMExport!CA34))</f>
        <v>0</v>
      </c>
      <c r="CB36" s="47">
        <f>IFERROR(PIMExport!CB34*1,IFERROR(SUBSTITUTE(PIMExport!CB34,".",",")*1,PIMExport!CB34))</f>
        <v>0</v>
      </c>
      <c r="CC36" s="47">
        <f>IFERROR(PIMExport!CC34*1,IFERROR(SUBSTITUTE(PIMExport!CC34,".",",")*1,PIMExport!CC34))</f>
        <v>0</v>
      </c>
      <c r="CD36" s="47">
        <f>IFERROR(PIMExport!CD34*1,IFERROR(SUBSTITUTE(PIMExport!CD34,".",",")*1,PIMExport!CD34))</f>
        <v>0</v>
      </c>
      <c r="CE36" s="47">
        <f>IFERROR(PIMExport!CE34*1,IFERROR(SUBSTITUTE(PIMExport!CE34,".",",")*1,PIMExport!CE34))</f>
        <v>0</v>
      </c>
      <c r="CF36" s="47">
        <f>IFERROR(PIMExport!CF34*1,IFERROR(SUBSTITUTE(PIMExport!CF34,".",",")*1,PIMExport!CF34))</f>
        <v>0</v>
      </c>
      <c r="CG36" s="47">
        <f>IFERROR(PIMExport!CG34*1,IFERROR(SUBSTITUTE(PIMExport!CG34,".",",")*1,PIMExport!CG34))</f>
        <v>0</v>
      </c>
      <c r="CH36" s="47">
        <f>IFERROR(PIMExport!CH34*1,IFERROR(SUBSTITUTE(PIMExport!CH34,".",",")*1,PIMExport!CH34))</f>
        <v>0</v>
      </c>
      <c r="CI36" s="47">
        <f>IFERROR(PIMExport!CI34*1,IFERROR(SUBSTITUTE(PIMExport!CI34,".",",")*1,PIMExport!CI34))</f>
        <v>0</v>
      </c>
      <c r="CJ36" s="47">
        <f>IFERROR(PIMExport!CJ34*1,IFERROR(SUBSTITUTE(PIMExport!CJ34,".",",")*1,PIMExport!CJ34))</f>
        <v>0</v>
      </c>
      <c r="CK36" s="47">
        <f>IFERROR(PIMExport!CK34*1,IFERROR(SUBSTITUTE(PIMExport!CK34,".",",")*1,PIMExport!CK34))</f>
        <v>0</v>
      </c>
      <c r="CL36" s="47">
        <f>IFERROR(PIMExport!CL34*1,IFERROR(SUBSTITUTE(PIMExport!CL34,".",",")*1,PIMExport!CL34))</f>
        <v>0</v>
      </c>
      <c r="CM36" s="47">
        <f>IFERROR(PIMExport!CM34*1,IFERROR(SUBSTITUTE(PIMExport!CM34,".",",")*1,PIMExport!CM34))</f>
        <v>0</v>
      </c>
      <c r="CN36" s="47">
        <f>IFERROR(PIMExport!CN34*1,IFERROR(SUBSTITUTE(PIMExport!CN34,".",",")*1,PIMExport!CN34))</f>
        <v>0</v>
      </c>
      <c r="CO36" s="47">
        <f>IFERROR(PIMExport!CO34*1,IFERROR(SUBSTITUTE(PIMExport!CO34,".",",")*1,PIMExport!CO34))</f>
        <v>0</v>
      </c>
      <c r="CP36" s="47">
        <f>IFERROR(PIMExport!CP34*1,IFERROR(SUBSTITUTE(PIMExport!CP34,".",",")*1,PIMExport!CP34))</f>
        <v>0</v>
      </c>
      <c r="CQ36" s="47">
        <f>IFERROR(PIMExport!CQ34*1,IFERROR(SUBSTITUTE(PIMExport!CQ34,".",",")*1,PIMExport!CQ34))</f>
        <v>0</v>
      </c>
      <c r="CR36" s="47">
        <f>IFERROR(PIMExport!CR34*1,IFERROR(SUBSTITUTE(PIMExport!CR34,".",",")*1,PIMExport!CR34))</f>
        <v>0</v>
      </c>
      <c r="CS36" s="47">
        <f>IFERROR(PIMExport!CS34*1,IFERROR(SUBSTITUTE(PIMExport!CS34,".",",")*1,PIMExport!CS34))</f>
        <v>0</v>
      </c>
      <c r="CT36" s="47">
        <f>IFERROR(PIMExport!CT34*1,IFERROR(SUBSTITUTE(PIMExport!CT34,".",",")*1,PIMExport!CT34))</f>
        <v>0</v>
      </c>
      <c r="CU36" s="47">
        <f>IFERROR(PIMExport!CU34*1,IFERROR(SUBSTITUTE(PIMExport!CU34,".",",")*1,PIMExport!CU34))</f>
        <v>100</v>
      </c>
      <c r="CV36" s="47">
        <f>IFERROR(PIMExport!CV34*1,IFERROR(SUBSTITUTE(PIMExport!CV34,".",",")*1,PIMExport!CV34))</f>
        <v>0</v>
      </c>
      <c r="CW36" s="47">
        <f>IFERROR(PIMExport!CW34*1,IFERROR(SUBSTITUTE(PIMExport!CW34,".",",")*1,PIMExport!CW34))</f>
        <v>0</v>
      </c>
      <c r="CX36" s="47">
        <f>IFERROR(PIMExport!CX34*1,IFERROR(SUBSTITUTE(PIMExport!CX34,".",",")*1,PIMExport!CX34))</f>
        <v>0</v>
      </c>
      <c r="CY36" s="47">
        <f>IFERROR(PIMExport!CY34*1,IFERROR(SUBSTITUTE(PIMExport!CY34,".",",")*1,PIMExport!CY34))</f>
        <v>0</v>
      </c>
      <c r="CZ36" s="47">
        <f>IFERROR(PIMExport!CZ34*1,IFERROR(SUBSTITUTE(PIMExport!CZ34,".",",")*1,PIMExport!CZ34))</f>
        <v>0</v>
      </c>
      <c r="DA36" s="47">
        <f>IFERROR(PIMExport!DA34*1,IFERROR(SUBSTITUTE(PIMExport!DA34,".",",")*1,PIMExport!DA34))</f>
        <v>100</v>
      </c>
      <c r="DB36" s="47">
        <f>IFERROR(PIMExport!DB34*1,IFERROR(SUBSTITUTE(PIMExport!DB34,".",",")*1,PIMExport!DB34))</f>
        <v>0</v>
      </c>
      <c r="DC36" s="47">
        <f>IFERROR(PIMExport!DC34*1,IFERROR(SUBSTITUTE(PIMExport!DC34,".",",")*1,PIMExport!DC34))</f>
        <v>0</v>
      </c>
      <c r="DD36" s="47">
        <f>IFERROR(PIMExport!DD34*1,IFERROR(SUBSTITUTE(PIMExport!DD34,".",",")*1,PIMExport!DD34))</f>
        <v>0</v>
      </c>
      <c r="DE36" s="47">
        <f>IFERROR(PIMExport!DE34*1,IFERROR(SUBSTITUTE(PIMExport!DE34,".",",")*1,PIMExport!DE34))</f>
        <v>0</v>
      </c>
      <c r="DF36" s="47">
        <f>IFERROR(PIMExport!DF34*1,IFERROR(SUBSTITUTE(PIMExport!DF34,".",",")*1,PIMExport!DF34))</f>
        <v>0</v>
      </c>
      <c r="DG36" s="47">
        <f>IFERROR(PIMExport!DG34*1,IFERROR(SUBSTITUTE(PIMExport!DG34,".",",")*1,PIMExport!DG34))</f>
        <v>0</v>
      </c>
      <c r="DH36" s="47" t="str">
        <f>IFERROR(PIMExport!DH34*1,IFERROR(SUBSTITUTE(PIMExport!DH34,".",",")*1,PIMExport!DH34))</f>
        <v>Equal to or better than 0.100 mm</v>
      </c>
      <c r="DI36" s="47" t="str">
        <f>IFERROR(PIMExport!DI34*1,IFERROR(SUBSTITUTE(PIMExport!DI34,".",",")*1,PIMExport!DI34))</f>
        <v>10 AT 5</v>
      </c>
      <c r="DJ36" s="47" t="str">
        <f>IFERROR(PIMExport!DJ34*1,IFERROR(SUBSTITUTE(PIMExport!DJ34,".",",")*1,PIMExport!DJ34))</f>
        <v>40 x 40 mm</v>
      </c>
      <c r="DK36" s="47">
        <f>IFERROR(PIMExport!DK34*1,IFERROR(SUBSTITUTE(PIMExport!DK34,".",",")*1,PIMExport!DK34))</f>
        <v>0</v>
      </c>
      <c r="DL36" s="47">
        <f>IFERROR(PIMExport!DL34*1,IFERROR(SUBSTITUTE(PIMExport!DL34,".",",")*1,PIMExport!DL34))</f>
        <v>255</v>
      </c>
      <c r="DM36" s="47">
        <f>IFERROR(PIMExport!DM34*1,IFERROR(SUBSTITUTE(PIMExport!DM34,".",",")*1,PIMExport!DM34))</f>
        <v>2355</v>
      </c>
      <c r="DN36" s="47">
        <f>IFERROR(PIMExport!DN34*1,IFERROR(SUBSTITUTE(PIMExport!DN34,".",",")*1,PIMExport!DN34))</f>
        <v>0</v>
      </c>
      <c r="DO36" s="47">
        <f>IFERROR(PIMExport!DO34*1,IFERROR(SUBSTITUTE(PIMExport!DO34,".",",")*1,PIMExport!DO34))</f>
        <v>0</v>
      </c>
    </row>
    <row r="37" spans="1:119">
      <c r="A37" s="47" t="str">
        <f>IFERROR(PIMExport!A35*1,IFERROR(SUBSTITUTE(PIMExport!A35,".",",")*1,PIMExport!A35))</f>
        <v>WH05Z120-L</v>
      </c>
      <c r="B37" s="47" t="str">
        <f>IFERROR(PIMExport!B35*1,IFERROR(SUBSTITUTE(PIMExport!B35,".",",")*1,PIMExport!B35))</f>
        <v>Belt</v>
      </c>
      <c r="C37" s="47" t="str">
        <f>IFERROR(PIMExport!C35*1,IFERROR(SUBSTITUTE(PIMExport!C35,".",",")*1,PIMExport!C35))</f>
        <v>Wheel</v>
      </c>
      <c r="D37" s="47">
        <f>IFERROR(PIMExport!D35*1,IFERROR(SUBSTITUTE(PIMExport!D35,".",",")*1,PIMExport!D35))</f>
        <v>3000</v>
      </c>
      <c r="E37" s="47">
        <f>IFERROR(PIMExport!E35*1,IFERROR(SUBSTITUTE(PIMExport!E35,".",",")*1,PIMExport!E35))</f>
        <v>1.47</v>
      </c>
      <c r="F37" s="47">
        <f>IFERROR(PIMExport!F35*1,IFERROR(SUBSTITUTE(PIMExport!F35,".",",")*1,PIMExport!F35))</f>
        <v>0</v>
      </c>
      <c r="G37" s="47">
        <f>IFERROR(PIMExport!G35*1,IFERROR(SUBSTITUTE(PIMExport!G35,".",",")*1,PIMExport!G35))</f>
        <v>3.5</v>
      </c>
      <c r="H37" s="47">
        <f>IFERROR(PIMExport!H35*1,IFERROR(SUBSTITUTE(PIMExport!H35,".",",")*1,PIMExport!H35))</f>
        <v>0.44</v>
      </c>
      <c r="I37" s="47">
        <f>IFERROR(PIMExport!I35*1,IFERROR(SUBSTITUTE(PIMExport!I35,".",",")*1,PIMExport!I35))</f>
        <v>368</v>
      </c>
      <c r="J37" s="47">
        <f>IFERROR(PIMExport!J35*1,IFERROR(SUBSTITUTE(PIMExport!J35,".",",")*1,PIMExport!J35))</f>
        <v>39</v>
      </c>
      <c r="K37" s="47">
        <f>IFERROR(PIMExport!K35*1,IFERROR(SUBSTITUTE(PIMExport!K35,".",",")*1,PIMExport!K35))</f>
        <v>35</v>
      </c>
      <c r="L37" s="47">
        <f>IFERROR(PIMExport!L35*1,IFERROR(SUBSTITUTE(PIMExport!L35,".",",")*1,PIMExport!L35))</f>
        <v>6.4999999999999996E-6</v>
      </c>
      <c r="M37" s="47">
        <f>IFERROR(PIMExport!M35*1,IFERROR(SUBSTITUTE(PIMExport!M35,".",",")*1,PIMExport!M35))</f>
        <v>1</v>
      </c>
      <c r="N37" s="47">
        <f>IFERROR(PIMExport!N35*1,IFERROR(SUBSTITUTE(PIMExport!N35,".",",")*1,PIMExport!N35))</f>
        <v>150</v>
      </c>
      <c r="O37" s="47">
        <f>IFERROR(PIMExport!O35*1,IFERROR(SUBSTITUTE(PIMExport!O35,".",",")*1,PIMExport!O35))</f>
        <v>1500</v>
      </c>
      <c r="P37" s="47">
        <f>IFERROR(PIMExport!P35*1,IFERROR(SUBSTITUTE(PIMExport!P35,".",",")*1,PIMExport!P35))</f>
        <v>3250</v>
      </c>
      <c r="Q37" s="47">
        <f>IFERROR(PIMExport!Q35*1,IFERROR(SUBSTITUTE(PIMExport!Q35,".",",")*1,PIMExport!Q35))</f>
        <v>1.7</v>
      </c>
      <c r="R37" s="47">
        <f>IFERROR(PIMExport!R35*1,IFERROR(SUBSTITUTE(PIMExport!R35,".",",")*1,PIMExport!R35))</f>
        <v>2.4</v>
      </c>
      <c r="S37" s="47">
        <f>IFERROR(PIMExport!S35*1,IFERROR(SUBSTITUTE(PIMExport!S35,".",",")*1,PIMExport!S35))</f>
        <v>3.8</v>
      </c>
      <c r="T37" s="47">
        <f>IFERROR(PIMExport!T35*1,IFERROR(SUBSTITUTE(PIMExport!T35,".",",")*1,PIMExport!T35))</f>
        <v>10</v>
      </c>
      <c r="U37" s="47">
        <f>IFERROR(PIMExport!U35*1,IFERROR(SUBSTITUTE(PIMExport!U35,".",",")*1,PIMExport!U35))</f>
        <v>0.01</v>
      </c>
      <c r="V37" s="47">
        <f>IFERROR(PIMExport!V35*1,IFERROR(SUBSTITUTE(PIMExport!V35,".",",")*1,PIMExport!V35))</f>
        <v>0</v>
      </c>
      <c r="W37" s="47">
        <f>IFERROR(PIMExport!W35*1,IFERROR(SUBSTITUTE(PIMExport!W35,".",",")*1,PIMExport!W35))</f>
        <v>2</v>
      </c>
      <c r="X37" s="47">
        <f>IFERROR(PIMExport!X35*1,IFERROR(SUBSTITUTE(PIMExport!X35,".",",")*1,PIMExport!X35))</f>
        <v>0</v>
      </c>
      <c r="Y37" s="47">
        <f>IFERROR(PIMExport!Y35*1,IFERROR(SUBSTITUTE(PIMExport!Y35,".",",")*1,PIMExport!Y35))</f>
        <v>670</v>
      </c>
      <c r="Z37" s="47">
        <f>IFERROR(PIMExport!Z35*1,IFERROR(SUBSTITUTE(PIMExport!Z35,".",",")*1,PIMExport!Z35))</f>
        <v>540</v>
      </c>
      <c r="AA37" s="47">
        <f>IFERROR(PIMExport!AA35*1,IFERROR(SUBSTITUTE(PIMExport!AA35,".",",")*1,PIMExport!AA35))</f>
        <v>0</v>
      </c>
      <c r="AB37" s="47">
        <f>IFERROR(PIMExport!AB35*1,IFERROR(SUBSTITUTE(PIMExport!AB35,".",",")*1,PIMExport!AB35))</f>
        <v>85</v>
      </c>
      <c r="AC37" s="47">
        <f>IFERROR(PIMExport!AC35*1,IFERROR(SUBSTITUTE(PIMExport!AC35,".",",")*1,PIMExport!AC35))</f>
        <v>26.153849999999998</v>
      </c>
      <c r="AD37" s="47">
        <f>IFERROR(PIMExport!AD35*1,IFERROR(SUBSTITUTE(PIMExport!AD35,".",",")*1,PIMExport!AD35))</f>
        <v>0</v>
      </c>
      <c r="AE37" s="47">
        <f>IFERROR(PIMExport!AE35*1,IFERROR(SUBSTITUTE(PIMExport!AE35,".",",")*1,PIMExport!AE35))</f>
        <v>415</v>
      </c>
      <c r="AF37" s="47">
        <f>IFERROR(PIMExport!AF35*1,IFERROR(SUBSTITUTE(PIMExport!AF35,".",",")*1,PIMExport!AF35))</f>
        <v>730</v>
      </c>
      <c r="AG37" s="47">
        <f>IFERROR(PIMExport!AG35*1,IFERROR(SUBSTITUTE(PIMExport!AG35,".",",")*1,PIMExport!AG35))</f>
        <v>16</v>
      </c>
      <c r="AH37" s="47">
        <f>IFERROR(PIMExport!AH35*1,IFERROR(SUBSTITUTE(PIMExport!AH35,".",",")*1,PIMExport!AH35))</f>
        <v>130</v>
      </c>
      <c r="AI37" s="47">
        <f>IFERROR(PIMExport!AI35*1,IFERROR(SUBSTITUTE(PIMExport!AI35,".",",")*1,PIMExport!AI35))</f>
        <v>75</v>
      </c>
      <c r="AJ37" s="47">
        <f>IFERROR(PIMExport!AJ35*1,IFERROR(SUBSTITUTE(PIMExport!AJ35,".",",")*1,PIMExport!AJ35))</f>
        <v>0</v>
      </c>
      <c r="AK37" s="47">
        <f>IFERROR(PIMExport!AK35*1,IFERROR(SUBSTITUTE(PIMExport!AK35,".",",")*1,PIMExport!AK35))</f>
        <v>0</v>
      </c>
      <c r="AL37" s="47">
        <f>IFERROR(PIMExport!AL35*1,IFERROR(SUBSTITUTE(PIMExport!AL35,".",",")*1,PIMExport!AL35))</f>
        <v>6.5</v>
      </c>
      <c r="AM37" s="47">
        <f>IFERROR(PIMExport!AM35*1,IFERROR(SUBSTITUTE(PIMExport!AM35,".",",")*1,PIMExport!AM35))</f>
        <v>40</v>
      </c>
      <c r="AN37" s="47">
        <f>IFERROR(PIMExport!AN35*1,IFERROR(SUBSTITUTE(PIMExport!AN35,".",",")*1,PIMExport!AN35))</f>
        <v>1</v>
      </c>
      <c r="AO37" s="47">
        <f>IFERROR(PIMExport!AO35*1,IFERROR(SUBSTITUTE(PIMExport!AO35,".",",")*1,PIMExport!AO35))</f>
        <v>0</v>
      </c>
      <c r="AP37" s="47">
        <f>IFERROR(PIMExport!AP35*1,IFERROR(SUBSTITUTE(PIMExport!AP35,".",",")*1,PIMExport!AP35))</f>
        <v>0</v>
      </c>
      <c r="AQ37" s="47">
        <f>IFERROR(PIMExport!AQ35*1,IFERROR(SUBSTITUTE(PIMExport!AQ35,".",",")*1,PIMExport!AQ35))</f>
        <v>1630</v>
      </c>
      <c r="AR37" s="47">
        <f>IFERROR(PIMExport!AR35*1,IFERROR(SUBSTITUTE(PIMExport!AR35,".",",")*1,PIMExport!AR35))</f>
        <v>15.8</v>
      </c>
      <c r="AS37" s="47">
        <f>IFERROR(PIMExport!AS35*1,IFERROR(SUBSTITUTE(PIMExport!AS35,".",",")*1,PIMExport!AS35))</f>
        <v>200</v>
      </c>
      <c r="AT37" s="47">
        <f>IFERROR(PIMExport!AT35*1,IFERROR(SUBSTITUTE(PIMExport!AT35,".",",")*1,PIMExport!AT35))</f>
        <v>1</v>
      </c>
      <c r="AU37" s="47">
        <f>IFERROR(PIMExport!AU35*1,IFERROR(SUBSTITUTE(PIMExport!AU35,".",",")*1,PIMExport!AU35))</f>
        <v>0.5</v>
      </c>
      <c r="AV37" s="47">
        <f>IFERROR(PIMExport!AV35*1,IFERROR(SUBSTITUTE(PIMExport!AV35,".",",")*1,PIMExport!AV35))</f>
        <v>3.1</v>
      </c>
      <c r="AW37" s="47">
        <f>IFERROR(PIMExport!AW35*1,IFERROR(SUBSTITUTE(PIMExport!AW35,".",",")*1,PIMExport!AW35))</f>
        <v>3.6</v>
      </c>
      <c r="AX37" s="47">
        <f>IFERROR(PIMExport!AX35*1,IFERROR(SUBSTITUTE(PIMExport!AX35,".",",")*1,PIMExport!AX35))</f>
        <v>650</v>
      </c>
      <c r="AY37" s="47">
        <f>IFERROR(PIMExport!AY35*1,IFERROR(SUBSTITUTE(PIMExport!AY35,".",",")*1,PIMExport!AY35))</f>
        <v>5.5E-2</v>
      </c>
      <c r="AZ37" s="47">
        <f>IFERROR(PIMExport!AZ35*1,IFERROR(SUBSTITUTE(PIMExport!AZ35,".",",")*1,PIMExport!AZ35))</f>
        <v>7000</v>
      </c>
      <c r="BA37" s="47">
        <f>IFERROR(PIMExport!BA35*1,IFERROR(SUBSTITUTE(PIMExport!BA35,".",",")*1,PIMExport!BA35))</f>
        <v>3710</v>
      </c>
      <c r="BB37" s="47">
        <f>IFERROR(PIMExport!BB35*1,IFERROR(SUBSTITUTE(PIMExport!BB35,".",",")*1,PIMExport!BB35))</f>
        <v>38.200000000000003</v>
      </c>
      <c r="BC37" s="47">
        <f>IFERROR(PIMExport!BC35*1,IFERROR(SUBSTITUTE(PIMExport!BC35,".",",")*1,PIMExport!BC35))</f>
        <v>38.200000000000003</v>
      </c>
      <c r="BD37" s="47">
        <f>IFERROR(PIMExport!BD35*1,IFERROR(SUBSTITUTE(PIMExport!BD35,".",",")*1,PIMExport!BD35))</f>
        <v>45</v>
      </c>
      <c r="BE37" s="47">
        <f>IFERROR(PIMExport!BE35*1,IFERROR(SUBSTITUTE(PIMExport!BE35,".",",")*1,PIMExport!BE35))</f>
        <v>20</v>
      </c>
      <c r="BF37" s="47">
        <f>IFERROR(PIMExport!BF35*1,IFERROR(SUBSTITUTE(PIMExport!BF35,".",",")*1,PIMExport!BF35))</f>
        <v>0</v>
      </c>
      <c r="BG37" s="47">
        <f>IFERROR(PIMExport!BG35*1,IFERROR(SUBSTITUTE(PIMExport!BG35,".",",")*1,PIMExport!BG35))</f>
        <v>600</v>
      </c>
      <c r="BH37" s="47">
        <f>IFERROR(PIMExport!BH35*1,IFERROR(SUBSTITUTE(PIMExport!BH35,".",",")*1,PIMExport!BH35))</f>
        <v>0</v>
      </c>
      <c r="BI37" s="47">
        <f>IFERROR(PIMExport!BI35*1,IFERROR(SUBSTITUTE(PIMExport!BI35,".",",")*1,PIMExport!BI35))</f>
        <v>0</v>
      </c>
      <c r="BJ37" s="47">
        <f>IFERROR(PIMExport!BJ35*1,IFERROR(SUBSTITUTE(PIMExport!BJ35,".",",")*1,PIMExport!BJ35))</f>
        <v>0</v>
      </c>
      <c r="BK37" s="47">
        <f>IFERROR(PIMExport!BK35*1,IFERROR(SUBSTITUTE(PIMExport!BK35,".",",")*1,PIMExport!BK35))</f>
        <v>0</v>
      </c>
      <c r="BL37" s="47">
        <f>IFERROR(PIMExport!BL35*1,IFERROR(SUBSTITUTE(PIMExport!BL35,".",",")*1,PIMExport!BL35))</f>
        <v>0</v>
      </c>
      <c r="BM37" s="47">
        <f>IFERROR(PIMExport!BM35*1,IFERROR(SUBSTITUTE(PIMExport!BM35,".",",")*1,PIMExport!BM35))</f>
        <v>0</v>
      </c>
      <c r="BN37" s="47">
        <f>IFERROR(PIMExport!BN35*1,IFERROR(SUBSTITUTE(PIMExport!BN35,".",",")*1,PIMExport!BN35))</f>
        <v>0</v>
      </c>
      <c r="BO37" s="47">
        <f>IFERROR(PIMExport!BO35*1,IFERROR(SUBSTITUTE(PIMExport!BO35,".",",")*1,PIMExport!BO35))</f>
        <v>0</v>
      </c>
      <c r="BP37" s="47">
        <f>IFERROR(PIMExport!BP35*1,IFERROR(SUBSTITUTE(PIMExport!BP35,".",",")*1,PIMExport!BP35))</f>
        <v>0</v>
      </c>
      <c r="BQ37" s="47">
        <f>IFERROR(PIMExport!BQ35*1,IFERROR(SUBSTITUTE(PIMExport!BQ35,".",",")*1,PIMExport!BQ35))</f>
        <v>0</v>
      </c>
      <c r="BR37" s="47">
        <f>IFERROR(PIMExport!BR35*1,IFERROR(SUBSTITUTE(PIMExport!BR35,".",",")*1,PIMExport!BR35))</f>
        <v>0</v>
      </c>
      <c r="BS37" s="47">
        <f>IFERROR(PIMExport!BS35*1,IFERROR(SUBSTITUTE(PIMExport!BS35,".",",")*1,PIMExport!BS35))</f>
        <v>0</v>
      </c>
      <c r="BT37" s="47">
        <f>IFERROR(PIMExport!BT35*1,IFERROR(SUBSTITUTE(PIMExport!BT35,".",",")*1,PIMExport!BT35))</f>
        <v>0</v>
      </c>
      <c r="BU37" s="47">
        <f>IFERROR(PIMExport!BU35*1,IFERROR(SUBSTITUTE(PIMExport!BU35,".",",")*1,PIMExport!BU35))</f>
        <v>0</v>
      </c>
      <c r="BV37" s="47">
        <f>IFERROR(PIMExport!BV35*1,IFERROR(SUBSTITUTE(PIMExport!BV35,".",",")*1,PIMExport!BV35))</f>
        <v>0</v>
      </c>
      <c r="BW37" s="47">
        <f>IFERROR(PIMExport!BW35*1,IFERROR(SUBSTITUTE(PIMExport!BW35,".",",")*1,PIMExport!BW35))</f>
        <v>0</v>
      </c>
      <c r="BX37" s="47">
        <f>IFERROR(PIMExport!BX35*1,IFERROR(SUBSTITUTE(PIMExport!BX35,".",",")*1,PIMExport!BX35))</f>
        <v>0</v>
      </c>
      <c r="BY37" s="47">
        <f>IFERROR(PIMExport!BY35*1,IFERROR(SUBSTITUTE(PIMExport!BY35,".",",")*1,PIMExport!BY35))</f>
        <v>0</v>
      </c>
      <c r="BZ37" s="47">
        <f>IFERROR(PIMExport!BZ35*1,IFERROR(SUBSTITUTE(PIMExport!BZ35,".",",")*1,PIMExport!BZ35))</f>
        <v>0</v>
      </c>
      <c r="CA37" s="47">
        <f>IFERROR(PIMExport!CA35*1,IFERROR(SUBSTITUTE(PIMExport!CA35,".",",")*1,PIMExport!CA35))</f>
        <v>0</v>
      </c>
      <c r="CB37" s="47">
        <f>IFERROR(PIMExport!CB35*1,IFERROR(SUBSTITUTE(PIMExport!CB35,".",",")*1,PIMExport!CB35))</f>
        <v>0</v>
      </c>
      <c r="CC37" s="47">
        <f>IFERROR(PIMExport!CC35*1,IFERROR(SUBSTITUTE(PIMExport!CC35,".",",")*1,PIMExport!CC35))</f>
        <v>0</v>
      </c>
      <c r="CD37" s="47">
        <f>IFERROR(PIMExport!CD35*1,IFERROR(SUBSTITUTE(PIMExport!CD35,".",",")*1,PIMExport!CD35))</f>
        <v>0</v>
      </c>
      <c r="CE37" s="47">
        <f>IFERROR(PIMExport!CE35*1,IFERROR(SUBSTITUTE(PIMExport!CE35,".",",")*1,PIMExport!CE35))</f>
        <v>0</v>
      </c>
      <c r="CF37" s="47">
        <f>IFERROR(PIMExport!CF35*1,IFERROR(SUBSTITUTE(PIMExport!CF35,".",",")*1,PIMExport!CF35))</f>
        <v>0</v>
      </c>
      <c r="CG37" s="47">
        <f>IFERROR(PIMExport!CG35*1,IFERROR(SUBSTITUTE(PIMExport!CG35,".",",")*1,PIMExport!CG35))</f>
        <v>0</v>
      </c>
      <c r="CH37" s="47">
        <f>IFERROR(PIMExport!CH35*1,IFERROR(SUBSTITUTE(PIMExport!CH35,".",",")*1,PIMExport!CH35))</f>
        <v>0</v>
      </c>
      <c r="CI37" s="47">
        <f>IFERROR(PIMExport!CI35*1,IFERROR(SUBSTITUTE(PIMExport!CI35,".",",")*1,PIMExport!CI35))</f>
        <v>0</v>
      </c>
      <c r="CJ37" s="47">
        <f>IFERROR(PIMExport!CJ35*1,IFERROR(SUBSTITUTE(PIMExport!CJ35,".",",")*1,PIMExport!CJ35))</f>
        <v>0</v>
      </c>
      <c r="CK37" s="47">
        <f>IFERROR(PIMExport!CK35*1,IFERROR(SUBSTITUTE(PIMExport!CK35,".",",")*1,PIMExport!CK35))</f>
        <v>0</v>
      </c>
      <c r="CL37" s="47">
        <f>IFERROR(PIMExport!CL35*1,IFERROR(SUBSTITUTE(PIMExport!CL35,".",",")*1,PIMExport!CL35))</f>
        <v>0</v>
      </c>
      <c r="CM37" s="47">
        <f>IFERROR(PIMExport!CM35*1,IFERROR(SUBSTITUTE(PIMExport!CM35,".",",")*1,PIMExport!CM35))</f>
        <v>0</v>
      </c>
      <c r="CN37" s="47">
        <f>IFERROR(PIMExport!CN35*1,IFERROR(SUBSTITUTE(PIMExport!CN35,".",",")*1,PIMExport!CN35))</f>
        <v>0</v>
      </c>
      <c r="CO37" s="47">
        <f>IFERROR(PIMExport!CO35*1,IFERROR(SUBSTITUTE(PIMExport!CO35,".",",")*1,PIMExport!CO35))</f>
        <v>0</v>
      </c>
      <c r="CP37" s="47">
        <f>IFERROR(PIMExport!CP35*1,IFERROR(SUBSTITUTE(PIMExport!CP35,".",",")*1,PIMExport!CP35))</f>
        <v>0</v>
      </c>
      <c r="CQ37" s="47">
        <f>IFERROR(PIMExport!CQ35*1,IFERROR(SUBSTITUTE(PIMExport!CQ35,".",",")*1,PIMExport!CQ35))</f>
        <v>0</v>
      </c>
      <c r="CR37" s="47">
        <f>IFERROR(PIMExport!CR35*1,IFERROR(SUBSTITUTE(PIMExport!CR35,".",",")*1,PIMExport!CR35))</f>
        <v>0</v>
      </c>
      <c r="CS37" s="47">
        <f>IFERROR(PIMExport!CS35*1,IFERROR(SUBSTITUTE(PIMExport!CS35,".",",")*1,PIMExport!CS35))</f>
        <v>0</v>
      </c>
      <c r="CT37" s="47">
        <f>IFERROR(PIMExport!CT35*1,IFERROR(SUBSTITUTE(PIMExport!CT35,".",",")*1,PIMExport!CT35))</f>
        <v>0</v>
      </c>
      <c r="CU37" s="47">
        <f>IFERROR(PIMExport!CU35*1,IFERROR(SUBSTITUTE(PIMExport!CU35,".",",")*1,PIMExport!CU35))</f>
        <v>120</v>
      </c>
      <c r="CV37" s="47">
        <f>IFERROR(PIMExport!CV35*1,IFERROR(SUBSTITUTE(PIMExport!CV35,".",",")*1,PIMExport!CV35))</f>
        <v>0</v>
      </c>
      <c r="CW37" s="47">
        <f>IFERROR(PIMExport!CW35*1,IFERROR(SUBSTITUTE(PIMExport!CW35,".",",")*1,PIMExport!CW35))</f>
        <v>0</v>
      </c>
      <c r="CX37" s="47">
        <f>IFERROR(PIMExport!CX35*1,IFERROR(SUBSTITUTE(PIMExport!CX35,".",",")*1,PIMExport!CX35))</f>
        <v>0</v>
      </c>
      <c r="CY37" s="47">
        <f>IFERROR(PIMExport!CY35*1,IFERROR(SUBSTITUTE(PIMExport!CY35,".",",")*1,PIMExport!CY35))</f>
        <v>0</v>
      </c>
      <c r="CZ37" s="47">
        <f>IFERROR(PIMExport!CZ35*1,IFERROR(SUBSTITUTE(PIMExport!CZ35,".",",")*1,PIMExport!CZ35))</f>
        <v>0</v>
      </c>
      <c r="DA37" s="47">
        <f>IFERROR(PIMExport!DA35*1,IFERROR(SUBSTITUTE(PIMExport!DA35,".",",")*1,PIMExport!DA35))</f>
        <v>150</v>
      </c>
      <c r="DB37" s="47">
        <f>IFERROR(PIMExport!DB35*1,IFERROR(SUBSTITUTE(PIMExport!DB35,".",",")*1,PIMExport!DB35))</f>
        <v>0</v>
      </c>
      <c r="DC37" s="47">
        <f>IFERROR(PIMExport!DC35*1,IFERROR(SUBSTITUTE(PIMExport!DC35,".",",")*1,PIMExport!DC35))</f>
        <v>0</v>
      </c>
      <c r="DD37" s="47">
        <f>IFERROR(PIMExport!DD35*1,IFERROR(SUBSTITUTE(PIMExport!DD35,".",",")*1,PIMExport!DD35))</f>
        <v>0</v>
      </c>
      <c r="DE37" s="47">
        <f>IFERROR(PIMExport!DE35*1,IFERROR(SUBSTITUTE(PIMExport!DE35,".",",")*1,PIMExport!DE35))</f>
        <v>0</v>
      </c>
      <c r="DF37" s="47">
        <f>IFERROR(PIMExport!DF35*1,IFERROR(SUBSTITUTE(PIMExport!DF35,".",",")*1,PIMExport!DF35))</f>
        <v>0</v>
      </c>
      <c r="DG37" s="47">
        <f>IFERROR(PIMExport!DG35*1,IFERROR(SUBSTITUTE(PIMExport!DG35,".",",")*1,PIMExport!DG35))</f>
        <v>0</v>
      </c>
      <c r="DH37" s="47" t="str">
        <f>IFERROR(PIMExport!DH35*1,IFERROR(SUBSTITUTE(PIMExport!DH35,".",",")*1,PIMExport!DH35))</f>
        <v>Equal to or better than 0.100 mm</v>
      </c>
      <c r="DI37" s="47" t="str">
        <f>IFERROR(PIMExport!DI35*1,IFERROR(SUBSTITUTE(PIMExport!DI35,".",",")*1,PIMExport!DI35))</f>
        <v>16ATL5</v>
      </c>
      <c r="DJ37" s="47" t="str">
        <f>IFERROR(PIMExport!DJ35*1,IFERROR(SUBSTITUTE(PIMExport!DJ35,".",",")*1,PIMExport!DJ35))</f>
        <v>50 x 50 mm</v>
      </c>
      <c r="DK37" s="47">
        <f>IFERROR(PIMExport!DK35*1,IFERROR(SUBSTITUTE(PIMExport!DK35,".",",")*1,PIMExport!DK35))</f>
        <v>0</v>
      </c>
      <c r="DL37" s="47">
        <f>IFERROR(PIMExport!DL35*1,IFERROR(SUBSTITUTE(PIMExport!DL35,".",",")*1,PIMExport!DL35))</f>
        <v>400</v>
      </c>
      <c r="DM37" s="47">
        <f>IFERROR(PIMExport!DM35*1,IFERROR(SUBSTITUTE(PIMExport!DM35,".",",")*1,PIMExport!DM35))</f>
        <v>3600</v>
      </c>
      <c r="DN37" s="47">
        <f>IFERROR(PIMExport!DN35*1,IFERROR(SUBSTITUTE(PIMExport!DN35,".",",")*1,PIMExport!DN35))</f>
        <v>0</v>
      </c>
      <c r="DO37" s="47">
        <f>IFERROR(PIMExport!DO35*1,IFERROR(SUBSTITUTE(PIMExport!DO35,".",",")*1,PIMExport!DO35))</f>
        <v>0</v>
      </c>
    </row>
    <row r="38" spans="1:119">
      <c r="A38" s="47" t="str">
        <f>IFERROR(PIMExport!A36*1,IFERROR(SUBSTITUTE(PIMExport!A36,".",",")*1,PIMExport!A36))</f>
        <v>WH05Z120-N</v>
      </c>
      <c r="B38" s="47" t="str">
        <f>IFERROR(PIMExport!B36*1,IFERROR(SUBSTITUTE(PIMExport!B36,".",",")*1,PIMExport!B36))</f>
        <v>Belt</v>
      </c>
      <c r="C38" s="47" t="str">
        <f>IFERROR(PIMExport!C36*1,IFERROR(SUBSTITUTE(PIMExport!C36,".",",")*1,PIMExport!C36))</f>
        <v>Wheel</v>
      </c>
      <c r="D38" s="47">
        <f>IFERROR(PIMExport!D36*1,IFERROR(SUBSTITUTE(PIMExport!D36,".",",")*1,PIMExport!D36))</f>
        <v>3000</v>
      </c>
      <c r="E38" s="47">
        <f>IFERROR(PIMExport!E36*1,IFERROR(SUBSTITUTE(PIMExport!E36,".",",")*1,PIMExport!E36))</f>
        <v>0.9</v>
      </c>
      <c r="F38" s="47">
        <f>IFERROR(PIMExport!F36*1,IFERROR(SUBSTITUTE(PIMExport!F36,".",",")*1,PIMExport!F36))</f>
        <v>0</v>
      </c>
      <c r="G38" s="47">
        <f>IFERROR(PIMExport!G36*1,IFERROR(SUBSTITUTE(PIMExport!G36,".",",")*1,PIMExport!G36))</f>
        <v>3.5</v>
      </c>
      <c r="H38" s="47">
        <f>IFERROR(PIMExport!H36*1,IFERROR(SUBSTITUTE(PIMExport!H36,".",",")*1,PIMExport!H36))</f>
        <v>0.44</v>
      </c>
      <c r="I38" s="47">
        <f>IFERROR(PIMExport!I36*1,IFERROR(SUBSTITUTE(PIMExport!I36,".",",")*1,PIMExport!I36))</f>
        <v>198</v>
      </c>
      <c r="J38" s="47">
        <f>IFERROR(PIMExport!J36*1,IFERROR(SUBSTITUTE(PIMExport!J36,".",",")*1,PIMExport!J36))</f>
        <v>39</v>
      </c>
      <c r="K38" s="47">
        <f>IFERROR(PIMExport!K36*1,IFERROR(SUBSTITUTE(PIMExport!K36,".",",")*1,PIMExport!K36))</f>
        <v>35</v>
      </c>
      <c r="L38" s="47">
        <f>IFERROR(PIMExport!L36*1,IFERROR(SUBSTITUTE(PIMExport!L36,".",",")*1,PIMExport!L36))</f>
        <v>6.4999999999999996E-6</v>
      </c>
      <c r="M38" s="47">
        <f>IFERROR(PIMExport!M36*1,IFERROR(SUBSTITUTE(PIMExport!M36,".",",")*1,PIMExport!M36))</f>
        <v>1</v>
      </c>
      <c r="N38" s="47">
        <f>IFERROR(PIMExport!N36*1,IFERROR(SUBSTITUTE(PIMExport!N36,".",",")*1,PIMExport!N36))</f>
        <v>150</v>
      </c>
      <c r="O38" s="47">
        <f>IFERROR(PIMExport!O36*1,IFERROR(SUBSTITUTE(PIMExport!O36,".",",")*1,PIMExport!O36))</f>
        <v>1500</v>
      </c>
      <c r="P38" s="47">
        <f>IFERROR(PIMExport!P36*1,IFERROR(SUBSTITUTE(PIMExport!P36,".",",")*1,PIMExport!P36))</f>
        <v>3250</v>
      </c>
      <c r="Q38" s="47">
        <f>IFERROR(PIMExport!Q36*1,IFERROR(SUBSTITUTE(PIMExport!Q36,".",",")*1,PIMExport!Q36))</f>
        <v>1.7</v>
      </c>
      <c r="R38" s="47">
        <f>IFERROR(PIMExport!R36*1,IFERROR(SUBSTITUTE(PIMExport!R36,".",",")*1,PIMExport!R36))</f>
        <v>2.4</v>
      </c>
      <c r="S38" s="47">
        <f>IFERROR(PIMExport!S36*1,IFERROR(SUBSTITUTE(PIMExport!S36,".",",")*1,PIMExport!S36))</f>
        <v>3.8</v>
      </c>
      <c r="T38" s="47">
        <f>IFERROR(PIMExport!T36*1,IFERROR(SUBSTITUTE(PIMExport!T36,".",",")*1,PIMExport!T36))</f>
        <v>10</v>
      </c>
      <c r="U38" s="47">
        <f>IFERROR(PIMExport!U36*1,IFERROR(SUBSTITUTE(PIMExport!U36,".",",")*1,PIMExport!U36))</f>
        <v>0.01</v>
      </c>
      <c r="V38" s="47">
        <f>IFERROR(PIMExport!V36*1,IFERROR(SUBSTITUTE(PIMExport!V36,".",",")*1,PIMExport!V36))</f>
        <v>0</v>
      </c>
      <c r="W38" s="47">
        <f>IFERROR(PIMExport!W36*1,IFERROR(SUBSTITUTE(PIMExport!W36,".",",")*1,PIMExport!W36))</f>
        <v>2</v>
      </c>
      <c r="X38" s="47">
        <f>IFERROR(PIMExport!X36*1,IFERROR(SUBSTITUTE(PIMExport!X36,".",",")*1,PIMExport!X36))</f>
        <v>0</v>
      </c>
      <c r="Y38" s="47">
        <f>IFERROR(PIMExport!Y36*1,IFERROR(SUBSTITUTE(PIMExport!Y36,".",",")*1,PIMExport!Y36))</f>
        <v>670</v>
      </c>
      <c r="Z38" s="47">
        <f>IFERROR(PIMExport!Z36*1,IFERROR(SUBSTITUTE(PIMExport!Z36,".",",")*1,PIMExport!Z36))</f>
        <v>540</v>
      </c>
      <c r="AA38" s="47">
        <f>IFERROR(PIMExport!AA36*1,IFERROR(SUBSTITUTE(PIMExport!AA36,".",",")*1,PIMExport!AA36))</f>
        <v>0</v>
      </c>
      <c r="AB38" s="47">
        <f>IFERROR(PIMExport!AB36*1,IFERROR(SUBSTITUTE(PIMExport!AB36,".",",")*1,PIMExport!AB36))</f>
        <v>85</v>
      </c>
      <c r="AC38" s="47">
        <f>IFERROR(PIMExport!AC36*1,IFERROR(SUBSTITUTE(PIMExport!AC36,".",",")*1,PIMExport!AC36))</f>
        <v>26.153849999999998</v>
      </c>
      <c r="AD38" s="47">
        <f>IFERROR(PIMExport!AD36*1,IFERROR(SUBSTITUTE(PIMExport!AD36,".",",")*1,PIMExport!AD36))</f>
        <v>0</v>
      </c>
      <c r="AE38" s="47">
        <f>IFERROR(PIMExport!AE36*1,IFERROR(SUBSTITUTE(PIMExport!AE36,".",",")*1,PIMExport!AE36))</f>
        <v>415</v>
      </c>
      <c r="AF38" s="47">
        <f>IFERROR(PIMExport!AF36*1,IFERROR(SUBSTITUTE(PIMExport!AF36,".",",")*1,PIMExport!AF36))</f>
        <v>730</v>
      </c>
      <c r="AG38" s="47">
        <f>IFERROR(PIMExport!AG36*1,IFERROR(SUBSTITUTE(PIMExport!AG36,".",",")*1,PIMExport!AG36))</f>
        <v>16</v>
      </c>
      <c r="AH38" s="47">
        <f>IFERROR(PIMExport!AH36*1,IFERROR(SUBSTITUTE(PIMExport!AH36,".",",")*1,PIMExport!AH36))</f>
        <v>87</v>
      </c>
      <c r="AI38" s="47">
        <f>IFERROR(PIMExport!AI36*1,IFERROR(SUBSTITUTE(PIMExport!AI36,".",",")*1,PIMExport!AI36))</f>
        <v>50</v>
      </c>
      <c r="AJ38" s="47">
        <f>IFERROR(PIMExport!AJ36*1,IFERROR(SUBSTITUTE(PIMExport!AJ36,".",",")*1,PIMExport!AJ36))</f>
        <v>0</v>
      </c>
      <c r="AK38" s="47">
        <f>IFERROR(PIMExport!AK36*1,IFERROR(SUBSTITUTE(PIMExport!AK36,".",",")*1,PIMExport!AK36))</f>
        <v>0</v>
      </c>
      <c r="AL38" s="47">
        <f>IFERROR(PIMExport!AL36*1,IFERROR(SUBSTITUTE(PIMExport!AL36,".",",")*1,PIMExport!AL36))</f>
        <v>6.5</v>
      </c>
      <c r="AM38" s="47">
        <f>IFERROR(PIMExport!AM36*1,IFERROR(SUBSTITUTE(PIMExport!AM36,".",",")*1,PIMExport!AM36))</f>
        <v>40</v>
      </c>
      <c r="AN38" s="47">
        <f>IFERROR(PIMExport!AN36*1,IFERROR(SUBSTITUTE(PIMExport!AN36,".",",")*1,PIMExport!AN36))</f>
        <v>1</v>
      </c>
      <c r="AO38" s="47">
        <f>IFERROR(PIMExport!AO36*1,IFERROR(SUBSTITUTE(PIMExport!AO36,".",",")*1,PIMExport!AO36))</f>
        <v>0</v>
      </c>
      <c r="AP38" s="47">
        <f>IFERROR(PIMExport!AP36*1,IFERROR(SUBSTITUTE(PIMExport!AP36,".",",")*1,PIMExport!AP36))</f>
        <v>0</v>
      </c>
      <c r="AQ38" s="47">
        <f>IFERROR(PIMExport!AQ36*1,IFERROR(SUBSTITUTE(PIMExport!AQ36,".",",")*1,PIMExport!AQ36))</f>
        <v>1630</v>
      </c>
      <c r="AR38" s="47">
        <f>IFERROR(PIMExport!AR36*1,IFERROR(SUBSTITUTE(PIMExport!AR36,".",",")*1,PIMExport!AR36))</f>
        <v>15.8</v>
      </c>
      <c r="AS38" s="47">
        <f>IFERROR(PIMExport!AS36*1,IFERROR(SUBSTITUTE(PIMExport!AS36,".",",")*1,PIMExport!AS36))</f>
        <v>200</v>
      </c>
      <c r="AT38" s="47">
        <f>IFERROR(PIMExport!AT36*1,IFERROR(SUBSTITUTE(PIMExport!AT36,".",",")*1,PIMExport!AT36))</f>
        <v>1</v>
      </c>
      <c r="AU38" s="47">
        <f>IFERROR(PIMExport!AU36*1,IFERROR(SUBSTITUTE(PIMExport!AU36,".",",")*1,PIMExport!AU36))</f>
        <v>0.5</v>
      </c>
      <c r="AV38" s="47">
        <f>IFERROR(PIMExport!AV36*1,IFERROR(SUBSTITUTE(PIMExport!AV36,".",",")*1,PIMExport!AV36))</f>
        <v>3.1</v>
      </c>
      <c r="AW38" s="47">
        <f>IFERROR(PIMExport!AW36*1,IFERROR(SUBSTITUTE(PIMExport!AW36,".",",")*1,PIMExport!AW36))</f>
        <v>3.6</v>
      </c>
      <c r="AX38" s="47">
        <f>IFERROR(PIMExport!AX36*1,IFERROR(SUBSTITUTE(PIMExport!AX36,".",",")*1,PIMExport!AX36))</f>
        <v>650</v>
      </c>
      <c r="AY38" s="47">
        <f>IFERROR(PIMExport!AY36*1,IFERROR(SUBSTITUTE(PIMExport!AY36,".",",")*1,PIMExport!AY36))</f>
        <v>5.5E-2</v>
      </c>
      <c r="AZ38" s="47">
        <f>IFERROR(PIMExport!AZ36*1,IFERROR(SUBSTITUTE(PIMExport!AZ36,".",",")*1,PIMExport!AZ36))</f>
        <v>7000</v>
      </c>
      <c r="BA38" s="47">
        <f>IFERROR(PIMExport!BA36*1,IFERROR(SUBSTITUTE(PIMExport!BA36,".",",")*1,PIMExport!BA36))</f>
        <v>3710</v>
      </c>
      <c r="BB38" s="47">
        <f>IFERROR(PIMExport!BB36*1,IFERROR(SUBSTITUTE(PIMExport!BB36,".",",")*1,PIMExport!BB36))</f>
        <v>38.200000000000003</v>
      </c>
      <c r="BC38" s="47">
        <f>IFERROR(PIMExport!BC36*1,IFERROR(SUBSTITUTE(PIMExport!BC36,".",",")*1,PIMExport!BC36))</f>
        <v>38.200000000000003</v>
      </c>
      <c r="BD38" s="47">
        <f>IFERROR(PIMExport!BD36*1,IFERROR(SUBSTITUTE(PIMExport!BD36,".",",")*1,PIMExport!BD36))</f>
        <v>45</v>
      </c>
      <c r="BE38" s="47">
        <f>IFERROR(PIMExport!BE36*1,IFERROR(SUBSTITUTE(PIMExport!BE36,".",",")*1,PIMExport!BE36))</f>
        <v>20</v>
      </c>
      <c r="BF38" s="47">
        <f>IFERROR(PIMExport!BF36*1,IFERROR(SUBSTITUTE(PIMExport!BF36,".",",")*1,PIMExport!BF36))</f>
        <v>0</v>
      </c>
      <c r="BG38" s="47">
        <f>IFERROR(PIMExport!BG36*1,IFERROR(SUBSTITUTE(PIMExport!BG36,".",",")*1,PIMExport!BG36))</f>
        <v>440</v>
      </c>
      <c r="BH38" s="47">
        <f>IFERROR(PIMExport!BH36*1,IFERROR(SUBSTITUTE(PIMExport!BH36,".",",")*1,PIMExport!BH36))</f>
        <v>0</v>
      </c>
      <c r="BI38" s="47">
        <f>IFERROR(PIMExport!BI36*1,IFERROR(SUBSTITUTE(PIMExport!BI36,".",",")*1,PIMExport!BI36))</f>
        <v>0</v>
      </c>
      <c r="BJ38" s="47">
        <f>IFERROR(PIMExport!BJ36*1,IFERROR(SUBSTITUTE(PIMExport!BJ36,".",",")*1,PIMExport!BJ36))</f>
        <v>0</v>
      </c>
      <c r="BK38" s="47">
        <f>IFERROR(PIMExport!BK36*1,IFERROR(SUBSTITUTE(PIMExport!BK36,".",",")*1,PIMExport!BK36))</f>
        <v>0</v>
      </c>
      <c r="BL38" s="47">
        <f>IFERROR(PIMExport!BL36*1,IFERROR(SUBSTITUTE(PIMExport!BL36,".",",")*1,PIMExport!BL36))</f>
        <v>0</v>
      </c>
      <c r="BM38" s="47">
        <f>IFERROR(PIMExport!BM36*1,IFERROR(SUBSTITUTE(PIMExport!BM36,".",",")*1,PIMExport!BM36))</f>
        <v>0</v>
      </c>
      <c r="BN38" s="47">
        <f>IFERROR(PIMExport!BN36*1,IFERROR(SUBSTITUTE(PIMExport!BN36,".",",")*1,PIMExport!BN36))</f>
        <v>0</v>
      </c>
      <c r="BO38" s="47">
        <f>IFERROR(PIMExport!BO36*1,IFERROR(SUBSTITUTE(PIMExport!BO36,".",",")*1,PIMExport!BO36))</f>
        <v>0</v>
      </c>
      <c r="BP38" s="47">
        <f>IFERROR(PIMExport!BP36*1,IFERROR(SUBSTITUTE(PIMExport!BP36,".",",")*1,PIMExport!BP36))</f>
        <v>0</v>
      </c>
      <c r="BQ38" s="47">
        <f>IFERROR(PIMExport!BQ36*1,IFERROR(SUBSTITUTE(PIMExport!BQ36,".",",")*1,PIMExport!BQ36))</f>
        <v>0</v>
      </c>
      <c r="BR38" s="47">
        <f>IFERROR(PIMExport!BR36*1,IFERROR(SUBSTITUTE(PIMExport!BR36,".",",")*1,PIMExport!BR36))</f>
        <v>0</v>
      </c>
      <c r="BS38" s="47">
        <f>IFERROR(PIMExport!BS36*1,IFERROR(SUBSTITUTE(PIMExport!BS36,".",",")*1,PIMExport!BS36))</f>
        <v>0</v>
      </c>
      <c r="BT38" s="47">
        <f>IFERROR(PIMExport!BT36*1,IFERROR(SUBSTITUTE(PIMExport!BT36,".",",")*1,PIMExport!BT36))</f>
        <v>0</v>
      </c>
      <c r="BU38" s="47">
        <f>IFERROR(PIMExport!BU36*1,IFERROR(SUBSTITUTE(PIMExport!BU36,".",",")*1,PIMExport!BU36))</f>
        <v>0</v>
      </c>
      <c r="BV38" s="47">
        <f>IFERROR(PIMExport!BV36*1,IFERROR(SUBSTITUTE(PIMExport!BV36,".",",")*1,PIMExport!BV36))</f>
        <v>0</v>
      </c>
      <c r="BW38" s="47">
        <f>IFERROR(PIMExport!BW36*1,IFERROR(SUBSTITUTE(PIMExport!BW36,".",",")*1,PIMExport!BW36))</f>
        <v>0</v>
      </c>
      <c r="BX38" s="47">
        <f>IFERROR(PIMExport!BX36*1,IFERROR(SUBSTITUTE(PIMExport!BX36,".",",")*1,PIMExport!BX36))</f>
        <v>0</v>
      </c>
      <c r="BY38" s="47">
        <f>IFERROR(PIMExport!BY36*1,IFERROR(SUBSTITUTE(PIMExport!BY36,".",",")*1,PIMExport!BY36))</f>
        <v>0</v>
      </c>
      <c r="BZ38" s="47">
        <f>IFERROR(PIMExport!BZ36*1,IFERROR(SUBSTITUTE(PIMExport!BZ36,".",",")*1,PIMExport!BZ36))</f>
        <v>0</v>
      </c>
      <c r="CA38" s="47">
        <f>IFERROR(PIMExport!CA36*1,IFERROR(SUBSTITUTE(PIMExport!CA36,".",",")*1,PIMExport!CA36))</f>
        <v>0</v>
      </c>
      <c r="CB38" s="47">
        <f>IFERROR(PIMExport!CB36*1,IFERROR(SUBSTITUTE(PIMExport!CB36,".",",")*1,PIMExport!CB36))</f>
        <v>0</v>
      </c>
      <c r="CC38" s="47">
        <f>IFERROR(PIMExport!CC36*1,IFERROR(SUBSTITUTE(PIMExport!CC36,".",",")*1,PIMExport!CC36))</f>
        <v>0</v>
      </c>
      <c r="CD38" s="47">
        <f>IFERROR(PIMExport!CD36*1,IFERROR(SUBSTITUTE(PIMExport!CD36,".",",")*1,PIMExport!CD36))</f>
        <v>0</v>
      </c>
      <c r="CE38" s="47">
        <f>IFERROR(PIMExport!CE36*1,IFERROR(SUBSTITUTE(PIMExport!CE36,".",",")*1,PIMExport!CE36))</f>
        <v>0</v>
      </c>
      <c r="CF38" s="47">
        <f>IFERROR(PIMExport!CF36*1,IFERROR(SUBSTITUTE(PIMExport!CF36,".",",")*1,PIMExport!CF36))</f>
        <v>0</v>
      </c>
      <c r="CG38" s="47">
        <f>IFERROR(PIMExport!CG36*1,IFERROR(SUBSTITUTE(PIMExport!CG36,".",",")*1,PIMExport!CG36))</f>
        <v>0</v>
      </c>
      <c r="CH38" s="47">
        <f>IFERROR(PIMExport!CH36*1,IFERROR(SUBSTITUTE(PIMExport!CH36,".",",")*1,PIMExport!CH36))</f>
        <v>0</v>
      </c>
      <c r="CI38" s="47">
        <f>IFERROR(PIMExport!CI36*1,IFERROR(SUBSTITUTE(PIMExport!CI36,".",",")*1,PIMExport!CI36))</f>
        <v>0</v>
      </c>
      <c r="CJ38" s="47">
        <f>IFERROR(PIMExport!CJ36*1,IFERROR(SUBSTITUTE(PIMExport!CJ36,".",",")*1,PIMExport!CJ36))</f>
        <v>0</v>
      </c>
      <c r="CK38" s="47">
        <f>IFERROR(PIMExport!CK36*1,IFERROR(SUBSTITUTE(PIMExport!CK36,".",",")*1,PIMExport!CK36))</f>
        <v>0</v>
      </c>
      <c r="CL38" s="47">
        <f>IFERROR(PIMExport!CL36*1,IFERROR(SUBSTITUTE(PIMExport!CL36,".",",")*1,PIMExport!CL36))</f>
        <v>0</v>
      </c>
      <c r="CM38" s="47">
        <f>IFERROR(PIMExport!CM36*1,IFERROR(SUBSTITUTE(PIMExport!CM36,".",",")*1,PIMExport!CM36))</f>
        <v>0</v>
      </c>
      <c r="CN38" s="47">
        <f>IFERROR(PIMExport!CN36*1,IFERROR(SUBSTITUTE(PIMExport!CN36,".",",")*1,PIMExport!CN36))</f>
        <v>0</v>
      </c>
      <c r="CO38" s="47">
        <f>IFERROR(PIMExport!CO36*1,IFERROR(SUBSTITUTE(PIMExport!CO36,".",",")*1,PIMExport!CO36))</f>
        <v>0</v>
      </c>
      <c r="CP38" s="47">
        <f>IFERROR(PIMExport!CP36*1,IFERROR(SUBSTITUTE(PIMExport!CP36,".",",")*1,PIMExport!CP36))</f>
        <v>0</v>
      </c>
      <c r="CQ38" s="47">
        <f>IFERROR(PIMExport!CQ36*1,IFERROR(SUBSTITUTE(PIMExport!CQ36,".",",")*1,PIMExport!CQ36))</f>
        <v>0</v>
      </c>
      <c r="CR38" s="47">
        <f>IFERROR(PIMExport!CR36*1,IFERROR(SUBSTITUTE(PIMExport!CR36,".",",")*1,PIMExport!CR36))</f>
        <v>0</v>
      </c>
      <c r="CS38" s="47">
        <f>IFERROR(PIMExport!CS36*1,IFERROR(SUBSTITUTE(PIMExport!CS36,".",",")*1,PIMExport!CS36))</f>
        <v>0</v>
      </c>
      <c r="CT38" s="47">
        <f>IFERROR(PIMExport!CT36*1,IFERROR(SUBSTITUTE(PIMExport!CT36,".",",")*1,PIMExport!CT36))</f>
        <v>0</v>
      </c>
      <c r="CU38" s="47">
        <f>IFERROR(PIMExport!CU36*1,IFERROR(SUBSTITUTE(PIMExport!CU36,".",",")*1,PIMExport!CU36))</f>
        <v>120</v>
      </c>
      <c r="CV38" s="47">
        <f>IFERROR(PIMExport!CV36*1,IFERROR(SUBSTITUTE(PIMExport!CV36,".",",")*1,PIMExport!CV36))</f>
        <v>0</v>
      </c>
      <c r="CW38" s="47">
        <f>IFERROR(PIMExport!CW36*1,IFERROR(SUBSTITUTE(PIMExport!CW36,".",",")*1,PIMExport!CW36))</f>
        <v>0</v>
      </c>
      <c r="CX38" s="47">
        <f>IFERROR(PIMExport!CX36*1,IFERROR(SUBSTITUTE(PIMExport!CX36,".",",")*1,PIMExport!CX36))</f>
        <v>0</v>
      </c>
      <c r="CY38" s="47">
        <f>IFERROR(PIMExport!CY36*1,IFERROR(SUBSTITUTE(PIMExport!CY36,".",",")*1,PIMExport!CY36))</f>
        <v>0</v>
      </c>
      <c r="CZ38" s="47">
        <f>IFERROR(PIMExport!CZ36*1,IFERROR(SUBSTITUTE(PIMExport!CZ36,".",",")*1,PIMExport!CZ36))</f>
        <v>0</v>
      </c>
      <c r="DA38" s="47">
        <f>IFERROR(PIMExport!DA36*1,IFERROR(SUBSTITUTE(PIMExport!DA36,".",",")*1,PIMExport!DA36))</f>
        <v>150</v>
      </c>
      <c r="DB38" s="47">
        <f>IFERROR(PIMExport!DB36*1,IFERROR(SUBSTITUTE(PIMExport!DB36,".",",")*1,PIMExport!DB36))</f>
        <v>0</v>
      </c>
      <c r="DC38" s="47">
        <f>IFERROR(PIMExport!DC36*1,IFERROR(SUBSTITUTE(PIMExport!DC36,".",",")*1,PIMExport!DC36))</f>
        <v>0</v>
      </c>
      <c r="DD38" s="47">
        <f>IFERROR(PIMExport!DD36*1,IFERROR(SUBSTITUTE(PIMExport!DD36,".",",")*1,PIMExport!DD36))</f>
        <v>0</v>
      </c>
      <c r="DE38" s="47">
        <f>IFERROR(PIMExport!DE36*1,IFERROR(SUBSTITUTE(PIMExport!DE36,".",",")*1,PIMExport!DE36))</f>
        <v>0</v>
      </c>
      <c r="DF38" s="47">
        <f>IFERROR(PIMExport!DF36*1,IFERROR(SUBSTITUTE(PIMExport!DF36,".",",")*1,PIMExport!DF36))</f>
        <v>0</v>
      </c>
      <c r="DG38" s="47">
        <f>IFERROR(PIMExport!DG36*1,IFERROR(SUBSTITUTE(PIMExport!DG36,".",",")*1,PIMExport!DG36))</f>
        <v>0</v>
      </c>
      <c r="DH38" s="47" t="str">
        <f>IFERROR(PIMExport!DH36*1,IFERROR(SUBSTITUTE(PIMExport!DH36,".",",")*1,PIMExport!DH36))</f>
        <v>Equal to or better than 0.100 mm</v>
      </c>
      <c r="DI38" s="47" t="str">
        <f>IFERROR(PIMExport!DI36*1,IFERROR(SUBSTITUTE(PIMExport!DI36,".",",")*1,PIMExport!DI36))</f>
        <v>16ATL5</v>
      </c>
      <c r="DJ38" s="47" t="str">
        <f>IFERROR(PIMExport!DJ36*1,IFERROR(SUBSTITUTE(PIMExport!DJ36,".",",")*1,PIMExport!DJ36))</f>
        <v>50 x 50 mm</v>
      </c>
      <c r="DK38" s="47">
        <f>IFERROR(PIMExport!DK36*1,IFERROR(SUBSTITUTE(PIMExport!DK36,".",",")*1,PIMExport!DK36))</f>
        <v>0</v>
      </c>
      <c r="DL38" s="47">
        <f>IFERROR(PIMExport!DL36*1,IFERROR(SUBSTITUTE(PIMExport!DL36,".",",")*1,PIMExport!DL36))</f>
        <v>240</v>
      </c>
      <c r="DM38" s="47">
        <f>IFERROR(PIMExport!DM36*1,IFERROR(SUBSTITUTE(PIMExport!DM36,".",",")*1,PIMExport!DM36))</f>
        <v>3440</v>
      </c>
      <c r="DN38" s="47">
        <f>IFERROR(PIMExport!DN36*1,IFERROR(SUBSTITUTE(PIMExport!DN36,".",",")*1,PIMExport!DN36))</f>
        <v>0</v>
      </c>
      <c r="DO38" s="47">
        <f>IFERROR(PIMExport!DO36*1,IFERROR(SUBSTITUTE(PIMExport!DO36,".",",")*1,PIMExport!DO36))</f>
        <v>0</v>
      </c>
    </row>
    <row r="39" spans="1:119" s="30" customFormat="1">
      <c r="A39" s="47" t="str">
        <f>IFERROR(PIMExport!A37*1,IFERROR(SUBSTITUTE(PIMExport!A37,".",",")*1,PIMExport!A37))</f>
        <v>WH05Z120-Z260</v>
      </c>
      <c r="B39" s="47" t="str">
        <f>IFERROR(PIMExport!B37*1,IFERROR(SUBSTITUTE(PIMExport!B37,".",",")*1,PIMExport!B37))</f>
        <v>Belt</v>
      </c>
      <c r="C39" s="47" t="str">
        <f>IFERROR(PIMExport!C37*1,IFERROR(SUBSTITUTE(PIMExport!C37,".",",")*1,PIMExport!C37))</f>
        <v>Wheel</v>
      </c>
      <c r="D39" s="47">
        <f>IFERROR(PIMExport!D37*1,IFERROR(SUBSTITUTE(PIMExport!D37,".",",")*1,PIMExport!D37))</f>
        <v>2900</v>
      </c>
      <c r="E39" s="47">
        <f>IFERROR(PIMExport!E37*1,IFERROR(SUBSTITUTE(PIMExport!E37,".",",")*1,PIMExport!E37))</f>
        <v>0.9</v>
      </c>
      <c r="F39" s="47">
        <f>IFERROR(PIMExport!F37*1,IFERROR(SUBSTITUTE(PIMExport!F37,".",",")*1,PIMExport!F37))</f>
        <v>0</v>
      </c>
      <c r="G39" s="47">
        <f>IFERROR(PIMExport!G37*1,IFERROR(SUBSTITUTE(PIMExport!G37,".",",")*1,PIMExport!G37))</f>
        <v>3.5</v>
      </c>
      <c r="H39" s="47">
        <f>IFERROR(PIMExport!H37*1,IFERROR(SUBSTITUTE(PIMExport!H37,".",",")*1,PIMExport!H37))</f>
        <v>0.44</v>
      </c>
      <c r="I39" s="47">
        <f>IFERROR(PIMExport!I37*1,IFERROR(SUBSTITUTE(PIMExport!I37,".",",")*1,PIMExport!I37))</f>
        <v>260</v>
      </c>
      <c r="J39" s="47">
        <f>IFERROR(PIMExport!J37*1,IFERROR(SUBSTITUTE(PIMExport!J37,".",",")*1,PIMExport!J37))</f>
        <v>39</v>
      </c>
      <c r="K39" s="47">
        <f>IFERROR(PIMExport!K37*1,IFERROR(SUBSTITUTE(PIMExport!K37,".",",")*1,PIMExport!K37))</f>
        <v>35</v>
      </c>
      <c r="L39" s="47">
        <f>IFERROR(PIMExport!L37*1,IFERROR(SUBSTITUTE(PIMExport!L37,".",",")*1,PIMExport!L37))</f>
        <v>6.4999999999999996E-6</v>
      </c>
      <c r="M39" s="47">
        <f>IFERROR(PIMExport!M37*1,IFERROR(SUBSTITUTE(PIMExport!M37,".",",")*1,PIMExport!M37))</f>
        <v>1</v>
      </c>
      <c r="N39" s="47">
        <f>IFERROR(PIMExport!N37*1,IFERROR(SUBSTITUTE(PIMExport!N37,".",",")*1,PIMExport!N37))</f>
        <v>150</v>
      </c>
      <c r="O39" s="47">
        <f>IFERROR(PIMExport!O37*1,IFERROR(SUBSTITUTE(PIMExport!O37,".",",")*1,PIMExport!O37))</f>
        <v>1500</v>
      </c>
      <c r="P39" s="47">
        <f>IFERROR(PIMExport!P37*1,IFERROR(SUBSTITUTE(PIMExport!P37,".",",")*1,PIMExport!P37))</f>
        <v>3250</v>
      </c>
      <c r="Q39" s="47">
        <f>IFERROR(PIMExport!Q37*1,IFERROR(SUBSTITUTE(PIMExport!Q37,".",",")*1,PIMExport!Q37))</f>
        <v>1.7</v>
      </c>
      <c r="R39" s="47">
        <f>IFERROR(PIMExport!R37*1,IFERROR(SUBSTITUTE(PIMExport!R37,".",",")*1,PIMExport!R37))</f>
        <v>2.4</v>
      </c>
      <c r="S39" s="47">
        <f>IFERROR(PIMExport!S37*1,IFERROR(SUBSTITUTE(PIMExport!S37,".",",")*1,PIMExport!S37))</f>
        <v>3.8</v>
      </c>
      <c r="T39" s="47">
        <f>IFERROR(PIMExport!T37*1,IFERROR(SUBSTITUTE(PIMExport!T37,".",",")*1,PIMExport!T37))</f>
        <v>10</v>
      </c>
      <c r="U39" s="47">
        <f>IFERROR(PIMExport!U37*1,IFERROR(SUBSTITUTE(PIMExport!U37,".",",")*1,PIMExport!U37))</f>
        <v>0.01</v>
      </c>
      <c r="V39" s="47">
        <f>IFERROR(PIMExport!V37*1,IFERROR(SUBSTITUTE(PIMExport!V37,".",",")*1,PIMExport!V37))</f>
        <v>0</v>
      </c>
      <c r="W39" s="47">
        <f>IFERROR(PIMExport!W37*1,IFERROR(SUBSTITUTE(PIMExport!W37,".",",")*1,PIMExport!W37))</f>
        <v>2</v>
      </c>
      <c r="X39" s="47">
        <f>IFERROR(PIMExport!X37*1,IFERROR(SUBSTITUTE(PIMExport!X37,".",",")*1,PIMExport!X37))</f>
        <v>0</v>
      </c>
      <c r="Y39" s="47">
        <f>IFERROR(PIMExport!Y37*1,IFERROR(SUBSTITUTE(PIMExport!Y37,".",",")*1,PIMExport!Y37))</f>
        <v>670</v>
      </c>
      <c r="Z39" s="47">
        <f>IFERROR(PIMExport!Z37*1,IFERROR(SUBSTITUTE(PIMExport!Z37,".",",")*1,PIMExport!Z37))</f>
        <v>540</v>
      </c>
      <c r="AA39" s="47">
        <f>IFERROR(PIMExport!AA37*1,IFERROR(SUBSTITUTE(PIMExport!AA37,".",",")*1,PIMExport!AA37))</f>
        <v>0</v>
      </c>
      <c r="AB39" s="47">
        <f>IFERROR(PIMExport!AB37*1,IFERROR(SUBSTITUTE(PIMExport!AB37,".",",")*1,PIMExport!AB37))</f>
        <v>85</v>
      </c>
      <c r="AC39" s="47">
        <f>IFERROR(PIMExport!AC37*1,IFERROR(SUBSTITUTE(PIMExport!AC37,".",",")*1,PIMExport!AC37))</f>
        <v>26.153849999999998</v>
      </c>
      <c r="AD39" s="47">
        <f>IFERROR(PIMExport!AD37*1,IFERROR(SUBSTITUTE(PIMExport!AD37,".",",")*1,PIMExport!AD37))</f>
        <v>0</v>
      </c>
      <c r="AE39" s="47">
        <f>IFERROR(PIMExport!AE37*1,IFERROR(SUBSTITUTE(PIMExport!AE37,".",",")*1,PIMExport!AE37))</f>
        <v>830</v>
      </c>
      <c r="AF39" s="47">
        <f>IFERROR(PIMExport!AF37*1,IFERROR(SUBSTITUTE(PIMExport!AF37,".",",")*1,PIMExport!AF37))</f>
        <v>1460</v>
      </c>
      <c r="AG39" s="47">
        <f>IFERROR(PIMExport!AG37*1,IFERROR(SUBSTITUTE(PIMExport!AG37,".",",")*1,PIMExport!AG37))</f>
        <v>16</v>
      </c>
      <c r="AH39" s="47">
        <f>IFERROR(PIMExport!AH37*1,IFERROR(SUBSTITUTE(PIMExport!AH37,".",",")*1,PIMExport!AH37))</f>
        <v>0</v>
      </c>
      <c r="AI39" s="47">
        <f>IFERROR(PIMExport!AI37*1,IFERROR(SUBSTITUTE(PIMExport!AI37,".",",")*1,PIMExport!AI37))</f>
        <v>0</v>
      </c>
      <c r="AJ39" s="47">
        <f>IFERROR(PIMExport!AJ37*1,IFERROR(SUBSTITUTE(PIMExport!AJ37,".",",")*1,PIMExport!AJ37))</f>
        <v>0.41499999999999998</v>
      </c>
      <c r="AK39" s="47">
        <f>IFERROR(PIMExport!AK37*1,IFERROR(SUBSTITUTE(PIMExport!AK37,".",",")*1,PIMExport!AK37))</f>
        <v>0.73</v>
      </c>
      <c r="AL39" s="47">
        <f>IFERROR(PIMExport!AL37*1,IFERROR(SUBSTITUTE(PIMExport!AL37,".",",")*1,PIMExport!AL37))</f>
        <v>6.5</v>
      </c>
      <c r="AM39" s="47">
        <f>IFERROR(PIMExport!AM37*1,IFERROR(SUBSTITUTE(PIMExport!AM37,".",",")*1,PIMExport!AM37))</f>
        <v>40</v>
      </c>
      <c r="AN39" s="47">
        <f>IFERROR(PIMExport!AN37*1,IFERROR(SUBSTITUTE(PIMExport!AN37,".",",")*1,PIMExport!AN37))</f>
        <v>2</v>
      </c>
      <c r="AO39" s="47">
        <f>IFERROR(PIMExport!AO37*1,IFERROR(SUBSTITUTE(PIMExport!AO37,".",",")*1,PIMExport!AO37))</f>
        <v>0</v>
      </c>
      <c r="AP39" s="47">
        <f>IFERROR(PIMExport!AP37*1,IFERROR(SUBSTITUTE(PIMExport!AP37,".",",")*1,PIMExport!AP37))</f>
        <v>0</v>
      </c>
      <c r="AQ39" s="47">
        <f>IFERROR(PIMExport!AQ37*1,IFERROR(SUBSTITUTE(PIMExport!AQ37,".",",")*1,PIMExport!AQ37))</f>
        <v>1630</v>
      </c>
      <c r="AR39" s="47">
        <f>IFERROR(PIMExport!AR37*1,IFERROR(SUBSTITUTE(PIMExport!AR37,".",",")*1,PIMExport!AR37))</f>
        <v>15.8</v>
      </c>
      <c r="AS39" s="47">
        <f>IFERROR(PIMExport!AS37*1,IFERROR(SUBSTITUTE(PIMExport!AS37,".",",")*1,PIMExport!AS37))</f>
        <v>200</v>
      </c>
      <c r="AT39" s="47">
        <f>IFERROR(PIMExport!AT37*1,IFERROR(SUBSTITUTE(PIMExport!AT37,".",",")*1,PIMExport!AT37))</f>
        <v>1</v>
      </c>
      <c r="AU39" s="47">
        <f>IFERROR(PIMExport!AU37*1,IFERROR(SUBSTITUTE(PIMExport!AU37,".",",")*1,PIMExport!AU37))</f>
        <v>0.5</v>
      </c>
      <c r="AV39" s="47">
        <f>IFERROR(PIMExport!AV37*1,IFERROR(SUBSTITUTE(PIMExport!AV37,".",",")*1,PIMExport!AV37))</f>
        <v>3.1</v>
      </c>
      <c r="AW39" s="47">
        <f>IFERROR(PIMExport!AW37*1,IFERROR(SUBSTITUTE(PIMExport!AW37,".",",")*1,PIMExport!AW37))</f>
        <v>3.6</v>
      </c>
      <c r="AX39" s="47">
        <f>IFERROR(PIMExport!AX37*1,IFERROR(SUBSTITUTE(PIMExport!AX37,".",",")*1,PIMExport!AX37))</f>
        <v>650</v>
      </c>
      <c r="AY39" s="47">
        <f>IFERROR(PIMExport!AY37*1,IFERROR(SUBSTITUTE(PIMExport!AY37,".",",")*1,PIMExport!AY37))</f>
        <v>5.5E-2</v>
      </c>
      <c r="AZ39" s="47">
        <f>IFERROR(PIMExport!AZ37*1,IFERROR(SUBSTITUTE(PIMExport!AZ37,".",",")*1,PIMExport!AZ37))</f>
        <v>7000</v>
      </c>
      <c r="BA39" s="47">
        <f>IFERROR(PIMExport!BA37*1,IFERROR(SUBSTITUTE(PIMExport!BA37,".",",")*1,PIMExport!BA37))</f>
        <v>3710</v>
      </c>
      <c r="BB39" s="47">
        <f>IFERROR(PIMExport!BB37*1,IFERROR(SUBSTITUTE(PIMExport!BB37,".",",")*1,PIMExport!BB37))</f>
        <v>38.200000000000003</v>
      </c>
      <c r="BC39" s="47">
        <f>IFERROR(PIMExport!BC37*1,IFERROR(SUBSTITUTE(PIMExport!BC37,".",",")*1,PIMExport!BC37))</f>
        <v>38.200000000000003</v>
      </c>
      <c r="BD39" s="47">
        <f>IFERROR(PIMExport!BD37*1,IFERROR(SUBSTITUTE(PIMExport!BD37,".",",")*1,PIMExport!BD37))</f>
        <v>45</v>
      </c>
      <c r="BE39" s="47">
        <f>IFERROR(PIMExport!BE37*1,IFERROR(SUBSTITUTE(PIMExport!BE37,".",",")*1,PIMExport!BE37))</f>
        <v>20</v>
      </c>
      <c r="BF39" s="47">
        <f>IFERROR(PIMExport!BF37*1,IFERROR(SUBSTITUTE(PIMExport!BF37,".",",")*1,PIMExport!BF37))</f>
        <v>0</v>
      </c>
      <c r="BG39" s="47">
        <f>IFERROR(PIMExport!BG37*1,IFERROR(SUBSTITUTE(PIMExport!BG37,".",",")*1,PIMExport!BG37))</f>
        <v>440</v>
      </c>
      <c r="BH39" s="47">
        <f>IFERROR(PIMExport!BH37*1,IFERROR(SUBSTITUTE(PIMExport!BH37,".",",")*1,PIMExport!BH37))</f>
        <v>0</v>
      </c>
      <c r="BI39" s="47">
        <f>IFERROR(PIMExport!BI37*1,IFERROR(SUBSTITUTE(PIMExport!BI37,".",",")*1,PIMExport!BI37))</f>
        <v>0</v>
      </c>
      <c r="BJ39" s="47">
        <f>IFERROR(PIMExport!BJ37*1,IFERROR(SUBSTITUTE(PIMExport!BJ37,".",",")*1,PIMExport!BJ37))</f>
        <v>0</v>
      </c>
      <c r="BK39" s="47">
        <f>IFERROR(PIMExport!BK37*1,IFERROR(SUBSTITUTE(PIMExport!BK37,".",",")*1,PIMExport!BK37))</f>
        <v>0</v>
      </c>
      <c r="BL39" s="47">
        <f>IFERROR(PIMExport!BL37*1,IFERROR(SUBSTITUTE(PIMExport!BL37,".",",")*1,PIMExport!BL37))</f>
        <v>0</v>
      </c>
      <c r="BM39" s="47">
        <f>IFERROR(PIMExport!BM37*1,IFERROR(SUBSTITUTE(PIMExport!BM37,".",",")*1,PIMExport!BM37))</f>
        <v>0</v>
      </c>
      <c r="BN39" s="47">
        <f>IFERROR(PIMExport!BN37*1,IFERROR(SUBSTITUTE(PIMExport!BN37,".",",")*1,PIMExport!BN37))</f>
        <v>0</v>
      </c>
      <c r="BO39" s="47">
        <f>IFERROR(PIMExport!BO37*1,IFERROR(SUBSTITUTE(PIMExport!BO37,".",",")*1,PIMExport!BO37))</f>
        <v>0</v>
      </c>
      <c r="BP39" s="47">
        <f>IFERROR(PIMExport!BP37*1,IFERROR(SUBSTITUTE(PIMExport!BP37,".",",")*1,PIMExport!BP37))</f>
        <v>0</v>
      </c>
      <c r="BQ39" s="47">
        <f>IFERROR(PIMExport!BQ37*1,IFERROR(SUBSTITUTE(PIMExport!BQ37,".",",")*1,PIMExport!BQ37))</f>
        <v>0</v>
      </c>
      <c r="BR39" s="47">
        <f>IFERROR(PIMExport!BR37*1,IFERROR(SUBSTITUTE(PIMExport!BR37,".",",")*1,PIMExport!BR37))</f>
        <v>0</v>
      </c>
      <c r="BS39" s="47">
        <f>IFERROR(PIMExport!BS37*1,IFERROR(SUBSTITUTE(PIMExport!BS37,".",",")*1,PIMExport!BS37))</f>
        <v>0</v>
      </c>
      <c r="BT39" s="47">
        <f>IFERROR(PIMExport!BT37*1,IFERROR(SUBSTITUTE(PIMExport!BT37,".",",")*1,PIMExport!BT37))</f>
        <v>0</v>
      </c>
      <c r="BU39" s="47">
        <f>IFERROR(PIMExport!BU37*1,IFERROR(SUBSTITUTE(PIMExport!BU37,".",",")*1,PIMExport!BU37))</f>
        <v>0</v>
      </c>
      <c r="BV39" s="47">
        <f>IFERROR(PIMExport!BV37*1,IFERROR(SUBSTITUTE(PIMExport!BV37,".",",")*1,PIMExport!BV37))</f>
        <v>0</v>
      </c>
      <c r="BW39" s="47">
        <f>IFERROR(PIMExport!BW37*1,IFERROR(SUBSTITUTE(PIMExport!BW37,".",",")*1,PIMExport!BW37))</f>
        <v>0</v>
      </c>
      <c r="BX39" s="47">
        <f>IFERROR(PIMExport!BX37*1,IFERROR(SUBSTITUTE(PIMExport!BX37,".",",")*1,PIMExport!BX37))</f>
        <v>0</v>
      </c>
      <c r="BY39" s="47">
        <f>IFERROR(PIMExport!BY37*1,IFERROR(SUBSTITUTE(PIMExport!BY37,".",",")*1,PIMExport!BY37))</f>
        <v>0</v>
      </c>
      <c r="BZ39" s="47">
        <f>IFERROR(PIMExport!BZ37*1,IFERROR(SUBSTITUTE(PIMExport!BZ37,".",",")*1,PIMExport!BZ37))</f>
        <v>0</v>
      </c>
      <c r="CA39" s="47">
        <f>IFERROR(PIMExport!CA37*1,IFERROR(SUBSTITUTE(PIMExport!CA37,".",",")*1,PIMExport!CA37))</f>
        <v>0</v>
      </c>
      <c r="CB39" s="47">
        <f>IFERROR(PIMExport!CB37*1,IFERROR(SUBSTITUTE(PIMExport!CB37,".",",")*1,PIMExport!CB37))</f>
        <v>0</v>
      </c>
      <c r="CC39" s="47">
        <f>IFERROR(PIMExport!CC37*1,IFERROR(SUBSTITUTE(PIMExport!CC37,".",",")*1,PIMExport!CC37))</f>
        <v>0</v>
      </c>
      <c r="CD39" s="47">
        <f>IFERROR(PIMExport!CD37*1,IFERROR(SUBSTITUTE(PIMExport!CD37,".",",")*1,PIMExport!CD37))</f>
        <v>0</v>
      </c>
      <c r="CE39" s="47">
        <f>IFERROR(PIMExport!CE37*1,IFERROR(SUBSTITUTE(PIMExport!CE37,".",",")*1,PIMExport!CE37))</f>
        <v>0</v>
      </c>
      <c r="CF39" s="47">
        <f>IFERROR(PIMExport!CF37*1,IFERROR(SUBSTITUTE(PIMExport!CF37,".",",")*1,PIMExport!CF37))</f>
        <v>0</v>
      </c>
      <c r="CG39" s="47">
        <f>IFERROR(PIMExport!CG37*1,IFERROR(SUBSTITUTE(PIMExport!CG37,".",",")*1,PIMExport!CG37))</f>
        <v>0</v>
      </c>
      <c r="CH39" s="47">
        <f>IFERROR(PIMExport!CH37*1,IFERROR(SUBSTITUTE(PIMExport!CH37,".",",")*1,PIMExport!CH37))</f>
        <v>0</v>
      </c>
      <c r="CI39" s="47">
        <f>IFERROR(PIMExport!CI37*1,IFERROR(SUBSTITUTE(PIMExport!CI37,".",",")*1,PIMExport!CI37))</f>
        <v>0</v>
      </c>
      <c r="CJ39" s="47">
        <f>IFERROR(PIMExport!CJ37*1,IFERROR(SUBSTITUTE(PIMExport!CJ37,".",",")*1,PIMExport!CJ37))</f>
        <v>0</v>
      </c>
      <c r="CK39" s="47">
        <f>IFERROR(PIMExport!CK37*1,IFERROR(SUBSTITUTE(PIMExport!CK37,".",",")*1,PIMExport!CK37))</f>
        <v>0</v>
      </c>
      <c r="CL39" s="47">
        <f>IFERROR(PIMExport!CL37*1,IFERROR(SUBSTITUTE(PIMExport!CL37,".",",")*1,PIMExport!CL37))</f>
        <v>0</v>
      </c>
      <c r="CM39" s="47">
        <f>IFERROR(PIMExport!CM37*1,IFERROR(SUBSTITUTE(PIMExport!CM37,".",",")*1,PIMExport!CM37))</f>
        <v>0</v>
      </c>
      <c r="CN39" s="47">
        <f>IFERROR(PIMExport!CN37*1,IFERROR(SUBSTITUTE(PIMExport!CN37,".",",")*1,PIMExport!CN37))</f>
        <v>0</v>
      </c>
      <c r="CO39" s="47">
        <f>IFERROR(PIMExport!CO37*1,IFERROR(SUBSTITUTE(PIMExport!CO37,".",",")*1,PIMExport!CO37))</f>
        <v>0</v>
      </c>
      <c r="CP39" s="47">
        <f>IFERROR(PIMExport!CP37*1,IFERROR(SUBSTITUTE(PIMExport!CP37,".",",")*1,PIMExport!CP37))</f>
        <v>0</v>
      </c>
      <c r="CQ39" s="47">
        <f>IFERROR(PIMExport!CQ37*1,IFERROR(SUBSTITUTE(PIMExport!CQ37,".",",")*1,PIMExport!CQ37))</f>
        <v>0</v>
      </c>
      <c r="CR39" s="47">
        <f>IFERROR(PIMExport!CR37*1,IFERROR(SUBSTITUTE(PIMExport!CR37,".",",")*1,PIMExport!CR37))</f>
        <v>0</v>
      </c>
      <c r="CS39" s="47">
        <f>IFERROR(PIMExport!CS37*1,IFERROR(SUBSTITUTE(PIMExport!CS37,".",",")*1,PIMExport!CS37))</f>
        <v>0</v>
      </c>
      <c r="CT39" s="47">
        <f>IFERROR(PIMExport!CT37*1,IFERROR(SUBSTITUTE(PIMExport!CT37,".",",")*1,PIMExport!CT37))</f>
        <v>0</v>
      </c>
      <c r="CU39" s="47">
        <f>IFERROR(PIMExport!CU37*1,IFERROR(SUBSTITUTE(PIMExport!CU37,".",",")*1,PIMExport!CU37))</f>
        <v>120</v>
      </c>
      <c r="CV39" s="47">
        <f>IFERROR(PIMExport!CV37*1,IFERROR(SUBSTITUTE(PIMExport!CV37,".",",")*1,PIMExport!CV37))</f>
        <v>0</v>
      </c>
      <c r="CW39" s="47">
        <f>IFERROR(PIMExport!CW37*1,IFERROR(SUBSTITUTE(PIMExport!CW37,".",",")*1,PIMExport!CW37))</f>
        <v>0</v>
      </c>
      <c r="CX39" s="47">
        <f>IFERROR(PIMExport!CX37*1,IFERROR(SUBSTITUTE(PIMExport!CX37,".",",")*1,PIMExport!CX37))</f>
        <v>0</v>
      </c>
      <c r="CY39" s="47">
        <f>IFERROR(PIMExport!CY37*1,IFERROR(SUBSTITUTE(PIMExport!CY37,".",",")*1,PIMExport!CY37))</f>
        <v>0</v>
      </c>
      <c r="CZ39" s="47">
        <f>IFERROR(PIMExport!CZ37*1,IFERROR(SUBSTITUTE(PIMExport!CZ37,".",",")*1,PIMExport!CZ37))</f>
        <v>0</v>
      </c>
      <c r="DA39" s="47">
        <f>IFERROR(PIMExport!DA37*1,IFERROR(SUBSTITUTE(PIMExport!DA37,".",",")*1,PIMExport!DA37))</f>
        <v>150</v>
      </c>
      <c r="DB39" s="47">
        <f>IFERROR(PIMExport!DB37*1,IFERROR(SUBSTITUTE(PIMExport!DB37,".",",")*1,PIMExport!DB37))</f>
        <v>0</v>
      </c>
      <c r="DC39" s="47">
        <f>IFERROR(PIMExport!DC37*1,IFERROR(SUBSTITUTE(PIMExport!DC37,".",",")*1,PIMExport!DC37))</f>
        <v>0</v>
      </c>
      <c r="DD39" s="47">
        <f>IFERROR(PIMExport!DD37*1,IFERROR(SUBSTITUTE(PIMExport!DD37,".",",")*1,PIMExport!DD37))</f>
        <v>0</v>
      </c>
      <c r="DE39" s="47">
        <f>IFERROR(PIMExport!DE37*1,IFERROR(SUBSTITUTE(PIMExport!DE37,".",",")*1,PIMExport!DE37))</f>
        <v>0</v>
      </c>
      <c r="DF39" s="47">
        <f>IFERROR(PIMExport!DF37*1,IFERROR(SUBSTITUTE(PIMExport!DF37,".",",")*1,PIMExport!DF37))</f>
        <v>0</v>
      </c>
      <c r="DG39" s="47">
        <f>IFERROR(PIMExport!DG37*1,IFERROR(SUBSTITUTE(PIMExport!DG37,".",",")*1,PIMExport!DG37))</f>
        <v>0</v>
      </c>
      <c r="DH39" s="47" t="str">
        <f>IFERROR(PIMExport!DH37*1,IFERROR(SUBSTITUTE(PIMExport!DH37,".",",")*1,PIMExport!DH37))</f>
        <v>Equal to or better than 0.100 mm</v>
      </c>
      <c r="DI39" s="47" t="str">
        <f>IFERROR(PIMExport!DI37*1,IFERROR(SUBSTITUTE(PIMExport!DI37,".",",")*1,PIMExport!DI37))</f>
        <v>16ATL5</v>
      </c>
      <c r="DJ39" s="47" t="str">
        <f>IFERROR(PIMExport!DJ37*1,IFERROR(SUBSTITUTE(PIMExport!DJ37,".",",")*1,PIMExport!DJ37))</f>
        <v>50 x 50 mm</v>
      </c>
      <c r="DK39" s="47">
        <f>IFERROR(PIMExport!DK37*1,IFERROR(SUBSTITUTE(PIMExport!DK37,".",",")*1,PIMExport!DK37))</f>
        <v>0</v>
      </c>
      <c r="DL39" s="47">
        <f>IFERROR(PIMExport!DL37*1,IFERROR(SUBSTITUTE(PIMExport!DL37,".",",")*1,PIMExport!DL37))</f>
        <v>500</v>
      </c>
      <c r="DM39" s="47">
        <f>IFERROR(PIMExport!DM37*1,IFERROR(SUBSTITUTE(PIMExport!DM37,".",",")*1,PIMExport!DM37))</f>
        <v>3600</v>
      </c>
      <c r="DN39" s="47">
        <f>IFERROR(PIMExport!DN37*1,IFERROR(SUBSTITUTE(PIMExport!DN37,".",",")*1,PIMExport!DN37))</f>
        <v>0</v>
      </c>
      <c r="DO39" s="47">
        <f>IFERROR(PIMExport!DO37*1,IFERROR(SUBSTITUTE(PIMExport!DO37,".",",")*1,PIMExport!DO37))</f>
        <v>0</v>
      </c>
    </row>
    <row r="40" spans="1:119">
      <c r="A40" s="47" t="str">
        <f>IFERROR(PIMExport!A38*1,IFERROR(SUBSTITUTE(PIMExport!A38,".",",")*1,PIMExport!A38))</f>
        <v>WH08Z200-L</v>
      </c>
      <c r="B40" s="47" t="str">
        <f>IFERROR(PIMExport!B38*1,IFERROR(SUBSTITUTE(PIMExport!B38,".",",")*1,PIMExport!B38))</f>
        <v>Belt</v>
      </c>
      <c r="C40" s="47" t="str">
        <f>IFERROR(PIMExport!C38*1,IFERROR(SUBSTITUTE(PIMExport!C38,".",",")*1,PIMExport!C38))</f>
        <v>Wheel</v>
      </c>
      <c r="D40" s="47">
        <f>IFERROR(PIMExport!D38*1,IFERROR(SUBSTITUTE(PIMExport!D38,".",",")*1,PIMExport!D38))</f>
        <v>11000</v>
      </c>
      <c r="E40" s="47">
        <f>IFERROR(PIMExport!E38*1,IFERROR(SUBSTITUTE(PIMExport!E38,".",",")*1,PIMExport!E38))</f>
        <v>3.43</v>
      </c>
      <c r="F40" s="47">
        <f>IFERROR(PIMExport!F38*1,IFERROR(SUBSTITUTE(PIMExport!F38,".",",")*1,PIMExport!F38))</f>
        <v>0</v>
      </c>
      <c r="G40" s="47">
        <f>IFERROR(PIMExport!G38*1,IFERROR(SUBSTITUTE(PIMExport!G38,".",",")*1,PIMExport!G38))</f>
        <v>8.6300000000000008</v>
      </c>
      <c r="H40" s="47">
        <f>IFERROR(PIMExport!H38*1,IFERROR(SUBSTITUTE(PIMExport!H38,".",",")*1,PIMExport!H38))</f>
        <v>0.93</v>
      </c>
      <c r="I40" s="47">
        <f>IFERROR(PIMExport!I38*1,IFERROR(SUBSTITUTE(PIMExport!I38,".",",")*1,PIMExport!I38))</f>
        <v>390</v>
      </c>
      <c r="J40" s="47">
        <f>IFERROR(PIMExport!J38*1,IFERROR(SUBSTITUTE(PIMExport!J38,".",",")*1,PIMExport!J38))</f>
        <v>65</v>
      </c>
      <c r="K40" s="47">
        <f>IFERROR(PIMExport!K38*1,IFERROR(SUBSTITUTE(PIMExport!K38,".",",")*1,PIMExport!K38))</f>
        <v>45</v>
      </c>
      <c r="L40" s="47">
        <f>IFERROR(PIMExport!L38*1,IFERROR(SUBSTITUTE(PIMExport!L38,".",",")*1,PIMExport!L38))</f>
        <v>1.21E-4</v>
      </c>
      <c r="M40" s="47">
        <f>IFERROR(PIMExport!M38*1,IFERROR(SUBSTITUTE(PIMExport!M38,".",",")*1,PIMExport!M38))</f>
        <v>1</v>
      </c>
      <c r="N40" s="47">
        <f>IFERROR(PIMExport!N38*1,IFERROR(SUBSTITUTE(PIMExport!N38,".",",")*1,PIMExport!N38))</f>
        <v>150</v>
      </c>
      <c r="O40" s="47">
        <f>IFERROR(PIMExport!O38*1,IFERROR(SUBSTITUTE(PIMExport!O38,".",",")*1,PIMExport!O38))</f>
        <v>1500</v>
      </c>
      <c r="P40" s="47">
        <f>IFERROR(PIMExport!P38*1,IFERROR(SUBSTITUTE(PIMExport!P38,".",",")*1,PIMExport!P38))</f>
        <v>3000</v>
      </c>
      <c r="Q40" s="47">
        <f>IFERROR(PIMExport!Q38*1,IFERROR(SUBSTITUTE(PIMExport!Q38,".",",")*1,PIMExport!Q38))</f>
        <v>2.4</v>
      </c>
      <c r="R40" s="47">
        <f>IFERROR(PIMExport!R38*1,IFERROR(SUBSTITUTE(PIMExport!R38,".",",")*1,PIMExport!R38))</f>
        <v>3.5</v>
      </c>
      <c r="S40" s="47">
        <f>IFERROR(PIMExport!S38*1,IFERROR(SUBSTITUTE(PIMExport!S38,".",",")*1,PIMExport!S38))</f>
        <v>5</v>
      </c>
      <c r="T40" s="47">
        <f>IFERROR(PIMExport!T38*1,IFERROR(SUBSTITUTE(PIMExport!T38,".",",")*1,PIMExport!T38))</f>
        <v>20</v>
      </c>
      <c r="U40" s="47">
        <f>IFERROR(PIMExport!U38*1,IFERROR(SUBSTITUTE(PIMExport!U38,".",",")*1,PIMExport!U38))</f>
        <v>0.01</v>
      </c>
      <c r="V40" s="47">
        <f>IFERROR(PIMExport!V38*1,IFERROR(SUBSTITUTE(PIMExport!V38,".",",")*1,PIMExport!V38))</f>
        <v>0</v>
      </c>
      <c r="W40" s="47">
        <f>IFERROR(PIMExport!W38*1,IFERROR(SUBSTITUTE(PIMExport!W38,".",",")*1,PIMExport!W38))</f>
        <v>0.5</v>
      </c>
      <c r="X40" s="47">
        <f>IFERROR(PIMExport!X38*1,IFERROR(SUBSTITUTE(PIMExport!X38,".",",")*1,PIMExport!X38))</f>
        <v>3</v>
      </c>
      <c r="Y40" s="47">
        <f>IFERROR(PIMExport!Y38*1,IFERROR(SUBSTITUTE(PIMExport!Y38,".",",")*1,PIMExport!Y38))</f>
        <v>2700</v>
      </c>
      <c r="Z40" s="47">
        <f>IFERROR(PIMExport!Z38*1,IFERROR(SUBSTITUTE(PIMExport!Z38,".",",")*1,PIMExport!Z38))</f>
        <v>2800</v>
      </c>
      <c r="AA40" s="47">
        <f>IFERROR(PIMExport!AA38*1,IFERROR(SUBSTITUTE(PIMExport!AA38,".",",")*1,PIMExport!AA38))</f>
        <v>2300</v>
      </c>
      <c r="AB40" s="47">
        <f>IFERROR(PIMExport!AB38*1,IFERROR(SUBSTITUTE(PIMExport!AB38,".",",")*1,PIMExport!AB38))</f>
        <v>0</v>
      </c>
      <c r="AC40" s="47">
        <f>IFERROR(PIMExport!AC38*1,IFERROR(SUBSTITUTE(PIMExport!AC38,".",",")*1,PIMExport!AC38))</f>
        <v>280</v>
      </c>
      <c r="AD40" s="47">
        <f>IFERROR(PIMExport!AD38*1,IFERROR(SUBSTITUTE(PIMExport!AD38,".",",")*1,PIMExport!AD38))</f>
        <v>90</v>
      </c>
      <c r="AE40" s="47">
        <f>IFERROR(PIMExport!AE38*1,IFERROR(SUBSTITUTE(PIMExport!AE38,".",",")*1,PIMExport!AE38))</f>
        <v>882</v>
      </c>
      <c r="AF40" s="47">
        <f>IFERROR(PIMExport!AF38*1,IFERROR(SUBSTITUTE(PIMExport!AF38,".",",")*1,PIMExport!AF38))</f>
        <v>2100</v>
      </c>
      <c r="AG40" s="47">
        <f>IFERROR(PIMExport!AG38*1,IFERROR(SUBSTITUTE(PIMExport!AG38,".",",")*1,PIMExport!AG38))</f>
        <v>75</v>
      </c>
      <c r="AH40" s="47">
        <f>IFERROR(PIMExport!AH38*1,IFERROR(SUBSTITUTE(PIMExport!AH38,".",",")*1,PIMExport!AH38))</f>
        <v>345</v>
      </c>
      <c r="AI40" s="47">
        <f>IFERROR(PIMExport!AI38*1,IFERROR(SUBSTITUTE(PIMExport!AI38,".",",")*1,PIMExport!AI38))</f>
        <v>150</v>
      </c>
      <c r="AJ40" s="47">
        <f>IFERROR(PIMExport!AJ38*1,IFERROR(SUBSTITUTE(PIMExport!AJ38,".",",")*1,PIMExport!AJ38))</f>
        <v>0</v>
      </c>
      <c r="AK40" s="47">
        <f>IFERROR(PIMExport!AK38*1,IFERROR(SUBSTITUTE(PIMExport!AK38,".",",")*1,PIMExport!AK38))</f>
        <v>0</v>
      </c>
      <c r="AL40" s="47">
        <f>IFERROR(PIMExport!AL38*1,IFERROR(SUBSTITUTE(PIMExport!AL38,".",",")*1,PIMExport!AL38))</f>
        <v>10</v>
      </c>
      <c r="AM40" s="47">
        <f>IFERROR(PIMExport!AM38*1,IFERROR(SUBSTITUTE(PIMExport!AM38,".",",")*1,PIMExport!AM38))</f>
        <v>40</v>
      </c>
      <c r="AN40" s="47">
        <f>IFERROR(PIMExport!AN38*1,IFERROR(SUBSTITUTE(PIMExport!AN38,".",",")*1,PIMExport!AN38))</f>
        <v>1</v>
      </c>
      <c r="AO40" s="47">
        <f>IFERROR(PIMExport!AO38*1,IFERROR(SUBSTITUTE(PIMExport!AO38,".",",")*1,PIMExport!AO38))</f>
        <v>0</v>
      </c>
      <c r="AP40" s="47">
        <f>IFERROR(PIMExport!AP38*1,IFERROR(SUBSTITUTE(PIMExport!AP38,".",",")*1,PIMExport!AP38))</f>
        <v>0</v>
      </c>
      <c r="AQ40" s="47">
        <f>IFERROR(PIMExport!AQ38*1,IFERROR(SUBSTITUTE(PIMExport!AQ38,".",",")*1,PIMExport!AQ38))</f>
        <v>4100</v>
      </c>
      <c r="AR40" s="47">
        <f>IFERROR(PIMExport!AR38*1,IFERROR(SUBSTITUTE(PIMExport!AR38,".",",")*1,PIMExport!AR38))</f>
        <v>22.8</v>
      </c>
      <c r="AS40" s="47">
        <f>IFERROR(PIMExport!AS38*1,IFERROR(SUBSTITUTE(PIMExport!AS38,".",",")*1,PIMExport!AS38))</f>
        <v>500</v>
      </c>
      <c r="AT40" s="47">
        <f>IFERROR(PIMExport!AT38*1,IFERROR(SUBSTITUTE(PIMExport!AT38,".",",")*1,PIMExport!AT38))</f>
        <v>1</v>
      </c>
      <c r="AU40" s="47">
        <f>IFERROR(PIMExport!AU38*1,IFERROR(SUBSTITUTE(PIMExport!AU38,".",",")*1,PIMExport!AU38))</f>
        <v>0.5</v>
      </c>
      <c r="AV40" s="47">
        <f>IFERROR(PIMExport!AV38*1,IFERROR(SUBSTITUTE(PIMExport!AV38,".",",")*1,PIMExport!AV38))</f>
        <v>3.1</v>
      </c>
      <c r="AW40" s="47">
        <f>IFERROR(PIMExport!AW38*1,IFERROR(SUBSTITUTE(PIMExport!AW38,".",",")*1,PIMExport!AW38))</f>
        <v>3.6</v>
      </c>
      <c r="AX40" s="47">
        <f>IFERROR(PIMExport!AX38*1,IFERROR(SUBSTITUTE(PIMExport!AX38,".",",")*1,PIMExport!AX38))</f>
        <v>1350</v>
      </c>
      <c r="AY40" s="47">
        <f>IFERROR(PIMExport!AY38*1,IFERROR(SUBSTITUTE(PIMExport!AY38,".",",")*1,PIMExport!AY38))</f>
        <v>0.21</v>
      </c>
      <c r="AZ40" s="47">
        <f>IFERROR(PIMExport!AZ38*1,IFERROR(SUBSTITUTE(PIMExport!AZ38,".",",")*1,PIMExport!AZ38))</f>
        <v>21600</v>
      </c>
      <c r="BA40" s="47">
        <f>IFERROR(PIMExport!BA38*1,IFERROR(SUBSTITUTE(PIMExport!BA38,".",",")*1,PIMExport!BA38))</f>
        <v>12700</v>
      </c>
      <c r="BB40" s="47">
        <f>IFERROR(PIMExport!BB38*1,IFERROR(SUBSTITUTE(PIMExport!BB38,".",",")*1,PIMExport!BB38))</f>
        <v>63.66</v>
      </c>
      <c r="BC40" s="47">
        <f>IFERROR(PIMExport!BC38*1,IFERROR(SUBSTITUTE(PIMExport!BC38,".",",")*1,PIMExport!BC38))</f>
        <v>63.66</v>
      </c>
      <c r="BD40" s="47">
        <f>IFERROR(PIMExport!BD38*1,IFERROR(SUBSTITUTE(PIMExport!BD38,".",",")*1,PIMExport!BD38))</f>
        <v>70</v>
      </c>
      <c r="BE40" s="47">
        <f>IFERROR(PIMExport!BE38*1,IFERROR(SUBSTITUTE(PIMExport!BE38,".",",")*1,PIMExport!BE38))</f>
        <v>37</v>
      </c>
      <c r="BF40" s="47">
        <f>IFERROR(PIMExport!BF38*1,IFERROR(SUBSTITUTE(PIMExport!BF38,".",",")*1,PIMExport!BF38))</f>
        <v>0</v>
      </c>
      <c r="BG40" s="47">
        <f>IFERROR(PIMExport!BG38*1,IFERROR(SUBSTITUTE(PIMExport!BG38,".",",")*1,PIMExport!BG38))</f>
        <v>720</v>
      </c>
      <c r="BH40" s="47">
        <f>IFERROR(PIMExport!BH38*1,IFERROR(SUBSTITUTE(PIMExport!BH38,".",",")*1,PIMExport!BH38))</f>
        <v>0</v>
      </c>
      <c r="BI40" s="47">
        <f>IFERROR(PIMExport!BI38*1,IFERROR(SUBSTITUTE(PIMExport!BI38,".",",")*1,PIMExport!BI38))</f>
        <v>0</v>
      </c>
      <c r="BJ40" s="47">
        <f>IFERROR(PIMExport!BJ38*1,IFERROR(SUBSTITUTE(PIMExport!BJ38,".",",")*1,PIMExport!BJ38))</f>
        <v>0</v>
      </c>
      <c r="BK40" s="47">
        <f>IFERROR(PIMExport!BK38*1,IFERROR(SUBSTITUTE(PIMExport!BK38,".",",")*1,PIMExport!BK38))</f>
        <v>0</v>
      </c>
      <c r="BL40" s="47">
        <f>IFERROR(PIMExport!BL38*1,IFERROR(SUBSTITUTE(PIMExport!BL38,".",",")*1,PIMExport!BL38))</f>
        <v>0</v>
      </c>
      <c r="BM40" s="47">
        <f>IFERROR(PIMExport!BM38*1,IFERROR(SUBSTITUTE(PIMExport!BM38,".",",")*1,PIMExport!BM38))</f>
        <v>0</v>
      </c>
      <c r="BN40" s="47">
        <f>IFERROR(PIMExport!BN38*1,IFERROR(SUBSTITUTE(PIMExport!BN38,".",",")*1,PIMExport!BN38))</f>
        <v>0</v>
      </c>
      <c r="BO40" s="47">
        <f>IFERROR(PIMExport!BO38*1,IFERROR(SUBSTITUTE(PIMExport!BO38,".",",")*1,PIMExport!BO38))</f>
        <v>0</v>
      </c>
      <c r="BP40" s="47">
        <f>IFERROR(PIMExport!BP38*1,IFERROR(SUBSTITUTE(PIMExport!BP38,".",",")*1,PIMExport!BP38))</f>
        <v>0</v>
      </c>
      <c r="BQ40" s="47">
        <f>IFERROR(PIMExport!BQ38*1,IFERROR(SUBSTITUTE(PIMExport!BQ38,".",",")*1,PIMExport!BQ38))</f>
        <v>0</v>
      </c>
      <c r="BR40" s="47">
        <f>IFERROR(PIMExport!BR38*1,IFERROR(SUBSTITUTE(PIMExport!BR38,".",",")*1,PIMExport!BR38))</f>
        <v>0</v>
      </c>
      <c r="BS40" s="47">
        <f>IFERROR(PIMExport!BS38*1,IFERROR(SUBSTITUTE(PIMExport!BS38,".",",")*1,PIMExport!BS38))</f>
        <v>0</v>
      </c>
      <c r="BT40" s="47">
        <f>IFERROR(PIMExport!BT38*1,IFERROR(SUBSTITUTE(PIMExport!BT38,".",",")*1,PIMExport!BT38))</f>
        <v>0</v>
      </c>
      <c r="BU40" s="47">
        <f>IFERROR(PIMExport!BU38*1,IFERROR(SUBSTITUTE(PIMExport!BU38,".",",")*1,PIMExport!BU38))</f>
        <v>0</v>
      </c>
      <c r="BV40" s="47">
        <f>IFERROR(PIMExport!BV38*1,IFERROR(SUBSTITUTE(PIMExport!BV38,".",",")*1,PIMExport!BV38))</f>
        <v>0</v>
      </c>
      <c r="BW40" s="47">
        <f>IFERROR(PIMExport!BW38*1,IFERROR(SUBSTITUTE(PIMExport!BW38,".",",")*1,PIMExport!BW38))</f>
        <v>0</v>
      </c>
      <c r="BX40" s="47">
        <f>IFERROR(PIMExport!BX38*1,IFERROR(SUBSTITUTE(PIMExport!BX38,".",",")*1,PIMExport!BX38))</f>
        <v>0</v>
      </c>
      <c r="BY40" s="47">
        <f>IFERROR(PIMExport!BY38*1,IFERROR(SUBSTITUTE(PIMExport!BY38,".",",")*1,PIMExport!BY38))</f>
        <v>0</v>
      </c>
      <c r="BZ40" s="47">
        <f>IFERROR(PIMExport!BZ38*1,IFERROR(SUBSTITUTE(PIMExport!BZ38,".",",")*1,PIMExport!BZ38))</f>
        <v>0</v>
      </c>
      <c r="CA40" s="47">
        <f>IFERROR(PIMExport!CA38*1,IFERROR(SUBSTITUTE(PIMExport!CA38,".",",")*1,PIMExport!CA38))</f>
        <v>0</v>
      </c>
      <c r="CB40" s="47">
        <f>IFERROR(PIMExport!CB38*1,IFERROR(SUBSTITUTE(PIMExport!CB38,".",",")*1,PIMExport!CB38))</f>
        <v>0</v>
      </c>
      <c r="CC40" s="47">
        <f>IFERROR(PIMExport!CC38*1,IFERROR(SUBSTITUTE(PIMExport!CC38,".",",")*1,PIMExport!CC38))</f>
        <v>0</v>
      </c>
      <c r="CD40" s="47">
        <f>IFERROR(PIMExport!CD38*1,IFERROR(SUBSTITUTE(PIMExport!CD38,".",",")*1,PIMExport!CD38))</f>
        <v>0</v>
      </c>
      <c r="CE40" s="47">
        <f>IFERROR(PIMExport!CE38*1,IFERROR(SUBSTITUTE(PIMExport!CE38,".",",")*1,PIMExport!CE38))</f>
        <v>0</v>
      </c>
      <c r="CF40" s="47">
        <f>IFERROR(PIMExport!CF38*1,IFERROR(SUBSTITUTE(PIMExport!CF38,".",",")*1,PIMExport!CF38))</f>
        <v>0</v>
      </c>
      <c r="CG40" s="47">
        <f>IFERROR(PIMExport!CG38*1,IFERROR(SUBSTITUTE(PIMExport!CG38,".",",")*1,PIMExport!CG38))</f>
        <v>0</v>
      </c>
      <c r="CH40" s="47">
        <f>IFERROR(PIMExport!CH38*1,IFERROR(SUBSTITUTE(PIMExport!CH38,".",",")*1,PIMExport!CH38))</f>
        <v>0</v>
      </c>
      <c r="CI40" s="47">
        <f>IFERROR(PIMExport!CI38*1,IFERROR(SUBSTITUTE(PIMExport!CI38,".",",")*1,PIMExport!CI38))</f>
        <v>0</v>
      </c>
      <c r="CJ40" s="47">
        <f>IFERROR(PIMExport!CJ38*1,IFERROR(SUBSTITUTE(PIMExport!CJ38,".",",")*1,PIMExport!CJ38))</f>
        <v>0</v>
      </c>
      <c r="CK40" s="47">
        <f>IFERROR(PIMExport!CK38*1,IFERROR(SUBSTITUTE(PIMExport!CK38,".",",")*1,PIMExport!CK38))</f>
        <v>0</v>
      </c>
      <c r="CL40" s="47">
        <f>IFERROR(PIMExport!CL38*1,IFERROR(SUBSTITUTE(PIMExport!CL38,".",",")*1,PIMExport!CL38))</f>
        <v>0</v>
      </c>
      <c r="CM40" s="47">
        <f>IFERROR(PIMExport!CM38*1,IFERROR(SUBSTITUTE(PIMExport!CM38,".",",")*1,PIMExport!CM38))</f>
        <v>0</v>
      </c>
      <c r="CN40" s="47">
        <f>IFERROR(PIMExport!CN38*1,IFERROR(SUBSTITUTE(PIMExport!CN38,".",",")*1,PIMExport!CN38))</f>
        <v>0</v>
      </c>
      <c r="CO40" s="47">
        <f>IFERROR(PIMExport!CO38*1,IFERROR(SUBSTITUTE(PIMExport!CO38,".",",")*1,PIMExport!CO38))</f>
        <v>0</v>
      </c>
      <c r="CP40" s="47">
        <f>IFERROR(PIMExport!CP38*1,IFERROR(SUBSTITUTE(PIMExport!CP38,".",",")*1,PIMExport!CP38))</f>
        <v>0</v>
      </c>
      <c r="CQ40" s="47">
        <f>IFERROR(PIMExport!CQ38*1,IFERROR(SUBSTITUTE(PIMExport!CQ38,".",",")*1,PIMExport!CQ38))</f>
        <v>0</v>
      </c>
      <c r="CR40" s="47">
        <f>IFERROR(PIMExport!CR38*1,IFERROR(SUBSTITUTE(PIMExport!CR38,".",",")*1,PIMExport!CR38))</f>
        <v>0</v>
      </c>
      <c r="CS40" s="47">
        <f>IFERROR(PIMExport!CS38*1,IFERROR(SUBSTITUTE(PIMExport!CS38,".",",")*1,PIMExport!CS38))</f>
        <v>0</v>
      </c>
      <c r="CT40" s="47">
        <f>IFERROR(PIMExport!CT38*1,IFERROR(SUBSTITUTE(PIMExport!CT38,".",",")*1,PIMExport!CT38))</f>
        <v>0</v>
      </c>
      <c r="CU40" s="47">
        <f>IFERROR(PIMExport!CU38*1,IFERROR(SUBSTITUTE(PIMExport!CU38,".",",")*1,PIMExport!CU38))</f>
        <v>200</v>
      </c>
      <c r="CV40" s="47">
        <f>IFERROR(PIMExport!CV38*1,IFERROR(SUBSTITUTE(PIMExport!CV38,".",",")*1,PIMExport!CV38))</f>
        <v>0</v>
      </c>
      <c r="CW40" s="47">
        <f>IFERROR(PIMExport!CW38*1,IFERROR(SUBSTITUTE(PIMExport!CW38,".",",")*1,PIMExport!CW38))</f>
        <v>0</v>
      </c>
      <c r="CX40" s="47">
        <f>IFERROR(PIMExport!CX38*1,IFERROR(SUBSTITUTE(PIMExport!CX38,".",",")*1,PIMExport!CX38))</f>
        <v>0</v>
      </c>
      <c r="CY40" s="47">
        <f>IFERROR(PIMExport!CY38*1,IFERROR(SUBSTITUTE(PIMExport!CY38,".",",")*1,PIMExport!CY38))</f>
        <v>0</v>
      </c>
      <c r="CZ40" s="47">
        <f>IFERROR(PIMExport!CZ38*1,IFERROR(SUBSTITUTE(PIMExport!CZ38,".",",")*1,PIMExport!CZ38))</f>
        <v>0</v>
      </c>
      <c r="DA40" s="47">
        <f>IFERROR(PIMExport!DA38*1,IFERROR(SUBSTITUTE(PIMExport!DA38,".",",")*1,PIMExport!DA38))</f>
        <v>500</v>
      </c>
      <c r="DB40" s="47">
        <f>IFERROR(PIMExport!DB38*1,IFERROR(SUBSTITUTE(PIMExport!DB38,".",",")*1,PIMExport!DB38))</f>
        <v>0</v>
      </c>
      <c r="DC40" s="47">
        <f>IFERROR(PIMExport!DC38*1,IFERROR(SUBSTITUTE(PIMExport!DC38,".",",")*1,PIMExport!DC38))</f>
        <v>0</v>
      </c>
      <c r="DD40" s="47">
        <f>IFERROR(PIMExport!DD38*1,IFERROR(SUBSTITUTE(PIMExport!DD38,".",",")*1,PIMExport!DD38))</f>
        <v>0</v>
      </c>
      <c r="DE40" s="47">
        <f>IFERROR(PIMExport!DE38*1,IFERROR(SUBSTITUTE(PIMExport!DE38,".",",")*1,PIMExport!DE38))</f>
        <v>0</v>
      </c>
      <c r="DF40" s="47">
        <f>IFERROR(PIMExport!DF38*1,IFERROR(SUBSTITUTE(PIMExport!DF38,".",",")*1,PIMExport!DF38))</f>
        <v>0</v>
      </c>
      <c r="DG40" s="47">
        <f>IFERROR(PIMExport!DG38*1,IFERROR(SUBSTITUTE(PIMExport!DG38,".",",")*1,PIMExport!DG38))</f>
        <v>0</v>
      </c>
      <c r="DH40" s="47" t="str">
        <f>IFERROR(PIMExport!DH38*1,IFERROR(SUBSTITUTE(PIMExport!DH38,".",",")*1,PIMExport!DH38))</f>
        <v>Equal to or better than 0.100 mm</v>
      </c>
      <c r="DI40" s="47" t="str">
        <f>IFERROR(PIMExport!DI38*1,IFERROR(SUBSTITUTE(PIMExport!DI38,".",",")*1,PIMExport!DI38))</f>
        <v>32ATL10</v>
      </c>
      <c r="DJ40" s="47" t="str">
        <f>IFERROR(PIMExport!DJ38*1,IFERROR(SUBSTITUTE(PIMExport!DJ38,".",",")*1,PIMExport!DJ38))</f>
        <v>80 x 80 mm</v>
      </c>
      <c r="DK40" s="47">
        <f>IFERROR(PIMExport!DK38*1,IFERROR(SUBSTITUTE(PIMExport!DK38,".",",")*1,PIMExport!DK38))</f>
        <v>0</v>
      </c>
      <c r="DL40" s="47">
        <f>IFERROR(PIMExport!DL38*1,IFERROR(SUBSTITUTE(PIMExport!DL38,".",",")*1,PIMExport!DL38))</f>
        <v>450</v>
      </c>
      <c r="DM40" s="47">
        <f>IFERROR(PIMExport!DM38*1,IFERROR(SUBSTITUTE(PIMExport!DM38,".",",")*1,PIMExport!DM38))</f>
        <v>11720</v>
      </c>
      <c r="DN40" s="47">
        <f>IFERROR(PIMExport!DN38*1,IFERROR(SUBSTITUTE(PIMExport!DN38,".",",")*1,PIMExport!DN38))</f>
        <v>0</v>
      </c>
      <c r="DO40" s="47">
        <f>IFERROR(PIMExport!DO38*1,IFERROR(SUBSTITUTE(PIMExport!DO38,".",",")*1,PIMExport!DO38))</f>
        <v>0</v>
      </c>
    </row>
    <row r="41" spans="1:119">
      <c r="A41" s="47" t="str">
        <f>IFERROR(PIMExport!A39*1,IFERROR(SUBSTITUTE(PIMExport!A39,".",",")*1,PIMExport!A39))</f>
        <v>WH08Z200-N</v>
      </c>
      <c r="B41" s="47" t="str">
        <f>IFERROR(PIMExport!B39*1,IFERROR(SUBSTITUTE(PIMExport!B39,".",",")*1,PIMExport!B39))</f>
        <v>Belt</v>
      </c>
      <c r="C41" s="47" t="str">
        <f>IFERROR(PIMExport!C39*1,IFERROR(SUBSTITUTE(PIMExport!C39,".",",")*1,PIMExport!C39))</f>
        <v>Wheel</v>
      </c>
      <c r="D41" s="47">
        <f>IFERROR(PIMExport!D39*1,IFERROR(SUBSTITUTE(PIMExport!D39,".",",")*1,PIMExport!D39))</f>
        <v>11000</v>
      </c>
      <c r="E41" s="47">
        <f>IFERROR(PIMExport!E39*1,IFERROR(SUBSTITUTE(PIMExport!E39,".",",")*1,PIMExport!E39))</f>
        <v>2.75</v>
      </c>
      <c r="F41" s="47">
        <f>IFERROR(PIMExport!F39*1,IFERROR(SUBSTITUTE(PIMExport!F39,".",",")*1,PIMExport!F39))</f>
        <v>0</v>
      </c>
      <c r="G41" s="47">
        <f>IFERROR(PIMExport!G39*1,IFERROR(SUBSTITUTE(PIMExport!G39,".",",")*1,PIMExport!G39))</f>
        <v>8.6300000000000008</v>
      </c>
      <c r="H41" s="47">
        <f>IFERROR(PIMExport!H39*1,IFERROR(SUBSTITUTE(PIMExport!H39,".",",")*1,PIMExport!H39))</f>
        <v>0.93</v>
      </c>
      <c r="I41" s="47">
        <f>IFERROR(PIMExport!I39*1,IFERROR(SUBSTITUTE(PIMExport!I39,".",",")*1,PIMExport!I39))</f>
        <v>220</v>
      </c>
      <c r="J41" s="47">
        <f>IFERROR(PIMExport!J39*1,IFERROR(SUBSTITUTE(PIMExport!J39,".",",")*1,PIMExport!J39))</f>
        <v>65</v>
      </c>
      <c r="K41" s="47">
        <f>IFERROR(PIMExport!K39*1,IFERROR(SUBSTITUTE(PIMExport!K39,".",",")*1,PIMExport!K39))</f>
        <v>45</v>
      </c>
      <c r="L41" s="47">
        <f>IFERROR(PIMExport!L39*1,IFERROR(SUBSTITUTE(PIMExport!L39,".",",")*1,PIMExport!L39))</f>
        <v>1.21E-4</v>
      </c>
      <c r="M41" s="47">
        <f>IFERROR(PIMExport!M39*1,IFERROR(SUBSTITUTE(PIMExport!M39,".",",")*1,PIMExport!M39))</f>
        <v>1</v>
      </c>
      <c r="N41" s="47">
        <f>IFERROR(PIMExport!N39*1,IFERROR(SUBSTITUTE(PIMExport!N39,".",",")*1,PIMExport!N39))</f>
        <v>150</v>
      </c>
      <c r="O41" s="47">
        <f>IFERROR(PIMExport!O39*1,IFERROR(SUBSTITUTE(PIMExport!O39,".",",")*1,PIMExport!O39))</f>
        <v>1500</v>
      </c>
      <c r="P41" s="47">
        <f>IFERROR(PIMExport!P39*1,IFERROR(SUBSTITUTE(PIMExport!P39,".",",")*1,PIMExport!P39))</f>
        <v>3000</v>
      </c>
      <c r="Q41" s="47">
        <f>IFERROR(PIMExport!Q39*1,IFERROR(SUBSTITUTE(PIMExport!Q39,".",",")*1,PIMExport!Q39))</f>
        <v>2.4</v>
      </c>
      <c r="R41" s="47">
        <f>IFERROR(PIMExport!R39*1,IFERROR(SUBSTITUTE(PIMExport!R39,".",",")*1,PIMExport!R39))</f>
        <v>3.5</v>
      </c>
      <c r="S41" s="47">
        <f>IFERROR(PIMExport!S39*1,IFERROR(SUBSTITUTE(PIMExport!S39,".",",")*1,PIMExport!S39))</f>
        <v>5</v>
      </c>
      <c r="T41" s="47">
        <f>IFERROR(PIMExport!T39*1,IFERROR(SUBSTITUTE(PIMExport!T39,".",",")*1,PIMExport!T39))</f>
        <v>20</v>
      </c>
      <c r="U41" s="47">
        <f>IFERROR(PIMExport!U39*1,IFERROR(SUBSTITUTE(PIMExport!U39,".",",")*1,PIMExport!U39))</f>
        <v>0.01</v>
      </c>
      <c r="V41" s="47">
        <f>IFERROR(PIMExport!V39*1,IFERROR(SUBSTITUTE(PIMExport!V39,".",",")*1,PIMExport!V39))</f>
        <v>0</v>
      </c>
      <c r="W41" s="47">
        <f>IFERROR(PIMExport!W39*1,IFERROR(SUBSTITUTE(PIMExport!W39,".",",")*1,PIMExport!W39))</f>
        <v>0.5</v>
      </c>
      <c r="X41" s="47">
        <f>IFERROR(PIMExport!X39*1,IFERROR(SUBSTITUTE(PIMExport!X39,".",",")*1,PIMExport!X39))</f>
        <v>3</v>
      </c>
      <c r="Y41" s="47">
        <f>IFERROR(PIMExport!Y39*1,IFERROR(SUBSTITUTE(PIMExport!Y39,".",",")*1,PIMExport!Y39))</f>
        <v>2700</v>
      </c>
      <c r="Z41" s="47">
        <f>IFERROR(PIMExport!Z39*1,IFERROR(SUBSTITUTE(PIMExport!Z39,".",",")*1,PIMExport!Z39))</f>
        <v>2800</v>
      </c>
      <c r="AA41" s="47">
        <f>IFERROR(PIMExport!AA39*1,IFERROR(SUBSTITUTE(PIMExport!AA39,".",",")*1,PIMExport!AA39))</f>
        <v>2300</v>
      </c>
      <c r="AB41" s="47">
        <f>IFERROR(PIMExport!AB39*1,IFERROR(SUBSTITUTE(PIMExport!AB39,".",",")*1,PIMExport!AB39))</f>
        <v>0</v>
      </c>
      <c r="AC41" s="47">
        <f>IFERROR(PIMExport!AC39*1,IFERROR(SUBSTITUTE(PIMExport!AC39,".",",")*1,PIMExport!AC39))</f>
        <v>280</v>
      </c>
      <c r="AD41" s="47">
        <f>IFERROR(PIMExport!AD39*1,IFERROR(SUBSTITUTE(PIMExport!AD39,".",",")*1,PIMExport!AD39))</f>
        <v>90</v>
      </c>
      <c r="AE41" s="47">
        <f>IFERROR(PIMExport!AE39*1,IFERROR(SUBSTITUTE(PIMExport!AE39,".",",")*1,PIMExport!AE39))</f>
        <v>882</v>
      </c>
      <c r="AF41" s="47">
        <f>IFERROR(PIMExport!AF39*1,IFERROR(SUBSTITUTE(PIMExport!AF39,".",",")*1,PIMExport!AF39))</f>
        <v>2100</v>
      </c>
      <c r="AG41" s="47">
        <f>IFERROR(PIMExport!AG39*1,IFERROR(SUBSTITUTE(PIMExport!AG39,".",",")*1,PIMExport!AG39))</f>
        <v>75</v>
      </c>
      <c r="AH41" s="47">
        <f>IFERROR(PIMExport!AH39*1,IFERROR(SUBSTITUTE(PIMExport!AH39,".",",")*1,PIMExport!AH39))</f>
        <v>230</v>
      </c>
      <c r="AI41" s="47">
        <f>IFERROR(PIMExport!AI39*1,IFERROR(SUBSTITUTE(PIMExport!AI39,".",",")*1,PIMExport!AI39))</f>
        <v>100</v>
      </c>
      <c r="AJ41" s="47">
        <f>IFERROR(PIMExport!AJ39*1,IFERROR(SUBSTITUTE(PIMExport!AJ39,".",",")*1,PIMExport!AJ39))</f>
        <v>0</v>
      </c>
      <c r="AK41" s="47">
        <f>IFERROR(PIMExport!AK39*1,IFERROR(SUBSTITUTE(PIMExport!AK39,".",",")*1,PIMExport!AK39))</f>
        <v>0</v>
      </c>
      <c r="AL41" s="47">
        <f>IFERROR(PIMExport!AL39*1,IFERROR(SUBSTITUTE(PIMExport!AL39,".",",")*1,PIMExport!AL39))</f>
        <v>10</v>
      </c>
      <c r="AM41" s="47">
        <f>IFERROR(PIMExport!AM39*1,IFERROR(SUBSTITUTE(PIMExport!AM39,".",",")*1,PIMExport!AM39))</f>
        <v>40</v>
      </c>
      <c r="AN41" s="47">
        <f>IFERROR(PIMExport!AN39*1,IFERROR(SUBSTITUTE(PIMExport!AN39,".",",")*1,PIMExport!AN39))</f>
        <v>1</v>
      </c>
      <c r="AO41" s="47">
        <f>IFERROR(PIMExport!AO39*1,IFERROR(SUBSTITUTE(PIMExport!AO39,".",",")*1,PIMExport!AO39))</f>
        <v>0</v>
      </c>
      <c r="AP41" s="47">
        <f>IFERROR(PIMExport!AP39*1,IFERROR(SUBSTITUTE(PIMExport!AP39,".",",")*1,PIMExport!AP39))</f>
        <v>0</v>
      </c>
      <c r="AQ41" s="47">
        <f>IFERROR(PIMExport!AQ39*1,IFERROR(SUBSTITUTE(PIMExport!AQ39,".",",")*1,PIMExport!AQ39))</f>
        <v>4100</v>
      </c>
      <c r="AR41" s="47">
        <f>IFERROR(PIMExport!AR39*1,IFERROR(SUBSTITUTE(PIMExport!AR39,".",",")*1,PIMExport!AR39))</f>
        <v>22.8</v>
      </c>
      <c r="AS41" s="47">
        <f>IFERROR(PIMExport!AS39*1,IFERROR(SUBSTITUTE(PIMExport!AS39,".",",")*1,PIMExport!AS39))</f>
        <v>500</v>
      </c>
      <c r="AT41" s="47">
        <f>IFERROR(PIMExport!AT39*1,IFERROR(SUBSTITUTE(PIMExport!AT39,".",",")*1,PIMExport!AT39))</f>
        <v>1</v>
      </c>
      <c r="AU41" s="47">
        <f>IFERROR(PIMExport!AU39*1,IFERROR(SUBSTITUTE(PIMExport!AU39,".",",")*1,PIMExport!AU39))</f>
        <v>0.5</v>
      </c>
      <c r="AV41" s="47">
        <f>IFERROR(PIMExport!AV39*1,IFERROR(SUBSTITUTE(PIMExport!AV39,".",",")*1,PIMExport!AV39))</f>
        <v>3.1</v>
      </c>
      <c r="AW41" s="47">
        <f>IFERROR(PIMExport!AW39*1,IFERROR(SUBSTITUTE(PIMExport!AW39,".",",")*1,PIMExport!AW39))</f>
        <v>3.6</v>
      </c>
      <c r="AX41" s="47">
        <f>IFERROR(PIMExport!AX39*1,IFERROR(SUBSTITUTE(PIMExport!AX39,".",",")*1,PIMExport!AX39))</f>
        <v>1350</v>
      </c>
      <c r="AY41" s="47">
        <f>IFERROR(PIMExport!AY39*1,IFERROR(SUBSTITUTE(PIMExport!AY39,".",",")*1,PIMExport!AY39))</f>
        <v>0.21</v>
      </c>
      <c r="AZ41" s="47">
        <f>IFERROR(PIMExport!AZ39*1,IFERROR(SUBSTITUTE(PIMExport!AZ39,".",",")*1,PIMExport!AZ39))</f>
        <v>21600</v>
      </c>
      <c r="BA41" s="47">
        <f>IFERROR(PIMExport!BA39*1,IFERROR(SUBSTITUTE(PIMExport!BA39,".",",")*1,PIMExport!BA39))</f>
        <v>12700</v>
      </c>
      <c r="BB41" s="47">
        <f>IFERROR(PIMExport!BB39*1,IFERROR(SUBSTITUTE(PIMExport!BB39,".",",")*1,PIMExport!BB39))</f>
        <v>63.66</v>
      </c>
      <c r="BC41" s="47">
        <f>IFERROR(PIMExport!BC39*1,IFERROR(SUBSTITUTE(PIMExport!BC39,".",",")*1,PIMExport!BC39))</f>
        <v>63.66</v>
      </c>
      <c r="BD41" s="47">
        <f>IFERROR(PIMExport!BD39*1,IFERROR(SUBSTITUTE(PIMExport!BD39,".",",")*1,PIMExport!BD39))</f>
        <v>70</v>
      </c>
      <c r="BE41" s="47">
        <f>IFERROR(PIMExport!BE39*1,IFERROR(SUBSTITUTE(PIMExport!BE39,".",",")*1,PIMExport!BE39))</f>
        <v>37</v>
      </c>
      <c r="BF41" s="47">
        <f>IFERROR(PIMExport!BF39*1,IFERROR(SUBSTITUTE(PIMExport!BF39,".",",")*1,PIMExport!BF39))</f>
        <v>0</v>
      </c>
      <c r="BG41" s="47">
        <f>IFERROR(PIMExport!BG39*1,IFERROR(SUBSTITUTE(PIMExport!BG39,".",",")*1,PIMExport!BG39))</f>
        <v>550</v>
      </c>
      <c r="BH41" s="47">
        <f>IFERROR(PIMExport!BH39*1,IFERROR(SUBSTITUTE(PIMExport!BH39,".",",")*1,PIMExport!BH39))</f>
        <v>0</v>
      </c>
      <c r="BI41" s="47">
        <f>IFERROR(PIMExport!BI39*1,IFERROR(SUBSTITUTE(PIMExport!BI39,".",",")*1,PIMExport!BI39))</f>
        <v>0</v>
      </c>
      <c r="BJ41" s="47">
        <f>IFERROR(PIMExport!BJ39*1,IFERROR(SUBSTITUTE(PIMExport!BJ39,".",",")*1,PIMExport!BJ39))</f>
        <v>0</v>
      </c>
      <c r="BK41" s="47">
        <f>IFERROR(PIMExport!BK39*1,IFERROR(SUBSTITUTE(PIMExport!BK39,".",",")*1,PIMExport!BK39))</f>
        <v>0</v>
      </c>
      <c r="BL41" s="47">
        <f>IFERROR(PIMExport!BL39*1,IFERROR(SUBSTITUTE(PIMExport!BL39,".",",")*1,PIMExport!BL39))</f>
        <v>0</v>
      </c>
      <c r="BM41" s="47">
        <f>IFERROR(PIMExport!BM39*1,IFERROR(SUBSTITUTE(PIMExport!BM39,".",",")*1,PIMExport!BM39))</f>
        <v>0</v>
      </c>
      <c r="BN41" s="47">
        <f>IFERROR(PIMExport!BN39*1,IFERROR(SUBSTITUTE(PIMExport!BN39,".",",")*1,PIMExport!BN39))</f>
        <v>0</v>
      </c>
      <c r="BO41" s="47">
        <f>IFERROR(PIMExport!BO39*1,IFERROR(SUBSTITUTE(PIMExport!BO39,".",",")*1,PIMExport!BO39))</f>
        <v>0</v>
      </c>
      <c r="BP41" s="47">
        <f>IFERROR(PIMExport!BP39*1,IFERROR(SUBSTITUTE(PIMExport!BP39,".",",")*1,PIMExport!BP39))</f>
        <v>0</v>
      </c>
      <c r="BQ41" s="47">
        <f>IFERROR(PIMExport!BQ39*1,IFERROR(SUBSTITUTE(PIMExport!BQ39,".",",")*1,PIMExport!BQ39))</f>
        <v>0</v>
      </c>
      <c r="BR41" s="47">
        <f>IFERROR(PIMExport!BR39*1,IFERROR(SUBSTITUTE(PIMExport!BR39,".",",")*1,PIMExport!BR39))</f>
        <v>0</v>
      </c>
      <c r="BS41" s="47">
        <f>IFERROR(PIMExport!BS39*1,IFERROR(SUBSTITUTE(PIMExport!BS39,".",",")*1,PIMExport!BS39))</f>
        <v>0</v>
      </c>
      <c r="BT41" s="47">
        <f>IFERROR(PIMExport!BT39*1,IFERROR(SUBSTITUTE(PIMExport!BT39,".",",")*1,PIMExport!BT39))</f>
        <v>0</v>
      </c>
      <c r="BU41" s="47">
        <f>IFERROR(PIMExport!BU39*1,IFERROR(SUBSTITUTE(PIMExport!BU39,".",",")*1,PIMExport!BU39))</f>
        <v>0</v>
      </c>
      <c r="BV41" s="47">
        <f>IFERROR(PIMExport!BV39*1,IFERROR(SUBSTITUTE(PIMExport!BV39,".",",")*1,PIMExport!BV39))</f>
        <v>0</v>
      </c>
      <c r="BW41" s="47">
        <f>IFERROR(PIMExport!BW39*1,IFERROR(SUBSTITUTE(PIMExport!BW39,".",",")*1,PIMExport!BW39))</f>
        <v>0</v>
      </c>
      <c r="BX41" s="47">
        <f>IFERROR(PIMExport!BX39*1,IFERROR(SUBSTITUTE(PIMExport!BX39,".",",")*1,PIMExport!BX39))</f>
        <v>0</v>
      </c>
      <c r="BY41" s="47">
        <f>IFERROR(PIMExport!BY39*1,IFERROR(SUBSTITUTE(PIMExport!BY39,".",",")*1,PIMExport!BY39))</f>
        <v>0</v>
      </c>
      <c r="BZ41" s="47">
        <f>IFERROR(PIMExport!BZ39*1,IFERROR(SUBSTITUTE(PIMExport!BZ39,".",",")*1,PIMExport!BZ39))</f>
        <v>0</v>
      </c>
      <c r="CA41" s="47">
        <f>IFERROR(PIMExport!CA39*1,IFERROR(SUBSTITUTE(PIMExport!CA39,".",",")*1,PIMExport!CA39))</f>
        <v>0</v>
      </c>
      <c r="CB41" s="47">
        <f>IFERROR(PIMExport!CB39*1,IFERROR(SUBSTITUTE(PIMExport!CB39,".",",")*1,PIMExport!CB39))</f>
        <v>0</v>
      </c>
      <c r="CC41" s="47">
        <f>IFERROR(PIMExport!CC39*1,IFERROR(SUBSTITUTE(PIMExport!CC39,".",",")*1,PIMExport!CC39))</f>
        <v>0</v>
      </c>
      <c r="CD41" s="47">
        <f>IFERROR(PIMExport!CD39*1,IFERROR(SUBSTITUTE(PIMExport!CD39,".",",")*1,PIMExport!CD39))</f>
        <v>0</v>
      </c>
      <c r="CE41" s="47">
        <f>IFERROR(PIMExport!CE39*1,IFERROR(SUBSTITUTE(PIMExport!CE39,".",",")*1,PIMExport!CE39))</f>
        <v>0</v>
      </c>
      <c r="CF41" s="47">
        <f>IFERROR(PIMExport!CF39*1,IFERROR(SUBSTITUTE(PIMExport!CF39,".",",")*1,PIMExport!CF39))</f>
        <v>0</v>
      </c>
      <c r="CG41" s="47">
        <f>IFERROR(PIMExport!CG39*1,IFERROR(SUBSTITUTE(PIMExport!CG39,".",",")*1,PIMExport!CG39))</f>
        <v>0</v>
      </c>
      <c r="CH41" s="47">
        <f>IFERROR(PIMExport!CH39*1,IFERROR(SUBSTITUTE(PIMExport!CH39,".",",")*1,PIMExport!CH39))</f>
        <v>0</v>
      </c>
      <c r="CI41" s="47">
        <f>IFERROR(PIMExport!CI39*1,IFERROR(SUBSTITUTE(PIMExport!CI39,".",",")*1,PIMExport!CI39))</f>
        <v>0</v>
      </c>
      <c r="CJ41" s="47">
        <f>IFERROR(PIMExport!CJ39*1,IFERROR(SUBSTITUTE(PIMExport!CJ39,".",",")*1,PIMExport!CJ39))</f>
        <v>0</v>
      </c>
      <c r="CK41" s="47">
        <f>IFERROR(PIMExport!CK39*1,IFERROR(SUBSTITUTE(PIMExport!CK39,".",",")*1,PIMExport!CK39))</f>
        <v>0</v>
      </c>
      <c r="CL41" s="47">
        <f>IFERROR(PIMExport!CL39*1,IFERROR(SUBSTITUTE(PIMExport!CL39,".",",")*1,PIMExport!CL39))</f>
        <v>0</v>
      </c>
      <c r="CM41" s="47">
        <f>IFERROR(PIMExport!CM39*1,IFERROR(SUBSTITUTE(PIMExport!CM39,".",",")*1,PIMExport!CM39))</f>
        <v>0</v>
      </c>
      <c r="CN41" s="47">
        <f>IFERROR(PIMExport!CN39*1,IFERROR(SUBSTITUTE(PIMExport!CN39,".",",")*1,PIMExport!CN39))</f>
        <v>0</v>
      </c>
      <c r="CO41" s="47">
        <f>IFERROR(PIMExport!CO39*1,IFERROR(SUBSTITUTE(PIMExport!CO39,".",",")*1,PIMExport!CO39))</f>
        <v>0</v>
      </c>
      <c r="CP41" s="47">
        <f>IFERROR(PIMExport!CP39*1,IFERROR(SUBSTITUTE(PIMExport!CP39,".",",")*1,PIMExport!CP39))</f>
        <v>0</v>
      </c>
      <c r="CQ41" s="47">
        <f>IFERROR(PIMExport!CQ39*1,IFERROR(SUBSTITUTE(PIMExport!CQ39,".",",")*1,PIMExport!CQ39))</f>
        <v>0</v>
      </c>
      <c r="CR41" s="47">
        <f>IFERROR(PIMExport!CR39*1,IFERROR(SUBSTITUTE(PIMExport!CR39,".",",")*1,PIMExport!CR39))</f>
        <v>0</v>
      </c>
      <c r="CS41" s="47">
        <f>IFERROR(PIMExport!CS39*1,IFERROR(SUBSTITUTE(PIMExport!CS39,".",",")*1,PIMExport!CS39))</f>
        <v>0</v>
      </c>
      <c r="CT41" s="47">
        <f>IFERROR(PIMExport!CT39*1,IFERROR(SUBSTITUTE(PIMExport!CT39,".",",")*1,PIMExport!CT39))</f>
        <v>0</v>
      </c>
      <c r="CU41" s="47">
        <f>IFERROR(PIMExport!CU39*1,IFERROR(SUBSTITUTE(PIMExport!CU39,".",",")*1,PIMExport!CU39))</f>
        <v>200</v>
      </c>
      <c r="CV41" s="47">
        <f>IFERROR(PIMExport!CV39*1,IFERROR(SUBSTITUTE(PIMExport!CV39,".",",")*1,PIMExport!CV39))</f>
        <v>0</v>
      </c>
      <c r="CW41" s="47">
        <f>IFERROR(PIMExport!CW39*1,IFERROR(SUBSTITUTE(PIMExport!CW39,".",",")*1,PIMExport!CW39))</f>
        <v>0</v>
      </c>
      <c r="CX41" s="47">
        <f>IFERROR(PIMExport!CX39*1,IFERROR(SUBSTITUTE(PIMExport!CX39,".",",")*1,PIMExport!CX39))</f>
        <v>0</v>
      </c>
      <c r="CY41" s="47">
        <f>IFERROR(PIMExport!CY39*1,IFERROR(SUBSTITUTE(PIMExport!CY39,".",",")*1,PIMExport!CY39))</f>
        <v>0</v>
      </c>
      <c r="CZ41" s="47">
        <f>IFERROR(PIMExport!CZ39*1,IFERROR(SUBSTITUTE(PIMExport!CZ39,".",",")*1,PIMExport!CZ39))</f>
        <v>0</v>
      </c>
      <c r="DA41" s="47">
        <f>IFERROR(PIMExport!DA39*1,IFERROR(SUBSTITUTE(PIMExport!DA39,".",",")*1,PIMExport!DA39))</f>
        <v>500</v>
      </c>
      <c r="DB41" s="47">
        <f>IFERROR(PIMExport!DB39*1,IFERROR(SUBSTITUTE(PIMExport!DB39,".",",")*1,PIMExport!DB39))</f>
        <v>0</v>
      </c>
      <c r="DC41" s="47">
        <f>IFERROR(PIMExport!DC39*1,IFERROR(SUBSTITUTE(PIMExport!DC39,".",",")*1,PIMExport!DC39))</f>
        <v>0</v>
      </c>
      <c r="DD41" s="47">
        <f>IFERROR(PIMExport!DD39*1,IFERROR(SUBSTITUTE(PIMExport!DD39,".",",")*1,PIMExport!DD39))</f>
        <v>0</v>
      </c>
      <c r="DE41" s="47">
        <f>IFERROR(PIMExport!DE39*1,IFERROR(SUBSTITUTE(PIMExport!DE39,".",",")*1,PIMExport!DE39))</f>
        <v>0</v>
      </c>
      <c r="DF41" s="47">
        <f>IFERROR(PIMExport!DF39*1,IFERROR(SUBSTITUTE(PIMExport!DF39,".",",")*1,PIMExport!DF39))</f>
        <v>0</v>
      </c>
      <c r="DG41" s="47">
        <f>IFERROR(PIMExport!DG39*1,IFERROR(SUBSTITUTE(PIMExport!DG39,".",",")*1,PIMExport!DG39))</f>
        <v>0</v>
      </c>
      <c r="DH41" s="47" t="str">
        <f>IFERROR(PIMExport!DH39*1,IFERROR(SUBSTITUTE(PIMExport!DH39,".",",")*1,PIMExport!DH39))</f>
        <v>Equal to or better than 0.100 mm</v>
      </c>
      <c r="DI41" s="47" t="str">
        <f>IFERROR(PIMExport!DI39*1,IFERROR(SUBSTITUTE(PIMExport!DI39,".",",")*1,PIMExport!DI39))</f>
        <v>32ATL10</v>
      </c>
      <c r="DJ41" s="47" t="str">
        <f>IFERROR(PIMExport!DJ39*1,IFERROR(SUBSTITUTE(PIMExport!DJ39,".",",")*1,PIMExport!DJ39))</f>
        <v>80 x 80 mm</v>
      </c>
      <c r="DK41" s="47">
        <f>IFERROR(PIMExport!DK39*1,IFERROR(SUBSTITUTE(PIMExport!DK39,".",",")*1,PIMExport!DK39))</f>
        <v>0</v>
      </c>
      <c r="DL41" s="47">
        <f>IFERROR(PIMExport!DL39*1,IFERROR(SUBSTITUTE(PIMExport!DL39,".",",")*1,PIMExport!DL39))</f>
        <v>280</v>
      </c>
      <c r="DM41" s="47">
        <f>IFERROR(PIMExport!DM39*1,IFERROR(SUBSTITUTE(PIMExport!DM39,".",",")*1,PIMExport!DM39))</f>
        <v>11550</v>
      </c>
      <c r="DN41" s="47">
        <f>IFERROR(PIMExport!DN39*1,IFERROR(SUBSTITUTE(PIMExport!DN39,".",",")*1,PIMExport!DN39))</f>
        <v>0</v>
      </c>
      <c r="DO41" s="47">
        <f>IFERROR(PIMExport!DO39*1,IFERROR(SUBSTITUTE(PIMExport!DO39,".",",")*1,PIMExport!DO39))</f>
        <v>0</v>
      </c>
    </row>
    <row r="42" spans="1:119">
      <c r="A42" s="47" t="str">
        <f>IFERROR(PIMExport!A40*1,IFERROR(SUBSTITUTE(PIMExport!A40,".",",")*1,PIMExport!A40))</f>
        <v>WH08Z200-Z300</v>
      </c>
      <c r="B42" s="47" t="str">
        <f>IFERROR(PIMExport!B40*1,IFERROR(SUBSTITUTE(PIMExport!B40,".",",")*1,PIMExport!B40))</f>
        <v>Belt</v>
      </c>
      <c r="C42" s="47" t="str">
        <f>IFERROR(PIMExport!C40*1,IFERROR(SUBSTITUTE(PIMExport!C40,".",",")*1,PIMExport!C40))</f>
        <v>Wheel</v>
      </c>
      <c r="D42" s="47">
        <f>IFERROR(PIMExport!D40*1,IFERROR(SUBSTITUTE(PIMExport!D40,".",",")*1,PIMExport!D40))</f>
        <v>10870</v>
      </c>
      <c r="E42" s="47">
        <f>IFERROR(PIMExport!E40*1,IFERROR(SUBSTITUTE(PIMExport!E40,".",",")*1,PIMExport!E40))</f>
        <v>2.75</v>
      </c>
      <c r="F42" s="47">
        <f>IFERROR(PIMExport!F40*1,IFERROR(SUBSTITUTE(PIMExport!F40,".",",")*1,PIMExport!F40))</f>
        <v>0</v>
      </c>
      <c r="G42" s="47">
        <f>IFERROR(PIMExport!G40*1,IFERROR(SUBSTITUTE(PIMExport!G40,".",",")*1,PIMExport!G40))</f>
        <v>8.6300000000000008</v>
      </c>
      <c r="H42" s="47">
        <f>IFERROR(PIMExport!H40*1,IFERROR(SUBSTITUTE(PIMExport!H40,".",",")*1,PIMExport!H40))</f>
        <v>0.93</v>
      </c>
      <c r="I42" s="47">
        <f>IFERROR(PIMExport!I40*1,IFERROR(SUBSTITUTE(PIMExport!I40,".",",")*1,PIMExport!I40))</f>
        <v>300</v>
      </c>
      <c r="J42" s="47">
        <f>IFERROR(PIMExport!J40*1,IFERROR(SUBSTITUTE(PIMExport!J40,".",",")*1,PIMExport!J40))</f>
        <v>65</v>
      </c>
      <c r="K42" s="47">
        <f>IFERROR(PIMExport!K40*1,IFERROR(SUBSTITUTE(PIMExport!K40,".",",")*1,PIMExport!K40))</f>
        <v>45</v>
      </c>
      <c r="L42" s="47">
        <f>IFERROR(PIMExport!L40*1,IFERROR(SUBSTITUTE(PIMExport!L40,".",",")*1,PIMExport!L40))</f>
        <v>1.21E-4</v>
      </c>
      <c r="M42" s="47">
        <f>IFERROR(PIMExport!M40*1,IFERROR(SUBSTITUTE(PIMExport!M40,".",",")*1,PIMExport!M40))</f>
        <v>1</v>
      </c>
      <c r="N42" s="47">
        <f>IFERROR(PIMExport!N40*1,IFERROR(SUBSTITUTE(PIMExport!N40,".",",")*1,PIMExport!N40))</f>
        <v>150</v>
      </c>
      <c r="O42" s="47">
        <f>IFERROR(PIMExport!O40*1,IFERROR(SUBSTITUTE(PIMExport!O40,".",",")*1,PIMExport!O40))</f>
        <v>1500</v>
      </c>
      <c r="P42" s="47">
        <f>IFERROR(PIMExport!P40*1,IFERROR(SUBSTITUTE(PIMExport!P40,".",",")*1,PIMExport!P40))</f>
        <v>3000</v>
      </c>
      <c r="Q42" s="47">
        <f>IFERROR(PIMExport!Q40*1,IFERROR(SUBSTITUTE(PIMExport!Q40,".",",")*1,PIMExport!Q40))</f>
        <v>2.4</v>
      </c>
      <c r="R42" s="47">
        <f>IFERROR(PIMExport!R40*1,IFERROR(SUBSTITUTE(PIMExport!R40,".",",")*1,PIMExport!R40))</f>
        <v>3.5</v>
      </c>
      <c r="S42" s="47">
        <f>IFERROR(PIMExport!S40*1,IFERROR(SUBSTITUTE(PIMExport!S40,".",",")*1,PIMExport!S40))</f>
        <v>5</v>
      </c>
      <c r="T42" s="47">
        <f>IFERROR(PIMExport!T40*1,IFERROR(SUBSTITUTE(PIMExport!T40,".",",")*1,PIMExport!T40))</f>
        <v>20</v>
      </c>
      <c r="U42" s="47">
        <f>IFERROR(PIMExport!U40*1,IFERROR(SUBSTITUTE(PIMExport!U40,".",",")*1,PIMExport!U40))</f>
        <v>0.01</v>
      </c>
      <c r="V42" s="47">
        <f>IFERROR(PIMExport!V40*1,IFERROR(SUBSTITUTE(PIMExport!V40,".",",")*1,PIMExport!V40))</f>
        <v>0</v>
      </c>
      <c r="W42" s="47">
        <f>IFERROR(PIMExport!W40*1,IFERROR(SUBSTITUTE(PIMExport!W40,".",",")*1,PIMExport!W40))</f>
        <v>0.5</v>
      </c>
      <c r="X42" s="47">
        <f>IFERROR(PIMExport!X40*1,IFERROR(SUBSTITUTE(PIMExport!X40,".",",")*1,PIMExport!X40))</f>
        <v>3</v>
      </c>
      <c r="Y42" s="47">
        <f>IFERROR(PIMExport!Y40*1,IFERROR(SUBSTITUTE(PIMExport!Y40,".",",")*1,PIMExport!Y40))</f>
        <v>2700</v>
      </c>
      <c r="Z42" s="47">
        <f>IFERROR(PIMExport!Z40*1,IFERROR(SUBSTITUTE(PIMExport!Z40,".",",")*1,PIMExport!Z40))</f>
        <v>2800</v>
      </c>
      <c r="AA42" s="47">
        <f>IFERROR(PIMExport!AA40*1,IFERROR(SUBSTITUTE(PIMExport!AA40,".",",")*1,PIMExport!AA40))</f>
        <v>2300</v>
      </c>
      <c r="AB42" s="47">
        <f>IFERROR(PIMExport!AB40*1,IFERROR(SUBSTITUTE(PIMExport!AB40,".",",")*1,PIMExport!AB40))</f>
        <v>0</v>
      </c>
      <c r="AC42" s="47">
        <f>IFERROR(PIMExport!AC40*1,IFERROR(SUBSTITUTE(PIMExport!AC40,".",",")*1,PIMExport!AC40))</f>
        <v>280</v>
      </c>
      <c r="AD42" s="47">
        <f>IFERROR(PIMExport!AD40*1,IFERROR(SUBSTITUTE(PIMExport!AD40,".",",")*1,PIMExport!AD40))</f>
        <v>90</v>
      </c>
      <c r="AE42" s="47">
        <f>IFERROR(PIMExport!AE40*1,IFERROR(SUBSTITUTE(PIMExport!AE40,".",",")*1,PIMExport!AE40))</f>
        <v>882</v>
      </c>
      <c r="AF42" s="47">
        <f>IFERROR(PIMExport!AF40*1,IFERROR(SUBSTITUTE(PIMExport!AF40,".",",")*1,PIMExport!AF40))</f>
        <v>2100</v>
      </c>
      <c r="AG42" s="47">
        <f>IFERROR(PIMExport!AG40*1,IFERROR(SUBSTITUTE(PIMExport!AG40,".",",")*1,PIMExport!AG40))</f>
        <v>75</v>
      </c>
      <c r="AH42" s="47">
        <f>IFERROR(PIMExport!AH40*1,IFERROR(SUBSTITUTE(PIMExport!AH40,".",",")*1,PIMExport!AH40))</f>
        <v>0</v>
      </c>
      <c r="AI42" s="47">
        <f>IFERROR(PIMExport!AI40*1,IFERROR(SUBSTITUTE(PIMExport!AI40,".",",")*1,PIMExport!AI40))</f>
        <v>0</v>
      </c>
      <c r="AJ42" s="47">
        <f>IFERROR(PIMExport!AJ40*1,IFERROR(SUBSTITUTE(PIMExport!AJ40,".",",")*1,PIMExport!AJ40))</f>
        <v>0.88200000000000001</v>
      </c>
      <c r="AK42" s="47">
        <f>IFERROR(PIMExport!AK40*1,IFERROR(SUBSTITUTE(PIMExport!AK40,".",",")*1,PIMExport!AK40))</f>
        <v>2.1</v>
      </c>
      <c r="AL42" s="47">
        <f>IFERROR(PIMExport!AL40*1,IFERROR(SUBSTITUTE(PIMExport!AL40,".",",")*1,PIMExport!AL40))</f>
        <v>10</v>
      </c>
      <c r="AM42" s="47">
        <f>IFERROR(PIMExport!AM40*1,IFERROR(SUBSTITUTE(PIMExport!AM40,".",",")*1,PIMExport!AM40))</f>
        <v>40</v>
      </c>
      <c r="AN42" s="47">
        <f>IFERROR(PIMExport!AN40*1,IFERROR(SUBSTITUTE(PIMExport!AN40,".",",")*1,PIMExport!AN40))</f>
        <v>2</v>
      </c>
      <c r="AO42" s="47">
        <f>IFERROR(PIMExport!AO40*1,IFERROR(SUBSTITUTE(PIMExport!AO40,".",",")*1,PIMExport!AO40))</f>
        <v>0</v>
      </c>
      <c r="AP42" s="47">
        <f>IFERROR(PIMExport!AP40*1,IFERROR(SUBSTITUTE(PIMExport!AP40,".",",")*1,PIMExport!AP40))</f>
        <v>0</v>
      </c>
      <c r="AQ42" s="47">
        <f>IFERROR(PIMExport!AQ40*1,IFERROR(SUBSTITUTE(PIMExport!AQ40,".",",")*1,PIMExport!AQ40))</f>
        <v>4100</v>
      </c>
      <c r="AR42" s="47">
        <f>IFERROR(PIMExport!AR40*1,IFERROR(SUBSTITUTE(PIMExport!AR40,".",",")*1,PIMExport!AR40))</f>
        <v>22.8</v>
      </c>
      <c r="AS42" s="47">
        <f>IFERROR(PIMExport!AS40*1,IFERROR(SUBSTITUTE(PIMExport!AS40,".",",")*1,PIMExport!AS40))</f>
        <v>500</v>
      </c>
      <c r="AT42" s="47">
        <f>IFERROR(PIMExport!AT40*1,IFERROR(SUBSTITUTE(PIMExport!AT40,".",",")*1,PIMExport!AT40))</f>
        <v>1</v>
      </c>
      <c r="AU42" s="47">
        <f>IFERROR(PIMExport!AU40*1,IFERROR(SUBSTITUTE(PIMExport!AU40,".",",")*1,PIMExport!AU40))</f>
        <v>0.5</v>
      </c>
      <c r="AV42" s="47">
        <f>IFERROR(PIMExport!AV40*1,IFERROR(SUBSTITUTE(PIMExport!AV40,".",",")*1,PIMExport!AV40))</f>
        <v>3.1</v>
      </c>
      <c r="AW42" s="47">
        <f>IFERROR(PIMExport!AW40*1,IFERROR(SUBSTITUTE(PIMExport!AW40,".",",")*1,PIMExport!AW40))</f>
        <v>3.6</v>
      </c>
      <c r="AX42" s="47">
        <f>IFERROR(PIMExport!AX40*1,IFERROR(SUBSTITUTE(PIMExport!AX40,".",",")*1,PIMExport!AX40))</f>
        <v>1350</v>
      </c>
      <c r="AY42" s="47">
        <f>IFERROR(PIMExport!AY40*1,IFERROR(SUBSTITUTE(PIMExport!AY40,".",",")*1,PIMExport!AY40))</f>
        <v>0.21</v>
      </c>
      <c r="AZ42" s="47">
        <f>IFERROR(PIMExport!AZ40*1,IFERROR(SUBSTITUTE(PIMExport!AZ40,".",",")*1,PIMExport!AZ40))</f>
        <v>21600</v>
      </c>
      <c r="BA42" s="47">
        <f>IFERROR(PIMExport!BA40*1,IFERROR(SUBSTITUTE(PIMExport!BA40,".",",")*1,PIMExport!BA40))</f>
        <v>12700</v>
      </c>
      <c r="BB42" s="47">
        <f>IFERROR(PIMExport!BB40*1,IFERROR(SUBSTITUTE(PIMExport!BB40,".",",")*1,PIMExport!BB40))</f>
        <v>63.66</v>
      </c>
      <c r="BC42" s="47">
        <f>IFERROR(PIMExport!BC40*1,IFERROR(SUBSTITUTE(PIMExport!BC40,".",",")*1,PIMExport!BC40))</f>
        <v>63.66</v>
      </c>
      <c r="BD42" s="47">
        <f>IFERROR(PIMExport!BD40*1,IFERROR(SUBSTITUTE(PIMExport!BD40,".",",")*1,PIMExport!BD40))</f>
        <v>70</v>
      </c>
      <c r="BE42" s="47">
        <f>IFERROR(PIMExport!BE40*1,IFERROR(SUBSTITUTE(PIMExport!BE40,".",",")*1,PIMExport!BE40))</f>
        <v>37</v>
      </c>
      <c r="BF42" s="47">
        <f>IFERROR(PIMExport!BF40*1,IFERROR(SUBSTITUTE(PIMExport!BF40,".",",")*1,PIMExport!BF40))</f>
        <v>0</v>
      </c>
      <c r="BG42" s="47">
        <f>IFERROR(PIMExport!BG40*1,IFERROR(SUBSTITUTE(PIMExport!BG40,".",",")*1,PIMExport!BG40))</f>
        <v>550</v>
      </c>
      <c r="BH42" s="47">
        <f>IFERROR(PIMExport!BH40*1,IFERROR(SUBSTITUTE(PIMExport!BH40,".",",")*1,PIMExport!BH40))</f>
        <v>0</v>
      </c>
      <c r="BI42" s="47">
        <f>IFERROR(PIMExport!BI40*1,IFERROR(SUBSTITUTE(PIMExport!BI40,".",",")*1,PIMExport!BI40))</f>
        <v>0</v>
      </c>
      <c r="BJ42" s="47">
        <f>IFERROR(PIMExport!BJ40*1,IFERROR(SUBSTITUTE(PIMExport!BJ40,".",",")*1,PIMExport!BJ40))</f>
        <v>0</v>
      </c>
      <c r="BK42" s="47">
        <f>IFERROR(PIMExport!BK40*1,IFERROR(SUBSTITUTE(PIMExport!BK40,".",",")*1,PIMExport!BK40))</f>
        <v>0</v>
      </c>
      <c r="BL42" s="47">
        <f>IFERROR(PIMExport!BL40*1,IFERROR(SUBSTITUTE(PIMExport!BL40,".",",")*1,PIMExport!BL40))</f>
        <v>0</v>
      </c>
      <c r="BM42" s="47">
        <f>IFERROR(PIMExport!BM40*1,IFERROR(SUBSTITUTE(PIMExport!BM40,".",",")*1,PIMExport!BM40))</f>
        <v>0</v>
      </c>
      <c r="BN42" s="47">
        <f>IFERROR(PIMExport!BN40*1,IFERROR(SUBSTITUTE(PIMExport!BN40,".",",")*1,PIMExport!BN40))</f>
        <v>0</v>
      </c>
      <c r="BO42" s="47">
        <f>IFERROR(PIMExport!BO40*1,IFERROR(SUBSTITUTE(PIMExport!BO40,".",",")*1,PIMExport!BO40))</f>
        <v>0</v>
      </c>
      <c r="BP42" s="47">
        <f>IFERROR(PIMExport!BP40*1,IFERROR(SUBSTITUTE(PIMExport!BP40,".",",")*1,PIMExport!BP40))</f>
        <v>0</v>
      </c>
      <c r="BQ42" s="47">
        <f>IFERROR(PIMExport!BQ40*1,IFERROR(SUBSTITUTE(PIMExport!BQ40,".",",")*1,PIMExport!BQ40))</f>
        <v>0</v>
      </c>
      <c r="BR42" s="47">
        <f>IFERROR(PIMExport!BR40*1,IFERROR(SUBSTITUTE(PIMExport!BR40,".",",")*1,PIMExport!BR40))</f>
        <v>0</v>
      </c>
      <c r="BS42" s="47">
        <f>IFERROR(PIMExport!BS40*1,IFERROR(SUBSTITUTE(PIMExport!BS40,".",",")*1,PIMExport!BS40))</f>
        <v>0</v>
      </c>
      <c r="BT42" s="47">
        <f>IFERROR(PIMExport!BT40*1,IFERROR(SUBSTITUTE(PIMExport!BT40,".",",")*1,PIMExport!BT40))</f>
        <v>0</v>
      </c>
      <c r="BU42" s="47">
        <f>IFERROR(PIMExport!BU40*1,IFERROR(SUBSTITUTE(PIMExport!BU40,".",",")*1,PIMExport!BU40))</f>
        <v>0</v>
      </c>
      <c r="BV42" s="47">
        <f>IFERROR(PIMExport!BV40*1,IFERROR(SUBSTITUTE(PIMExport!BV40,".",",")*1,PIMExport!BV40))</f>
        <v>0</v>
      </c>
      <c r="BW42" s="47">
        <f>IFERROR(PIMExport!BW40*1,IFERROR(SUBSTITUTE(PIMExport!BW40,".",",")*1,PIMExport!BW40))</f>
        <v>0</v>
      </c>
      <c r="BX42" s="47">
        <f>IFERROR(PIMExport!BX40*1,IFERROR(SUBSTITUTE(PIMExport!BX40,".",",")*1,PIMExport!BX40))</f>
        <v>0</v>
      </c>
      <c r="BY42" s="47">
        <f>IFERROR(PIMExport!BY40*1,IFERROR(SUBSTITUTE(PIMExport!BY40,".",",")*1,PIMExport!BY40))</f>
        <v>0</v>
      </c>
      <c r="BZ42" s="47">
        <f>IFERROR(PIMExport!BZ40*1,IFERROR(SUBSTITUTE(PIMExport!BZ40,".",",")*1,PIMExport!BZ40))</f>
        <v>0</v>
      </c>
      <c r="CA42" s="47">
        <f>IFERROR(PIMExport!CA40*1,IFERROR(SUBSTITUTE(PIMExport!CA40,".",",")*1,PIMExport!CA40))</f>
        <v>0</v>
      </c>
      <c r="CB42" s="47">
        <f>IFERROR(PIMExport!CB40*1,IFERROR(SUBSTITUTE(PIMExport!CB40,".",",")*1,PIMExport!CB40))</f>
        <v>0</v>
      </c>
      <c r="CC42" s="47">
        <f>IFERROR(PIMExport!CC40*1,IFERROR(SUBSTITUTE(PIMExport!CC40,".",",")*1,PIMExport!CC40))</f>
        <v>0</v>
      </c>
      <c r="CD42" s="47">
        <f>IFERROR(PIMExport!CD40*1,IFERROR(SUBSTITUTE(PIMExport!CD40,".",",")*1,PIMExport!CD40))</f>
        <v>0</v>
      </c>
      <c r="CE42" s="47">
        <f>IFERROR(PIMExport!CE40*1,IFERROR(SUBSTITUTE(PIMExport!CE40,".",",")*1,PIMExport!CE40))</f>
        <v>0</v>
      </c>
      <c r="CF42" s="47">
        <f>IFERROR(PIMExport!CF40*1,IFERROR(SUBSTITUTE(PIMExport!CF40,".",",")*1,PIMExport!CF40))</f>
        <v>0</v>
      </c>
      <c r="CG42" s="47">
        <f>IFERROR(PIMExport!CG40*1,IFERROR(SUBSTITUTE(PIMExport!CG40,".",",")*1,PIMExport!CG40))</f>
        <v>0</v>
      </c>
      <c r="CH42" s="47">
        <f>IFERROR(PIMExport!CH40*1,IFERROR(SUBSTITUTE(PIMExport!CH40,".",",")*1,PIMExport!CH40))</f>
        <v>0</v>
      </c>
      <c r="CI42" s="47">
        <f>IFERROR(PIMExport!CI40*1,IFERROR(SUBSTITUTE(PIMExport!CI40,".",",")*1,PIMExport!CI40))</f>
        <v>0</v>
      </c>
      <c r="CJ42" s="47">
        <f>IFERROR(PIMExport!CJ40*1,IFERROR(SUBSTITUTE(PIMExport!CJ40,".",",")*1,PIMExport!CJ40))</f>
        <v>0</v>
      </c>
      <c r="CK42" s="47">
        <f>IFERROR(PIMExport!CK40*1,IFERROR(SUBSTITUTE(PIMExport!CK40,".",",")*1,PIMExport!CK40))</f>
        <v>0</v>
      </c>
      <c r="CL42" s="47">
        <f>IFERROR(PIMExport!CL40*1,IFERROR(SUBSTITUTE(PIMExport!CL40,".",",")*1,PIMExport!CL40))</f>
        <v>0</v>
      </c>
      <c r="CM42" s="47">
        <f>IFERROR(PIMExport!CM40*1,IFERROR(SUBSTITUTE(PIMExport!CM40,".",",")*1,PIMExport!CM40))</f>
        <v>0</v>
      </c>
      <c r="CN42" s="47">
        <f>IFERROR(PIMExport!CN40*1,IFERROR(SUBSTITUTE(PIMExport!CN40,".",",")*1,PIMExport!CN40))</f>
        <v>0</v>
      </c>
      <c r="CO42" s="47">
        <f>IFERROR(PIMExport!CO40*1,IFERROR(SUBSTITUTE(PIMExport!CO40,".",",")*1,PIMExport!CO40))</f>
        <v>0</v>
      </c>
      <c r="CP42" s="47">
        <f>IFERROR(PIMExport!CP40*1,IFERROR(SUBSTITUTE(PIMExport!CP40,".",",")*1,PIMExport!CP40))</f>
        <v>0</v>
      </c>
      <c r="CQ42" s="47">
        <f>IFERROR(PIMExport!CQ40*1,IFERROR(SUBSTITUTE(PIMExport!CQ40,".",",")*1,PIMExport!CQ40))</f>
        <v>0</v>
      </c>
      <c r="CR42" s="47">
        <f>IFERROR(PIMExport!CR40*1,IFERROR(SUBSTITUTE(PIMExport!CR40,".",",")*1,PIMExport!CR40))</f>
        <v>0</v>
      </c>
      <c r="CS42" s="47">
        <f>IFERROR(PIMExport!CS40*1,IFERROR(SUBSTITUTE(PIMExport!CS40,".",",")*1,PIMExport!CS40))</f>
        <v>0</v>
      </c>
      <c r="CT42" s="47">
        <f>IFERROR(PIMExport!CT40*1,IFERROR(SUBSTITUTE(PIMExport!CT40,".",",")*1,PIMExport!CT40))</f>
        <v>0</v>
      </c>
      <c r="CU42" s="47">
        <f>IFERROR(PIMExport!CU40*1,IFERROR(SUBSTITUTE(PIMExport!CU40,".",",")*1,PIMExport!CU40))</f>
        <v>200</v>
      </c>
      <c r="CV42" s="47">
        <f>IFERROR(PIMExport!CV40*1,IFERROR(SUBSTITUTE(PIMExport!CV40,".",",")*1,PIMExport!CV40))</f>
        <v>0</v>
      </c>
      <c r="CW42" s="47">
        <f>IFERROR(PIMExport!CW40*1,IFERROR(SUBSTITUTE(PIMExport!CW40,".",",")*1,PIMExport!CW40))</f>
        <v>0</v>
      </c>
      <c r="CX42" s="47">
        <f>IFERROR(PIMExport!CX40*1,IFERROR(SUBSTITUTE(PIMExport!CX40,".",",")*1,PIMExport!CX40))</f>
        <v>0</v>
      </c>
      <c r="CY42" s="47">
        <f>IFERROR(PIMExport!CY40*1,IFERROR(SUBSTITUTE(PIMExport!CY40,".",",")*1,PIMExport!CY40))</f>
        <v>0</v>
      </c>
      <c r="CZ42" s="47">
        <f>IFERROR(PIMExport!CZ40*1,IFERROR(SUBSTITUTE(PIMExport!CZ40,".",",")*1,PIMExport!CZ40))</f>
        <v>0</v>
      </c>
      <c r="DA42" s="47">
        <f>IFERROR(PIMExport!DA40*1,IFERROR(SUBSTITUTE(PIMExport!DA40,".",",")*1,PIMExport!DA40))</f>
        <v>500</v>
      </c>
      <c r="DB42" s="47">
        <f>IFERROR(PIMExport!DB40*1,IFERROR(SUBSTITUTE(PIMExport!DB40,".",",")*1,PIMExport!DB40))</f>
        <v>0</v>
      </c>
      <c r="DC42" s="47">
        <f>IFERROR(PIMExport!DC40*1,IFERROR(SUBSTITUTE(PIMExport!DC40,".",",")*1,PIMExport!DC40))</f>
        <v>0</v>
      </c>
      <c r="DD42" s="47">
        <f>IFERROR(PIMExport!DD40*1,IFERROR(SUBSTITUTE(PIMExport!DD40,".",",")*1,PIMExport!DD40))</f>
        <v>0</v>
      </c>
      <c r="DE42" s="47">
        <f>IFERROR(PIMExport!DE40*1,IFERROR(SUBSTITUTE(PIMExport!DE40,".",",")*1,PIMExport!DE40))</f>
        <v>0</v>
      </c>
      <c r="DF42" s="47">
        <f>IFERROR(PIMExport!DF40*1,IFERROR(SUBSTITUTE(PIMExport!DF40,".",",")*1,PIMExport!DF40))</f>
        <v>0</v>
      </c>
      <c r="DG42" s="47">
        <f>IFERROR(PIMExport!DG40*1,IFERROR(SUBSTITUTE(PIMExport!DG40,".",",")*1,PIMExport!DG40))</f>
        <v>0</v>
      </c>
      <c r="DH42" s="47" t="str">
        <f>IFERROR(PIMExport!DH40*1,IFERROR(SUBSTITUTE(PIMExport!DH40,".",",")*1,PIMExport!DH40))</f>
        <v>Equal to or better than 0.100 mm</v>
      </c>
      <c r="DI42" s="47" t="str">
        <f>IFERROR(PIMExport!DI40*1,IFERROR(SUBSTITUTE(PIMExport!DI40,".",",")*1,PIMExport!DI40))</f>
        <v>32ATL10</v>
      </c>
      <c r="DJ42" s="47" t="str">
        <f>IFERROR(PIMExport!DJ40*1,IFERROR(SUBSTITUTE(PIMExport!DJ40,".",",")*1,PIMExport!DJ40))</f>
        <v>80 x 80 mm</v>
      </c>
      <c r="DK42" s="47">
        <f>IFERROR(PIMExport!DK40*1,IFERROR(SUBSTITUTE(PIMExport!DK40,".",",")*1,PIMExport!DK40))</f>
        <v>0</v>
      </c>
      <c r="DL42" s="47">
        <f>IFERROR(PIMExport!DL40*1,IFERROR(SUBSTITUTE(PIMExport!DL40,".",",")*1,PIMExport!DL40))</f>
        <v>580</v>
      </c>
      <c r="DM42" s="47">
        <f>IFERROR(PIMExport!DM40*1,IFERROR(SUBSTITUTE(PIMExport!DM40,".",",")*1,PIMExport!DM40))</f>
        <v>11720</v>
      </c>
      <c r="DN42" s="47">
        <f>IFERROR(PIMExport!DN40*1,IFERROR(SUBSTITUTE(PIMExport!DN40,".",",")*1,PIMExport!DN40))</f>
        <v>0</v>
      </c>
      <c r="DO42" s="47">
        <f>IFERROR(PIMExport!DO40*1,IFERROR(SUBSTITUTE(PIMExport!DO40,".",",")*1,PIMExport!DO40))</f>
        <v>0</v>
      </c>
    </row>
    <row r="43" spans="1:119">
      <c r="A43" s="47" t="str">
        <f>IFERROR(PIMExport!A41*1,IFERROR(SUBSTITUTE(PIMExport!A41,".",",")*1,PIMExport!A41))</f>
        <v>WH12Z260-L</v>
      </c>
      <c r="B43" s="47" t="str">
        <f>IFERROR(PIMExport!B41*1,IFERROR(SUBSTITUTE(PIMExport!B41,".",",")*1,PIMExport!B41))</f>
        <v>Belt</v>
      </c>
      <c r="C43" s="47" t="str">
        <f>IFERROR(PIMExport!C41*1,IFERROR(SUBSTITUTE(PIMExport!C41,".",",")*1,PIMExport!C41))</f>
        <v>Wheel</v>
      </c>
      <c r="D43" s="47">
        <f>IFERROR(PIMExport!D41*1,IFERROR(SUBSTITUTE(PIMExport!D41,".",",")*1,PIMExport!D41))</f>
        <v>11000</v>
      </c>
      <c r="E43" s="47">
        <f>IFERROR(PIMExport!E41*1,IFERROR(SUBSTITUTE(PIMExport!E41,".",",")*1,PIMExport!E41))</f>
        <v>8.67</v>
      </c>
      <c r="F43" s="47">
        <f>IFERROR(PIMExport!F41*1,IFERROR(SUBSTITUTE(PIMExport!F41,".",",")*1,PIMExport!F41))</f>
        <v>0</v>
      </c>
      <c r="G43" s="47">
        <f>IFERROR(PIMExport!G41*1,IFERROR(SUBSTITUTE(PIMExport!G41,".",",")*1,PIMExport!G41))</f>
        <v>17</v>
      </c>
      <c r="H43" s="47">
        <f>IFERROR(PIMExport!H41*1,IFERROR(SUBSTITUTE(PIMExport!H41,".",",")*1,PIMExport!H41))</f>
        <v>1.64</v>
      </c>
      <c r="I43" s="47">
        <f>IFERROR(PIMExport!I41*1,IFERROR(SUBSTITUTE(PIMExport!I41,".",",")*1,PIMExport!I41))</f>
        <v>420</v>
      </c>
      <c r="J43" s="47">
        <f>IFERROR(PIMExport!J41*1,IFERROR(SUBSTITUTE(PIMExport!J41,".",",")*1,PIMExport!J41))</f>
        <v>97</v>
      </c>
      <c r="K43" s="47">
        <f>IFERROR(PIMExport!K41*1,IFERROR(SUBSTITUTE(PIMExport!K41,".",",")*1,PIMExport!K41))</f>
        <v>67</v>
      </c>
      <c r="L43" s="47">
        <f>IFERROR(PIMExport!L41*1,IFERROR(SUBSTITUTE(PIMExport!L41,".",",")*1,PIMExport!L41))</f>
        <v>4.66E-4</v>
      </c>
      <c r="M43" s="47">
        <f>IFERROR(PIMExport!M41*1,IFERROR(SUBSTITUTE(PIMExport!M41,".",",")*1,PIMExport!M41))</f>
        <v>1</v>
      </c>
      <c r="N43" s="47">
        <f>IFERROR(PIMExport!N41*1,IFERROR(SUBSTITUTE(PIMExport!N41,".",",")*1,PIMExport!N41))</f>
        <v>150</v>
      </c>
      <c r="O43" s="47">
        <f>IFERROR(PIMExport!O41*1,IFERROR(SUBSTITUTE(PIMExport!O41,".",",")*1,PIMExport!O41))</f>
        <v>1500</v>
      </c>
      <c r="P43" s="47">
        <f>IFERROR(PIMExport!P41*1,IFERROR(SUBSTITUTE(PIMExport!P41,".",",")*1,PIMExport!P41))</f>
        <v>2308</v>
      </c>
      <c r="Q43" s="47">
        <f>IFERROR(PIMExport!Q41*1,IFERROR(SUBSTITUTE(PIMExport!Q41,".",",")*1,PIMExport!Q41))</f>
        <v>4.8499999999999996</v>
      </c>
      <c r="R43" s="47">
        <f>IFERROR(PIMExport!R41*1,IFERROR(SUBSTITUTE(PIMExport!R41,".",",")*1,PIMExport!R41))</f>
        <v>7</v>
      </c>
      <c r="S43" s="47">
        <f>IFERROR(PIMExport!S41*1,IFERROR(SUBSTITUTE(PIMExport!S41,".",",")*1,PIMExport!S41))</f>
        <v>10</v>
      </c>
      <c r="T43" s="47">
        <f>IFERROR(PIMExport!T41*1,IFERROR(SUBSTITUTE(PIMExport!T41,".",",")*1,PIMExport!T41))</f>
        <v>30</v>
      </c>
      <c r="U43" s="47">
        <f>IFERROR(PIMExport!U41*1,IFERROR(SUBSTITUTE(PIMExport!U41,".",",")*1,PIMExport!U41))</f>
        <v>0.01</v>
      </c>
      <c r="V43" s="47">
        <f>IFERROR(PIMExport!V41*1,IFERROR(SUBSTITUTE(PIMExport!V41,".",",")*1,PIMExport!V41))</f>
        <v>0</v>
      </c>
      <c r="W43" s="47">
        <f>IFERROR(PIMExport!W41*1,IFERROR(SUBSTITUTE(PIMExport!W41,".",",")*1,PIMExport!W41))</f>
        <v>1.5</v>
      </c>
      <c r="X43" s="47">
        <f>IFERROR(PIMExport!X41*1,IFERROR(SUBSTITUTE(PIMExport!X41,".",",")*1,PIMExport!X41))</f>
        <v>3.5</v>
      </c>
      <c r="Y43" s="47">
        <f>IFERROR(PIMExport!Y41*1,IFERROR(SUBSTITUTE(PIMExport!Y41,".",",")*1,PIMExport!Y41))</f>
        <v>5000</v>
      </c>
      <c r="Z43" s="47">
        <f>IFERROR(PIMExport!Z41*1,IFERROR(SUBSTITUTE(PIMExport!Z41,".",",")*1,PIMExport!Z41))</f>
        <v>5500</v>
      </c>
      <c r="AA43" s="47">
        <f>IFERROR(PIMExport!AA41*1,IFERROR(SUBSTITUTE(PIMExport!AA41,".",",")*1,PIMExport!AA41))</f>
        <v>4800</v>
      </c>
      <c r="AB43" s="47">
        <f>IFERROR(PIMExport!AB41*1,IFERROR(SUBSTITUTE(PIMExport!AB41,".",",")*1,PIMExport!AB41))</f>
        <v>0</v>
      </c>
      <c r="AC43" s="47">
        <f>IFERROR(PIMExport!AC41*1,IFERROR(SUBSTITUTE(PIMExport!AC41,".",",")*1,PIMExport!AC41))</f>
        <v>370</v>
      </c>
      <c r="AD43" s="47">
        <f>IFERROR(PIMExport!AD41*1,IFERROR(SUBSTITUTE(PIMExport!AD41,".",",")*1,PIMExport!AD41))</f>
        <v>170</v>
      </c>
      <c r="AE43" s="47">
        <f>IFERROR(PIMExport!AE41*1,IFERROR(SUBSTITUTE(PIMExport!AE41,".",",")*1,PIMExport!AE41))</f>
        <v>4980</v>
      </c>
      <c r="AF43" s="47">
        <f>IFERROR(PIMExport!AF41*1,IFERROR(SUBSTITUTE(PIMExport!AF41,".",",")*1,PIMExport!AF41))</f>
        <v>9300</v>
      </c>
      <c r="AG43" s="47">
        <f>IFERROR(PIMExport!AG41*1,IFERROR(SUBSTITUTE(PIMExport!AG41,".",",")*1,PIMExport!AG41))</f>
        <v>500</v>
      </c>
      <c r="AH43" s="47">
        <f>IFERROR(PIMExport!AH41*1,IFERROR(SUBSTITUTE(PIMExport!AH41,".",",")*1,PIMExport!AH41))</f>
        <v>1395</v>
      </c>
      <c r="AI43" s="47">
        <f>IFERROR(PIMExport!AI41*1,IFERROR(SUBSTITUTE(PIMExport!AI41,".",",")*1,PIMExport!AI41))</f>
        <v>750</v>
      </c>
      <c r="AJ43" s="47">
        <f>IFERROR(PIMExport!AJ41*1,IFERROR(SUBSTITUTE(PIMExport!AJ41,".",",")*1,PIMExport!AJ41))</f>
        <v>0</v>
      </c>
      <c r="AK43" s="47">
        <f>IFERROR(PIMExport!AK41*1,IFERROR(SUBSTITUTE(PIMExport!AK41,".",",")*1,PIMExport!AK41))</f>
        <v>0</v>
      </c>
      <c r="AL43" s="47">
        <f>IFERROR(PIMExport!AL41*1,IFERROR(SUBSTITUTE(PIMExport!AL41,".",",")*1,PIMExport!AL41))</f>
        <v>10</v>
      </c>
      <c r="AM43" s="47">
        <f>IFERROR(PIMExport!AM41*1,IFERROR(SUBSTITUTE(PIMExport!AM41,".",",")*1,PIMExport!AM41))</f>
        <v>40</v>
      </c>
      <c r="AN43" s="47">
        <f>IFERROR(PIMExport!AN41*1,IFERROR(SUBSTITUTE(PIMExport!AN41,".",",")*1,PIMExport!AN41))</f>
        <v>1</v>
      </c>
      <c r="AO43" s="47">
        <f>IFERROR(PIMExport!AO41*1,IFERROR(SUBSTITUTE(PIMExport!AO41,".",",")*1,PIMExport!AO41))</f>
        <v>0</v>
      </c>
      <c r="AP43" s="47">
        <f>IFERROR(PIMExport!AP41*1,IFERROR(SUBSTITUTE(PIMExport!AP41,".",",")*1,PIMExport!AP41))</f>
        <v>0</v>
      </c>
      <c r="AQ43" s="47">
        <f>IFERROR(PIMExport!AQ41*1,IFERROR(SUBSTITUTE(PIMExport!AQ41,".",",")*1,PIMExport!AQ41))</f>
        <v>14500</v>
      </c>
      <c r="AR43" s="47">
        <f>IFERROR(PIMExport!AR41*1,IFERROR(SUBSTITUTE(PIMExport!AR41,".",",")*1,PIMExport!AR41))</f>
        <v>44.25</v>
      </c>
      <c r="AS43" s="47">
        <f>IFERROR(PIMExport!AS41*1,IFERROR(SUBSTITUTE(PIMExport!AS41,".",",")*1,PIMExport!AS41))</f>
        <v>2500</v>
      </c>
      <c r="AT43" s="47">
        <f>IFERROR(PIMExport!AT41*1,IFERROR(SUBSTITUTE(PIMExport!AT41,".",",")*1,PIMExport!AT41))</f>
        <v>1</v>
      </c>
      <c r="AU43" s="47">
        <f>IFERROR(PIMExport!AU41*1,IFERROR(SUBSTITUTE(PIMExport!AU41,".",",")*1,PIMExport!AU41))</f>
        <v>0.5</v>
      </c>
      <c r="AV43" s="47">
        <f>IFERROR(PIMExport!AV41*1,IFERROR(SUBSTITUTE(PIMExport!AV41,".",",")*1,PIMExport!AV41))</f>
        <v>2.7</v>
      </c>
      <c r="AW43" s="47">
        <f>IFERROR(PIMExport!AW41*1,IFERROR(SUBSTITUTE(PIMExport!AW41,".",",")*1,PIMExport!AW41))</f>
        <v>3.2</v>
      </c>
      <c r="AX43" s="47">
        <f>IFERROR(PIMExport!AX41*1,IFERROR(SUBSTITUTE(PIMExport!AX41,".",",")*1,PIMExport!AX41))</f>
        <v>2500</v>
      </c>
      <c r="AY43" s="47">
        <f>IFERROR(PIMExport!AY41*1,IFERROR(SUBSTITUTE(PIMExport!AY41,".",",")*1,PIMExport!AY41))</f>
        <v>0.34</v>
      </c>
      <c r="AZ43" s="47">
        <f>IFERROR(PIMExport!AZ41*1,IFERROR(SUBSTITUTE(PIMExport!AZ41,".",",")*1,PIMExport!AZ41))</f>
        <v>28100</v>
      </c>
      <c r="BA43" s="47">
        <f>IFERROR(PIMExport!BA41*1,IFERROR(SUBSTITUTE(PIMExport!BA41,".",",")*1,PIMExport!BA41))</f>
        <v>22500</v>
      </c>
      <c r="BB43" s="47">
        <f>IFERROR(PIMExport!BB41*1,IFERROR(SUBSTITUTE(PIMExport!BB41,".",",")*1,PIMExport!BB41))</f>
        <v>82.76</v>
      </c>
      <c r="BC43" s="47">
        <f>IFERROR(PIMExport!BC41*1,IFERROR(SUBSTITUTE(PIMExport!BC41,".",",")*1,PIMExport!BC41))</f>
        <v>82.76</v>
      </c>
      <c r="BD43" s="47">
        <f>IFERROR(PIMExport!BD41*1,IFERROR(SUBSTITUTE(PIMExport!BD41,".",",")*1,PIMExport!BD41))</f>
        <v>110</v>
      </c>
      <c r="BE43" s="47">
        <f>IFERROR(PIMExport!BE41*1,IFERROR(SUBSTITUTE(PIMExport!BE41,".",",")*1,PIMExport!BE41))</f>
        <v>56</v>
      </c>
      <c r="BF43" s="47">
        <f>IFERROR(PIMExport!BF41*1,IFERROR(SUBSTITUTE(PIMExport!BF41,".",",")*1,PIMExport!BF41))</f>
        <v>0</v>
      </c>
      <c r="BG43" s="47">
        <f>IFERROR(PIMExport!BG41*1,IFERROR(SUBSTITUTE(PIMExport!BG41,".",",")*1,PIMExport!BG41))</f>
        <v>845</v>
      </c>
      <c r="BH43" s="47">
        <f>IFERROR(PIMExport!BH41*1,IFERROR(SUBSTITUTE(PIMExport!BH41,".",",")*1,PIMExport!BH41))</f>
        <v>0</v>
      </c>
      <c r="BI43" s="47">
        <f>IFERROR(PIMExport!BI41*1,IFERROR(SUBSTITUTE(PIMExport!BI41,".",",")*1,PIMExport!BI41))</f>
        <v>0</v>
      </c>
      <c r="BJ43" s="47">
        <f>IFERROR(PIMExport!BJ41*1,IFERROR(SUBSTITUTE(PIMExport!BJ41,".",",")*1,PIMExport!BJ41))</f>
        <v>0</v>
      </c>
      <c r="BK43" s="47">
        <f>IFERROR(PIMExport!BK41*1,IFERROR(SUBSTITUTE(PIMExport!BK41,".",",")*1,PIMExport!BK41))</f>
        <v>0</v>
      </c>
      <c r="BL43" s="47">
        <f>IFERROR(PIMExport!BL41*1,IFERROR(SUBSTITUTE(PIMExport!BL41,".",",")*1,PIMExport!BL41))</f>
        <v>0</v>
      </c>
      <c r="BM43" s="47">
        <f>IFERROR(PIMExport!BM41*1,IFERROR(SUBSTITUTE(PIMExport!BM41,".",",")*1,PIMExport!BM41))</f>
        <v>0</v>
      </c>
      <c r="BN43" s="47">
        <f>IFERROR(PIMExport!BN41*1,IFERROR(SUBSTITUTE(PIMExport!BN41,".",",")*1,PIMExport!BN41))</f>
        <v>0</v>
      </c>
      <c r="BO43" s="47">
        <f>IFERROR(PIMExport!BO41*1,IFERROR(SUBSTITUTE(PIMExport!BO41,".",",")*1,PIMExport!BO41))</f>
        <v>0</v>
      </c>
      <c r="BP43" s="47">
        <f>IFERROR(PIMExport!BP41*1,IFERROR(SUBSTITUTE(PIMExport!BP41,".",",")*1,PIMExport!BP41))</f>
        <v>0</v>
      </c>
      <c r="BQ43" s="47">
        <f>IFERROR(PIMExport!BQ41*1,IFERROR(SUBSTITUTE(PIMExport!BQ41,".",",")*1,PIMExport!BQ41))</f>
        <v>0</v>
      </c>
      <c r="BR43" s="47">
        <f>IFERROR(PIMExport!BR41*1,IFERROR(SUBSTITUTE(PIMExport!BR41,".",",")*1,PIMExport!BR41))</f>
        <v>0</v>
      </c>
      <c r="BS43" s="47">
        <f>IFERROR(PIMExport!BS41*1,IFERROR(SUBSTITUTE(PIMExport!BS41,".",",")*1,PIMExport!BS41))</f>
        <v>0</v>
      </c>
      <c r="BT43" s="47">
        <f>IFERROR(PIMExport!BT41*1,IFERROR(SUBSTITUTE(PIMExport!BT41,".",",")*1,PIMExport!BT41))</f>
        <v>0</v>
      </c>
      <c r="BU43" s="47">
        <f>IFERROR(PIMExport!BU41*1,IFERROR(SUBSTITUTE(PIMExport!BU41,".",",")*1,PIMExport!BU41))</f>
        <v>0</v>
      </c>
      <c r="BV43" s="47">
        <f>IFERROR(PIMExport!BV41*1,IFERROR(SUBSTITUTE(PIMExport!BV41,".",",")*1,PIMExport!BV41))</f>
        <v>0</v>
      </c>
      <c r="BW43" s="47">
        <f>IFERROR(PIMExport!BW41*1,IFERROR(SUBSTITUTE(PIMExport!BW41,".",",")*1,PIMExport!BW41))</f>
        <v>0</v>
      </c>
      <c r="BX43" s="47">
        <f>IFERROR(PIMExport!BX41*1,IFERROR(SUBSTITUTE(PIMExport!BX41,".",",")*1,PIMExport!BX41))</f>
        <v>0</v>
      </c>
      <c r="BY43" s="47">
        <f>IFERROR(PIMExport!BY41*1,IFERROR(SUBSTITUTE(PIMExport!BY41,".",",")*1,PIMExport!BY41))</f>
        <v>0</v>
      </c>
      <c r="BZ43" s="47">
        <f>IFERROR(PIMExport!BZ41*1,IFERROR(SUBSTITUTE(PIMExport!BZ41,".",",")*1,PIMExport!BZ41))</f>
        <v>0</v>
      </c>
      <c r="CA43" s="47">
        <f>IFERROR(PIMExport!CA41*1,IFERROR(SUBSTITUTE(PIMExport!CA41,".",",")*1,PIMExport!CA41))</f>
        <v>0</v>
      </c>
      <c r="CB43" s="47">
        <f>IFERROR(PIMExport!CB41*1,IFERROR(SUBSTITUTE(PIMExport!CB41,".",",")*1,PIMExport!CB41))</f>
        <v>0</v>
      </c>
      <c r="CC43" s="47">
        <f>IFERROR(PIMExport!CC41*1,IFERROR(SUBSTITUTE(PIMExport!CC41,".",",")*1,PIMExport!CC41))</f>
        <v>0</v>
      </c>
      <c r="CD43" s="47">
        <f>IFERROR(PIMExport!CD41*1,IFERROR(SUBSTITUTE(PIMExport!CD41,".",",")*1,PIMExport!CD41))</f>
        <v>0</v>
      </c>
      <c r="CE43" s="47">
        <f>IFERROR(PIMExport!CE41*1,IFERROR(SUBSTITUTE(PIMExport!CE41,".",",")*1,PIMExport!CE41))</f>
        <v>0</v>
      </c>
      <c r="CF43" s="47">
        <f>IFERROR(PIMExport!CF41*1,IFERROR(SUBSTITUTE(PIMExport!CF41,".",",")*1,PIMExport!CF41))</f>
        <v>0</v>
      </c>
      <c r="CG43" s="47">
        <f>IFERROR(PIMExport!CG41*1,IFERROR(SUBSTITUTE(PIMExport!CG41,".",",")*1,PIMExport!CG41))</f>
        <v>0</v>
      </c>
      <c r="CH43" s="47">
        <f>IFERROR(PIMExport!CH41*1,IFERROR(SUBSTITUTE(PIMExport!CH41,".",",")*1,PIMExport!CH41))</f>
        <v>0</v>
      </c>
      <c r="CI43" s="47">
        <f>IFERROR(PIMExport!CI41*1,IFERROR(SUBSTITUTE(PIMExport!CI41,".",",")*1,PIMExport!CI41))</f>
        <v>0</v>
      </c>
      <c r="CJ43" s="47">
        <f>IFERROR(PIMExport!CJ41*1,IFERROR(SUBSTITUTE(PIMExport!CJ41,".",",")*1,PIMExport!CJ41))</f>
        <v>0</v>
      </c>
      <c r="CK43" s="47">
        <f>IFERROR(PIMExport!CK41*1,IFERROR(SUBSTITUTE(PIMExport!CK41,".",",")*1,PIMExport!CK41))</f>
        <v>0</v>
      </c>
      <c r="CL43" s="47">
        <f>IFERROR(PIMExport!CL41*1,IFERROR(SUBSTITUTE(PIMExport!CL41,".",",")*1,PIMExport!CL41))</f>
        <v>0</v>
      </c>
      <c r="CM43" s="47">
        <f>IFERROR(PIMExport!CM41*1,IFERROR(SUBSTITUTE(PIMExport!CM41,".",",")*1,PIMExport!CM41))</f>
        <v>0</v>
      </c>
      <c r="CN43" s="47">
        <f>IFERROR(PIMExport!CN41*1,IFERROR(SUBSTITUTE(PIMExport!CN41,".",",")*1,PIMExport!CN41))</f>
        <v>0</v>
      </c>
      <c r="CO43" s="47">
        <f>IFERROR(PIMExport!CO41*1,IFERROR(SUBSTITUTE(PIMExport!CO41,".",",")*1,PIMExport!CO41))</f>
        <v>0</v>
      </c>
      <c r="CP43" s="47">
        <f>IFERROR(PIMExport!CP41*1,IFERROR(SUBSTITUTE(PIMExport!CP41,".",",")*1,PIMExport!CP41))</f>
        <v>0</v>
      </c>
      <c r="CQ43" s="47">
        <f>IFERROR(PIMExport!CQ41*1,IFERROR(SUBSTITUTE(PIMExport!CQ41,".",",")*1,PIMExport!CQ41))</f>
        <v>0</v>
      </c>
      <c r="CR43" s="47">
        <f>IFERROR(PIMExport!CR41*1,IFERROR(SUBSTITUTE(PIMExport!CR41,".",",")*1,PIMExport!CR41))</f>
        <v>0</v>
      </c>
      <c r="CS43" s="47">
        <f>IFERROR(PIMExport!CS41*1,IFERROR(SUBSTITUTE(PIMExport!CS41,".",",")*1,PIMExport!CS41))</f>
        <v>0</v>
      </c>
      <c r="CT43" s="47">
        <f>IFERROR(PIMExport!CT41*1,IFERROR(SUBSTITUTE(PIMExport!CT41,".",",")*1,PIMExport!CT41))</f>
        <v>0</v>
      </c>
      <c r="CU43" s="47">
        <f>IFERROR(PIMExport!CU41*1,IFERROR(SUBSTITUTE(PIMExport!CU41,".",",")*1,PIMExport!CU41))</f>
        <v>260</v>
      </c>
      <c r="CV43" s="47">
        <f>IFERROR(PIMExport!CV41*1,IFERROR(SUBSTITUTE(PIMExport!CV41,".",",")*1,PIMExport!CV41))</f>
        <v>0</v>
      </c>
      <c r="CW43" s="47">
        <f>IFERROR(PIMExport!CW41*1,IFERROR(SUBSTITUTE(PIMExport!CW41,".",",")*1,PIMExport!CW41))</f>
        <v>0</v>
      </c>
      <c r="CX43" s="47">
        <f>IFERROR(PIMExport!CX41*1,IFERROR(SUBSTITUTE(PIMExport!CX41,".",",")*1,PIMExport!CX41))</f>
        <v>0</v>
      </c>
      <c r="CY43" s="47">
        <f>IFERROR(PIMExport!CY41*1,IFERROR(SUBSTITUTE(PIMExport!CY41,".",",")*1,PIMExport!CY41))</f>
        <v>0</v>
      </c>
      <c r="CZ43" s="47">
        <f>IFERROR(PIMExport!CZ41*1,IFERROR(SUBSTITUTE(PIMExport!CZ41,".",",")*1,PIMExport!CZ41))</f>
        <v>0</v>
      </c>
      <c r="DA43" s="47">
        <f>IFERROR(PIMExport!DA41*1,IFERROR(SUBSTITUTE(PIMExport!DA41,".",",")*1,PIMExport!DA41))</f>
        <v>700</v>
      </c>
      <c r="DB43" s="47">
        <f>IFERROR(PIMExport!DB41*1,IFERROR(SUBSTITUTE(PIMExport!DB41,".",",")*1,PIMExport!DB41))</f>
        <v>0</v>
      </c>
      <c r="DC43" s="47">
        <f>IFERROR(PIMExport!DC41*1,IFERROR(SUBSTITUTE(PIMExport!DC41,".",",")*1,PIMExport!DC41))</f>
        <v>0</v>
      </c>
      <c r="DD43" s="47">
        <f>IFERROR(PIMExport!DD41*1,IFERROR(SUBSTITUTE(PIMExport!DD41,".",",")*1,PIMExport!DD41))</f>
        <v>0</v>
      </c>
      <c r="DE43" s="47">
        <f>IFERROR(PIMExport!DE41*1,IFERROR(SUBSTITUTE(PIMExport!DE41,".",",")*1,PIMExport!DE41))</f>
        <v>0</v>
      </c>
      <c r="DF43" s="47">
        <f>IFERROR(PIMExport!DF41*1,IFERROR(SUBSTITUTE(PIMExport!DF41,".",",")*1,PIMExport!DF41))</f>
        <v>0</v>
      </c>
      <c r="DG43" s="47">
        <f>IFERROR(PIMExport!DG41*1,IFERROR(SUBSTITUTE(PIMExport!DG41,".",",")*1,PIMExport!DG41))</f>
        <v>0</v>
      </c>
      <c r="DH43" s="47" t="str">
        <f>IFERROR(PIMExport!DH41*1,IFERROR(SUBSTITUTE(PIMExport!DH41,".",",")*1,PIMExport!DH41))</f>
        <v>Equal to or better than 0.100 mm</v>
      </c>
      <c r="DI43" s="47" t="str">
        <f>IFERROR(PIMExport!DI41*1,IFERROR(SUBSTITUTE(PIMExport!DI41,".",",")*1,PIMExport!DI41))</f>
        <v>50ATL10</v>
      </c>
      <c r="DJ43" s="47" t="str">
        <f>IFERROR(PIMExport!DJ41*1,IFERROR(SUBSTITUTE(PIMExport!DJ41,".",",")*1,PIMExport!DJ41))</f>
        <v>120 x 110 mm</v>
      </c>
      <c r="DK43" s="47">
        <f>IFERROR(PIMExport!DK41*1,IFERROR(SUBSTITUTE(PIMExport!DK41,".",",")*1,PIMExport!DK41))</f>
        <v>0</v>
      </c>
      <c r="DL43" s="47">
        <f>IFERROR(PIMExport!DL41*1,IFERROR(SUBSTITUTE(PIMExport!DL41,".",",")*1,PIMExport!DL41))</f>
        <v>520</v>
      </c>
      <c r="DM43" s="47">
        <f>IFERROR(PIMExport!DM41*1,IFERROR(SUBSTITUTE(PIMExport!DM41,".",",")*1,PIMExport!DM41))</f>
        <v>11845</v>
      </c>
      <c r="DN43" s="47">
        <f>IFERROR(PIMExport!DN41*1,IFERROR(SUBSTITUTE(PIMExport!DN41,".",",")*1,PIMExport!DN41))</f>
        <v>0</v>
      </c>
      <c r="DO43" s="47">
        <f>IFERROR(PIMExport!DO41*1,IFERROR(SUBSTITUTE(PIMExport!DO41,".",",")*1,PIMExport!DO41))</f>
        <v>0</v>
      </c>
    </row>
    <row r="44" spans="1:119">
      <c r="A44" s="47" t="str">
        <f>IFERROR(PIMExport!A42*1,IFERROR(SUBSTITUTE(PIMExport!A42,".",",")*1,PIMExport!A42))</f>
        <v>WH12Z260-N</v>
      </c>
      <c r="B44" s="47" t="str">
        <f>IFERROR(PIMExport!B42*1,IFERROR(SUBSTITUTE(PIMExport!B42,".",",")*1,PIMExport!B42))</f>
        <v>Belt</v>
      </c>
      <c r="C44" s="47" t="str">
        <f>IFERROR(PIMExport!C42*1,IFERROR(SUBSTITUTE(PIMExport!C42,".",",")*1,PIMExport!C42))</f>
        <v>Wheel</v>
      </c>
      <c r="D44" s="47">
        <f>IFERROR(PIMExport!D42*1,IFERROR(SUBSTITUTE(PIMExport!D42,".",",")*1,PIMExport!D42))</f>
        <v>11000</v>
      </c>
      <c r="E44" s="47">
        <f>IFERROR(PIMExport!E42*1,IFERROR(SUBSTITUTE(PIMExport!E42,".",",")*1,PIMExport!E42))</f>
        <v>5.5</v>
      </c>
      <c r="F44" s="47">
        <f>IFERROR(PIMExport!F42*1,IFERROR(SUBSTITUTE(PIMExport!F42,".",",")*1,PIMExport!F42))</f>
        <v>0</v>
      </c>
      <c r="G44" s="47">
        <f>IFERROR(PIMExport!G42*1,IFERROR(SUBSTITUTE(PIMExport!G42,".",",")*1,PIMExport!G42))</f>
        <v>17</v>
      </c>
      <c r="H44" s="47">
        <f>IFERROR(PIMExport!H42*1,IFERROR(SUBSTITUTE(PIMExport!H42,".",",")*1,PIMExport!H42))</f>
        <v>1.64</v>
      </c>
      <c r="I44" s="47">
        <f>IFERROR(PIMExport!I42*1,IFERROR(SUBSTITUTE(PIMExport!I42,".",",")*1,PIMExport!I42))</f>
        <v>180</v>
      </c>
      <c r="J44" s="47">
        <f>IFERROR(PIMExport!J42*1,IFERROR(SUBSTITUTE(PIMExport!J42,".",",")*1,PIMExport!J42))</f>
        <v>97</v>
      </c>
      <c r="K44" s="47">
        <f>IFERROR(PIMExport!K42*1,IFERROR(SUBSTITUTE(PIMExport!K42,".",",")*1,PIMExport!K42))</f>
        <v>67</v>
      </c>
      <c r="L44" s="47">
        <f>IFERROR(PIMExport!L42*1,IFERROR(SUBSTITUTE(PIMExport!L42,".",",")*1,PIMExport!L42))</f>
        <v>4.66E-4</v>
      </c>
      <c r="M44" s="47">
        <f>IFERROR(PIMExport!M42*1,IFERROR(SUBSTITUTE(PIMExport!M42,".",",")*1,PIMExport!M42))</f>
        <v>1</v>
      </c>
      <c r="N44" s="47">
        <f>IFERROR(PIMExport!N42*1,IFERROR(SUBSTITUTE(PIMExport!N42,".",",")*1,PIMExport!N42))</f>
        <v>150</v>
      </c>
      <c r="O44" s="47">
        <f>IFERROR(PIMExport!O42*1,IFERROR(SUBSTITUTE(PIMExport!O42,".",",")*1,PIMExport!O42))</f>
        <v>1500</v>
      </c>
      <c r="P44" s="47">
        <f>IFERROR(PIMExport!P42*1,IFERROR(SUBSTITUTE(PIMExport!P42,".",",")*1,PIMExport!P42))</f>
        <v>2308</v>
      </c>
      <c r="Q44" s="47">
        <f>IFERROR(PIMExport!Q42*1,IFERROR(SUBSTITUTE(PIMExport!Q42,".",",")*1,PIMExport!Q42))</f>
        <v>4.8499999999999996</v>
      </c>
      <c r="R44" s="47">
        <f>IFERROR(PIMExport!R42*1,IFERROR(SUBSTITUTE(PIMExport!R42,".",",")*1,PIMExport!R42))</f>
        <v>7</v>
      </c>
      <c r="S44" s="47">
        <f>IFERROR(PIMExport!S42*1,IFERROR(SUBSTITUTE(PIMExport!S42,".",",")*1,PIMExport!S42))</f>
        <v>10</v>
      </c>
      <c r="T44" s="47">
        <f>IFERROR(PIMExport!T42*1,IFERROR(SUBSTITUTE(PIMExport!T42,".",",")*1,PIMExport!T42))</f>
        <v>30</v>
      </c>
      <c r="U44" s="47">
        <f>IFERROR(PIMExport!U42*1,IFERROR(SUBSTITUTE(PIMExport!U42,".",",")*1,PIMExport!U42))</f>
        <v>0.01</v>
      </c>
      <c r="V44" s="47">
        <f>IFERROR(PIMExport!V42*1,IFERROR(SUBSTITUTE(PIMExport!V42,".",",")*1,PIMExport!V42))</f>
        <v>0</v>
      </c>
      <c r="W44" s="47">
        <f>IFERROR(PIMExport!W42*1,IFERROR(SUBSTITUTE(PIMExport!W42,".",",")*1,PIMExport!W42))</f>
        <v>1.5</v>
      </c>
      <c r="X44" s="47">
        <f>IFERROR(PIMExport!X42*1,IFERROR(SUBSTITUTE(PIMExport!X42,".",",")*1,PIMExport!X42))</f>
        <v>3.5</v>
      </c>
      <c r="Y44" s="47">
        <f>IFERROR(PIMExport!Y42*1,IFERROR(SUBSTITUTE(PIMExport!Y42,".",",")*1,PIMExport!Y42))</f>
        <v>5000</v>
      </c>
      <c r="Z44" s="47">
        <f>IFERROR(PIMExport!Z42*1,IFERROR(SUBSTITUTE(PIMExport!Z42,".",",")*1,PIMExport!Z42))</f>
        <v>5500</v>
      </c>
      <c r="AA44" s="47">
        <f>IFERROR(PIMExport!AA42*1,IFERROR(SUBSTITUTE(PIMExport!AA42,".",",")*1,PIMExport!AA42))</f>
        <v>4800</v>
      </c>
      <c r="AB44" s="47">
        <f>IFERROR(PIMExport!AB42*1,IFERROR(SUBSTITUTE(PIMExport!AB42,".",",")*1,PIMExport!AB42))</f>
        <v>0</v>
      </c>
      <c r="AC44" s="47">
        <f>IFERROR(PIMExport!AC42*1,IFERROR(SUBSTITUTE(PIMExport!AC42,".",",")*1,PIMExport!AC42))</f>
        <v>370</v>
      </c>
      <c r="AD44" s="47">
        <f>IFERROR(PIMExport!AD42*1,IFERROR(SUBSTITUTE(PIMExport!AD42,".",",")*1,PIMExport!AD42))</f>
        <v>170</v>
      </c>
      <c r="AE44" s="47">
        <f>IFERROR(PIMExport!AE42*1,IFERROR(SUBSTITUTE(PIMExport!AE42,".",",")*1,PIMExport!AE42))</f>
        <v>4980</v>
      </c>
      <c r="AF44" s="47">
        <f>IFERROR(PIMExport!AF42*1,IFERROR(SUBSTITUTE(PIMExport!AF42,".",",")*1,PIMExport!AF42))</f>
        <v>9300</v>
      </c>
      <c r="AG44" s="47">
        <f>IFERROR(PIMExport!AG42*1,IFERROR(SUBSTITUTE(PIMExport!AG42,".",",")*1,PIMExport!AG42))</f>
        <v>500</v>
      </c>
      <c r="AH44" s="47">
        <f>IFERROR(PIMExport!AH42*1,IFERROR(SUBSTITUTE(PIMExport!AH42,".",",")*1,PIMExport!AH42))</f>
        <v>930</v>
      </c>
      <c r="AI44" s="47">
        <f>IFERROR(PIMExport!AI42*1,IFERROR(SUBSTITUTE(PIMExport!AI42,".",",")*1,PIMExport!AI42))</f>
        <v>500</v>
      </c>
      <c r="AJ44" s="47">
        <f>IFERROR(PIMExport!AJ42*1,IFERROR(SUBSTITUTE(PIMExport!AJ42,".",",")*1,PIMExport!AJ42))</f>
        <v>0</v>
      </c>
      <c r="AK44" s="47">
        <f>IFERROR(PIMExport!AK42*1,IFERROR(SUBSTITUTE(PIMExport!AK42,".",",")*1,PIMExport!AK42))</f>
        <v>0</v>
      </c>
      <c r="AL44" s="47">
        <f>IFERROR(PIMExport!AL42*1,IFERROR(SUBSTITUTE(PIMExport!AL42,".",",")*1,PIMExport!AL42))</f>
        <v>10</v>
      </c>
      <c r="AM44" s="47">
        <f>IFERROR(PIMExport!AM42*1,IFERROR(SUBSTITUTE(PIMExport!AM42,".",",")*1,PIMExport!AM42))</f>
        <v>40</v>
      </c>
      <c r="AN44" s="47">
        <f>IFERROR(PIMExport!AN42*1,IFERROR(SUBSTITUTE(PIMExport!AN42,".",",")*1,PIMExport!AN42))</f>
        <v>1</v>
      </c>
      <c r="AO44" s="47">
        <f>IFERROR(PIMExport!AO42*1,IFERROR(SUBSTITUTE(PIMExport!AO42,".",",")*1,PIMExport!AO42))</f>
        <v>0</v>
      </c>
      <c r="AP44" s="47">
        <f>IFERROR(PIMExport!AP42*1,IFERROR(SUBSTITUTE(PIMExport!AP42,".",",")*1,PIMExport!AP42))</f>
        <v>0</v>
      </c>
      <c r="AQ44" s="47">
        <f>IFERROR(PIMExport!AQ42*1,IFERROR(SUBSTITUTE(PIMExport!AQ42,".",",")*1,PIMExport!AQ42))</f>
        <v>14500</v>
      </c>
      <c r="AR44" s="47">
        <f>IFERROR(PIMExport!AR42*1,IFERROR(SUBSTITUTE(PIMExport!AR42,".",",")*1,PIMExport!AR42))</f>
        <v>44.25</v>
      </c>
      <c r="AS44" s="47">
        <f>IFERROR(PIMExport!AS42*1,IFERROR(SUBSTITUTE(PIMExport!AS42,".",",")*1,PIMExport!AS42))</f>
        <v>2500</v>
      </c>
      <c r="AT44" s="47">
        <f>IFERROR(PIMExport!AT42*1,IFERROR(SUBSTITUTE(PIMExport!AT42,".",",")*1,PIMExport!AT42))</f>
        <v>1</v>
      </c>
      <c r="AU44" s="47">
        <f>IFERROR(PIMExport!AU42*1,IFERROR(SUBSTITUTE(PIMExport!AU42,".",",")*1,PIMExport!AU42))</f>
        <v>0.5</v>
      </c>
      <c r="AV44" s="47">
        <f>IFERROR(PIMExport!AV42*1,IFERROR(SUBSTITUTE(PIMExport!AV42,".",",")*1,PIMExport!AV42))</f>
        <v>2.7</v>
      </c>
      <c r="AW44" s="47">
        <f>IFERROR(PIMExport!AW42*1,IFERROR(SUBSTITUTE(PIMExport!AW42,".",",")*1,PIMExport!AW42))</f>
        <v>3.2</v>
      </c>
      <c r="AX44" s="47">
        <f>IFERROR(PIMExport!AX42*1,IFERROR(SUBSTITUTE(PIMExport!AX42,".",",")*1,PIMExport!AX42))</f>
        <v>2500</v>
      </c>
      <c r="AY44" s="47">
        <f>IFERROR(PIMExport!AY42*1,IFERROR(SUBSTITUTE(PIMExport!AY42,".",",")*1,PIMExport!AY42))</f>
        <v>0.34</v>
      </c>
      <c r="AZ44" s="47">
        <f>IFERROR(PIMExport!AZ42*1,IFERROR(SUBSTITUTE(PIMExport!AZ42,".",",")*1,PIMExport!AZ42))</f>
        <v>28100</v>
      </c>
      <c r="BA44" s="47">
        <f>IFERROR(PIMExport!BA42*1,IFERROR(SUBSTITUTE(PIMExport!BA42,".",",")*1,PIMExport!BA42))</f>
        <v>22500</v>
      </c>
      <c r="BB44" s="47">
        <f>IFERROR(PIMExport!BB42*1,IFERROR(SUBSTITUTE(PIMExport!BB42,".",",")*1,PIMExport!BB42))</f>
        <v>82.76</v>
      </c>
      <c r="BC44" s="47">
        <f>IFERROR(PIMExport!BC42*1,IFERROR(SUBSTITUTE(PIMExport!BC42,".",",")*1,PIMExport!BC42))</f>
        <v>82.76</v>
      </c>
      <c r="BD44" s="47">
        <f>IFERROR(PIMExport!BD42*1,IFERROR(SUBSTITUTE(PIMExport!BD42,".",",")*1,PIMExport!BD42))</f>
        <v>110</v>
      </c>
      <c r="BE44" s="47">
        <f>IFERROR(PIMExport!BE42*1,IFERROR(SUBSTITUTE(PIMExport!BE42,".",",")*1,PIMExport!BE42))</f>
        <v>56</v>
      </c>
      <c r="BF44" s="47">
        <f>IFERROR(PIMExport!BF42*1,IFERROR(SUBSTITUTE(PIMExport!BF42,".",",")*1,PIMExport!BF42))</f>
        <v>0</v>
      </c>
      <c r="BG44" s="47">
        <f>IFERROR(PIMExport!BG42*1,IFERROR(SUBSTITUTE(PIMExport!BG42,".",",")*1,PIMExport!BG42))</f>
        <v>605</v>
      </c>
      <c r="BH44" s="47">
        <f>IFERROR(PIMExport!BH42*1,IFERROR(SUBSTITUTE(PIMExport!BH42,".",",")*1,PIMExport!BH42))</f>
        <v>0</v>
      </c>
      <c r="BI44" s="47">
        <f>IFERROR(PIMExport!BI42*1,IFERROR(SUBSTITUTE(PIMExport!BI42,".",",")*1,PIMExport!BI42))</f>
        <v>0</v>
      </c>
      <c r="BJ44" s="47">
        <f>IFERROR(PIMExport!BJ42*1,IFERROR(SUBSTITUTE(PIMExport!BJ42,".",",")*1,PIMExport!BJ42))</f>
        <v>0</v>
      </c>
      <c r="BK44" s="47">
        <f>IFERROR(PIMExport!BK42*1,IFERROR(SUBSTITUTE(PIMExport!BK42,".",",")*1,PIMExport!BK42))</f>
        <v>0</v>
      </c>
      <c r="BL44" s="47">
        <f>IFERROR(PIMExport!BL42*1,IFERROR(SUBSTITUTE(PIMExport!BL42,".",",")*1,PIMExport!BL42))</f>
        <v>0</v>
      </c>
      <c r="BM44" s="47">
        <f>IFERROR(PIMExport!BM42*1,IFERROR(SUBSTITUTE(PIMExport!BM42,".",",")*1,PIMExport!BM42))</f>
        <v>0</v>
      </c>
      <c r="BN44" s="47">
        <f>IFERROR(PIMExport!BN42*1,IFERROR(SUBSTITUTE(PIMExport!BN42,".",",")*1,PIMExport!BN42))</f>
        <v>0</v>
      </c>
      <c r="BO44" s="47">
        <f>IFERROR(PIMExport!BO42*1,IFERROR(SUBSTITUTE(PIMExport!BO42,".",",")*1,PIMExport!BO42))</f>
        <v>0</v>
      </c>
      <c r="BP44" s="47">
        <f>IFERROR(PIMExport!BP42*1,IFERROR(SUBSTITUTE(PIMExport!BP42,".",",")*1,PIMExport!BP42))</f>
        <v>0</v>
      </c>
      <c r="BQ44" s="47">
        <f>IFERROR(PIMExport!BQ42*1,IFERROR(SUBSTITUTE(PIMExport!BQ42,".",",")*1,PIMExport!BQ42))</f>
        <v>0</v>
      </c>
      <c r="BR44" s="47">
        <f>IFERROR(PIMExport!BR42*1,IFERROR(SUBSTITUTE(PIMExport!BR42,".",",")*1,PIMExport!BR42))</f>
        <v>0</v>
      </c>
      <c r="BS44" s="47">
        <f>IFERROR(PIMExport!BS42*1,IFERROR(SUBSTITUTE(PIMExport!BS42,".",",")*1,PIMExport!BS42))</f>
        <v>0</v>
      </c>
      <c r="BT44" s="47">
        <f>IFERROR(PIMExport!BT42*1,IFERROR(SUBSTITUTE(PIMExport!BT42,".",",")*1,PIMExport!BT42))</f>
        <v>0</v>
      </c>
      <c r="BU44" s="47">
        <f>IFERROR(PIMExport!BU42*1,IFERROR(SUBSTITUTE(PIMExport!BU42,".",",")*1,PIMExport!BU42))</f>
        <v>0</v>
      </c>
      <c r="BV44" s="47">
        <f>IFERROR(PIMExport!BV42*1,IFERROR(SUBSTITUTE(PIMExport!BV42,".",",")*1,PIMExport!BV42))</f>
        <v>0</v>
      </c>
      <c r="BW44" s="47">
        <f>IFERROR(PIMExport!BW42*1,IFERROR(SUBSTITUTE(PIMExport!BW42,".",",")*1,PIMExport!BW42))</f>
        <v>0</v>
      </c>
      <c r="BX44" s="47">
        <f>IFERROR(PIMExport!BX42*1,IFERROR(SUBSTITUTE(PIMExport!BX42,".",",")*1,PIMExport!BX42))</f>
        <v>0</v>
      </c>
      <c r="BY44" s="47">
        <f>IFERROR(PIMExport!BY42*1,IFERROR(SUBSTITUTE(PIMExport!BY42,".",",")*1,PIMExport!BY42))</f>
        <v>0</v>
      </c>
      <c r="BZ44" s="47">
        <f>IFERROR(PIMExport!BZ42*1,IFERROR(SUBSTITUTE(PIMExport!BZ42,".",",")*1,PIMExport!BZ42))</f>
        <v>0</v>
      </c>
      <c r="CA44" s="47">
        <f>IFERROR(PIMExport!CA42*1,IFERROR(SUBSTITUTE(PIMExport!CA42,".",",")*1,PIMExport!CA42))</f>
        <v>0</v>
      </c>
      <c r="CB44" s="47">
        <f>IFERROR(PIMExport!CB42*1,IFERROR(SUBSTITUTE(PIMExport!CB42,".",",")*1,PIMExport!CB42))</f>
        <v>0</v>
      </c>
      <c r="CC44" s="47">
        <f>IFERROR(PIMExport!CC42*1,IFERROR(SUBSTITUTE(PIMExport!CC42,".",",")*1,PIMExport!CC42))</f>
        <v>0</v>
      </c>
      <c r="CD44" s="47">
        <f>IFERROR(PIMExport!CD42*1,IFERROR(SUBSTITUTE(PIMExport!CD42,".",",")*1,PIMExport!CD42))</f>
        <v>0</v>
      </c>
      <c r="CE44" s="47">
        <f>IFERROR(PIMExport!CE42*1,IFERROR(SUBSTITUTE(PIMExport!CE42,".",",")*1,PIMExport!CE42))</f>
        <v>0</v>
      </c>
      <c r="CF44" s="47">
        <f>IFERROR(PIMExport!CF42*1,IFERROR(SUBSTITUTE(PIMExport!CF42,".",",")*1,PIMExport!CF42))</f>
        <v>0</v>
      </c>
      <c r="CG44" s="47">
        <f>IFERROR(PIMExport!CG42*1,IFERROR(SUBSTITUTE(PIMExport!CG42,".",",")*1,PIMExport!CG42))</f>
        <v>0</v>
      </c>
      <c r="CH44" s="47">
        <f>IFERROR(PIMExport!CH42*1,IFERROR(SUBSTITUTE(PIMExport!CH42,".",",")*1,PIMExport!CH42))</f>
        <v>0</v>
      </c>
      <c r="CI44" s="47">
        <f>IFERROR(PIMExport!CI42*1,IFERROR(SUBSTITUTE(PIMExport!CI42,".",",")*1,PIMExport!CI42))</f>
        <v>0</v>
      </c>
      <c r="CJ44" s="47">
        <f>IFERROR(PIMExport!CJ42*1,IFERROR(SUBSTITUTE(PIMExport!CJ42,".",",")*1,PIMExport!CJ42))</f>
        <v>0</v>
      </c>
      <c r="CK44" s="47">
        <f>IFERROR(PIMExport!CK42*1,IFERROR(SUBSTITUTE(PIMExport!CK42,".",",")*1,PIMExport!CK42))</f>
        <v>0</v>
      </c>
      <c r="CL44" s="47">
        <f>IFERROR(PIMExport!CL42*1,IFERROR(SUBSTITUTE(PIMExport!CL42,".",",")*1,PIMExport!CL42))</f>
        <v>0</v>
      </c>
      <c r="CM44" s="47">
        <f>IFERROR(PIMExport!CM42*1,IFERROR(SUBSTITUTE(PIMExport!CM42,".",",")*1,PIMExport!CM42))</f>
        <v>0</v>
      </c>
      <c r="CN44" s="47">
        <f>IFERROR(PIMExport!CN42*1,IFERROR(SUBSTITUTE(PIMExport!CN42,".",",")*1,PIMExport!CN42))</f>
        <v>0</v>
      </c>
      <c r="CO44" s="47">
        <f>IFERROR(PIMExport!CO42*1,IFERROR(SUBSTITUTE(PIMExport!CO42,".",",")*1,PIMExport!CO42))</f>
        <v>0</v>
      </c>
      <c r="CP44" s="47">
        <f>IFERROR(PIMExport!CP42*1,IFERROR(SUBSTITUTE(PIMExport!CP42,".",",")*1,PIMExport!CP42))</f>
        <v>0</v>
      </c>
      <c r="CQ44" s="47">
        <f>IFERROR(PIMExport!CQ42*1,IFERROR(SUBSTITUTE(PIMExport!CQ42,".",",")*1,PIMExport!CQ42))</f>
        <v>0</v>
      </c>
      <c r="CR44" s="47">
        <f>IFERROR(PIMExport!CR42*1,IFERROR(SUBSTITUTE(PIMExport!CR42,".",",")*1,PIMExport!CR42))</f>
        <v>0</v>
      </c>
      <c r="CS44" s="47">
        <f>IFERROR(PIMExport!CS42*1,IFERROR(SUBSTITUTE(PIMExport!CS42,".",",")*1,PIMExport!CS42))</f>
        <v>0</v>
      </c>
      <c r="CT44" s="47">
        <f>IFERROR(PIMExport!CT42*1,IFERROR(SUBSTITUTE(PIMExport!CT42,".",",")*1,PIMExport!CT42))</f>
        <v>0</v>
      </c>
      <c r="CU44" s="47">
        <f>IFERROR(PIMExport!CU42*1,IFERROR(SUBSTITUTE(PIMExport!CU42,".",",")*1,PIMExport!CU42))</f>
        <v>260</v>
      </c>
      <c r="CV44" s="47">
        <f>IFERROR(PIMExport!CV42*1,IFERROR(SUBSTITUTE(PIMExport!CV42,".",",")*1,PIMExport!CV42))</f>
        <v>0</v>
      </c>
      <c r="CW44" s="47">
        <f>IFERROR(PIMExport!CW42*1,IFERROR(SUBSTITUTE(PIMExport!CW42,".",",")*1,PIMExport!CW42))</f>
        <v>0</v>
      </c>
      <c r="CX44" s="47">
        <f>IFERROR(PIMExport!CX42*1,IFERROR(SUBSTITUTE(PIMExport!CX42,".",",")*1,PIMExport!CX42))</f>
        <v>0</v>
      </c>
      <c r="CY44" s="47">
        <f>IFERROR(PIMExport!CY42*1,IFERROR(SUBSTITUTE(PIMExport!CY42,".",",")*1,PIMExport!CY42))</f>
        <v>0</v>
      </c>
      <c r="CZ44" s="47">
        <f>IFERROR(PIMExport!CZ42*1,IFERROR(SUBSTITUTE(PIMExport!CZ42,".",",")*1,PIMExport!CZ42))</f>
        <v>0</v>
      </c>
      <c r="DA44" s="47">
        <f>IFERROR(PIMExport!DA42*1,IFERROR(SUBSTITUTE(PIMExport!DA42,".",",")*1,PIMExport!DA42))</f>
        <v>700</v>
      </c>
      <c r="DB44" s="47">
        <f>IFERROR(PIMExport!DB42*1,IFERROR(SUBSTITUTE(PIMExport!DB42,".",",")*1,PIMExport!DB42))</f>
        <v>0</v>
      </c>
      <c r="DC44" s="47">
        <f>IFERROR(PIMExport!DC42*1,IFERROR(SUBSTITUTE(PIMExport!DC42,".",",")*1,PIMExport!DC42))</f>
        <v>0</v>
      </c>
      <c r="DD44" s="47">
        <f>IFERROR(PIMExport!DD42*1,IFERROR(SUBSTITUTE(PIMExport!DD42,".",",")*1,PIMExport!DD42))</f>
        <v>0</v>
      </c>
      <c r="DE44" s="47">
        <f>IFERROR(PIMExport!DE42*1,IFERROR(SUBSTITUTE(PIMExport!DE42,".",",")*1,PIMExport!DE42))</f>
        <v>0</v>
      </c>
      <c r="DF44" s="47">
        <f>IFERROR(PIMExport!DF42*1,IFERROR(SUBSTITUTE(PIMExport!DF42,".",",")*1,PIMExport!DF42))</f>
        <v>0</v>
      </c>
      <c r="DG44" s="47">
        <f>IFERROR(PIMExport!DG42*1,IFERROR(SUBSTITUTE(PIMExport!DG42,".",",")*1,PIMExport!DG42))</f>
        <v>0</v>
      </c>
      <c r="DH44" s="47" t="str">
        <f>IFERROR(PIMExport!DH42*1,IFERROR(SUBSTITUTE(PIMExport!DH42,".",",")*1,PIMExport!DH42))</f>
        <v>Equal to or better than 0.100 mm</v>
      </c>
      <c r="DI44" s="47" t="str">
        <f>IFERROR(PIMExport!DI42*1,IFERROR(SUBSTITUTE(PIMExport!DI42,".",",")*1,PIMExport!DI42))</f>
        <v>50ATL10</v>
      </c>
      <c r="DJ44" s="47" t="str">
        <f>IFERROR(PIMExport!DJ42*1,IFERROR(SUBSTITUTE(PIMExport!DJ42,".",",")*1,PIMExport!DJ42))</f>
        <v>120 x 110 mm</v>
      </c>
      <c r="DK44" s="47">
        <f>IFERROR(PIMExport!DK42*1,IFERROR(SUBSTITUTE(PIMExport!DK42,".",",")*1,PIMExport!DK42))</f>
        <v>0</v>
      </c>
      <c r="DL44" s="47">
        <f>IFERROR(PIMExport!DL42*1,IFERROR(SUBSTITUTE(PIMExport!DL42,".",",")*1,PIMExport!DL42))</f>
        <v>280</v>
      </c>
      <c r="DM44" s="47">
        <f>IFERROR(PIMExport!DM42*1,IFERROR(SUBSTITUTE(PIMExport!DM42,".",",")*1,PIMExport!DM42))</f>
        <v>11605</v>
      </c>
      <c r="DN44" s="47">
        <f>IFERROR(PIMExport!DN42*1,IFERROR(SUBSTITUTE(PIMExport!DN42,".",",")*1,PIMExport!DN42))</f>
        <v>0</v>
      </c>
      <c r="DO44" s="47">
        <f>IFERROR(PIMExport!DO42*1,IFERROR(SUBSTITUTE(PIMExport!DO42,".",",")*1,PIMExport!DO42))</f>
        <v>0</v>
      </c>
    </row>
    <row r="45" spans="1:119">
      <c r="A45" s="47" t="str">
        <f>IFERROR(PIMExport!A43*1,IFERROR(SUBSTITUTE(PIMExport!A43,".",",")*1,PIMExport!A43))</f>
        <v>WH12Z260-Z300</v>
      </c>
      <c r="B45" s="47" t="str">
        <f>IFERROR(PIMExport!B43*1,IFERROR(SUBSTITUTE(PIMExport!B43,".",",")*1,PIMExport!B43))</f>
        <v>Belt</v>
      </c>
      <c r="C45" s="47" t="str">
        <f>IFERROR(PIMExport!C43*1,IFERROR(SUBSTITUTE(PIMExport!C43,".",",")*1,PIMExport!C43))</f>
        <v>Wheel</v>
      </c>
      <c r="D45" s="47">
        <f>IFERROR(PIMExport!D43*1,IFERROR(SUBSTITUTE(PIMExport!D43,".",",")*1,PIMExport!D43))</f>
        <v>10940</v>
      </c>
      <c r="E45" s="47">
        <f>IFERROR(PIMExport!E43*1,IFERROR(SUBSTITUTE(PIMExport!E43,".",",")*1,PIMExport!E43))</f>
        <v>5.5</v>
      </c>
      <c r="F45" s="47">
        <f>IFERROR(PIMExport!F43*1,IFERROR(SUBSTITUTE(PIMExport!F43,".",",")*1,PIMExport!F43))</f>
        <v>0</v>
      </c>
      <c r="G45" s="47">
        <f>IFERROR(PIMExport!G43*1,IFERROR(SUBSTITUTE(PIMExport!G43,".",",")*1,PIMExport!G43))</f>
        <v>17</v>
      </c>
      <c r="H45" s="47">
        <f>IFERROR(PIMExport!H43*1,IFERROR(SUBSTITUTE(PIMExport!H43,".",",")*1,PIMExport!H43))</f>
        <v>1.64</v>
      </c>
      <c r="I45" s="47">
        <f>IFERROR(PIMExport!I43*1,IFERROR(SUBSTITUTE(PIMExport!I43,".",",")*1,PIMExport!I43))</f>
        <v>300</v>
      </c>
      <c r="J45" s="47">
        <f>IFERROR(PIMExport!J43*1,IFERROR(SUBSTITUTE(PIMExport!J43,".",",")*1,PIMExport!J43))</f>
        <v>97</v>
      </c>
      <c r="K45" s="47">
        <f>IFERROR(PIMExport!K43*1,IFERROR(SUBSTITUTE(PIMExport!K43,".",",")*1,PIMExport!K43))</f>
        <v>67</v>
      </c>
      <c r="L45" s="47">
        <f>IFERROR(PIMExport!L43*1,IFERROR(SUBSTITUTE(PIMExport!L43,".",",")*1,PIMExport!L43))</f>
        <v>4.66E-4</v>
      </c>
      <c r="M45" s="47">
        <f>IFERROR(PIMExport!M43*1,IFERROR(SUBSTITUTE(PIMExport!M43,".",",")*1,PIMExport!M43))</f>
        <v>1</v>
      </c>
      <c r="N45" s="47">
        <f>IFERROR(PIMExport!N43*1,IFERROR(SUBSTITUTE(PIMExport!N43,".",",")*1,PIMExport!N43))</f>
        <v>150</v>
      </c>
      <c r="O45" s="47">
        <f>IFERROR(PIMExport!O43*1,IFERROR(SUBSTITUTE(PIMExport!O43,".",",")*1,PIMExport!O43))</f>
        <v>1500</v>
      </c>
      <c r="P45" s="47">
        <f>IFERROR(PIMExport!P43*1,IFERROR(SUBSTITUTE(PIMExport!P43,".",",")*1,PIMExport!P43))</f>
        <v>2308</v>
      </c>
      <c r="Q45" s="47">
        <f>IFERROR(PIMExport!Q43*1,IFERROR(SUBSTITUTE(PIMExport!Q43,".",",")*1,PIMExport!Q43))</f>
        <v>4.8499999999999996</v>
      </c>
      <c r="R45" s="47">
        <f>IFERROR(PIMExport!R43*1,IFERROR(SUBSTITUTE(PIMExport!R43,".",",")*1,PIMExport!R43))</f>
        <v>7</v>
      </c>
      <c r="S45" s="47">
        <f>IFERROR(PIMExport!S43*1,IFERROR(SUBSTITUTE(PIMExport!S43,".",",")*1,PIMExport!S43))</f>
        <v>10</v>
      </c>
      <c r="T45" s="47">
        <f>IFERROR(PIMExport!T43*1,IFERROR(SUBSTITUTE(PIMExport!T43,".",",")*1,PIMExport!T43))</f>
        <v>30</v>
      </c>
      <c r="U45" s="47">
        <f>IFERROR(PIMExport!U43*1,IFERROR(SUBSTITUTE(PIMExport!U43,".",",")*1,PIMExport!U43))</f>
        <v>0.01</v>
      </c>
      <c r="V45" s="47">
        <f>IFERROR(PIMExport!V43*1,IFERROR(SUBSTITUTE(PIMExport!V43,".",",")*1,PIMExport!V43))</f>
        <v>0</v>
      </c>
      <c r="W45" s="47">
        <f>IFERROR(PIMExport!W43*1,IFERROR(SUBSTITUTE(PIMExport!W43,".",",")*1,PIMExport!W43))</f>
        <v>1.5</v>
      </c>
      <c r="X45" s="47">
        <f>IFERROR(PIMExport!X43*1,IFERROR(SUBSTITUTE(PIMExport!X43,".",",")*1,PIMExport!X43))</f>
        <v>3.5</v>
      </c>
      <c r="Y45" s="47">
        <f>IFERROR(PIMExport!Y43*1,IFERROR(SUBSTITUTE(PIMExport!Y43,".",",")*1,PIMExport!Y43))</f>
        <v>5000</v>
      </c>
      <c r="Z45" s="47">
        <f>IFERROR(PIMExport!Z43*1,IFERROR(SUBSTITUTE(PIMExport!Z43,".",",")*1,PIMExport!Z43))</f>
        <v>5500</v>
      </c>
      <c r="AA45" s="47">
        <f>IFERROR(PIMExport!AA43*1,IFERROR(SUBSTITUTE(PIMExport!AA43,".",",")*1,PIMExport!AA43))</f>
        <v>4800</v>
      </c>
      <c r="AB45" s="47">
        <f>IFERROR(PIMExport!AB43*1,IFERROR(SUBSTITUTE(PIMExport!AB43,".",",")*1,PIMExport!AB43))</f>
        <v>0</v>
      </c>
      <c r="AC45" s="47">
        <f>IFERROR(PIMExport!AC43*1,IFERROR(SUBSTITUTE(PIMExport!AC43,".",",")*1,PIMExport!AC43))</f>
        <v>370</v>
      </c>
      <c r="AD45" s="47">
        <f>IFERROR(PIMExport!AD43*1,IFERROR(SUBSTITUTE(PIMExport!AD43,".",",")*1,PIMExport!AD43))</f>
        <v>170</v>
      </c>
      <c r="AE45" s="47">
        <f>IFERROR(PIMExport!AE43*1,IFERROR(SUBSTITUTE(PIMExport!AE43,".",",")*1,PIMExport!AE43))</f>
        <v>4980</v>
      </c>
      <c r="AF45" s="47">
        <f>IFERROR(PIMExport!AF43*1,IFERROR(SUBSTITUTE(PIMExport!AF43,".",",")*1,PIMExport!AF43))</f>
        <v>9300</v>
      </c>
      <c r="AG45" s="47">
        <f>IFERROR(PIMExport!AG43*1,IFERROR(SUBSTITUTE(PIMExport!AG43,".",",")*1,PIMExport!AG43))</f>
        <v>500</v>
      </c>
      <c r="AH45" s="47">
        <f>IFERROR(PIMExport!AH43*1,IFERROR(SUBSTITUTE(PIMExport!AH43,".",",")*1,PIMExport!AH43))</f>
        <v>0</v>
      </c>
      <c r="AI45" s="47">
        <f>IFERROR(PIMExport!AI43*1,IFERROR(SUBSTITUTE(PIMExport!AI43,".",",")*1,PIMExport!AI43))</f>
        <v>0</v>
      </c>
      <c r="AJ45" s="47">
        <f>IFERROR(PIMExport!AJ43*1,IFERROR(SUBSTITUTE(PIMExport!AJ43,".",",")*1,PIMExport!AJ43))</f>
        <v>4.9800000000000004</v>
      </c>
      <c r="AK45" s="47">
        <f>IFERROR(PIMExport!AK43*1,IFERROR(SUBSTITUTE(PIMExport!AK43,".",",")*1,PIMExport!AK43))</f>
        <v>9.3000000000000007</v>
      </c>
      <c r="AL45" s="47">
        <f>IFERROR(PIMExport!AL43*1,IFERROR(SUBSTITUTE(PIMExport!AL43,".",",")*1,PIMExport!AL43))</f>
        <v>10</v>
      </c>
      <c r="AM45" s="47">
        <f>IFERROR(PIMExport!AM43*1,IFERROR(SUBSTITUTE(PIMExport!AM43,".",",")*1,PIMExport!AM43))</f>
        <v>40</v>
      </c>
      <c r="AN45" s="47">
        <f>IFERROR(PIMExport!AN43*1,IFERROR(SUBSTITUTE(PIMExport!AN43,".",",")*1,PIMExport!AN43))</f>
        <v>2</v>
      </c>
      <c r="AO45" s="47">
        <f>IFERROR(PIMExport!AO43*1,IFERROR(SUBSTITUTE(PIMExport!AO43,".",",")*1,PIMExport!AO43))</f>
        <v>0</v>
      </c>
      <c r="AP45" s="47">
        <f>IFERROR(PIMExport!AP43*1,IFERROR(SUBSTITUTE(PIMExport!AP43,".",",")*1,PIMExport!AP43))</f>
        <v>0</v>
      </c>
      <c r="AQ45" s="47">
        <f>IFERROR(PIMExport!AQ43*1,IFERROR(SUBSTITUTE(PIMExport!AQ43,".",",")*1,PIMExport!AQ43))</f>
        <v>14500</v>
      </c>
      <c r="AR45" s="47">
        <f>IFERROR(PIMExport!AR43*1,IFERROR(SUBSTITUTE(PIMExport!AR43,".",",")*1,PIMExport!AR43))</f>
        <v>44.25</v>
      </c>
      <c r="AS45" s="47">
        <f>IFERROR(PIMExport!AS43*1,IFERROR(SUBSTITUTE(PIMExport!AS43,".",",")*1,PIMExport!AS43))</f>
        <v>2500</v>
      </c>
      <c r="AT45" s="47">
        <f>IFERROR(PIMExport!AT43*1,IFERROR(SUBSTITUTE(PIMExport!AT43,".",",")*1,PIMExport!AT43))</f>
        <v>1</v>
      </c>
      <c r="AU45" s="47">
        <f>IFERROR(PIMExport!AU43*1,IFERROR(SUBSTITUTE(PIMExport!AU43,".",",")*1,PIMExport!AU43))</f>
        <v>0.5</v>
      </c>
      <c r="AV45" s="47">
        <f>IFERROR(PIMExport!AV43*1,IFERROR(SUBSTITUTE(PIMExport!AV43,".",",")*1,PIMExport!AV43))</f>
        <v>2.7</v>
      </c>
      <c r="AW45" s="47">
        <f>IFERROR(PIMExport!AW43*1,IFERROR(SUBSTITUTE(PIMExport!AW43,".",",")*1,PIMExport!AW43))</f>
        <v>3.2</v>
      </c>
      <c r="AX45" s="47">
        <f>IFERROR(PIMExport!AX43*1,IFERROR(SUBSTITUTE(PIMExport!AX43,".",",")*1,PIMExport!AX43))</f>
        <v>2500</v>
      </c>
      <c r="AY45" s="47">
        <f>IFERROR(PIMExport!AY43*1,IFERROR(SUBSTITUTE(PIMExport!AY43,".",",")*1,PIMExport!AY43))</f>
        <v>0.34</v>
      </c>
      <c r="AZ45" s="47">
        <f>IFERROR(PIMExport!AZ43*1,IFERROR(SUBSTITUTE(PIMExport!AZ43,".",",")*1,PIMExport!AZ43))</f>
        <v>28100</v>
      </c>
      <c r="BA45" s="47">
        <f>IFERROR(PIMExport!BA43*1,IFERROR(SUBSTITUTE(PIMExport!BA43,".",",")*1,PIMExport!BA43))</f>
        <v>22500</v>
      </c>
      <c r="BB45" s="47">
        <f>IFERROR(PIMExport!BB43*1,IFERROR(SUBSTITUTE(PIMExport!BB43,".",",")*1,PIMExport!BB43))</f>
        <v>82.76</v>
      </c>
      <c r="BC45" s="47">
        <f>IFERROR(PIMExport!BC43*1,IFERROR(SUBSTITUTE(PIMExport!BC43,".",",")*1,PIMExport!BC43))</f>
        <v>82.76</v>
      </c>
      <c r="BD45" s="47">
        <f>IFERROR(PIMExport!BD43*1,IFERROR(SUBSTITUTE(PIMExport!BD43,".",",")*1,PIMExport!BD43))</f>
        <v>110</v>
      </c>
      <c r="BE45" s="47">
        <f>IFERROR(PIMExport!BE43*1,IFERROR(SUBSTITUTE(PIMExport!BE43,".",",")*1,PIMExport!BE43))</f>
        <v>56</v>
      </c>
      <c r="BF45" s="47">
        <f>IFERROR(PIMExport!BF43*1,IFERROR(SUBSTITUTE(PIMExport!BF43,".",",")*1,PIMExport!BF43))</f>
        <v>0</v>
      </c>
      <c r="BG45" s="47">
        <f>IFERROR(PIMExport!BG43*1,IFERROR(SUBSTITUTE(PIMExport!BG43,".",",")*1,PIMExport!BG43))</f>
        <v>605</v>
      </c>
      <c r="BH45" s="47">
        <f>IFERROR(PIMExport!BH43*1,IFERROR(SUBSTITUTE(PIMExport!BH43,".",",")*1,PIMExport!BH43))</f>
        <v>0</v>
      </c>
      <c r="BI45" s="47">
        <f>IFERROR(PIMExport!BI43*1,IFERROR(SUBSTITUTE(PIMExport!BI43,".",",")*1,PIMExport!BI43))</f>
        <v>0</v>
      </c>
      <c r="BJ45" s="47">
        <f>IFERROR(PIMExport!BJ43*1,IFERROR(SUBSTITUTE(PIMExport!BJ43,".",",")*1,PIMExport!BJ43))</f>
        <v>0</v>
      </c>
      <c r="BK45" s="47">
        <f>IFERROR(PIMExport!BK43*1,IFERROR(SUBSTITUTE(PIMExport!BK43,".",",")*1,PIMExport!BK43))</f>
        <v>0</v>
      </c>
      <c r="BL45" s="47">
        <f>IFERROR(PIMExport!BL43*1,IFERROR(SUBSTITUTE(PIMExport!BL43,".",",")*1,PIMExport!BL43))</f>
        <v>0</v>
      </c>
      <c r="BM45" s="47">
        <f>IFERROR(PIMExport!BM43*1,IFERROR(SUBSTITUTE(PIMExport!BM43,".",",")*1,PIMExport!BM43))</f>
        <v>0</v>
      </c>
      <c r="BN45" s="47">
        <f>IFERROR(PIMExport!BN43*1,IFERROR(SUBSTITUTE(PIMExport!BN43,".",",")*1,PIMExport!BN43))</f>
        <v>0</v>
      </c>
      <c r="BO45" s="47">
        <f>IFERROR(PIMExport!BO43*1,IFERROR(SUBSTITUTE(PIMExport!BO43,".",",")*1,PIMExport!BO43))</f>
        <v>0</v>
      </c>
      <c r="BP45" s="47">
        <f>IFERROR(PIMExport!BP43*1,IFERROR(SUBSTITUTE(PIMExport!BP43,".",",")*1,PIMExport!BP43))</f>
        <v>0</v>
      </c>
      <c r="BQ45" s="47">
        <f>IFERROR(PIMExport!BQ43*1,IFERROR(SUBSTITUTE(PIMExport!BQ43,".",",")*1,PIMExport!BQ43))</f>
        <v>0</v>
      </c>
      <c r="BR45" s="47">
        <f>IFERROR(PIMExport!BR43*1,IFERROR(SUBSTITUTE(PIMExport!BR43,".",",")*1,PIMExport!BR43))</f>
        <v>0</v>
      </c>
      <c r="BS45" s="47">
        <f>IFERROR(PIMExport!BS43*1,IFERROR(SUBSTITUTE(PIMExport!BS43,".",",")*1,PIMExport!BS43))</f>
        <v>0</v>
      </c>
      <c r="BT45" s="47">
        <f>IFERROR(PIMExport!BT43*1,IFERROR(SUBSTITUTE(PIMExport!BT43,".",",")*1,PIMExport!BT43))</f>
        <v>0</v>
      </c>
      <c r="BU45" s="47">
        <f>IFERROR(PIMExport!BU43*1,IFERROR(SUBSTITUTE(PIMExport!BU43,".",",")*1,PIMExport!BU43))</f>
        <v>0</v>
      </c>
      <c r="BV45" s="47">
        <f>IFERROR(PIMExport!BV43*1,IFERROR(SUBSTITUTE(PIMExport!BV43,".",",")*1,PIMExport!BV43))</f>
        <v>0</v>
      </c>
      <c r="BW45" s="47">
        <f>IFERROR(PIMExport!BW43*1,IFERROR(SUBSTITUTE(PIMExport!BW43,".",",")*1,PIMExport!BW43))</f>
        <v>0</v>
      </c>
      <c r="BX45" s="47">
        <f>IFERROR(PIMExport!BX43*1,IFERROR(SUBSTITUTE(PIMExport!BX43,".",",")*1,PIMExport!BX43))</f>
        <v>0</v>
      </c>
      <c r="BY45" s="47">
        <f>IFERROR(PIMExport!BY43*1,IFERROR(SUBSTITUTE(PIMExport!BY43,".",",")*1,PIMExport!BY43))</f>
        <v>0</v>
      </c>
      <c r="BZ45" s="47">
        <f>IFERROR(PIMExport!BZ43*1,IFERROR(SUBSTITUTE(PIMExport!BZ43,".",",")*1,PIMExport!BZ43))</f>
        <v>0</v>
      </c>
      <c r="CA45" s="47">
        <f>IFERROR(PIMExport!CA43*1,IFERROR(SUBSTITUTE(PIMExport!CA43,".",",")*1,PIMExport!CA43))</f>
        <v>0</v>
      </c>
      <c r="CB45" s="47">
        <f>IFERROR(PIMExport!CB43*1,IFERROR(SUBSTITUTE(PIMExport!CB43,".",",")*1,PIMExport!CB43))</f>
        <v>0</v>
      </c>
      <c r="CC45" s="47">
        <f>IFERROR(PIMExport!CC43*1,IFERROR(SUBSTITUTE(PIMExport!CC43,".",",")*1,PIMExport!CC43))</f>
        <v>0</v>
      </c>
      <c r="CD45" s="47">
        <f>IFERROR(PIMExport!CD43*1,IFERROR(SUBSTITUTE(PIMExport!CD43,".",",")*1,PIMExport!CD43))</f>
        <v>0</v>
      </c>
      <c r="CE45" s="47">
        <f>IFERROR(PIMExport!CE43*1,IFERROR(SUBSTITUTE(PIMExport!CE43,".",",")*1,PIMExport!CE43))</f>
        <v>0</v>
      </c>
      <c r="CF45" s="47">
        <f>IFERROR(PIMExport!CF43*1,IFERROR(SUBSTITUTE(PIMExport!CF43,".",",")*1,PIMExport!CF43))</f>
        <v>0</v>
      </c>
      <c r="CG45" s="47">
        <f>IFERROR(PIMExport!CG43*1,IFERROR(SUBSTITUTE(PIMExport!CG43,".",",")*1,PIMExport!CG43))</f>
        <v>0</v>
      </c>
      <c r="CH45" s="47">
        <f>IFERROR(PIMExport!CH43*1,IFERROR(SUBSTITUTE(PIMExport!CH43,".",",")*1,PIMExport!CH43))</f>
        <v>0</v>
      </c>
      <c r="CI45" s="47">
        <f>IFERROR(PIMExport!CI43*1,IFERROR(SUBSTITUTE(PIMExport!CI43,".",",")*1,PIMExport!CI43))</f>
        <v>0</v>
      </c>
      <c r="CJ45" s="47">
        <f>IFERROR(PIMExport!CJ43*1,IFERROR(SUBSTITUTE(PIMExport!CJ43,".",",")*1,PIMExport!CJ43))</f>
        <v>0</v>
      </c>
      <c r="CK45" s="47">
        <f>IFERROR(PIMExport!CK43*1,IFERROR(SUBSTITUTE(PIMExport!CK43,".",",")*1,PIMExport!CK43))</f>
        <v>0</v>
      </c>
      <c r="CL45" s="47">
        <f>IFERROR(PIMExport!CL43*1,IFERROR(SUBSTITUTE(PIMExport!CL43,".",",")*1,PIMExport!CL43))</f>
        <v>0</v>
      </c>
      <c r="CM45" s="47">
        <f>IFERROR(PIMExport!CM43*1,IFERROR(SUBSTITUTE(PIMExport!CM43,".",",")*1,PIMExport!CM43))</f>
        <v>0</v>
      </c>
      <c r="CN45" s="47">
        <f>IFERROR(PIMExport!CN43*1,IFERROR(SUBSTITUTE(PIMExport!CN43,".",",")*1,PIMExport!CN43))</f>
        <v>0</v>
      </c>
      <c r="CO45" s="47">
        <f>IFERROR(PIMExport!CO43*1,IFERROR(SUBSTITUTE(PIMExport!CO43,".",",")*1,PIMExport!CO43))</f>
        <v>0</v>
      </c>
      <c r="CP45" s="47">
        <f>IFERROR(PIMExport!CP43*1,IFERROR(SUBSTITUTE(PIMExport!CP43,".",",")*1,PIMExport!CP43))</f>
        <v>0</v>
      </c>
      <c r="CQ45" s="47">
        <f>IFERROR(PIMExport!CQ43*1,IFERROR(SUBSTITUTE(PIMExport!CQ43,".",",")*1,PIMExport!CQ43))</f>
        <v>0</v>
      </c>
      <c r="CR45" s="47">
        <f>IFERROR(PIMExport!CR43*1,IFERROR(SUBSTITUTE(PIMExport!CR43,".",",")*1,PIMExport!CR43))</f>
        <v>0</v>
      </c>
      <c r="CS45" s="47">
        <f>IFERROR(PIMExport!CS43*1,IFERROR(SUBSTITUTE(PIMExport!CS43,".",",")*1,PIMExport!CS43))</f>
        <v>0</v>
      </c>
      <c r="CT45" s="47">
        <f>IFERROR(PIMExport!CT43*1,IFERROR(SUBSTITUTE(PIMExport!CT43,".",",")*1,PIMExport!CT43))</f>
        <v>0</v>
      </c>
      <c r="CU45" s="47">
        <f>IFERROR(PIMExport!CU43*1,IFERROR(SUBSTITUTE(PIMExport!CU43,".",",")*1,PIMExport!CU43))</f>
        <v>260</v>
      </c>
      <c r="CV45" s="47">
        <f>IFERROR(PIMExport!CV43*1,IFERROR(SUBSTITUTE(PIMExport!CV43,".",",")*1,PIMExport!CV43))</f>
        <v>0</v>
      </c>
      <c r="CW45" s="47">
        <f>IFERROR(PIMExport!CW43*1,IFERROR(SUBSTITUTE(PIMExport!CW43,".",",")*1,PIMExport!CW43))</f>
        <v>0</v>
      </c>
      <c r="CX45" s="47">
        <f>IFERROR(PIMExport!CX43*1,IFERROR(SUBSTITUTE(PIMExport!CX43,".",",")*1,PIMExport!CX43))</f>
        <v>0</v>
      </c>
      <c r="CY45" s="47">
        <f>IFERROR(PIMExport!CY43*1,IFERROR(SUBSTITUTE(PIMExport!CY43,".",",")*1,PIMExport!CY43))</f>
        <v>0</v>
      </c>
      <c r="CZ45" s="47">
        <f>IFERROR(PIMExport!CZ43*1,IFERROR(SUBSTITUTE(PIMExport!CZ43,".",",")*1,PIMExport!CZ43))</f>
        <v>0</v>
      </c>
      <c r="DA45" s="47">
        <f>IFERROR(PIMExport!DA43*1,IFERROR(SUBSTITUTE(PIMExport!DA43,".",",")*1,PIMExport!DA43))</f>
        <v>700</v>
      </c>
      <c r="DB45" s="47">
        <f>IFERROR(PIMExport!DB43*1,IFERROR(SUBSTITUTE(PIMExport!DB43,".",",")*1,PIMExport!DB43))</f>
        <v>0</v>
      </c>
      <c r="DC45" s="47">
        <f>IFERROR(PIMExport!DC43*1,IFERROR(SUBSTITUTE(PIMExport!DC43,".",",")*1,PIMExport!DC43))</f>
        <v>0</v>
      </c>
      <c r="DD45" s="47">
        <f>IFERROR(PIMExport!DD43*1,IFERROR(SUBSTITUTE(PIMExport!DD43,".",",")*1,PIMExport!DD43))</f>
        <v>0</v>
      </c>
      <c r="DE45" s="47">
        <f>IFERROR(PIMExport!DE43*1,IFERROR(SUBSTITUTE(PIMExport!DE43,".",",")*1,PIMExport!DE43))</f>
        <v>0</v>
      </c>
      <c r="DF45" s="47">
        <f>IFERROR(PIMExport!DF43*1,IFERROR(SUBSTITUTE(PIMExport!DF43,".",",")*1,PIMExport!DF43))</f>
        <v>0</v>
      </c>
      <c r="DG45" s="47">
        <f>IFERROR(PIMExport!DG43*1,IFERROR(SUBSTITUTE(PIMExport!DG43,".",",")*1,PIMExport!DG43))</f>
        <v>0</v>
      </c>
      <c r="DH45" s="47" t="str">
        <f>IFERROR(PIMExport!DH43*1,IFERROR(SUBSTITUTE(PIMExport!DH43,".",",")*1,PIMExport!DH43))</f>
        <v>Equal to or better than 0.100 mm</v>
      </c>
      <c r="DI45" s="47" t="str">
        <f>IFERROR(PIMExport!DI43*1,IFERROR(SUBSTITUTE(PIMExport!DI43,".",",")*1,PIMExport!DI43))</f>
        <v>50ATL10</v>
      </c>
      <c r="DJ45" s="47" t="str">
        <f>IFERROR(PIMExport!DJ43*1,IFERROR(SUBSTITUTE(PIMExport!DJ43,".",",")*1,PIMExport!DJ43))</f>
        <v>120 x 110 mm</v>
      </c>
      <c r="DK45" s="47">
        <f>IFERROR(PIMExport!DK43*1,IFERROR(SUBSTITUTE(PIMExport!DK43,".",",")*1,PIMExport!DK43))</f>
        <v>0</v>
      </c>
      <c r="DL45" s="47">
        <f>IFERROR(PIMExport!DL43*1,IFERROR(SUBSTITUTE(PIMExport!DL43,".",",")*1,PIMExport!DL43))</f>
        <v>580</v>
      </c>
      <c r="DM45" s="47">
        <f>IFERROR(PIMExport!DM43*1,IFERROR(SUBSTITUTE(PIMExport!DM43,".",",")*1,PIMExport!DM43))</f>
        <v>11845</v>
      </c>
      <c r="DN45" s="47">
        <f>IFERROR(PIMExport!DN43*1,IFERROR(SUBSTITUTE(PIMExport!DN43,".",",")*1,PIMExport!DN43))</f>
        <v>0</v>
      </c>
      <c r="DO45" s="47">
        <f>IFERROR(PIMExport!DO43*1,IFERROR(SUBSTITUTE(PIMExport!DO43,".",",")*1,PIMExport!DO43))</f>
        <v>0</v>
      </c>
    </row>
    <row r="46" spans="1:119">
      <c r="A46" s="47" t="str">
        <f>IFERROR(PIMExport!A44*1,IFERROR(SUBSTITUTE(PIMExport!A44,".",",")*1,PIMExport!A44))</f>
        <v>WM04D05-L</v>
      </c>
      <c r="B46" s="47" t="str">
        <f>IFERROR(PIMExport!B44*1,IFERROR(SUBSTITUTE(PIMExport!B44,".",",")*1,PIMExport!B44))</f>
        <v>BallScrew</v>
      </c>
      <c r="C46" s="47" t="str">
        <f>IFERROR(PIMExport!C44*1,IFERROR(SUBSTITUTE(PIMExport!C44,".",",")*1,PIMExport!C44))</f>
        <v>Ball Guide</v>
      </c>
      <c r="D46" s="47">
        <f>IFERROR(PIMExport!D44*1,IFERROR(SUBSTITUTE(PIMExport!D44,".",",")*1,PIMExport!D44))</f>
        <v>1950</v>
      </c>
      <c r="E46" s="47">
        <f>IFERROR(PIMExport!E44*1,IFERROR(SUBSTITUTE(PIMExport!E44,".",",")*1,PIMExport!E44))</f>
        <v>0.6</v>
      </c>
      <c r="F46" s="47">
        <f>IFERROR(PIMExport!F44*1,IFERROR(SUBSTITUTE(PIMExport!F44,".",",")*1,PIMExport!F44))</f>
        <v>0</v>
      </c>
      <c r="G46" s="47">
        <f>IFERROR(PIMExport!G44*1,IFERROR(SUBSTITUTE(PIMExport!G44,".",",")*1,PIMExport!G44))</f>
        <v>1.9</v>
      </c>
      <c r="H46" s="47">
        <f>IFERROR(PIMExport!H44*1,IFERROR(SUBSTITUTE(PIMExport!H44,".",",")*1,PIMExport!H44))</f>
        <v>0.3</v>
      </c>
      <c r="I46" s="47">
        <f>IFERROR(PIMExport!I44*1,IFERROR(SUBSTITUTE(PIMExport!I44,".",",")*1,PIMExport!I44))</f>
        <v>136</v>
      </c>
      <c r="J46" s="47">
        <f>IFERROR(PIMExport!J44*1,IFERROR(SUBSTITUTE(PIMExport!J44,".",",")*1,PIMExport!J44))</f>
        <v>12</v>
      </c>
      <c r="K46" s="47">
        <f>IFERROR(PIMExport!K44*1,IFERROR(SUBSTITUTE(PIMExport!K44,".",",")*1,PIMExport!K44))</f>
        <v>0</v>
      </c>
      <c r="L46" s="47">
        <f>IFERROR(PIMExport!L44*1,IFERROR(SUBSTITUTE(PIMExport!L44,".",",")*1,PIMExport!L44))</f>
        <v>6.4999999999999996E-6</v>
      </c>
      <c r="M46" s="47">
        <f>IFERROR(PIMExport!M44*1,IFERROR(SUBSTITUTE(PIMExport!M44,".",",")*1,PIMExport!M44))</f>
        <v>0.9</v>
      </c>
      <c r="N46" s="47">
        <f>IFERROR(PIMExport!N44*1,IFERROR(SUBSTITUTE(PIMExport!N44,".",",")*1,PIMExport!N44))</f>
        <v>150</v>
      </c>
      <c r="O46" s="47">
        <f>IFERROR(PIMExport!O44*1,IFERROR(SUBSTITUTE(PIMExport!O44,".",",")*1,PIMExport!O44))</f>
        <v>1500</v>
      </c>
      <c r="P46" s="47">
        <f>IFERROR(PIMExport!P44*1,IFERROR(SUBSTITUTE(PIMExport!P44,".",",")*1,PIMExport!P44))</f>
        <v>3000</v>
      </c>
      <c r="Q46" s="47">
        <f>IFERROR(PIMExport!Q44*1,IFERROR(SUBSTITUTE(PIMExport!Q44,".",",")*1,PIMExport!Q44))</f>
        <v>0.4</v>
      </c>
      <c r="R46" s="47">
        <f>IFERROR(PIMExport!R44*1,IFERROR(SUBSTITUTE(PIMExport!R44,".",",")*1,PIMExport!R44))</f>
        <v>0.6</v>
      </c>
      <c r="S46" s="47">
        <f>IFERROR(PIMExport!S44*1,IFERROR(SUBSTITUTE(PIMExport!S44,".",",")*1,PIMExport!S44))</f>
        <v>0.9</v>
      </c>
      <c r="T46" s="47">
        <f>IFERROR(PIMExport!T44*1,IFERROR(SUBSTITUTE(PIMExport!T44,".",",")*1,PIMExport!T44))</f>
        <v>4</v>
      </c>
      <c r="U46" s="47">
        <f>IFERROR(PIMExport!U44*1,IFERROR(SUBSTITUTE(PIMExport!U44,".",",")*1,PIMExport!U44))</f>
        <v>0.02</v>
      </c>
      <c r="V46" s="47">
        <f>IFERROR(PIMExport!V44*1,IFERROR(SUBSTITUTE(PIMExport!V44,".",",")*1,PIMExport!V44))</f>
        <v>0</v>
      </c>
      <c r="W46" s="47">
        <f>IFERROR(PIMExport!W44*1,IFERROR(SUBSTITUTE(PIMExport!W44,".",",")*1,PIMExport!W44))</f>
        <v>0</v>
      </c>
      <c r="X46" s="47">
        <f>IFERROR(PIMExport!X44*1,IFERROR(SUBSTITUTE(PIMExport!X44,".",",")*1,PIMExport!X44))</f>
        <v>0</v>
      </c>
      <c r="Y46" s="47">
        <f>IFERROR(PIMExport!Y44*1,IFERROR(SUBSTITUTE(PIMExport!Y44,".",",")*1,PIMExport!Y44))</f>
        <v>1000</v>
      </c>
      <c r="Z46" s="47">
        <f>IFERROR(PIMExport!Z44*1,IFERROR(SUBSTITUTE(PIMExport!Z44,".",",")*1,PIMExport!Z44))</f>
        <v>0</v>
      </c>
      <c r="AA46" s="47">
        <f>IFERROR(PIMExport!AA44*1,IFERROR(SUBSTITUTE(PIMExport!AA44,".",",")*1,PIMExport!AA44))</f>
        <v>0</v>
      </c>
      <c r="AB46" s="47">
        <f>IFERROR(PIMExport!AB44*1,IFERROR(SUBSTITUTE(PIMExport!AB44,".",",")*1,PIMExport!AB44))</f>
        <v>0</v>
      </c>
      <c r="AC46" s="47">
        <f>IFERROR(PIMExport!AC44*1,IFERROR(SUBSTITUTE(PIMExport!AC44,".",",")*1,PIMExport!AC44))</f>
        <v>0</v>
      </c>
      <c r="AD46" s="47">
        <f>IFERROR(PIMExport!AD44*1,IFERROR(SUBSTITUTE(PIMExport!AD44,".",",")*1,PIMExport!AD44))</f>
        <v>0</v>
      </c>
      <c r="AE46" s="47">
        <f>IFERROR(PIMExport!AE44*1,IFERROR(SUBSTITUTE(PIMExport!AE44,".",",")*1,PIMExport!AE44))</f>
        <v>450</v>
      </c>
      <c r="AF46" s="47">
        <f>IFERROR(PIMExport!AF44*1,IFERROR(SUBSTITUTE(PIMExport!AF44,".",",")*1,PIMExport!AF44))</f>
        <v>600</v>
      </c>
      <c r="AG46" s="47">
        <f>IFERROR(PIMExport!AG44*1,IFERROR(SUBSTITUTE(PIMExport!AG44,".",",")*1,PIMExport!AG44))</f>
        <v>10</v>
      </c>
      <c r="AH46" s="47">
        <f>IFERROR(PIMExport!AH44*1,IFERROR(SUBSTITUTE(PIMExport!AH44,".",",")*1,PIMExport!AH44))</f>
        <v>30</v>
      </c>
      <c r="AI46" s="47">
        <f>IFERROR(PIMExport!AI44*1,IFERROR(SUBSTITUTE(PIMExport!AI44,".",",")*1,PIMExport!AI44))</f>
        <v>30</v>
      </c>
      <c r="AJ46" s="47">
        <f>IFERROR(PIMExport!AJ44*1,IFERROR(SUBSTITUTE(PIMExport!AJ44,".",",")*1,PIMExport!AJ44))</f>
        <v>0</v>
      </c>
      <c r="AK46" s="47">
        <f>IFERROR(PIMExport!AK44*1,IFERROR(SUBSTITUTE(PIMExport!AK44,".",",")*1,PIMExport!AK44))</f>
        <v>0</v>
      </c>
      <c r="AL46" s="47">
        <f>IFERROR(PIMExport!AL44*1,IFERROR(SUBSTITUTE(PIMExport!AL44,".",",")*1,PIMExport!AL44))</f>
        <v>0.25</v>
      </c>
      <c r="AM46" s="47">
        <f>IFERROR(PIMExport!AM44*1,IFERROR(SUBSTITUTE(PIMExport!AM44,".",",")*1,PIMExport!AM44))</f>
        <v>20</v>
      </c>
      <c r="AN46" s="47">
        <f>IFERROR(PIMExport!AN44*1,IFERROR(SUBSTITUTE(PIMExport!AN44,".",",")*1,PIMExport!AN44))</f>
        <v>1</v>
      </c>
      <c r="AO46" s="47">
        <f>IFERROR(PIMExport!AO44*1,IFERROR(SUBSTITUTE(PIMExport!AO44,".",",")*1,PIMExport!AO44))</f>
        <v>6794</v>
      </c>
      <c r="AP46" s="47">
        <f>IFERROR(PIMExport!AP44*1,IFERROR(SUBSTITUTE(PIMExport!AP44,".",",")*1,PIMExport!AP44))</f>
        <v>100</v>
      </c>
      <c r="AQ46" s="47">
        <f>IFERROR(PIMExport!AQ44*1,IFERROR(SUBSTITUTE(PIMExport!AQ44,".",",")*1,PIMExport!AQ44))</f>
        <v>0</v>
      </c>
      <c r="AR46" s="47">
        <f>IFERROR(PIMExport!AR44*1,IFERROR(SUBSTITUTE(PIMExport!AR44,".",",")*1,PIMExport!AR44))</f>
        <v>0</v>
      </c>
      <c r="AS46" s="47">
        <f>IFERROR(PIMExport!AS44*1,IFERROR(SUBSTITUTE(PIMExport!AS44,".",",")*1,PIMExport!AS44))</f>
        <v>0</v>
      </c>
      <c r="AT46" s="47">
        <f>IFERROR(PIMExport!AT44*1,IFERROR(SUBSTITUTE(PIMExport!AT44,".",",")*1,PIMExport!AT44))</f>
        <v>0</v>
      </c>
      <c r="AU46" s="47">
        <f>IFERROR(PIMExport!AU44*1,IFERROR(SUBSTITUTE(PIMExport!AU44,".",",")*1,PIMExport!AU44))</f>
        <v>0</v>
      </c>
      <c r="AV46" s="47">
        <f>IFERROR(PIMExport!AV44*1,IFERROR(SUBSTITUTE(PIMExport!AV44,".",",")*1,PIMExport!AV44))</f>
        <v>0</v>
      </c>
      <c r="AW46" s="47">
        <f>IFERROR(PIMExport!AW44*1,IFERROR(SUBSTITUTE(PIMExport!AW44,".",",")*1,PIMExport!AW44))</f>
        <v>0</v>
      </c>
      <c r="AX46" s="47">
        <f>IFERROR(PIMExport!AX44*1,IFERROR(SUBSTITUTE(PIMExport!AX44,".",",")*1,PIMExport!AX44))</f>
        <v>0</v>
      </c>
      <c r="AY46" s="47">
        <f>IFERROR(PIMExport!AY44*1,IFERROR(SUBSTITUTE(PIMExport!AY44,".",",")*1,PIMExport!AY44))</f>
        <v>0</v>
      </c>
      <c r="AZ46" s="47">
        <f>IFERROR(PIMExport!AZ44*1,IFERROR(SUBSTITUTE(PIMExport!AZ44,".",",")*1,PIMExport!AZ44))</f>
        <v>0</v>
      </c>
      <c r="BA46" s="47">
        <f>IFERROR(PIMExport!BA44*1,IFERROR(SUBSTITUTE(PIMExport!BA44,".",",")*1,PIMExport!BA44))</f>
        <v>0</v>
      </c>
      <c r="BB46" s="47">
        <f>IFERROR(PIMExport!BB44*1,IFERROR(SUBSTITUTE(PIMExport!BB44,".",",")*1,PIMExport!BB44))</f>
        <v>0</v>
      </c>
      <c r="BC46" s="47">
        <f>IFERROR(PIMExport!BC44*1,IFERROR(SUBSTITUTE(PIMExport!BC44,".",",")*1,PIMExport!BC44))</f>
        <v>0</v>
      </c>
      <c r="BD46" s="47">
        <f>IFERROR(PIMExport!BD44*1,IFERROR(SUBSTITUTE(PIMExport!BD44,".",",")*1,PIMExport!BD44))</f>
        <v>0</v>
      </c>
      <c r="BE46" s="47">
        <f>IFERROR(PIMExport!BE44*1,IFERROR(SUBSTITUTE(PIMExport!BE44,".",",")*1,PIMExport!BE44))</f>
        <v>0</v>
      </c>
      <c r="BF46" s="47">
        <f>IFERROR(PIMExport!BF44*1,IFERROR(SUBSTITUTE(PIMExport!BF44,".",",")*1,PIMExport!BF44))</f>
        <v>0</v>
      </c>
      <c r="BG46" s="47">
        <f>IFERROR(PIMExport!BG44*1,IFERROR(SUBSTITUTE(PIMExport!BG44,".",",")*1,PIMExport!BG44))</f>
        <v>320</v>
      </c>
      <c r="BH46" s="47">
        <f>IFERROR(PIMExport!BH44*1,IFERROR(SUBSTITUTE(PIMExport!BH44,".",",")*1,PIMExport!BH44))</f>
        <v>330</v>
      </c>
      <c r="BI46" s="47">
        <f>IFERROR(PIMExport!BI44*1,IFERROR(SUBSTITUTE(PIMExport!BI44,".",",")*1,PIMExport!BI44))</f>
        <v>350</v>
      </c>
      <c r="BJ46" s="47">
        <f>IFERROR(PIMExport!BJ44*1,IFERROR(SUBSTITUTE(PIMExport!BJ44,".",",")*1,PIMExport!BJ44))</f>
        <v>0</v>
      </c>
      <c r="BK46" s="47">
        <f>IFERROR(PIMExport!BK44*1,IFERROR(SUBSTITUTE(PIMExport!BK44,".",",")*1,PIMExport!BK44))</f>
        <v>0</v>
      </c>
      <c r="BL46" s="47">
        <f>IFERROR(PIMExport!BL44*1,IFERROR(SUBSTITUTE(PIMExport!BL44,".",",")*1,PIMExport!BL44))</f>
        <v>0</v>
      </c>
      <c r="BM46" s="47">
        <f>IFERROR(PIMExport!BM44*1,IFERROR(SUBSTITUTE(PIMExport!BM44,".",",")*1,PIMExport!BM44))</f>
        <v>0</v>
      </c>
      <c r="BN46" s="47">
        <f>IFERROR(PIMExport!BN44*1,IFERROR(SUBSTITUTE(PIMExport!BN44,".",",")*1,PIMExport!BN44))</f>
        <v>0</v>
      </c>
      <c r="BO46" s="47">
        <f>IFERROR(PIMExport!BO44*1,IFERROR(SUBSTITUTE(PIMExport!BO44,".",",")*1,PIMExport!BO44))</f>
        <v>0</v>
      </c>
      <c r="BP46" s="47">
        <f>IFERROR(PIMExport!BP44*1,IFERROR(SUBSTITUTE(PIMExport!BP44,".",",")*1,PIMExport!BP44))</f>
        <v>0</v>
      </c>
      <c r="BQ46" s="47">
        <f>IFERROR(PIMExport!BQ44*1,IFERROR(SUBSTITUTE(PIMExport!BQ44,".",",")*1,PIMExport!BQ44))</f>
        <v>0</v>
      </c>
      <c r="BR46" s="47">
        <f>IFERROR(PIMExport!BR44*1,IFERROR(SUBSTITUTE(PIMExport!BR44,".",",")*1,PIMExport!BR44))</f>
        <v>0</v>
      </c>
      <c r="BS46" s="47">
        <f>IFERROR(PIMExport!BS44*1,IFERROR(SUBSTITUTE(PIMExport!BS44,".",",")*1,PIMExport!BS44))</f>
        <v>0</v>
      </c>
      <c r="BT46" s="47">
        <f>IFERROR(PIMExport!BT44*1,IFERROR(SUBSTITUTE(PIMExport!BT44,".",",")*1,PIMExport!BT44))</f>
        <v>0</v>
      </c>
      <c r="BU46" s="47">
        <f>IFERROR(PIMExport!BU44*1,IFERROR(SUBSTITUTE(PIMExport!BU44,".",",")*1,PIMExport!BU44))</f>
        <v>0</v>
      </c>
      <c r="BV46" s="47">
        <f>IFERROR(PIMExport!BV44*1,IFERROR(SUBSTITUTE(PIMExport!BV44,".",",")*1,PIMExport!BV44))</f>
        <v>0</v>
      </c>
      <c r="BW46" s="47">
        <f>IFERROR(PIMExport!BW44*1,IFERROR(SUBSTITUTE(PIMExport!BW44,".",",")*1,PIMExport!BW44))</f>
        <v>0</v>
      </c>
      <c r="BX46" s="47">
        <f>IFERROR(PIMExport!BX44*1,IFERROR(SUBSTITUTE(PIMExport!BX44,".",",")*1,PIMExport!BX44))</f>
        <v>0</v>
      </c>
      <c r="BY46" s="47">
        <f>IFERROR(PIMExport!BY44*1,IFERROR(SUBSTITUTE(PIMExport!BY44,".",",")*1,PIMExport!BY44))</f>
        <v>0</v>
      </c>
      <c r="BZ46" s="47">
        <f>IFERROR(PIMExport!BZ44*1,IFERROR(SUBSTITUTE(PIMExport!BZ44,".",",")*1,PIMExport!BZ44))</f>
        <v>0</v>
      </c>
      <c r="CA46" s="47">
        <f>IFERROR(PIMExport!CA44*1,IFERROR(SUBSTITUTE(PIMExport!CA44,".",",")*1,PIMExport!CA44))</f>
        <v>0</v>
      </c>
      <c r="CB46" s="47">
        <f>IFERROR(PIMExport!CB44*1,IFERROR(SUBSTITUTE(PIMExport!CB44,".",",")*1,PIMExport!CB44))</f>
        <v>451</v>
      </c>
      <c r="CC46" s="47">
        <f>IFERROR(PIMExport!CC44*1,IFERROR(SUBSTITUTE(PIMExport!CC44,".",",")*1,PIMExport!CC44))</f>
        <v>1051</v>
      </c>
      <c r="CD46" s="47">
        <f>IFERROR(PIMExport!CD44*1,IFERROR(SUBSTITUTE(PIMExport!CD44,".",",")*1,PIMExport!CD44))</f>
        <v>15000</v>
      </c>
      <c r="CE46" s="47">
        <f>IFERROR(PIMExport!CE44*1,IFERROR(SUBSTITUTE(PIMExport!CE44,".",",")*1,PIMExport!CE44))</f>
        <v>0</v>
      </c>
      <c r="CF46" s="47">
        <f>IFERROR(PIMExport!CF44*1,IFERROR(SUBSTITUTE(PIMExport!CF44,".",",")*1,PIMExport!CF44))</f>
        <v>0</v>
      </c>
      <c r="CG46" s="47">
        <f>IFERROR(PIMExport!CG44*1,IFERROR(SUBSTITUTE(PIMExport!CG44,".",",")*1,PIMExport!CG44))</f>
        <v>0</v>
      </c>
      <c r="CH46" s="47">
        <f>IFERROR(PIMExport!CH44*1,IFERROR(SUBSTITUTE(PIMExport!CH44,".",",")*1,PIMExport!CH44))</f>
        <v>0</v>
      </c>
      <c r="CI46" s="47">
        <f>IFERROR(PIMExport!CI44*1,IFERROR(SUBSTITUTE(PIMExport!CI44,".",",")*1,PIMExport!CI44))</f>
        <v>0</v>
      </c>
      <c r="CJ46" s="47">
        <f>IFERROR(PIMExport!CJ44*1,IFERROR(SUBSTITUTE(PIMExport!CJ44,".",",")*1,PIMExport!CJ44))</f>
        <v>0</v>
      </c>
      <c r="CK46" s="47">
        <f>IFERROR(PIMExport!CK44*1,IFERROR(SUBSTITUTE(PIMExport!CK44,".",",")*1,PIMExport!CK44))</f>
        <v>0</v>
      </c>
      <c r="CL46" s="47">
        <f>IFERROR(PIMExport!CL44*1,IFERROR(SUBSTITUTE(PIMExport!CL44,".",",")*1,PIMExport!CL44))</f>
        <v>0</v>
      </c>
      <c r="CM46" s="47">
        <f>IFERROR(PIMExport!CM44*1,IFERROR(SUBSTITUTE(PIMExport!CM44,".",",")*1,PIMExport!CM44))</f>
        <v>0</v>
      </c>
      <c r="CN46" s="47">
        <f>IFERROR(PIMExport!CN44*1,IFERROR(SUBSTITUTE(PIMExport!CN44,".",",")*1,PIMExport!CN44))</f>
        <v>0</v>
      </c>
      <c r="CO46" s="47">
        <f>IFERROR(PIMExport!CO44*1,IFERROR(SUBSTITUTE(PIMExport!CO44,".",",")*1,PIMExport!CO44))</f>
        <v>0</v>
      </c>
      <c r="CP46" s="47">
        <f>IFERROR(PIMExport!CP44*1,IFERROR(SUBSTITUTE(PIMExport!CP44,".",",")*1,PIMExport!CP44))</f>
        <v>0</v>
      </c>
      <c r="CQ46" s="47">
        <f>IFERROR(PIMExport!CQ44*1,IFERROR(SUBSTITUTE(PIMExport!CQ44,".",",")*1,PIMExport!CQ44))</f>
        <v>0</v>
      </c>
      <c r="CR46" s="47">
        <f>IFERROR(PIMExport!CR44*1,IFERROR(SUBSTITUTE(PIMExport!CR44,".",",")*1,PIMExport!CR44))</f>
        <v>0</v>
      </c>
      <c r="CS46" s="47">
        <f>IFERROR(PIMExport!CS44*1,IFERROR(SUBSTITUTE(PIMExport!CS44,".",",")*1,PIMExport!CS44))</f>
        <v>0</v>
      </c>
      <c r="CT46" s="47">
        <f>IFERROR(PIMExport!CT44*1,IFERROR(SUBSTITUTE(PIMExport!CT44,".",",")*1,PIMExport!CT44))</f>
        <v>0</v>
      </c>
      <c r="CU46" s="47">
        <f>IFERROR(PIMExport!CU44*1,IFERROR(SUBSTITUTE(PIMExport!CU44,".",",")*1,PIMExport!CU44))</f>
        <v>5</v>
      </c>
      <c r="CV46" s="47">
        <f>IFERROR(PIMExport!CV44*1,IFERROR(SUBSTITUTE(PIMExport!CV44,".",",")*1,PIMExport!CV44))</f>
        <v>4400</v>
      </c>
      <c r="CW46" s="47">
        <f>IFERROR(PIMExport!CW44*1,IFERROR(SUBSTITUTE(PIMExport!CW44,".",",")*1,PIMExport!CW44))</f>
        <v>1.13E-5</v>
      </c>
      <c r="CX46" s="47">
        <f>IFERROR(PIMExport!CX44*1,IFERROR(SUBSTITUTE(PIMExport!CX44,".",",")*1,PIMExport!CX44))</f>
        <v>100</v>
      </c>
      <c r="CY46" s="47">
        <f>IFERROR(PIMExport!CY44*1,IFERROR(SUBSTITUTE(PIMExport!CY44,".",",")*1,PIMExport!CY44))</f>
        <v>0</v>
      </c>
      <c r="CZ46" s="47">
        <f>IFERROR(PIMExport!CZ44*1,IFERROR(SUBSTITUTE(PIMExport!CZ44,".",",")*1,PIMExport!CZ44))</f>
        <v>5700</v>
      </c>
      <c r="DA46" s="47">
        <f>IFERROR(PIMExport!DA44*1,IFERROR(SUBSTITUTE(PIMExport!DA44,".",",")*1,PIMExport!DA44))</f>
        <v>100</v>
      </c>
      <c r="DB46" s="47">
        <f>IFERROR(PIMExport!DB44*1,IFERROR(SUBSTITUTE(PIMExport!DB44,".",",")*1,PIMExport!DB44))</f>
        <v>0</v>
      </c>
      <c r="DC46" s="47">
        <f>IFERROR(PIMExport!DC44*1,IFERROR(SUBSTITUTE(PIMExport!DC44,".",",")*1,PIMExport!DC44))</f>
        <v>0</v>
      </c>
      <c r="DD46" s="47">
        <f>IFERROR(PIMExport!DD44*1,IFERROR(SUBSTITUTE(PIMExport!DD44,".",",")*1,PIMExport!DD44))</f>
        <v>0</v>
      </c>
      <c r="DE46" s="47">
        <f>IFERROR(PIMExport!DE44*1,IFERROR(SUBSTITUTE(PIMExport!DE44,".",",")*1,PIMExport!DE44))</f>
        <v>0</v>
      </c>
      <c r="DF46" s="47">
        <f>IFERROR(PIMExport!DF44*1,IFERROR(SUBSTITUTE(PIMExport!DF44,".",",")*1,PIMExport!DF44))</f>
        <v>0</v>
      </c>
      <c r="DG46" s="47">
        <f>IFERROR(PIMExport!DG44*1,IFERROR(SUBSTITUTE(PIMExport!DG44,".",",")*1,PIMExport!DG44))</f>
        <v>0</v>
      </c>
      <c r="DH46" s="47" t="str">
        <f>IFERROR(PIMExport!DH44*1,IFERROR(SUBSTITUTE(PIMExport!DH44,".",",")*1,PIMExport!DH44))</f>
        <v>Equal to or better than 0.025 mm</v>
      </c>
      <c r="DI46" s="47">
        <f>IFERROR(PIMExport!DI44*1,IFERROR(SUBSTITUTE(PIMExport!DI44,".",",")*1,PIMExport!DI44))</f>
        <v>0</v>
      </c>
      <c r="DJ46" s="47" t="str">
        <f>IFERROR(PIMExport!DJ44*1,IFERROR(SUBSTITUTE(PIMExport!DJ44,".",",")*1,PIMExport!DJ44))</f>
        <v>40 x 40 mm</v>
      </c>
      <c r="DK46" s="47" t="str">
        <f>IFERROR(PIMExport!DK44*1,IFERROR(SUBSTITUTE(PIMExport!DK44,".",",")*1,PIMExport!DK44))</f>
        <v>12 mm</v>
      </c>
      <c r="DL46" s="47">
        <f>IFERROR(PIMExport!DL44*1,IFERROR(SUBSTITUTE(PIMExport!DL44,".",",")*1,PIMExport!DL44))</f>
        <v>220</v>
      </c>
      <c r="DM46" s="47">
        <f>IFERROR(PIMExport!DM44*1,IFERROR(SUBSTITUTE(PIMExport!DM44,".",",")*1,PIMExport!DM44))</f>
        <v>2300</v>
      </c>
      <c r="DN46" s="47">
        <f>IFERROR(PIMExport!DN44*1,IFERROR(SUBSTITUTE(PIMExport!DN44,".",",")*1,PIMExport!DN44))</f>
        <v>0</v>
      </c>
      <c r="DO46" s="47">
        <f>IFERROR(PIMExport!DO44*1,IFERROR(SUBSTITUTE(PIMExport!DO44,".",",")*1,PIMExport!DO44))</f>
        <v>0</v>
      </c>
    </row>
    <row r="47" spans="1:119">
      <c r="A47" s="47" t="str">
        <f>IFERROR(PIMExport!A45*1,IFERROR(SUBSTITUTE(PIMExport!A45,".",",")*1,PIMExport!A45))</f>
        <v>WM04D05-M225</v>
      </c>
      <c r="B47" s="47" t="str">
        <f>IFERROR(PIMExport!B45*1,IFERROR(SUBSTITUTE(PIMExport!B45,".",",")*1,PIMExport!B45))</f>
        <v>BallScrew</v>
      </c>
      <c r="C47" s="47" t="str">
        <f>IFERROR(PIMExport!C45*1,IFERROR(SUBSTITUTE(PIMExport!C45,".",",")*1,PIMExport!C45))</f>
        <v>Ball Guide</v>
      </c>
      <c r="D47" s="47">
        <f>IFERROR(PIMExport!D45*1,IFERROR(SUBSTITUTE(PIMExport!D45,".",",")*1,PIMExport!D45))</f>
        <v>1725</v>
      </c>
      <c r="E47" s="47">
        <f>IFERROR(PIMExport!E45*1,IFERROR(SUBSTITUTE(PIMExport!E45,".",",")*1,PIMExport!E45))</f>
        <v>0.6</v>
      </c>
      <c r="F47" s="47">
        <f>IFERROR(PIMExport!F45*1,IFERROR(SUBSTITUTE(PIMExport!F45,".",",")*1,PIMExport!F45))</f>
        <v>0</v>
      </c>
      <c r="G47" s="47">
        <f>IFERROR(PIMExport!G45*1,IFERROR(SUBSTITUTE(PIMExport!G45,".",",")*1,PIMExport!G45))</f>
        <v>1.9</v>
      </c>
      <c r="H47" s="47">
        <f>IFERROR(PIMExport!H45*1,IFERROR(SUBSTITUTE(PIMExport!H45,".",",")*1,PIMExport!H45))</f>
        <v>0.3</v>
      </c>
      <c r="I47" s="47">
        <f>IFERROR(PIMExport!I45*1,IFERROR(SUBSTITUTE(PIMExport!I45,".",",")*1,PIMExport!I45))</f>
        <v>225</v>
      </c>
      <c r="J47" s="47">
        <f>IFERROR(PIMExport!J45*1,IFERROR(SUBSTITUTE(PIMExport!J45,".",",")*1,PIMExport!J45))</f>
        <v>12</v>
      </c>
      <c r="K47" s="47">
        <f>IFERROR(PIMExport!K45*1,IFERROR(SUBSTITUTE(PIMExport!K45,".",",")*1,PIMExport!K45))</f>
        <v>0</v>
      </c>
      <c r="L47" s="47">
        <f>IFERROR(PIMExport!L45*1,IFERROR(SUBSTITUTE(PIMExport!L45,".",",")*1,PIMExport!L45))</f>
        <v>6.4999999999999996E-6</v>
      </c>
      <c r="M47" s="47">
        <f>IFERROR(PIMExport!M45*1,IFERROR(SUBSTITUTE(PIMExport!M45,".",",")*1,PIMExport!M45))</f>
        <v>0.9</v>
      </c>
      <c r="N47" s="47">
        <f>IFERROR(PIMExport!N45*1,IFERROR(SUBSTITUTE(PIMExport!N45,".",",")*1,PIMExport!N45))</f>
        <v>150</v>
      </c>
      <c r="O47" s="47">
        <f>IFERROR(PIMExport!O45*1,IFERROR(SUBSTITUTE(PIMExport!O45,".",",")*1,PIMExport!O45))</f>
        <v>1500</v>
      </c>
      <c r="P47" s="47">
        <f>IFERROR(PIMExport!P45*1,IFERROR(SUBSTITUTE(PIMExport!P45,".",",")*1,PIMExport!P45))</f>
        <v>3000</v>
      </c>
      <c r="Q47" s="47">
        <f>IFERROR(PIMExport!Q45*1,IFERROR(SUBSTITUTE(PIMExport!Q45,".",",")*1,PIMExport!Q45))</f>
        <v>0.4</v>
      </c>
      <c r="R47" s="47">
        <f>IFERROR(PIMExport!R45*1,IFERROR(SUBSTITUTE(PIMExport!R45,".",",")*1,PIMExport!R45))</f>
        <v>0.6</v>
      </c>
      <c r="S47" s="47">
        <f>IFERROR(PIMExport!S45*1,IFERROR(SUBSTITUTE(PIMExport!S45,".",",")*1,PIMExport!S45))</f>
        <v>0.9</v>
      </c>
      <c r="T47" s="47">
        <f>IFERROR(PIMExport!T45*1,IFERROR(SUBSTITUTE(PIMExport!T45,".",",")*1,PIMExport!T45))</f>
        <v>4</v>
      </c>
      <c r="U47" s="47">
        <f>IFERROR(PIMExport!U45*1,IFERROR(SUBSTITUTE(PIMExport!U45,".",",")*1,PIMExport!U45))</f>
        <v>0.02</v>
      </c>
      <c r="V47" s="47">
        <f>IFERROR(PIMExport!V45*1,IFERROR(SUBSTITUTE(PIMExport!V45,".",",")*1,PIMExport!V45))</f>
        <v>0</v>
      </c>
      <c r="W47" s="47">
        <f>IFERROR(PIMExport!W45*1,IFERROR(SUBSTITUTE(PIMExport!W45,".",",")*1,PIMExport!W45))</f>
        <v>0</v>
      </c>
      <c r="X47" s="47">
        <f>IFERROR(PIMExport!X45*1,IFERROR(SUBSTITUTE(PIMExport!X45,".",",")*1,PIMExport!X45))</f>
        <v>0</v>
      </c>
      <c r="Y47" s="47">
        <f>IFERROR(PIMExport!Y45*1,IFERROR(SUBSTITUTE(PIMExport!Y45,".",",")*1,PIMExport!Y45))</f>
        <v>1000</v>
      </c>
      <c r="Z47" s="47">
        <f>IFERROR(PIMExport!Z45*1,IFERROR(SUBSTITUTE(PIMExport!Z45,".",",")*1,PIMExport!Z45))</f>
        <v>0</v>
      </c>
      <c r="AA47" s="47">
        <f>IFERROR(PIMExport!AA45*1,IFERROR(SUBSTITUTE(PIMExport!AA45,".",",")*1,PIMExport!AA45))</f>
        <v>0</v>
      </c>
      <c r="AB47" s="47">
        <f>IFERROR(PIMExport!AB45*1,IFERROR(SUBSTITUTE(PIMExport!AB45,".",",")*1,PIMExport!AB45))</f>
        <v>0</v>
      </c>
      <c r="AC47" s="47">
        <f>IFERROR(PIMExport!AC45*1,IFERROR(SUBSTITUTE(PIMExport!AC45,".",",")*1,PIMExport!AC45))</f>
        <v>0</v>
      </c>
      <c r="AD47" s="47">
        <f>IFERROR(PIMExport!AD45*1,IFERROR(SUBSTITUTE(PIMExport!AD45,".",",")*1,PIMExport!AD45))</f>
        <v>0</v>
      </c>
      <c r="AE47" s="47">
        <f>IFERROR(PIMExport!AE45*1,IFERROR(SUBSTITUTE(PIMExport!AE45,".",",")*1,PIMExport!AE45))</f>
        <v>450</v>
      </c>
      <c r="AF47" s="47">
        <f>IFERROR(PIMExport!AF45*1,IFERROR(SUBSTITUTE(PIMExport!AF45,".",",")*1,PIMExport!AF45))</f>
        <v>600</v>
      </c>
      <c r="AG47" s="47">
        <f>IFERROR(PIMExport!AG45*1,IFERROR(SUBSTITUTE(PIMExport!AG45,".",",")*1,PIMExport!AG45))</f>
        <v>10</v>
      </c>
      <c r="AH47" s="47">
        <f>IFERROR(PIMExport!AH45*1,IFERROR(SUBSTITUTE(PIMExport!AH45,".",",")*1,PIMExport!AH45))</f>
        <v>30</v>
      </c>
      <c r="AI47" s="47">
        <f>IFERROR(PIMExport!AI45*1,IFERROR(SUBSTITUTE(PIMExport!AI45,".",",")*1,PIMExport!AI45))</f>
        <v>30</v>
      </c>
      <c r="AJ47" s="47">
        <f>IFERROR(PIMExport!AJ45*1,IFERROR(SUBSTITUTE(PIMExport!AJ45,".",",")*1,PIMExport!AJ45))</f>
        <v>0</v>
      </c>
      <c r="AK47" s="47">
        <f>IFERROR(PIMExport!AK45*1,IFERROR(SUBSTITUTE(PIMExport!AK45,".",",")*1,PIMExport!AK45))</f>
        <v>0</v>
      </c>
      <c r="AL47" s="47">
        <f>IFERROR(PIMExport!AL45*1,IFERROR(SUBSTITUTE(PIMExport!AL45,".",",")*1,PIMExport!AL45))</f>
        <v>0.25</v>
      </c>
      <c r="AM47" s="47">
        <f>IFERROR(PIMExport!AM45*1,IFERROR(SUBSTITUTE(PIMExport!AM45,".",",")*1,PIMExport!AM45))</f>
        <v>20</v>
      </c>
      <c r="AN47" s="47">
        <f>IFERROR(PIMExport!AN45*1,IFERROR(SUBSTITUTE(PIMExport!AN45,".",",")*1,PIMExport!AN45))</f>
        <v>2</v>
      </c>
      <c r="AO47" s="47">
        <f>IFERROR(PIMExport!AO45*1,IFERROR(SUBSTITUTE(PIMExport!AO45,".",",")*1,PIMExport!AO45))</f>
        <v>6794</v>
      </c>
      <c r="AP47" s="47">
        <f>IFERROR(PIMExport!AP45*1,IFERROR(SUBSTITUTE(PIMExport!AP45,".",",")*1,PIMExport!AP45))</f>
        <v>100</v>
      </c>
      <c r="AQ47" s="47">
        <f>IFERROR(PIMExport!AQ45*1,IFERROR(SUBSTITUTE(PIMExport!AQ45,".",",")*1,PIMExport!AQ45))</f>
        <v>0</v>
      </c>
      <c r="AR47" s="47">
        <f>IFERROR(PIMExport!AR45*1,IFERROR(SUBSTITUTE(PIMExport!AR45,".",",")*1,PIMExport!AR45))</f>
        <v>0</v>
      </c>
      <c r="AS47" s="47">
        <f>IFERROR(PIMExport!AS45*1,IFERROR(SUBSTITUTE(PIMExport!AS45,".",",")*1,PIMExport!AS45))</f>
        <v>0</v>
      </c>
      <c r="AT47" s="47">
        <f>IFERROR(PIMExport!AT45*1,IFERROR(SUBSTITUTE(PIMExport!AT45,".",",")*1,PIMExport!AT45))</f>
        <v>0</v>
      </c>
      <c r="AU47" s="47">
        <f>IFERROR(PIMExport!AU45*1,IFERROR(SUBSTITUTE(PIMExport!AU45,".",",")*1,PIMExport!AU45))</f>
        <v>0</v>
      </c>
      <c r="AV47" s="47">
        <f>IFERROR(PIMExport!AV45*1,IFERROR(SUBSTITUTE(PIMExport!AV45,".",",")*1,PIMExport!AV45))</f>
        <v>0</v>
      </c>
      <c r="AW47" s="47">
        <f>IFERROR(PIMExport!AW45*1,IFERROR(SUBSTITUTE(PIMExport!AW45,".",",")*1,PIMExport!AW45))</f>
        <v>0</v>
      </c>
      <c r="AX47" s="47">
        <f>IFERROR(PIMExport!AX45*1,IFERROR(SUBSTITUTE(PIMExport!AX45,".",",")*1,PIMExport!AX45))</f>
        <v>0</v>
      </c>
      <c r="AY47" s="47">
        <f>IFERROR(PIMExport!AY45*1,IFERROR(SUBSTITUTE(PIMExport!AY45,".",",")*1,PIMExport!AY45))</f>
        <v>0</v>
      </c>
      <c r="AZ47" s="47">
        <f>IFERROR(PIMExport!AZ45*1,IFERROR(SUBSTITUTE(PIMExport!AZ45,".",",")*1,PIMExport!AZ45))</f>
        <v>0</v>
      </c>
      <c r="BA47" s="47">
        <f>IFERROR(PIMExport!BA45*1,IFERROR(SUBSTITUTE(PIMExport!BA45,".",",")*1,PIMExport!BA45))</f>
        <v>0</v>
      </c>
      <c r="BB47" s="47">
        <f>IFERROR(PIMExport!BB45*1,IFERROR(SUBSTITUTE(PIMExport!BB45,".",",")*1,PIMExport!BB45))</f>
        <v>0</v>
      </c>
      <c r="BC47" s="47">
        <f>IFERROR(PIMExport!BC45*1,IFERROR(SUBSTITUTE(PIMExport!BC45,".",",")*1,PIMExport!BC45))</f>
        <v>0</v>
      </c>
      <c r="BD47" s="47">
        <f>IFERROR(PIMExport!BD45*1,IFERROR(SUBSTITUTE(PIMExport!BD45,".",",")*1,PIMExport!BD45))</f>
        <v>0</v>
      </c>
      <c r="BE47" s="47">
        <f>IFERROR(PIMExport!BE45*1,IFERROR(SUBSTITUTE(PIMExport!BE45,".",",")*1,PIMExport!BE45))</f>
        <v>0</v>
      </c>
      <c r="BF47" s="47">
        <f>IFERROR(PIMExport!BF45*1,IFERROR(SUBSTITUTE(PIMExport!BF45,".",",")*1,PIMExport!BF45))</f>
        <v>0</v>
      </c>
      <c r="BG47" s="47">
        <f>IFERROR(PIMExport!BG45*1,IFERROR(SUBSTITUTE(PIMExport!BG45,".",",")*1,PIMExport!BG45))</f>
        <v>320</v>
      </c>
      <c r="BH47" s="47">
        <f>IFERROR(PIMExport!BH45*1,IFERROR(SUBSTITUTE(PIMExport!BH45,".",",")*1,PIMExport!BH45))</f>
        <v>330</v>
      </c>
      <c r="BI47" s="47">
        <f>IFERROR(PIMExport!BI45*1,IFERROR(SUBSTITUTE(PIMExport!BI45,".",",")*1,PIMExport!BI45))</f>
        <v>350</v>
      </c>
      <c r="BJ47" s="47">
        <f>IFERROR(PIMExport!BJ45*1,IFERROR(SUBSTITUTE(PIMExport!BJ45,".",",")*1,PIMExport!BJ45))</f>
        <v>0</v>
      </c>
      <c r="BK47" s="47">
        <f>IFERROR(PIMExport!BK45*1,IFERROR(SUBSTITUTE(PIMExport!BK45,".",",")*1,PIMExport!BK45))</f>
        <v>0</v>
      </c>
      <c r="BL47" s="47">
        <f>IFERROR(PIMExport!BL45*1,IFERROR(SUBSTITUTE(PIMExport!BL45,".",",")*1,PIMExport!BL45))</f>
        <v>0</v>
      </c>
      <c r="BM47" s="47">
        <f>IFERROR(PIMExport!BM45*1,IFERROR(SUBSTITUTE(PIMExport!BM45,".",",")*1,PIMExport!BM45))</f>
        <v>0</v>
      </c>
      <c r="BN47" s="47">
        <f>IFERROR(PIMExport!BN45*1,IFERROR(SUBSTITUTE(PIMExport!BN45,".",",")*1,PIMExport!BN45))</f>
        <v>0</v>
      </c>
      <c r="BO47" s="47">
        <f>IFERROR(PIMExport!BO45*1,IFERROR(SUBSTITUTE(PIMExport!BO45,".",",")*1,PIMExport!BO45))</f>
        <v>0</v>
      </c>
      <c r="BP47" s="47">
        <f>IFERROR(PIMExport!BP45*1,IFERROR(SUBSTITUTE(PIMExport!BP45,".",",")*1,PIMExport!BP45))</f>
        <v>0</v>
      </c>
      <c r="BQ47" s="47">
        <f>IFERROR(PIMExport!BQ45*1,IFERROR(SUBSTITUTE(PIMExport!BQ45,".",",")*1,PIMExport!BQ45))</f>
        <v>0</v>
      </c>
      <c r="BR47" s="47">
        <f>IFERROR(PIMExport!BR45*1,IFERROR(SUBSTITUTE(PIMExport!BR45,".",",")*1,PIMExport!BR45))</f>
        <v>0</v>
      </c>
      <c r="BS47" s="47">
        <f>IFERROR(PIMExport!BS45*1,IFERROR(SUBSTITUTE(PIMExport!BS45,".",",")*1,PIMExport!BS45))</f>
        <v>0</v>
      </c>
      <c r="BT47" s="47">
        <f>IFERROR(PIMExport!BT45*1,IFERROR(SUBSTITUTE(PIMExport!BT45,".",",")*1,PIMExport!BT45))</f>
        <v>0</v>
      </c>
      <c r="BU47" s="47">
        <f>IFERROR(PIMExport!BU45*1,IFERROR(SUBSTITUTE(PIMExport!BU45,".",",")*1,PIMExport!BU45))</f>
        <v>0</v>
      </c>
      <c r="BV47" s="47">
        <f>IFERROR(PIMExport!BV45*1,IFERROR(SUBSTITUTE(PIMExport!BV45,".",",")*1,PIMExport!BV45))</f>
        <v>0</v>
      </c>
      <c r="BW47" s="47">
        <f>IFERROR(PIMExport!BW45*1,IFERROR(SUBSTITUTE(PIMExport!BW45,".",",")*1,PIMExport!BW45))</f>
        <v>0</v>
      </c>
      <c r="BX47" s="47">
        <f>IFERROR(PIMExport!BX45*1,IFERROR(SUBSTITUTE(PIMExport!BX45,".",",")*1,PIMExport!BX45))</f>
        <v>0</v>
      </c>
      <c r="BY47" s="47">
        <f>IFERROR(PIMExport!BY45*1,IFERROR(SUBSTITUTE(PIMExport!BY45,".",",")*1,PIMExport!BY45))</f>
        <v>0</v>
      </c>
      <c r="BZ47" s="47">
        <f>IFERROR(PIMExport!BZ45*1,IFERROR(SUBSTITUTE(PIMExport!BZ45,".",",")*1,PIMExport!BZ45))</f>
        <v>0</v>
      </c>
      <c r="CA47" s="47">
        <f>IFERROR(PIMExport!CA45*1,IFERROR(SUBSTITUTE(PIMExport!CA45,".",",")*1,PIMExport!CA45))</f>
        <v>0</v>
      </c>
      <c r="CB47" s="47">
        <f>IFERROR(PIMExport!CB45*1,IFERROR(SUBSTITUTE(PIMExport!CB45,".",",")*1,PIMExport!CB45))</f>
        <v>451</v>
      </c>
      <c r="CC47" s="47">
        <f>IFERROR(PIMExport!CC45*1,IFERROR(SUBSTITUTE(PIMExport!CC45,".",",")*1,PIMExport!CC45))</f>
        <v>1051</v>
      </c>
      <c r="CD47" s="47">
        <f>IFERROR(PIMExport!CD45*1,IFERROR(SUBSTITUTE(PIMExport!CD45,".",",")*1,PIMExport!CD45))</f>
        <v>15000</v>
      </c>
      <c r="CE47" s="47">
        <f>IFERROR(PIMExport!CE45*1,IFERROR(SUBSTITUTE(PIMExport!CE45,".",",")*1,PIMExport!CE45))</f>
        <v>0</v>
      </c>
      <c r="CF47" s="47">
        <f>IFERROR(PIMExport!CF45*1,IFERROR(SUBSTITUTE(PIMExport!CF45,".",",")*1,PIMExport!CF45))</f>
        <v>0</v>
      </c>
      <c r="CG47" s="47">
        <f>IFERROR(PIMExport!CG45*1,IFERROR(SUBSTITUTE(PIMExport!CG45,".",",")*1,PIMExport!CG45))</f>
        <v>0</v>
      </c>
      <c r="CH47" s="47">
        <f>IFERROR(PIMExport!CH45*1,IFERROR(SUBSTITUTE(PIMExport!CH45,".",",")*1,PIMExport!CH45))</f>
        <v>0</v>
      </c>
      <c r="CI47" s="47">
        <f>IFERROR(PIMExport!CI45*1,IFERROR(SUBSTITUTE(PIMExport!CI45,".",",")*1,PIMExport!CI45))</f>
        <v>0</v>
      </c>
      <c r="CJ47" s="47">
        <f>IFERROR(PIMExport!CJ45*1,IFERROR(SUBSTITUTE(PIMExport!CJ45,".",",")*1,PIMExport!CJ45))</f>
        <v>0</v>
      </c>
      <c r="CK47" s="47">
        <f>IFERROR(PIMExport!CK45*1,IFERROR(SUBSTITUTE(PIMExport!CK45,".",",")*1,PIMExport!CK45))</f>
        <v>0</v>
      </c>
      <c r="CL47" s="47">
        <f>IFERROR(PIMExport!CL45*1,IFERROR(SUBSTITUTE(PIMExport!CL45,".",",")*1,PIMExport!CL45))</f>
        <v>0</v>
      </c>
      <c r="CM47" s="47">
        <f>IFERROR(PIMExport!CM45*1,IFERROR(SUBSTITUTE(PIMExport!CM45,".",",")*1,PIMExport!CM45))</f>
        <v>0</v>
      </c>
      <c r="CN47" s="47">
        <f>IFERROR(PIMExport!CN45*1,IFERROR(SUBSTITUTE(PIMExport!CN45,".",",")*1,PIMExport!CN45))</f>
        <v>0</v>
      </c>
      <c r="CO47" s="47">
        <f>IFERROR(PIMExport!CO45*1,IFERROR(SUBSTITUTE(PIMExport!CO45,".",",")*1,PIMExport!CO45))</f>
        <v>0</v>
      </c>
      <c r="CP47" s="47">
        <f>IFERROR(PIMExport!CP45*1,IFERROR(SUBSTITUTE(PIMExport!CP45,".",",")*1,PIMExport!CP45))</f>
        <v>0</v>
      </c>
      <c r="CQ47" s="47">
        <f>IFERROR(PIMExport!CQ45*1,IFERROR(SUBSTITUTE(PIMExport!CQ45,".",",")*1,PIMExport!CQ45))</f>
        <v>0</v>
      </c>
      <c r="CR47" s="47">
        <f>IFERROR(PIMExport!CR45*1,IFERROR(SUBSTITUTE(PIMExport!CR45,".",",")*1,PIMExport!CR45))</f>
        <v>0</v>
      </c>
      <c r="CS47" s="47">
        <f>IFERROR(PIMExport!CS45*1,IFERROR(SUBSTITUTE(PIMExport!CS45,".",",")*1,PIMExport!CS45))</f>
        <v>0</v>
      </c>
      <c r="CT47" s="47">
        <f>IFERROR(PIMExport!CT45*1,IFERROR(SUBSTITUTE(PIMExport!CT45,".",",")*1,PIMExport!CT45))</f>
        <v>0</v>
      </c>
      <c r="CU47" s="47">
        <f>IFERROR(PIMExport!CU45*1,IFERROR(SUBSTITUTE(PIMExport!CU45,".",",")*1,PIMExport!CU45))</f>
        <v>5</v>
      </c>
      <c r="CV47" s="47">
        <f>IFERROR(PIMExport!CV45*1,IFERROR(SUBSTITUTE(PIMExport!CV45,".",",")*1,PIMExport!CV45))</f>
        <v>4400</v>
      </c>
      <c r="CW47" s="47">
        <f>IFERROR(PIMExport!CW45*1,IFERROR(SUBSTITUTE(PIMExport!CW45,".",",")*1,PIMExport!CW45))</f>
        <v>1.13E-5</v>
      </c>
      <c r="CX47" s="47">
        <f>IFERROR(PIMExport!CX45*1,IFERROR(SUBSTITUTE(PIMExport!CX45,".",",")*1,PIMExport!CX45))</f>
        <v>100</v>
      </c>
      <c r="CY47" s="47">
        <f>IFERROR(PIMExport!CY45*1,IFERROR(SUBSTITUTE(PIMExport!CY45,".",",")*1,PIMExport!CY45))</f>
        <v>0</v>
      </c>
      <c r="CZ47" s="47">
        <f>IFERROR(PIMExport!CZ45*1,IFERROR(SUBSTITUTE(PIMExport!CZ45,".",",")*1,PIMExport!CZ45))</f>
        <v>5700</v>
      </c>
      <c r="DA47" s="47">
        <f>IFERROR(PIMExport!DA45*1,IFERROR(SUBSTITUTE(PIMExport!DA45,".",",")*1,PIMExport!DA45))</f>
        <v>100</v>
      </c>
      <c r="DB47" s="47">
        <f>IFERROR(PIMExport!DB45*1,IFERROR(SUBSTITUTE(PIMExport!DB45,".",",")*1,PIMExport!DB45))</f>
        <v>0</v>
      </c>
      <c r="DC47" s="47">
        <f>IFERROR(PIMExport!DC45*1,IFERROR(SUBSTITUTE(PIMExport!DC45,".",",")*1,PIMExport!DC45))</f>
        <v>0</v>
      </c>
      <c r="DD47" s="47">
        <f>IFERROR(PIMExport!DD45*1,IFERROR(SUBSTITUTE(PIMExport!DD45,".",",")*1,PIMExport!DD45))</f>
        <v>0</v>
      </c>
      <c r="DE47" s="47">
        <f>IFERROR(PIMExport!DE45*1,IFERROR(SUBSTITUTE(PIMExport!DE45,".",",")*1,PIMExport!DE45))</f>
        <v>0</v>
      </c>
      <c r="DF47" s="47">
        <f>IFERROR(PIMExport!DF45*1,IFERROR(SUBSTITUTE(PIMExport!DF45,".",",")*1,PIMExport!DF45))</f>
        <v>0</v>
      </c>
      <c r="DG47" s="47">
        <f>IFERROR(PIMExport!DG45*1,IFERROR(SUBSTITUTE(PIMExport!DG45,".",",")*1,PIMExport!DG45))</f>
        <v>0</v>
      </c>
      <c r="DH47" s="47" t="str">
        <f>IFERROR(PIMExport!DH45*1,IFERROR(SUBSTITUTE(PIMExport!DH45,".",",")*1,PIMExport!DH45))</f>
        <v>Equal to or better than 0.025 mm</v>
      </c>
      <c r="DI47" s="47">
        <f>IFERROR(PIMExport!DI45*1,IFERROR(SUBSTITUTE(PIMExport!DI45,".",",")*1,PIMExport!DI45))</f>
        <v>0</v>
      </c>
      <c r="DJ47" s="47" t="str">
        <f>IFERROR(PIMExport!DJ45*1,IFERROR(SUBSTITUTE(PIMExport!DJ45,".",",")*1,PIMExport!DJ45))</f>
        <v>40 x 40 mm</v>
      </c>
      <c r="DK47" s="47" t="str">
        <f>IFERROR(PIMExport!DK45*1,IFERROR(SUBSTITUTE(PIMExport!DK45,".",",")*1,PIMExport!DK45))</f>
        <v>12 mm</v>
      </c>
      <c r="DL47" s="47">
        <f>IFERROR(PIMExport!DL45*1,IFERROR(SUBSTITUTE(PIMExport!DL45,".",",")*1,PIMExport!DL45))</f>
        <v>445</v>
      </c>
      <c r="DM47" s="47">
        <f>IFERROR(PIMExport!DM45*1,IFERROR(SUBSTITUTE(PIMExport!DM45,".",",")*1,PIMExport!DM45))</f>
        <v>2300</v>
      </c>
      <c r="DN47" s="47">
        <f>IFERROR(PIMExport!DN45*1,IFERROR(SUBSTITUTE(PIMExport!DN45,".",",")*1,PIMExport!DN45))</f>
        <v>0</v>
      </c>
      <c r="DO47" s="47">
        <f>IFERROR(PIMExport!DO45*1,IFERROR(SUBSTITUTE(PIMExport!DO45,".",",")*1,PIMExport!DO45))</f>
        <v>0</v>
      </c>
    </row>
    <row r="48" spans="1:119">
      <c r="A48" s="47" t="str">
        <f>IFERROR(PIMExport!A46*1,IFERROR(SUBSTITUTE(PIMExport!A46,".",",")*1,PIMExport!A46))</f>
        <v>WM04S05-N</v>
      </c>
      <c r="B48" s="47" t="str">
        <f>IFERROR(PIMExport!B46*1,IFERROR(SUBSTITUTE(PIMExport!B46,".",",")*1,PIMExport!B46))</f>
        <v>BallScrew</v>
      </c>
      <c r="C48" s="47" t="str">
        <f>IFERROR(PIMExport!C46*1,IFERROR(SUBSTITUTE(PIMExport!C46,".",",")*1,PIMExport!C46))</f>
        <v>Ball Guide</v>
      </c>
      <c r="D48" s="47">
        <f>IFERROR(PIMExport!D46*1,IFERROR(SUBSTITUTE(PIMExport!D46,".",",")*1,PIMExport!D46))</f>
        <v>2000</v>
      </c>
      <c r="E48" s="47">
        <f>IFERROR(PIMExport!E46*1,IFERROR(SUBSTITUTE(PIMExport!E46,".",",")*1,PIMExport!E46))</f>
        <v>0.36</v>
      </c>
      <c r="F48" s="47">
        <f>IFERROR(PIMExport!F46*1,IFERROR(SUBSTITUTE(PIMExport!F46,".",",")*1,PIMExport!F46))</f>
        <v>0</v>
      </c>
      <c r="G48" s="47">
        <f>IFERROR(PIMExport!G46*1,IFERROR(SUBSTITUTE(PIMExport!G46,".",",")*1,PIMExport!G46))</f>
        <v>1.5</v>
      </c>
      <c r="H48" s="47">
        <f>IFERROR(PIMExport!H46*1,IFERROR(SUBSTITUTE(PIMExport!H46,".",",")*1,PIMExport!H46))</f>
        <v>0.3</v>
      </c>
      <c r="I48" s="47">
        <f>IFERROR(PIMExport!I46*1,IFERROR(SUBSTITUTE(PIMExport!I46,".",",")*1,PIMExport!I46))</f>
        <v>87</v>
      </c>
      <c r="J48" s="47">
        <f>IFERROR(PIMExport!J46*1,IFERROR(SUBSTITUTE(PIMExport!J46,".",",")*1,PIMExport!J46))</f>
        <v>12</v>
      </c>
      <c r="K48" s="47">
        <f>IFERROR(PIMExport!K46*1,IFERROR(SUBSTITUTE(PIMExport!K46,".",",")*1,PIMExport!K46))</f>
        <v>0</v>
      </c>
      <c r="L48" s="47">
        <f>IFERROR(PIMExport!L46*1,IFERROR(SUBSTITUTE(PIMExport!L46,".",",")*1,PIMExport!L46))</f>
        <v>6.4999999999999996E-6</v>
      </c>
      <c r="M48" s="47">
        <f>IFERROR(PIMExport!M46*1,IFERROR(SUBSTITUTE(PIMExport!M46,".",",")*1,PIMExport!M46))</f>
        <v>0.9</v>
      </c>
      <c r="N48" s="47">
        <f>IFERROR(PIMExport!N46*1,IFERROR(SUBSTITUTE(PIMExport!N46,".",",")*1,PIMExport!N46))</f>
        <v>150</v>
      </c>
      <c r="O48" s="47">
        <f>IFERROR(PIMExport!O46*1,IFERROR(SUBSTITUTE(PIMExport!O46,".",",")*1,PIMExport!O46))</f>
        <v>1500</v>
      </c>
      <c r="P48" s="47">
        <f>IFERROR(PIMExport!P46*1,IFERROR(SUBSTITUTE(PIMExport!P46,".",",")*1,PIMExport!P46))</f>
        <v>3000</v>
      </c>
      <c r="Q48" s="47">
        <f>IFERROR(PIMExport!Q46*1,IFERROR(SUBSTITUTE(PIMExport!Q46,".",",")*1,PIMExport!Q46))</f>
        <v>0.3</v>
      </c>
      <c r="R48" s="47">
        <f>IFERROR(PIMExport!R46*1,IFERROR(SUBSTITUTE(PIMExport!R46,".",",")*1,PIMExport!R46))</f>
        <v>0.5</v>
      </c>
      <c r="S48" s="47">
        <f>IFERROR(PIMExport!S46*1,IFERROR(SUBSTITUTE(PIMExport!S46,".",",")*1,PIMExport!S46))</f>
        <v>0.8</v>
      </c>
      <c r="T48" s="47">
        <f>IFERROR(PIMExport!T46*1,IFERROR(SUBSTITUTE(PIMExport!T46,".",",")*1,PIMExport!T46))</f>
        <v>4</v>
      </c>
      <c r="U48" s="47">
        <f>IFERROR(PIMExport!U46*1,IFERROR(SUBSTITUTE(PIMExport!U46,".",",")*1,PIMExport!U46))</f>
        <v>0.02</v>
      </c>
      <c r="V48" s="47">
        <f>IFERROR(PIMExport!V46*1,IFERROR(SUBSTITUTE(PIMExport!V46,".",",")*1,PIMExport!V46))</f>
        <v>0</v>
      </c>
      <c r="W48" s="47">
        <f>IFERROR(PIMExport!W46*1,IFERROR(SUBSTITUTE(PIMExport!W46,".",",")*1,PIMExport!W46))</f>
        <v>0</v>
      </c>
      <c r="X48" s="47">
        <f>IFERROR(PIMExport!X46*1,IFERROR(SUBSTITUTE(PIMExport!X46,".",",")*1,PIMExport!X46))</f>
        <v>0</v>
      </c>
      <c r="Y48" s="47">
        <f>IFERROR(PIMExport!Y46*1,IFERROR(SUBSTITUTE(PIMExport!Y46,".",",")*1,PIMExport!Y46))</f>
        <v>1000</v>
      </c>
      <c r="Z48" s="47">
        <f>IFERROR(PIMExport!Z46*1,IFERROR(SUBSTITUTE(PIMExport!Z46,".",",")*1,PIMExport!Z46))</f>
        <v>0</v>
      </c>
      <c r="AA48" s="47">
        <f>IFERROR(PIMExport!AA46*1,IFERROR(SUBSTITUTE(PIMExport!AA46,".",",")*1,PIMExport!AA46))</f>
        <v>0</v>
      </c>
      <c r="AB48" s="47">
        <f>IFERROR(PIMExport!AB46*1,IFERROR(SUBSTITUTE(PIMExport!AB46,".",",")*1,PIMExport!AB46))</f>
        <v>0</v>
      </c>
      <c r="AC48" s="47">
        <f>IFERROR(PIMExport!AC46*1,IFERROR(SUBSTITUTE(PIMExport!AC46,".",",")*1,PIMExport!AC46))</f>
        <v>0</v>
      </c>
      <c r="AD48" s="47">
        <f>IFERROR(PIMExport!AD46*1,IFERROR(SUBSTITUTE(PIMExport!AD46,".",",")*1,PIMExport!AD46))</f>
        <v>0</v>
      </c>
      <c r="AE48" s="47">
        <f>IFERROR(PIMExport!AE46*1,IFERROR(SUBSTITUTE(PIMExport!AE46,".",",")*1,PIMExport!AE46))</f>
        <v>450</v>
      </c>
      <c r="AF48" s="47">
        <f>IFERROR(PIMExport!AF46*1,IFERROR(SUBSTITUTE(PIMExport!AF46,".",",")*1,PIMExport!AF46))</f>
        <v>600</v>
      </c>
      <c r="AG48" s="47">
        <f>IFERROR(PIMExport!AG46*1,IFERROR(SUBSTITUTE(PIMExport!AG46,".",",")*1,PIMExport!AG46))</f>
        <v>10</v>
      </c>
      <c r="AH48" s="47">
        <f>IFERROR(PIMExport!AH46*1,IFERROR(SUBSTITUTE(PIMExport!AH46,".",",")*1,PIMExport!AH46))</f>
        <v>30</v>
      </c>
      <c r="AI48" s="47">
        <f>IFERROR(PIMExport!AI46*1,IFERROR(SUBSTITUTE(PIMExport!AI46,".",",")*1,PIMExport!AI46))</f>
        <v>30</v>
      </c>
      <c r="AJ48" s="47">
        <f>IFERROR(PIMExport!AJ46*1,IFERROR(SUBSTITUTE(PIMExport!AJ46,".",",")*1,PIMExport!AJ46))</f>
        <v>0</v>
      </c>
      <c r="AK48" s="47">
        <f>IFERROR(PIMExport!AK46*1,IFERROR(SUBSTITUTE(PIMExport!AK46,".",",")*1,PIMExport!AK46))</f>
        <v>0</v>
      </c>
      <c r="AL48" s="47">
        <f>IFERROR(PIMExport!AL46*1,IFERROR(SUBSTITUTE(PIMExport!AL46,".",",")*1,PIMExport!AL46))</f>
        <v>0.25</v>
      </c>
      <c r="AM48" s="47">
        <f>IFERROR(PIMExport!AM46*1,IFERROR(SUBSTITUTE(PIMExport!AM46,".",",")*1,PIMExport!AM46))</f>
        <v>20</v>
      </c>
      <c r="AN48" s="47">
        <f>IFERROR(PIMExport!AN46*1,IFERROR(SUBSTITUTE(PIMExport!AN46,".",",")*1,PIMExport!AN46))</f>
        <v>1</v>
      </c>
      <c r="AO48" s="47">
        <f>IFERROR(PIMExport!AO46*1,IFERROR(SUBSTITUTE(PIMExport!AO46,".",",")*1,PIMExport!AO46))</f>
        <v>6794</v>
      </c>
      <c r="AP48" s="47">
        <f>IFERROR(PIMExport!AP46*1,IFERROR(SUBSTITUTE(PIMExport!AP46,".",",")*1,PIMExport!AP46))</f>
        <v>100</v>
      </c>
      <c r="AQ48" s="47">
        <f>IFERROR(PIMExport!AQ46*1,IFERROR(SUBSTITUTE(PIMExport!AQ46,".",",")*1,PIMExport!AQ46))</f>
        <v>0</v>
      </c>
      <c r="AR48" s="47">
        <f>IFERROR(PIMExport!AR46*1,IFERROR(SUBSTITUTE(PIMExport!AR46,".",",")*1,PIMExport!AR46))</f>
        <v>0</v>
      </c>
      <c r="AS48" s="47">
        <f>IFERROR(PIMExport!AS46*1,IFERROR(SUBSTITUTE(PIMExport!AS46,".",",")*1,PIMExport!AS46))</f>
        <v>0</v>
      </c>
      <c r="AT48" s="47">
        <f>IFERROR(PIMExport!AT46*1,IFERROR(SUBSTITUTE(PIMExport!AT46,".",",")*1,PIMExport!AT46))</f>
        <v>0</v>
      </c>
      <c r="AU48" s="47">
        <f>IFERROR(PIMExport!AU46*1,IFERROR(SUBSTITUTE(PIMExport!AU46,".",",")*1,PIMExport!AU46))</f>
        <v>0</v>
      </c>
      <c r="AV48" s="47">
        <f>IFERROR(PIMExport!AV46*1,IFERROR(SUBSTITUTE(PIMExport!AV46,".",",")*1,PIMExport!AV46))</f>
        <v>0</v>
      </c>
      <c r="AW48" s="47">
        <f>IFERROR(PIMExport!AW46*1,IFERROR(SUBSTITUTE(PIMExport!AW46,".",",")*1,PIMExport!AW46))</f>
        <v>0</v>
      </c>
      <c r="AX48" s="47">
        <f>IFERROR(PIMExport!AX46*1,IFERROR(SUBSTITUTE(PIMExport!AX46,".",",")*1,PIMExport!AX46))</f>
        <v>0</v>
      </c>
      <c r="AY48" s="47">
        <f>IFERROR(PIMExport!AY46*1,IFERROR(SUBSTITUTE(PIMExport!AY46,".",",")*1,PIMExport!AY46))</f>
        <v>0</v>
      </c>
      <c r="AZ48" s="47">
        <f>IFERROR(PIMExport!AZ46*1,IFERROR(SUBSTITUTE(PIMExport!AZ46,".",",")*1,PIMExport!AZ46))</f>
        <v>0</v>
      </c>
      <c r="BA48" s="47">
        <f>IFERROR(PIMExport!BA46*1,IFERROR(SUBSTITUTE(PIMExport!BA46,".",",")*1,PIMExport!BA46))</f>
        <v>0</v>
      </c>
      <c r="BB48" s="47">
        <f>IFERROR(PIMExport!BB46*1,IFERROR(SUBSTITUTE(PIMExport!BB46,".",",")*1,PIMExport!BB46))</f>
        <v>0</v>
      </c>
      <c r="BC48" s="47">
        <f>IFERROR(PIMExport!BC46*1,IFERROR(SUBSTITUTE(PIMExport!BC46,".",",")*1,PIMExport!BC46))</f>
        <v>0</v>
      </c>
      <c r="BD48" s="47">
        <f>IFERROR(PIMExport!BD46*1,IFERROR(SUBSTITUTE(PIMExport!BD46,".",",")*1,PIMExport!BD46))</f>
        <v>0</v>
      </c>
      <c r="BE48" s="47">
        <f>IFERROR(PIMExport!BE46*1,IFERROR(SUBSTITUTE(PIMExport!BE46,".",",")*1,PIMExport!BE46))</f>
        <v>0</v>
      </c>
      <c r="BF48" s="47">
        <f>IFERROR(PIMExport!BF46*1,IFERROR(SUBSTITUTE(PIMExport!BF46,".",",")*1,PIMExport!BF46))</f>
        <v>0</v>
      </c>
      <c r="BG48" s="47">
        <f>IFERROR(PIMExport!BG46*1,IFERROR(SUBSTITUTE(PIMExport!BG46,".",",")*1,PIMExport!BG46))</f>
        <v>270</v>
      </c>
      <c r="BH48" s="47">
        <f>IFERROR(PIMExport!BH46*1,IFERROR(SUBSTITUTE(PIMExport!BH46,".",",")*1,PIMExport!BH46))</f>
        <v>280</v>
      </c>
      <c r="BI48" s="47">
        <f>IFERROR(PIMExport!BI46*1,IFERROR(SUBSTITUTE(PIMExport!BI46,".",",")*1,PIMExport!BI46))</f>
        <v>300</v>
      </c>
      <c r="BJ48" s="47">
        <f>IFERROR(PIMExport!BJ46*1,IFERROR(SUBSTITUTE(PIMExport!BJ46,".",",")*1,PIMExport!BJ46))</f>
        <v>0</v>
      </c>
      <c r="BK48" s="47">
        <f>IFERROR(PIMExport!BK46*1,IFERROR(SUBSTITUTE(PIMExport!BK46,".",",")*1,PIMExport!BK46))</f>
        <v>0</v>
      </c>
      <c r="BL48" s="47">
        <f>IFERROR(PIMExport!BL46*1,IFERROR(SUBSTITUTE(PIMExport!BL46,".",",")*1,PIMExport!BL46))</f>
        <v>0</v>
      </c>
      <c r="BM48" s="47">
        <f>IFERROR(PIMExport!BM46*1,IFERROR(SUBSTITUTE(PIMExport!BM46,".",",")*1,PIMExport!BM46))</f>
        <v>0</v>
      </c>
      <c r="BN48" s="47">
        <f>IFERROR(PIMExport!BN46*1,IFERROR(SUBSTITUTE(PIMExport!BN46,".",",")*1,PIMExport!BN46))</f>
        <v>0</v>
      </c>
      <c r="BO48" s="47">
        <f>IFERROR(PIMExport!BO46*1,IFERROR(SUBSTITUTE(PIMExport!BO46,".",",")*1,PIMExport!BO46))</f>
        <v>0</v>
      </c>
      <c r="BP48" s="47">
        <f>IFERROR(PIMExport!BP46*1,IFERROR(SUBSTITUTE(PIMExport!BP46,".",",")*1,PIMExport!BP46))</f>
        <v>0</v>
      </c>
      <c r="BQ48" s="47">
        <f>IFERROR(PIMExport!BQ46*1,IFERROR(SUBSTITUTE(PIMExport!BQ46,".",",")*1,PIMExport!BQ46))</f>
        <v>0</v>
      </c>
      <c r="BR48" s="47">
        <f>IFERROR(PIMExport!BR46*1,IFERROR(SUBSTITUTE(PIMExport!BR46,".",",")*1,PIMExport!BR46))</f>
        <v>0</v>
      </c>
      <c r="BS48" s="47">
        <f>IFERROR(PIMExport!BS46*1,IFERROR(SUBSTITUTE(PIMExport!BS46,".",",")*1,PIMExport!BS46))</f>
        <v>0</v>
      </c>
      <c r="BT48" s="47">
        <f>IFERROR(PIMExport!BT46*1,IFERROR(SUBSTITUTE(PIMExport!BT46,".",",")*1,PIMExport!BT46))</f>
        <v>0</v>
      </c>
      <c r="BU48" s="47">
        <f>IFERROR(PIMExport!BU46*1,IFERROR(SUBSTITUTE(PIMExport!BU46,".",",")*1,PIMExport!BU46))</f>
        <v>0</v>
      </c>
      <c r="BV48" s="47">
        <f>IFERROR(PIMExport!BV46*1,IFERROR(SUBSTITUTE(PIMExport!BV46,".",",")*1,PIMExport!BV46))</f>
        <v>0</v>
      </c>
      <c r="BW48" s="47">
        <f>IFERROR(PIMExport!BW46*1,IFERROR(SUBSTITUTE(PIMExport!BW46,".",",")*1,PIMExport!BW46))</f>
        <v>0</v>
      </c>
      <c r="BX48" s="47">
        <f>IFERROR(PIMExport!BX46*1,IFERROR(SUBSTITUTE(PIMExport!BX46,".",",")*1,PIMExport!BX46))</f>
        <v>0</v>
      </c>
      <c r="BY48" s="47">
        <f>IFERROR(PIMExport!BY46*1,IFERROR(SUBSTITUTE(PIMExport!BY46,".",",")*1,PIMExport!BY46))</f>
        <v>0</v>
      </c>
      <c r="BZ48" s="47">
        <f>IFERROR(PIMExport!BZ46*1,IFERROR(SUBSTITUTE(PIMExport!BZ46,".",",")*1,PIMExport!BZ46))</f>
        <v>0</v>
      </c>
      <c r="CA48" s="47">
        <f>IFERROR(PIMExport!CA46*1,IFERROR(SUBSTITUTE(PIMExport!CA46,".",",")*1,PIMExport!CA46))</f>
        <v>0</v>
      </c>
      <c r="CB48" s="47">
        <f>IFERROR(PIMExport!CB46*1,IFERROR(SUBSTITUTE(PIMExport!CB46,".",",")*1,PIMExport!CB46))</f>
        <v>501</v>
      </c>
      <c r="CC48" s="47">
        <f>IFERROR(PIMExport!CC46*1,IFERROR(SUBSTITUTE(PIMExport!CC46,".",",")*1,PIMExport!CC46))</f>
        <v>1101</v>
      </c>
      <c r="CD48" s="47">
        <f>IFERROR(PIMExport!CD46*1,IFERROR(SUBSTITUTE(PIMExport!CD46,".",",")*1,PIMExport!CD46))</f>
        <v>15000</v>
      </c>
      <c r="CE48" s="47">
        <f>IFERROR(PIMExport!CE46*1,IFERROR(SUBSTITUTE(PIMExport!CE46,".",",")*1,PIMExport!CE46))</f>
        <v>0</v>
      </c>
      <c r="CF48" s="47">
        <f>IFERROR(PIMExport!CF46*1,IFERROR(SUBSTITUTE(PIMExport!CF46,".",",")*1,PIMExport!CF46))</f>
        <v>0</v>
      </c>
      <c r="CG48" s="47">
        <f>IFERROR(PIMExport!CG46*1,IFERROR(SUBSTITUTE(PIMExport!CG46,".",",")*1,PIMExport!CG46))</f>
        <v>0</v>
      </c>
      <c r="CH48" s="47">
        <f>IFERROR(PIMExport!CH46*1,IFERROR(SUBSTITUTE(PIMExport!CH46,".",",")*1,PIMExport!CH46))</f>
        <v>0</v>
      </c>
      <c r="CI48" s="47">
        <f>IFERROR(PIMExport!CI46*1,IFERROR(SUBSTITUTE(PIMExport!CI46,".",",")*1,PIMExport!CI46))</f>
        <v>0</v>
      </c>
      <c r="CJ48" s="47">
        <f>IFERROR(PIMExport!CJ46*1,IFERROR(SUBSTITUTE(PIMExport!CJ46,".",",")*1,PIMExport!CJ46))</f>
        <v>0</v>
      </c>
      <c r="CK48" s="47">
        <f>IFERROR(PIMExport!CK46*1,IFERROR(SUBSTITUTE(PIMExport!CK46,".",",")*1,PIMExport!CK46))</f>
        <v>0</v>
      </c>
      <c r="CL48" s="47">
        <f>IFERROR(PIMExport!CL46*1,IFERROR(SUBSTITUTE(PIMExport!CL46,".",",")*1,PIMExport!CL46))</f>
        <v>0</v>
      </c>
      <c r="CM48" s="47">
        <f>IFERROR(PIMExport!CM46*1,IFERROR(SUBSTITUTE(PIMExport!CM46,".",",")*1,PIMExport!CM46))</f>
        <v>0</v>
      </c>
      <c r="CN48" s="47">
        <f>IFERROR(PIMExport!CN46*1,IFERROR(SUBSTITUTE(PIMExport!CN46,".",",")*1,PIMExport!CN46))</f>
        <v>0</v>
      </c>
      <c r="CO48" s="47">
        <f>IFERROR(PIMExport!CO46*1,IFERROR(SUBSTITUTE(PIMExport!CO46,".",",")*1,PIMExport!CO46))</f>
        <v>0</v>
      </c>
      <c r="CP48" s="47">
        <f>IFERROR(PIMExport!CP46*1,IFERROR(SUBSTITUTE(PIMExport!CP46,".",",")*1,PIMExport!CP46))</f>
        <v>0</v>
      </c>
      <c r="CQ48" s="47">
        <f>IFERROR(PIMExport!CQ46*1,IFERROR(SUBSTITUTE(PIMExport!CQ46,".",",")*1,PIMExport!CQ46))</f>
        <v>0</v>
      </c>
      <c r="CR48" s="47">
        <f>IFERROR(PIMExport!CR46*1,IFERROR(SUBSTITUTE(PIMExport!CR46,".",",")*1,PIMExport!CR46))</f>
        <v>0</v>
      </c>
      <c r="CS48" s="47">
        <f>IFERROR(PIMExport!CS46*1,IFERROR(SUBSTITUTE(PIMExport!CS46,".",",")*1,PIMExport!CS46))</f>
        <v>0</v>
      </c>
      <c r="CT48" s="47">
        <f>IFERROR(PIMExport!CT46*1,IFERROR(SUBSTITUTE(PIMExport!CT46,".",",")*1,PIMExport!CT46))</f>
        <v>0</v>
      </c>
      <c r="CU48" s="47">
        <f>IFERROR(PIMExport!CU46*1,IFERROR(SUBSTITUTE(PIMExport!CU46,".",",")*1,PIMExport!CU46))</f>
        <v>5</v>
      </c>
      <c r="CV48" s="47">
        <f>IFERROR(PIMExport!CV46*1,IFERROR(SUBSTITUTE(PIMExport!CV46,".",",")*1,PIMExport!CV46))</f>
        <v>4400</v>
      </c>
      <c r="CW48" s="47">
        <f>IFERROR(PIMExport!CW46*1,IFERROR(SUBSTITUTE(PIMExport!CW46,".",",")*1,PIMExport!CW46))</f>
        <v>1.13E-5</v>
      </c>
      <c r="CX48" s="47">
        <f>IFERROR(PIMExport!CX46*1,IFERROR(SUBSTITUTE(PIMExport!CX46,".",",")*1,PIMExport!CX46))</f>
        <v>0</v>
      </c>
      <c r="CY48" s="47">
        <f>IFERROR(PIMExport!CY46*1,IFERROR(SUBSTITUTE(PIMExport!CY46,".",",")*1,PIMExport!CY46))</f>
        <v>0</v>
      </c>
      <c r="CZ48" s="47">
        <f>IFERROR(PIMExport!CZ46*1,IFERROR(SUBSTITUTE(PIMExport!CZ46,".",",")*1,PIMExport!CZ46))</f>
        <v>5700</v>
      </c>
      <c r="DA48" s="47">
        <f>IFERROR(PIMExport!DA46*1,IFERROR(SUBSTITUTE(PIMExport!DA46,".",",")*1,PIMExport!DA46))</f>
        <v>100</v>
      </c>
      <c r="DB48" s="47">
        <f>IFERROR(PIMExport!DB46*1,IFERROR(SUBSTITUTE(PIMExport!DB46,".",",")*1,PIMExport!DB46))</f>
        <v>0</v>
      </c>
      <c r="DC48" s="47">
        <f>IFERROR(PIMExport!DC46*1,IFERROR(SUBSTITUTE(PIMExport!DC46,".",",")*1,PIMExport!DC46))</f>
        <v>0</v>
      </c>
      <c r="DD48" s="47">
        <f>IFERROR(PIMExport!DD46*1,IFERROR(SUBSTITUTE(PIMExport!DD46,".",",")*1,PIMExport!DD46))</f>
        <v>0</v>
      </c>
      <c r="DE48" s="47">
        <f>IFERROR(PIMExport!DE46*1,IFERROR(SUBSTITUTE(PIMExport!DE46,".",",")*1,PIMExport!DE46))</f>
        <v>0</v>
      </c>
      <c r="DF48" s="47">
        <f>IFERROR(PIMExport!DF46*1,IFERROR(SUBSTITUTE(PIMExport!DF46,".",",")*1,PIMExport!DF46))</f>
        <v>0</v>
      </c>
      <c r="DG48" s="47">
        <f>IFERROR(PIMExport!DG46*1,IFERROR(SUBSTITUTE(PIMExport!DG46,".",",")*1,PIMExport!DG46))</f>
        <v>0</v>
      </c>
      <c r="DH48" s="47" t="str">
        <f>IFERROR(PIMExport!DH46*1,IFERROR(SUBSTITUTE(PIMExport!DH46,".",",")*1,PIMExport!DH46))</f>
        <v>Equal to or better than 0.025 mm</v>
      </c>
      <c r="DI48" s="47">
        <f>IFERROR(PIMExport!DI46*1,IFERROR(SUBSTITUTE(PIMExport!DI46,".",",")*1,PIMExport!DI46))</f>
        <v>0</v>
      </c>
      <c r="DJ48" s="47" t="str">
        <f>IFERROR(PIMExport!DJ46*1,IFERROR(SUBSTITUTE(PIMExport!DJ46,".",",")*1,PIMExport!DJ46))</f>
        <v>40 x 40 mm</v>
      </c>
      <c r="DK48" s="47" t="str">
        <f>IFERROR(PIMExport!DK46*1,IFERROR(SUBSTITUTE(PIMExport!DK46,".",",")*1,PIMExport!DK46))</f>
        <v>12 mm</v>
      </c>
      <c r="DL48" s="47">
        <f>IFERROR(PIMExport!DL46*1,IFERROR(SUBSTITUTE(PIMExport!DL46,".",",")*1,PIMExport!DL46))</f>
        <v>170</v>
      </c>
      <c r="DM48" s="47">
        <f>IFERROR(PIMExport!DM46*1,IFERROR(SUBSTITUTE(PIMExport!DM46,".",",")*1,PIMExport!DM46))</f>
        <v>2300</v>
      </c>
      <c r="DN48" s="47">
        <f>IFERROR(PIMExport!DN46*1,IFERROR(SUBSTITUTE(PIMExport!DN46,".",",")*1,PIMExport!DN46))</f>
        <v>0</v>
      </c>
      <c r="DO48" s="47">
        <f>IFERROR(PIMExport!DO46*1,IFERROR(SUBSTITUTE(PIMExport!DO46,".",",")*1,PIMExport!DO46))</f>
        <v>0</v>
      </c>
    </row>
    <row r="49" spans="1:119">
      <c r="A49" s="47" t="str">
        <f>IFERROR(PIMExport!A47*1,IFERROR(SUBSTITUTE(PIMExport!A47,".",",")*1,PIMExport!A47))</f>
        <v>WM04S05-Z175</v>
      </c>
      <c r="B49" s="47" t="str">
        <f>IFERROR(PIMExport!B47*1,IFERROR(SUBSTITUTE(PIMExport!B47,".",",")*1,PIMExport!B47))</f>
        <v>BallScrew</v>
      </c>
      <c r="C49" s="47" t="str">
        <f>IFERROR(PIMExport!C47*1,IFERROR(SUBSTITUTE(PIMExport!C47,".",",")*1,PIMExport!C47))</f>
        <v>Ball Guide</v>
      </c>
      <c r="D49" s="47">
        <f>IFERROR(PIMExport!D47*1,IFERROR(SUBSTITUTE(PIMExport!D47,".",",")*1,PIMExport!D47))</f>
        <v>1825</v>
      </c>
      <c r="E49" s="47">
        <f>IFERROR(PIMExport!E47*1,IFERROR(SUBSTITUTE(PIMExport!E47,".",",")*1,PIMExport!E47))</f>
        <v>0.36</v>
      </c>
      <c r="F49" s="47">
        <f>IFERROR(PIMExport!F47*1,IFERROR(SUBSTITUTE(PIMExport!F47,".",",")*1,PIMExport!F47))</f>
        <v>0</v>
      </c>
      <c r="G49" s="47">
        <f>IFERROR(PIMExport!G47*1,IFERROR(SUBSTITUTE(PIMExport!G47,".",",")*1,PIMExport!G47))</f>
        <v>1.5</v>
      </c>
      <c r="H49" s="47">
        <f>IFERROR(PIMExport!H47*1,IFERROR(SUBSTITUTE(PIMExport!H47,".",",")*1,PIMExport!H47))</f>
        <v>0.3</v>
      </c>
      <c r="I49" s="47">
        <f>IFERROR(PIMExport!I47*1,IFERROR(SUBSTITUTE(PIMExport!I47,".",",")*1,PIMExport!I47))</f>
        <v>175</v>
      </c>
      <c r="J49" s="47">
        <f>IFERROR(PIMExport!J47*1,IFERROR(SUBSTITUTE(PIMExport!J47,".",",")*1,PIMExport!J47))</f>
        <v>12</v>
      </c>
      <c r="K49" s="47">
        <f>IFERROR(PIMExport!K47*1,IFERROR(SUBSTITUTE(PIMExport!K47,".",",")*1,PIMExport!K47))</f>
        <v>0</v>
      </c>
      <c r="L49" s="47">
        <f>IFERROR(PIMExport!L47*1,IFERROR(SUBSTITUTE(PIMExport!L47,".",",")*1,PIMExport!L47))</f>
        <v>6.4999999999999996E-6</v>
      </c>
      <c r="M49" s="47">
        <f>IFERROR(PIMExport!M47*1,IFERROR(SUBSTITUTE(PIMExport!M47,".",",")*1,PIMExport!M47))</f>
        <v>0.9</v>
      </c>
      <c r="N49" s="47">
        <f>IFERROR(PIMExport!N47*1,IFERROR(SUBSTITUTE(PIMExport!N47,".",",")*1,PIMExport!N47))</f>
        <v>150</v>
      </c>
      <c r="O49" s="47">
        <f>IFERROR(PIMExport!O47*1,IFERROR(SUBSTITUTE(PIMExport!O47,".",",")*1,PIMExport!O47))</f>
        <v>1500</v>
      </c>
      <c r="P49" s="47">
        <f>IFERROR(PIMExport!P47*1,IFERROR(SUBSTITUTE(PIMExport!P47,".",",")*1,PIMExport!P47))</f>
        <v>3000</v>
      </c>
      <c r="Q49" s="47">
        <f>IFERROR(PIMExport!Q47*1,IFERROR(SUBSTITUTE(PIMExport!Q47,".",",")*1,PIMExport!Q47))</f>
        <v>0.3</v>
      </c>
      <c r="R49" s="47">
        <f>IFERROR(PIMExport!R47*1,IFERROR(SUBSTITUTE(PIMExport!R47,".",",")*1,PIMExport!R47))</f>
        <v>0.5</v>
      </c>
      <c r="S49" s="47">
        <f>IFERROR(PIMExport!S47*1,IFERROR(SUBSTITUTE(PIMExport!S47,".",",")*1,PIMExport!S47))</f>
        <v>0.8</v>
      </c>
      <c r="T49" s="47">
        <f>IFERROR(PIMExport!T47*1,IFERROR(SUBSTITUTE(PIMExport!T47,".",",")*1,PIMExport!T47))</f>
        <v>4</v>
      </c>
      <c r="U49" s="47">
        <f>IFERROR(PIMExport!U47*1,IFERROR(SUBSTITUTE(PIMExport!U47,".",",")*1,PIMExport!U47))</f>
        <v>0.02</v>
      </c>
      <c r="V49" s="47">
        <f>IFERROR(PIMExport!V47*1,IFERROR(SUBSTITUTE(PIMExport!V47,".",",")*1,PIMExport!V47))</f>
        <v>0</v>
      </c>
      <c r="W49" s="47">
        <f>IFERROR(PIMExport!W47*1,IFERROR(SUBSTITUTE(PIMExport!W47,".",",")*1,PIMExport!W47))</f>
        <v>0</v>
      </c>
      <c r="X49" s="47">
        <f>IFERROR(PIMExport!X47*1,IFERROR(SUBSTITUTE(PIMExport!X47,".",",")*1,PIMExport!X47))</f>
        <v>0</v>
      </c>
      <c r="Y49" s="47">
        <f>IFERROR(PIMExport!Y47*1,IFERROR(SUBSTITUTE(PIMExport!Y47,".",",")*1,PIMExport!Y47))</f>
        <v>1000</v>
      </c>
      <c r="Z49" s="47">
        <f>IFERROR(PIMExport!Z47*1,IFERROR(SUBSTITUTE(PIMExport!Z47,".",",")*1,PIMExport!Z47))</f>
        <v>0</v>
      </c>
      <c r="AA49" s="47">
        <f>IFERROR(PIMExport!AA47*1,IFERROR(SUBSTITUTE(PIMExport!AA47,".",",")*1,PIMExport!AA47))</f>
        <v>0</v>
      </c>
      <c r="AB49" s="47">
        <f>IFERROR(PIMExport!AB47*1,IFERROR(SUBSTITUTE(PIMExport!AB47,".",",")*1,PIMExport!AB47))</f>
        <v>0</v>
      </c>
      <c r="AC49" s="47">
        <f>IFERROR(PIMExport!AC47*1,IFERROR(SUBSTITUTE(PIMExport!AC47,".",",")*1,PIMExport!AC47))</f>
        <v>0</v>
      </c>
      <c r="AD49" s="47">
        <f>IFERROR(PIMExport!AD47*1,IFERROR(SUBSTITUTE(PIMExport!AD47,".",",")*1,PIMExport!AD47))</f>
        <v>0</v>
      </c>
      <c r="AE49" s="47">
        <f>IFERROR(PIMExport!AE47*1,IFERROR(SUBSTITUTE(PIMExport!AE47,".",",")*1,PIMExport!AE47))</f>
        <v>450</v>
      </c>
      <c r="AF49" s="47">
        <f>IFERROR(PIMExport!AF47*1,IFERROR(SUBSTITUTE(PIMExport!AF47,".",",")*1,PIMExport!AF47))</f>
        <v>600</v>
      </c>
      <c r="AG49" s="47">
        <f>IFERROR(PIMExport!AG47*1,IFERROR(SUBSTITUTE(PIMExport!AG47,".",",")*1,PIMExport!AG47))</f>
        <v>10</v>
      </c>
      <c r="AH49" s="47">
        <f>IFERROR(PIMExport!AH47*1,IFERROR(SUBSTITUTE(PIMExport!AH47,".",",")*1,PIMExport!AH47))</f>
        <v>0</v>
      </c>
      <c r="AI49" s="47">
        <f>IFERROR(PIMExport!AI47*1,IFERROR(SUBSTITUTE(PIMExport!AI47,".",",")*1,PIMExport!AI47))</f>
        <v>0</v>
      </c>
      <c r="AJ49" s="47">
        <f>IFERROR(PIMExport!AJ47*1,IFERROR(SUBSTITUTE(PIMExport!AJ47,".",",")*1,PIMExport!AJ47))</f>
        <v>0.45</v>
      </c>
      <c r="AK49" s="47">
        <f>IFERROR(PIMExport!AK47*1,IFERROR(SUBSTITUTE(PIMExport!AK47,".",",")*1,PIMExport!AK47))</f>
        <v>0.6</v>
      </c>
      <c r="AL49" s="47">
        <f>IFERROR(PIMExport!AL47*1,IFERROR(SUBSTITUTE(PIMExport!AL47,".",",")*1,PIMExport!AL47))</f>
        <v>0.25</v>
      </c>
      <c r="AM49" s="47">
        <f>IFERROR(PIMExport!AM47*1,IFERROR(SUBSTITUTE(PIMExport!AM47,".",",")*1,PIMExport!AM47))</f>
        <v>20</v>
      </c>
      <c r="AN49" s="47">
        <f>IFERROR(PIMExport!AN47*1,IFERROR(SUBSTITUTE(PIMExport!AN47,".",",")*1,PIMExport!AN47))</f>
        <v>2</v>
      </c>
      <c r="AO49" s="47">
        <f>IFERROR(PIMExport!AO47*1,IFERROR(SUBSTITUTE(PIMExport!AO47,".",",")*1,PIMExport!AO47))</f>
        <v>6794</v>
      </c>
      <c r="AP49" s="47">
        <f>IFERROR(PIMExport!AP47*1,IFERROR(SUBSTITUTE(PIMExport!AP47,".",",")*1,PIMExport!AP47))</f>
        <v>100</v>
      </c>
      <c r="AQ49" s="47">
        <f>IFERROR(PIMExport!AQ47*1,IFERROR(SUBSTITUTE(PIMExport!AQ47,".",",")*1,PIMExport!AQ47))</f>
        <v>0</v>
      </c>
      <c r="AR49" s="47">
        <f>IFERROR(PIMExport!AR47*1,IFERROR(SUBSTITUTE(PIMExport!AR47,".",",")*1,PIMExport!AR47))</f>
        <v>0</v>
      </c>
      <c r="AS49" s="47">
        <f>IFERROR(PIMExport!AS47*1,IFERROR(SUBSTITUTE(PIMExport!AS47,".",",")*1,PIMExport!AS47))</f>
        <v>0</v>
      </c>
      <c r="AT49" s="47">
        <f>IFERROR(PIMExport!AT47*1,IFERROR(SUBSTITUTE(PIMExport!AT47,".",",")*1,PIMExport!AT47))</f>
        <v>0</v>
      </c>
      <c r="AU49" s="47">
        <f>IFERROR(PIMExport!AU47*1,IFERROR(SUBSTITUTE(PIMExport!AU47,".",",")*1,PIMExport!AU47))</f>
        <v>0</v>
      </c>
      <c r="AV49" s="47">
        <f>IFERROR(PIMExport!AV47*1,IFERROR(SUBSTITUTE(PIMExport!AV47,".",",")*1,PIMExport!AV47))</f>
        <v>0</v>
      </c>
      <c r="AW49" s="47">
        <f>IFERROR(PIMExport!AW47*1,IFERROR(SUBSTITUTE(PIMExport!AW47,".",",")*1,PIMExport!AW47))</f>
        <v>0</v>
      </c>
      <c r="AX49" s="47">
        <f>IFERROR(PIMExport!AX47*1,IFERROR(SUBSTITUTE(PIMExport!AX47,".",",")*1,PIMExport!AX47))</f>
        <v>0</v>
      </c>
      <c r="AY49" s="47">
        <f>IFERROR(PIMExport!AY47*1,IFERROR(SUBSTITUTE(PIMExport!AY47,".",",")*1,PIMExport!AY47))</f>
        <v>0</v>
      </c>
      <c r="AZ49" s="47">
        <f>IFERROR(PIMExport!AZ47*1,IFERROR(SUBSTITUTE(PIMExport!AZ47,".",",")*1,PIMExport!AZ47))</f>
        <v>0</v>
      </c>
      <c r="BA49" s="47">
        <f>IFERROR(PIMExport!BA47*1,IFERROR(SUBSTITUTE(PIMExport!BA47,".",",")*1,PIMExport!BA47))</f>
        <v>0</v>
      </c>
      <c r="BB49" s="47">
        <f>IFERROR(PIMExport!BB47*1,IFERROR(SUBSTITUTE(PIMExport!BB47,".",",")*1,PIMExport!BB47))</f>
        <v>0</v>
      </c>
      <c r="BC49" s="47">
        <f>IFERROR(PIMExport!BC47*1,IFERROR(SUBSTITUTE(PIMExport!BC47,".",",")*1,PIMExport!BC47))</f>
        <v>0</v>
      </c>
      <c r="BD49" s="47">
        <f>IFERROR(PIMExport!BD47*1,IFERROR(SUBSTITUTE(PIMExport!BD47,".",",")*1,PIMExport!BD47))</f>
        <v>0</v>
      </c>
      <c r="BE49" s="47">
        <f>IFERROR(PIMExport!BE47*1,IFERROR(SUBSTITUTE(PIMExport!BE47,".",",")*1,PIMExport!BE47))</f>
        <v>0</v>
      </c>
      <c r="BF49" s="47">
        <f>IFERROR(PIMExport!BF47*1,IFERROR(SUBSTITUTE(PIMExport!BF47,".",",")*1,PIMExport!BF47))</f>
        <v>0</v>
      </c>
      <c r="BG49" s="47">
        <f>IFERROR(PIMExport!BG47*1,IFERROR(SUBSTITUTE(PIMExport!BG47,".",",")*1,PIMExport!BG47))</f>
        <v>270</v>
      </c>
      <c r="BH49" s="47">
        <f>IFERROR(PIMExport!BH47*1,IFERROR(SUBSTITUTE(PIMExport!BH47,".",",")*1,PIMExport!BH47))</f>
        <v>280</v>
      </c>
      <c r="BI49" s="47">
        <f>IFERROR(PIMExport!BI47*1,IFERROR(SUBSTITUTE(PIMExport!BI47,".",",")*1,PIMExport!BI47))</f>
        <v>300</v>
      </c>
      <c r="BJ49" s="47">
        <f>IFERROR(PIMExport!BJ47*1,IFERROR(SUBSTITUTE(PIMExport!BJ47,".",",")*1,PIMExport!BJ47))</f>
        <v>0</v>
      </c>
      <c r="BK49" s="47">
        <f>IFERROR(PIMExport!BK47*1,IFERROR(SUBSTITUTE(PIMExport!BK47,".",",")*1,PIMExport!BK47))</f>
        <v>0</v>
      </c>
      <c r="BL49" s="47">
        <f>IFERROR(PIMExport!BL47*1,IFERROR(SUBSTITUTE(PIMExport!BL47,".",",")*1,PIMExport!BL47))</f>
        <v>0</v>
      </c>
      <c r="BM49" s="47">
        <f>IFERROR(PIMExport!BM47*1,IFERROR(SUBSTITUTE(PIMExport!BM47,".",",")*1,PIMExport!BM47))</f>
        <v>0</v>
      </c>
      <c r="BN49" s="47">
        <f>IFERROR(PIMExport!BN47*1,IFERROR(SUBSTITUTE(PIMExport!BN47,".",",")*1,PIMExport!BN47))</f>
        <v>0</v>
      </c>
      <c r="BO49" s="47">
        <f>IFERROR(PIMExport!BO47*1,IFERROR(SUBSTITUTE(PIMExport!BO47,".",",")*1,PIMExport!BO47))</f>
        <v>0</v>
      </c>
      <c r="BP49" s="47">
        <f>IFERROR(PIMExport!BP47*1,IFERROR(SUBSTITUTE(PIMExport!BP47,".",",")*1,PIMExport!BP47))</f>
        <v>0</v>
      </c>
      <c r="BQ49" s="47">
        <f>IFERROR(PIMExport!BQ47*1,IFERROR(SUBSTITUTE(PIMExport!BQ47,".",",")*1,PIMExport!BQ47))</f>
        <v>0</v>
      </c>
      <c r="BR49" s="47">
        <f>IFERROR(PIMExport!BR47*1,IFERROR(SUBSTITUTE(PIMExport!BR47,".",",")*1,PIMExport!BR47))</f>
        <v>0</v>
      </c>
      <c r="BS49" s="47">
        <f>IFERROR(PIMExport!BS47*1,IFERROR(SUBSTITUTE(PIMExport!BS47,".",",")*1,PIMExport!BS47))</f>
        <v>0</v>
      </c>
      <c r="BT49" s="47">
        <f>IFERROR(PIMExport!BT47*1,IFERROR(SUBSTITUTE(PIMExport!BT47,".",",")*1,PIMExport!BT47))</f>
        <v>0</v>
      </c>
      <c r="BU49" s="47">
        <f>IFERROR(PIMExport!BU47*1,IFERROR(SUBSTITUTE(PIMExport!BU47,".",",")*1,PIMExport!BU47))</f>
        <v>0</v>
      </c>
      <c r="BV49" s="47">
        <f>IFERROR(PIMExport!BV47*1,IFERROR(SUBSTITUTE(PIMExport!BV47,".",",")*1,PIMExport!BV47))</f>
        <v>0</v>
      </c>
      <c r="BW49" s="47">
        <f>IFERROR(PIMExport!BW47*1,IFERROR(SUBSTITUTE(PIMExport!BW47,".",",")*1,PIMExport!BW47))</f>
        <v>0</v>
      </c>
      <c r="BX49" s="47">
        <f>IFERROR(PIMExport!BX47*1,IFERROR(SUBSTITUTE(PIMExport!BX47,".",",")*1,PIMExport!BX47))</f>
        <v>0</v>
      </c>
      <c r="BY49" s="47">
        <f>IFERROR(PIMExport!BY47*1,IFERROR(SUBSTITUTE(PIMExport!BY47,".",",")*1,PIMExport!BY47))</f>
        <v>0</v>
      </c>
      <c r="BZ49" s="47">
        <f>IFERROR(PIMExport!BZ47*1,IFERROR(SUBSTITUTE(PIMExport!BZ47,".",",")*1,PIMExport!BZ47))</f>
        <v>0</v>
      </c>
      <c r="CA49" s="47">
        <f>IFERROR(PIMExport!CA47*1,IFERROR(SUBSTITUTE(PIMExport!CA47,".",",")*1,PIMExport!CA47))</f>
        <v>0</v>
      </c>
      <c r="CB49" s="47">
        <f>IFERROR(PIMExport!CB47*1,IFERROR(SUBSTITUTE(PIMExport!CB47,".",",")*1,PIMExport!CB47))</f>
        <v>501</v>
      </c>
      <c r="CC49" s="47">
        <f>IFERROR(PIMExport!CC47*1,IFERROR(SUBSTITUTE(PIMExport!CC47,".",",")*1,PIMExport!CC47))</f>
        <v>1101</v>
      </c>
      <c r="CD49" s="47">
        <f>IFERROR(PIMExport!CD47*1,IFERROR(SUBSTITUTE(PIMExport!CD47,".",",")*1,PIMExport!CD47))</f>
        <v>15000</v>
      </c>
      <c r="CE49" s="47">
        <f>IFERROR(PIMExport!CE47*1,IFERROR(SUBSTITUTE(PIMExport!CE47,".",",")*1,PIMExport!CE47))</f>
        <v>0</v>
      </c>
      <c r="CF49" s="47">
        <f>IFERROR(PIMExport!CF47*1,IFERROR(SUBSTITUTE(PIMExport!CF47,".",",")*1,PIMExport!CF47))</f>
        <v>0</v>
      </c>
      <c r="CG49" s="47">
        <f>IFERROR(PIMExport!CG47*1,IFERROR(SUBSTITUTE(PIMExport!CG47,".",",")*1,PIMExport!CG47))</f>
        <v>0</v>
      </c>
      <c r="CH49" s="47">
        <f>IFERROR(PIMExport!CH47*1,IFERROR(SUBSTITUTE(PIMExport!CH47,".",",")*1,PIMExport!CH47))</f>
        <v>0</v>
      </c>
      <c r="CI49" s="47">
        <f>IFERROR(PIMExport!CI47*1,IFERROR(SUBSTITUTE(PIMExport!CI47,".",",")*1,PIMExport!CI47))</f>
        <v>0</v>
      </c>
      <c r="CJ49" s="47">
        <f>IFERROR(PIMExport!CJ47*1,IFERROR(SUBSTITUTE(PIMExport!CJ47,".",",")*1,PIMExport!CJ47))</f>
        <v>0</v>
      </c>
      <c r="CK49" s="47">
        <f>IFERROR(PIMExport!CK47*1,IFERROR(SUBSTITUTE(PIMExport!CK47,".",",")*1,PIMExport!CK47))</f>
        <v>0</v>
      </c>
      <c r="CL49" s="47">
        <f>IFERROR(PIMExport!CL47*1,IFERROR(SUBSTITUTE(PIMExport!CL47,".",",")*1,PIMExport!CL47))</f>
        <v>0</v>
      </c>
      <c r="CM49" s="47">
        <f>IFERROR(PIMExport!CM47*1,IFERROR(SUBSTITUTE(PIMExport!CM47,".",",")*1,PIMExport!CM47))</f>
        <v>0</v>
      </c>
      <c r="CN49" s="47">
        <f>IFERROR(PIMExport!CN47*1,IFERROR(SUBSTITUTE(PIMExport!CN47,".",",")*1,PIMExport!CN47))</f>
        <v>0</v>
      </c>
      <c r="CO49" s="47">
        <f>IFERROR(PIMExport!CO47*1,IFERROR(SUBSTITUTE(PIMExport!CO47,".",",")*1,PIMExport!CO47))</f>
        <v>0</v>
      </c>
      <c r="CP49" s="47">
        <f>IFERROR(PIMExport!CP47*1,IFERROR(SUBSTITUTE(PIMExport!CP47,".",",")*1,PIMExport!CP47))</f>
        <v>0</v>
      </c>
      <c r="CQ49" s="47">
        <f>IFERROR(PIMExport!CQ47*1,IFERROR(SUBSTITUTE(PIMExport!CQ47,".",",")*1,PIMExport!CQ47))</f>
        <v>0</v>
      </c>
      <c r="CR49" s="47">
        <f>IFERROR(PIMExport!CR47*1,IFERROR(SUBSTITUTE(PIMExport!CR47,".",",")*1,PIMExport!CR47))</f>
        <v>0</v>
      </c>
      <c r="CS49" s="47">
        <f>IFERROR(PIMExport!CS47*1,IFERROR(SUBSTITUTE(PIMExport!CS47,".",",")*1,PIMExport!CS47))</f>
        <v>0</v>
      </c>
      <c r="CT49" s="47">
        <f>IFERROR(PIMExport!CT47*1,IFERROR(SUBSTITUTE(PIMExport!CT47,".",",")*1,PIMExport!CT47))</f>
        <v>0</v>
      </c>
      <c r="CU49" s="47">
        <f>IFERROR(PIMExport!CU47*1,IFERROR(SUBSTITUTE(PIMExport!CU47,".",",")*1,PIMExport!CU47))</f>
        <v>5</v>
      </c>
      <c r="CV49" s="47">
        <f>IFERROR(PIMExport!CV47*1,IFERROR(SUBSTITUTE(PIMExport!CV47,".",",")*1,PIMExport!CV47))</f>
        <v>4400</v>
      </c>
      <c r="CW49" s="47">
        <f>IFERROR(PIMExport!CW47*1,IFERROR(SUBSTITUTE(PIMExport!CW47,".",",")*1,PIMExport!CW47))</f>
        <v>1.13E-5</v>
      </c>
      <c r="CX49" s="47">
        <f>IFERROR(PIMExport!CX47*1,IFERROR(SUBSTITUTE(PIMExport!CX47,".",",")*1,PIMExport!CX47))</f>
        <v>0</v>
      </c>
      <c r="CY49" s="47">
        <f>IFERROR(PIMExport!CY47*1,IFERROR(SUBSTITUTE(PIMExport!CY47,".",",")*1,PIMExport!CY47))</f>
        <v>0</v>
      </c>
      <c r="CZ49" s="47">
        <f>IFERROR(PIMExport!CZ47*1,IFERROR(SUBSTITUTE(PIMExport!CZ47,".",",")*1,PIMExport!CZ47))</f>
        <v>5700</v>
      </c>
      <c r="DA49" s="47">
        <f>IFERROR(PIMExport!DA47*1,IFERROR(SUBSTITUTE(PIMExport!DA47,".",",")*1,PIMExport!DA47))</f>
        <v>100</v>
      </c>
      <c r="DB49" s="47">
        <f>IFERROR(PIMExport!DB47*1,IFERROR(SUBSTITUTE(PIMExport!DB47,".",",")*1,PIMExport!DB47))</f>
        <v>0</v>
      </c>
      <c r="DC49" s="47">
        <f>IFERROR(PIMExport!DC47*1,IFERROR(SUBSTITUTE(PIMExport!DC47,".",",")*1,PIMExport!DC47))</f>
        <v>0</v>
      </c>
      <c r="DD49" s="47">
        <f>IFERROR(PIMExport!DD47*1,IFERROR(SUBSTITUTE(PIMExport!DD47,".",",")*1,PIMExport!DD47))</f>
        <v>0</v>
      </c>
      <c r="DE49" s="47">
        <f>IFERROR(PIMExport!DE47*1,IFERROR(SUBSTITUTE(PIMExport!DE47,".",",")*1,PIMExport!DE47))</f>
        <v>0</v>
      </c>
      <c r="DF49" s="47">
        <f>IFERROR(PIMExport!DF47*1,IFERROR(SUBSTITUTE(PIMExport!DF47,".",",")*1,PIMExport!DF47))</f>
        <v>0</v>
      </c>
      <c r="DG49" s="47">
        <f>IFERROR(PIMExport!DG47*1,IFERROR(SUBSTITUTE(PIMExport!DG47,".",",")*1,PIMExport!DG47))</f>
        <v>0</v>
      </c>
      <c r="DH49" s="47" t="str">
        <f>IFERROR(PIMExport!DH47*1,IFERROR(SUBSTITUTE(PIMExport!DH47,".",",")*1,PIMExport!DH47))</f>
        <v>Equal to or better than 0.025 mm</v>
      </c>
      <c r="DI49" s="47">
        <f>IFERROR(PIMExport!DI47*1,IFERROR(SUBSTITUTE(PIMExport!DI47,".",",")*1,PIMExport!DI47))</f>
        <v>0</v>
      </c>
      <c r="DJ49" s="47" t="str">
        <f>IFERROR(PIMExport!DJ47*1,IFERROR(SUBSTITUTE(PIMExport!DJ47,".",",")*1,PIMExport!DJ47))</f>
        <v>40 x 40 mm</v>
      </c>
      <c r="DK49" s="47" t="str">
        <f>IFERROR(PIMExport!DK47*1,IFERROR(SUBSTITUTE(PIMExport!DK47,".",",")*1,PIMExport!DK47))</f>
        <v>12 mm</v>
      </c>
      <c r="DL49" s="47">
        <f>IFERROR(PIMExport!DL47*1,IFERROR(SUBSTITUTE(PIMExport!DL47,".",",")*1,PIMExport!DL47))</f>
        <v>345</v>
      </c>
      <c r="DM49" s="47">
        <f>IFERROR(PIMExport!DM47*1,IFERROR(SUBSTITUTE(PIMExport!DM47,".",",")*1,PIMExport!DM47))</f>
        <v>2300</v>
      </c>
      <c r="DN49" s="47">
        <f>IFERROR(PIMExport!DN47*1,IFERROR(SUBSTITUTE(PIMExport!DN47,".",",")*1,PIMExport!DN47))</f>
        <v>0</v>
      </c>
      <c r="DO49" s="47">
        <f>IFERROR(PIMExport!DO47*1,IFERROR(SUBSTITUTE(PIMExport!DO47,".",",")*1,PIMExport!DO47))</f>
        <v>0</v>
      </c>
    </row>
    <row r="50" spans="1:119">
      <c r="A50" s="47" t="str">
        <f>IFERROR(PIMExport!A48*1,IFERROR(SUBSTITUTE(PIMExport!A48,".",",")*1,PIMExport!A48))</f>
        <v>WM06S05-S</v>
      </c>
      <c r="B50" s="47" t="str">
        <f>IFERROR(PIMExport!B48*1,IFERROR(SUBSTITUTE(PIMExport!B48,".",",")*1,PIMExport!B48))</f>
        <v>BallScrew</v>
      </c>
      <c r="C50" s="47" t="str">
        <f>IFERROR(PIMExport!C48*1,IFERROR(SUBSTITUTE(PIMExport!C48,".",",")*1,PIMExport!C48))</f>
        <v>Ball Guide</v>
      </c>
      <c r="D50" s="47">
        <f>IFERROR(PIMExport!D48*1,IFERROR(SUBSTITUTE(PIMExport!D48,".",",")*1,PIMExport!D48))</f>
        <v>10390</v>
      </c>
      <c r="E50" s="47">
        <f>IFERROR(PIMExport!E48*1,IFERROR(SUBSTITUTE(PIMExport!E48,".",",")*1,PIMExport!E48))</f>
        <v>1</v>
      </c>
      <c r="F50" s="47">
        <f>IFERROR(PIMExport!F48*1,IFERROR(SUBSTITUTE(PIMExport!F48,".",",")*1,PIMExport!F48))</f>
        <v>0</v>
      </c>
      <c r="G50" s="47">
        <f>IFERROR(PIMExport!G48*1,IFERROR(SUBSTITUTE(PIMExport!G48,".",",")*1,PIMExport!G48))</f>
        <v>3.8</v>
      </c>
      <c r="H50" s="47">
        <f>IFERROR(PIMExport!H48*1,IFERROR(SUBSTITUTE(PIMExport!H48,".",",")*1,PIMExport!H48))</f>
        <v>0.65</v>
      </c>
      <c r="I50" s="47">
        <f>IFERROR(PIMExport!I48*1,IFERROR(SUBSTITUTE(PIMExport!I48,".",",")*1,PIMExport!I48))</f>
        <v>66.667000000000002</v>
      </c>
      <c r="J50" s="47">
        <f>IFERROR(PIMExport!J48*1,IFERROR(SUBSTITUTE(PIMExport!J48,".",",")*1,PIMExport!J48))</f>
        <v>35</v>
      </c>
      <c r="K50" s="47">
        <f>IFERROR(PIMExport!K48*1,IFERROR(SUBSTITUTE(PIMExport!K48,".",",")*1,PIMExport!K48))</f>
        <v>0</v>
      </c>
      <c r="L50" s="47">
        <f>IFERROR(PIMExport!L48*1,IFERROR(SUBSTITUTE(PIMExport!L48,".",",")*1,PIMExport!L48))</f>
        <v>3.8999999999999999E-5</v>
      </c>
      <c r="M50" s="47">
        <f>IFERROR(PIMExport!M48*1,IFERROR(SUBSTITUTE(PIMExport!M48,".",",")*1,PIMExport!M48))</f>
        <v>0.9</v>
      </c>
      <c r="N50" s="47">
        <f>IFERROR(PIMExport!N48*1,IFERROR(SUBSTITUTE(PIMExport!N48,".",",")*1,PIMExport!N48))</f>
        <v>150</v>
      </c>
      <c r="O50" s="47">
        <f>IFERROR(PIMExport!O48*1,IFERROR(SUBSTITUTE(PIMExport!O48,".",",")*1,PIMExport!O48))</f>
        <v>1500</v>
      </c>
      <c r="P50" s="47">
        <f>IFERROR(PIMExport!P48*1,IFERROR(SUBSTITUTE(PIMExport!P48,".",",")*1,PIMExport!P48))</f>
        <v>3000</v>
      </c>
      <c r="Q50" s="47">
        <f>IFERROR(PIMExport!Q48*1,IFERROR(SUBSTITUTE(PIMExport!Q48,".",",")*1,PIMExport!Q48))</f>
        <v>0.7</v>
      </c>
      <c r="R50" s="47">
        <f>IFERROR(PIMExport!R48*1,IFERROR(SUBSTITUTE(PIMExport!R48,".",",")*1,PIMExport!R48))</f>
        <v>1.1000000000000001</v>
      </c>
      <c r="S50" s="47">
        <f>IFERROR(PIMExport!S48*1,IFERROR(SUBSTITUTE(PIMExport!S48,".",",")*1,PIMExport!S48))</f>
        <v>1.5</v>
      </c>
      <c r="T50" s="47">
        <f>IFERROR(PIMExport!T48*1,IFERROR(SUBSTITUTE(PIMExport!T48,".",",")*1,PIMExport!T48))</f>
        <v>18</v>
      </c>
      <c r="U50" s="47">
        <f>IFERROR(PIMExport!U48*1,IFERROR(SUBSTITUTE(PIMExport!U48,".",",")*1,PIMExport!U48))</f>
        <v>0.1</v>
      </c>
      <c r="V50" s="47">
        <f>IFERROR(PIMExport!V48*1,IFERROR(SUBSTITUTE(PIMExport!V48,".",",")*1,PIMExport!V48))</f>
        <v>0</v>
      </c>
      <c r="W50" s="47">
        <f>IFERROR(PIMExport!W48*1,IFERROR(SUBSTITUTE(PIMExport!W48,".",",")*1,PIMExport!W48))</f>
        <v>0</v>
      </c>
      <c r="X50" s="47">
        <f>IFERROR(PIMExport!X48*1,IFERROR(SUBSTITUTE(PIMExport!X48,".",",")*1,PIMExport!X48))</f>
        <v>0</v>
      </c>
      <c r="Y50" s="47">
        <f>IFERROR(PIMExport!Y48*1,IFERROR(SUBSTITUTE(PIMExport!Y48,".",",")*1,PIMExport!Y48))</f>
        <v>2800</v>
      </c>
      <c r="Z50" s="47">
        <f>IFERROR(PIMExport!Z48*1,IFERROR(SUBSTITUTE(PIMExport!Z48,".",",")*1,PIMExport!Z48))</f>
        <v>0</v>
      </c>
      <c r="AA50" s="47">
        <f>IFERROR(PIMExport!AA48*1,IFERROR(SUBSTITUTE(PIMExport!AA48,".",",")*1,PIMExport!AA48))</f>
        <v>0</v>
      </c>
      <c r="AB50" s="47">
        <f>IFERROR(PIMExport!AB48*1,IFERROR(SUBSTITUTE(PIMExport!AB48,".",",")*1,PIMExport!AB48))</f>
        <v>0</v>
      </c>
      <c r="AC50" s="47">
        <f>IFERROR(PIMExport!AC48*1,IFERROR(SUBSTITUTE(PIMExport!AC48,".",",")*1,PIMExport!AC48))</f>
        <v>0</v>
      </c>
      <c r="AD50" s="47">
        <f>IFERROR(PIMExport!AD48*1,IFERROR(SUBSTITUTE(PIMExport!AD48,".",",")*1,PIMExport!AD48))</f>
        <v>0</v>
      </c>
      <c r="AE50" s="47">
        <f>IFERROR(PIMExport!AE48*1,IFERROR(SUBSTITUTE(PIMExport!AE48,".",",")*1,PIMExport!AE48))</f>
        <v>1400</v>
      </c>
      <c r="AF50" s="47">
        <f>IFERROR(PIMExport!AF48*1,IFERROR(SUBSTITUTE(PIMExport!AF48,".",",")*1,PIMExport!AF48))</f>
        <v>1400</v>
      </c>
      <c r="AG50" s="47">
        <f>IFERROR(PIMExport!AG48*1,IFERROR(SUBSTITUTE(PIMExport!AG48,".",",")*1,PIMExport!AG48))</f>
        <v>50</v>
      </c>
      <c r="AH50" s="47">
        <f>IFERROR(PIMExport!AH48*1,IFERROR(SUBSTITUTE(PIMExport!AH48,".",",")*1,PIMExport!AH48))</f>
        <v>100</v>
      </c>
      <c r="AI50" s="47">
        <f>IFERROR(PIMExport!AI48*1,IFERROR(SUBSTITUTE(PIMExport!AI48,".",",")*1,PIMExport!AI48))</f>
        <v>100</v>
      </c>
      <c r="AJ50" s="47">
        <f>IFERROR(PIMExport!AJ48*1,IFERROR(SUBSTITUTE(PIMExport!AJ48,".",",")*1,PIMExport!AJ48))</f>
        <v>0</v>
      </c>
      <c r="AK50" s="47">
        <f>IFERROR(PIMExport!AK48*1,IFERROR(SUBSTITUTE(PIMExport!AK48,".",",")*1,PIMExport!AK48))</f>
        <v>0</v>
      </c>
      <c r="AL50" s="47">
        <f>IFERROR(PIMExport!AL48*1,IFERROR(SUBSTITUTE(PIMExport!AL48,".",",")*1,PIMExport!AL48))</f>
        <v>0.25</v>
      </c>
      <c r="AM50" s="47">
        <f>IFERROR(PIMExport!AM48*1,IFERROR(SUBSTITUTE(PIMExport!AM48,".",",")*1,PIMExport!AM48))</f>
        <v>10</v>
      </c>
      <c r="AN50" s="47">
        <f>IFERROR(PIMExport!AN48*1,IFERROR(SUBSTITUTE(PIMExport!AN48,".",",")*1,PIMExport!AN48))</f>
        <v>1</v>
      </c>
      <c r="AO50" s="47">
        <f>IFERROR(PIMExport!AO48*1,IFERROR(SUBSTITUTE(PIMExport!AO48,".",",")*1,PIMExport!AO48))</f>
        <v>23868</v>
      </c>
      <c r="AP50" s="47">
        <f>IFERROR(PIMExport!AP48*1,IFERROR(SUBSTITUTE(PIMExport!AP48,".",",")*1,PIMExport!AP48))</f>
        <v>300</v>
      </c>
      <c r="AQ50" s="47">
        <f>IFERROR(PIMExport!AQ48*1,IFERROR(SUBSTITUTE(PIMExport!AQ48,".",",")*1,PIMExport!AQ48))</f>
        <v>0</v>
      </c>
      <c r="AR50" s="47">
        <f>IFERROR(PIMExport!AR48*1,IFERROR(SUBSTITUTE(PIMExport!AR48,".",",")*1,PIMExport!AR48))</f>
        <v>0</v>
      </c>
      <c r="AS50" s="47">
        <f>IFERROR(PIMExport!AS48*1,IFERROR(SUBSTITUTE(PIMExport!AS48,".",",")*1,PIMExport!AS48))</f>
        <v>0</v>
      </c>
      <c r="AT50" s="47">
        <f>IFERROR(PIMExport!AT48*1,IFERROR(SUBSTITUTE(PIMExport!AT48,".",",")*1,PIMExport!AT48))</f>
        <v>0</v>
      </c>
      <c r="AU50" s="47">
        <f>IFERROR(PIMExport!AU48*1,IFERROR(SUBSTITUTE(PIMExport!AU48,".",",")*1,PIMExport!AU48))</f>
        <v>0</v>
      </c>
      <c r="AV50" s="47">
        <f>IFERROR(PIMExport!AV48*1,IFERROR(SUBSTITUTE(PIMExport!AV48,".",",")*1,PIMExport!AV48))</f>
        <v>0</v>
      </c>
      <c r="AW50" s="47">
        <f>IFERROR(PIMExport!AW48*1,IFERROR(SUBSTITUTE(PIMExport!AW48,".",",")*1,PIMExport!AW48))</f>
        <v>0</v>
      </c>
      <c r="AX50" s="47">
        <f>IFERROR(PIMExport!AX48*1,IFERROR(SUBSTITUTE(PIMExport!AX48,".",",")*1,PIMExport!AX48))</f>
        <v>0</v>
      </c>
      <c r="AY50" s="47">
        <f>IFERROR(PIMExport!AY48*1,IFERROR(SUBSTITUTE(PIMExport!AY48,".",",")*1,PIMExport!AY48))</f>
        <v>0</v>
      </c>
      <c r="AZ50" s="47">
        <f>IFERROR(PIMExport!AZ48*1,IFERROR(SUBSTITUTE(PIMExport!AZ48,".",",")*1,PIMExport!AZ48))</f>
        <v>0</v>
      </c>
      <c r="BA50" s="47">
        <f>IFERROR(PIMExport!BA48*1,IFERROR(SUBSTITUTE(PIMExport!BA48,".",",")*1,PIMExport!BA48))</f>
        <v>0</v>
      </c>
      <c r="BB50" s="47">
        <f>IFERROR(PIMExport!BB48*1,IFERROR(SUBSTITUTE(PIMExport!BB48,".",",")*1,PIMExport!BB48))</f>
        <v>0</v>
      </c>
      <c r="BC50" s="47">
        <f>IFERROR(PIMExport!BC48*1,IFERROR(SUBSTITUTE(PIMExport!BC48,".",",")*1,PIMExport!BC48))</f>
        <v>0</v>
      </c>
      <c r="BD50" s="47">
        <f>IFERROR(PIMExport!BD48*1,IFERROR(SUBSTITUTE(PIMExport!BD48,".",",")*1,PIMExport!BD48))</f>
        <v>0</v>
      </c>
      <c r="BE50" s="47">
        <f>IFERROR(PIMExport!BE48*1,IFERROR(SUBSTITUTE(PIMExport!BE48,".",",")*1,PIMExport!BE48))</f>
        <v>0</v>
      </c>
      <c r="BF50" s="47">
        <f>IFERROR(PIMExport!BF48*1,IFERROR(SUBSTITUTE(PIMExport!BF48,".",",")*1,PIMExport!BF48))</f>
        <v>0</v>
      </c>
      <c r="BG50" s="47">
        <f>IFERROR(PIMExport!BG48*1,IFERROR(SUBSTITUTE(PIMExport!BG48,".",",")*1,PIMExport!BG48))</f>
        <v>335</v>
      </c>
      <c r="BH50" s="47">
        <f>IFERROR(PIMExport!BH48*1,IFERROR(SUBSTITUTE(PIMExport!BH48,".",",")*1,PIMExport!BH48))</f>
        <v>390</v>
      </c>
      <c r="BI50" s="47">
        <f>IFERROR(PIMExport!BI48*1,IFERROR(SUBSTITUTE(PIMExport!BI48,".",",")*1,PIMExport!BI48))</f>
        <v>430</v>
      </c>
      <c r="BJ50" s="47">
        <f>IFERROR(PIMExport!BJ48*1,IFERROR(SUBSTITUTE(PIMExport!BJ48,".",",")*1,PIMExport!BJ48))</f>
        <v>480</v>
      </c>
      <c r="BK50" s="47">
        <f>IFERROR(PIMExport!BK48*1,IFERROR(SUBSTITUTE(PIMExport!BK48,".",",")*1,PIMExport!BK48))</f>
        <v>520</v>
      </c>
      <c r="BL50" s="47">
        <f>IFERROR(PIMExport!BL48*1,IFERROR(SUBSTITUTE(PIMExport!BL48,".",",")*1,PIMExport!BL48))</f>
        <v>570</v>
      </c>
      <c r="BM50" s="47">
        <f>IFERROR(PIMExport!BM48*1,IFERROR(SUBSTITUTE(PIMExport!BM48,".",",")*1,PIMExport!BM48))</f>
        <v>610</v>
      </c>
      <c r="BN50" s="47">
        <f>IFERROR(PIMExport!BN48*1,IFERROR(SUBSTITUTE(PIMExport!BN48,".",",")*1,PIMExport!BN48))</f>
        <v>650</v>
      </c>
      <c r="BO50" s="47">
        <f>IFERROR(PIMExport!BO48*1,IFERROR(SUBSTITUTE(PIMExport!BO48,".",",")*1,PIMExport!BO48))</f>
        <v>700</v>
      </c>
      <c r="BP50" s="47">
        <f>IFERROR(PIMExport!BP48*1,IFERROR(SUBSTITUTE(PIMExport!BP48,".",",")*1,PIMExport!BP48))</f>
        <v>740</v>
      </c>
      <c r="BQ50" s="47">
        <f>IFERROR(PIMExport!BQ48*1,IFERROR(SUBSTITUTE(PIMExport!BQ48,".",",")*1,PIMExport!BQ48))</f>
        <v>790</v>
      </c>
      <c r="BR50" s="47">
        <f>IFERROR(PIMExport!BR48*1,IFERROR(SUBSTITUTE(PIMExport!BR48,".",",")*1,PIMExport!BR48))</f>
        <v>830</v>
      </c>
      <c r="BS50" s="47">
        <f>IFERROR(PIMExport!BS48*1,IFERROR(SUBSTITUTE(PIMExport!BS48,".",",")*1,PIMExport!BS48))</f>
        <v>870</v>
      </c>
      <c r="BT50" s="47">
        <f>IFERROR(PIMExport!BT48*1,IFERROR(SUBSTITUTE(PIMExport!BT48,".",",")*1,PIMExport!BT48))</f>
        <v>920</v>
      </c>
      <c r="BU50" s="47">
        <f>IFERROR(PIMExport!BU48*1,IFERROR(SUBSTITUTE(PIMExport!BU48,".",",")*1,PIMExport!BU48))</f>
        <v>960</v>
      </c>
      <c r="BV50" s="47">
        <f>IFERROR(PIMExport!BV48*1,IFERROR(SUBSTITUTE(PIMExport!BV48,".",",")*1,PIMExport!BV48))</f>
        <v>1010</v>
      </c>
      <c r="BW50" s="47">
        <f>IFERROR(PIMExport!BW48*1,IFERROR(SUBSTITUTE(PIMExport!BW48,".",",")*1,PIMExport!BW48))</f>
        <v>0</v>
      </c>
      <c r="BX50" s="47">
        <f>IFERROR(PIMExport!BX48*1,IFERROR(SUBSTITUTE(PIMExport!BX48,".",",")*1,PIMExport!BX48))</f>
        <v>0</v>
      </c>
      <c r="BY50" s="47">
        <f>IFERROR(PIMExport!BY48*1,IFERROR(SUBSTITUTE(PIMExport!BY48,".",",")*1,PIMExport!BY48))</f>
        <v>0</v>
      </c>
      <c r="BZ50" s="47">
        <f>IFERROR(PIMExport!BZ48*1,IFERROR(SUBSTITUTE(PIMExport!BZ48,".",",")*1,PIMExport!BZ48))</f>
        <v>0</v>
      </c>
      <c r="CA50" s="47">
        <f>IFERROR(PIMExport!CA48*1,IFERROR(SUBSTITUTE(PIMExport!CA48,".",",")*1,PIMExport!CA48))</f>
        <v>0</v>
      </c>
      <c r="CB50" s="47">
        <f>IFERROR(PIMExport!CB48*1,IFERROR(SUBSTITUTE(PIMExport!CB48,".",",")*1,PIMExport!CB48))</f>
        <v>581</v>
      </c>
      <c r="CC50" s="47">
        <f>IFERROR(PIMExport!CC48*1,IFERROR(SUBSTITUTE(PIMExport!CC48,".",",")*1,PIMExport!CC48))</f>
        <v>1141</v>
      </c>
      <c r="CD50" s="47">
        <f>IFERROR(PIMExport!CD48*1,IFERROR(SUBSTITUTE(PIMExport!CD48,".",",")*1,PIMExport!CD48))</f>
        <v>1806</v>
      </c>
      <c r="CE50" s="47">
        <f>IFERROR(PIMExport!CE48*1,IFERROR(SUBSTITUTE(PIMExport!CE48,".",",")*1,PIMExport!CE48))</f>
        <v>2461</v>
      </c>
      <c r="CF50" s="47">
        <f>IFERROR(PIMExport!CF48*1,IFERROR(SUBSTITUTE(PIMExport!CF48,".",",")*1,PIMExport!CF48))</f>
        <v>3126</v>
      </c>
      <c r="CG50" s="47">
        <f>IFERROR(PIMExport!CG48*1,IFERROR(SUBSTITUTE(PIMExport!CG48,".",",")*1,PIMExport!CG48))</f>
        <v>3781</v>
      </c>
      <c r="CH50" s="47">
        <f>IFERROR(PIMExport!CH48*1,IFERROR(SUBSTITUTE(PIMExport!CH48,".",",")*1,PIMExport!CH48))</f>
        <v>4446</v>
      </c>
      <c r="CI50" s="47">
        <f>IFERROR(PIMExport!CI48*1,IFERROR(SUBSTITUTE(PIMExport!CI48,".",",")*1,PIMExport!CI48))</f>
        <v>5111</v>
      </c>
      <c r="CJ50" s="47">
        <f>IFERROR(PIMExport!CJ48*1,IFERROR(SUBSTITUTE(PIMExport!CJ48,".",",")*1,PIMExport!CJ48))</f>
        <v>5766</v>
      </c>
      <c r="CK50" s="47">
        <f>IFERROR(PIMExport!CK48*1,IFERROR(SUBSTITUTE(PIMExport!CK48,".",",")*1,PIMExport!CK48))</f>
        <v>6431</v>
      </c>
      <c r="CL50" s="47">
        <f>IFERROR(PIMExport!CL48*1,IFERROR(SUBSTITUTE(PIMExport!CL48,".",",")*1,PIMExport!CL48))</f>
        <v>7091</v>
      </c>
      <c r="CM50" s="47">
        <f>IFERROR(PIMExport!CM48*1,IFERROR(SUBSTITUTE(PIMExport!CM48,".",",")*1,PIMExport!CM48))</f>
        <v>7756</v>
      </c>
      <c r="CN50" s="47">
        <f>IFERROR(PIMExport!CN48*1,IFERROR(SUBSTITUTE(PIMExport!CN48,".",",")*1,PIMExport!CN48))</f>
        <v>8420</v>
      </c>
      <c r="CO50" s="47">
        <f>IFERROR(PIMExport!CO48*1,IFERROR(SUBSTITUTE(PIMExport!CO48,".",",")*1,PIMExport!CO48))</f>
        <v>9076</v>
      </c>
      <c r="CP50" s="47">
        <f>IFERROR(PIMExport!CP48*1,IFERROR(SUBSTITUTE(PIMExport!CP48,".",",")*1,PIMExport!CP48))</f>
        <v>9741</v>
      </c>
      <c r="CQ50" s="47">
        <f>IFERROR(PIMExport!CQ48*1,IFERROR(SUBSTITUTE(PIMExport!CQ48,".",",")*1,PIMExport!CQ48))</f>
        <v>10391</v>
      </c>
      <c r="CR50" s="47">
        <f>IFERROR(PIMExport!CR48*1,IFERROR(SUBSTITUTE(PIMExport!CR48,".",",")*1,PIMExport!CR48))</f>
        <v>15000</v>
      </c>
      <c r="CS50" s="47">
        <f>IFERROR(PIMExport!CS48*1,IFERROR(SUBSTITUTE(PIMExport!CS48,".",",")*1,PIMExport!CS48))</f>
        <v>0</v>
      </c>
      <c r="CT50" s="47">
        <f>IFERROR(PIMExport!CT48*1,IFERROR(SUBSTITUTE(PIMExport!CT48,".",",")*1,PIMExport!CT48))</f>
        <v>0</v>
      </c>
      <c r="CU50" s="47">
        <f>IFERROR(PIMExport!CU48*1,IFERROR(SUBSTITUTE(PIMExport!CU48,".",",")*1,PIMExport!CU48))</f>
        <v>5</v>
      </c>
      <c r="CV50" s="47">
        <f>IFERROR(PIMExport!CV48*1,IFERROR(SUBSTITUTE(PIMExport!CV48,".",",")*1,PIMExport!CV48))</f>
        <v>10500</v>
      </c>
      <c r="CW50" s="47">
        <f>IFERROR(PIMExport!CW48*1,IFERROR(SUBSTITUTE(PIMExport!CW48,".",",")*1,PIMExport!CW48))</f>
        <v>8.4599999999999996E-5</v>
      </c>
      <c r="CX50" s="47">
        <f>IFERROR(PIMExport!CX48*1,IFERROR(SUBSTITUTE(PIMExport!CX48,".",",")*1,PIMExport!CX48))</f>
        <v>0</v>
      </c>
      <c r="CY50" s="47">
        <f>IFERROR(PIMExport!CY48*1,IFERROR(SUBSTITUTE(PIMExport!CY48,".",",")*1,PIMExport!CY48))</f>
        <v>500</v>
      </c>
      <c r="CZ50" s="47">
        <f>IFERROR(PIMExport!CZ48*1,IFERROR(SUBSTITUTE(PIMExport!CZ48,".",",")*1,PIMExport!CZ48))</f>
        <v>20200</v>
      </c>
      <c r="DA50" s="47">
        <f>IFERROR(PIMExport!DA48*1,IFERROR(SUBSTITUTE(PIMExport!DA48,".",",")*1,PIMExport!DA48))</f>
        <v>500</v>
      </c>
      <c r="DB50" s="47">
        <f>IFERROR(PIMExport!DB48*1,IFERROR(SUBSTITUTE(PIMExport!DB48,".",",")*1,PIMExport!DB48))</f>
        <v>0</v>
      </c>
      <c r="DC50" s="47">
        <f>IFERROR(PIMExport!DC48*1,IFERROR(SUBSTITUTE(PIMExport!DC48,".",",")*1,PIMExport!DC48))</f>
        <v>0</v>
      </c>
      <c r="DD50" s="47">
        <f>IFERROR(PIMExport!DD48*1,IFERROR(SUBSTITUTE(PIMExport!DD48,".",",")*1,PIMExport!DD48))</f>
        <v>0</v>
      </c>
      <c r="DE50" s="47">
        <f>IFERROR(PIMExport!DE48*1,IFERROR(SUBSTITUTE(PIMExport!DE48,".",",")*1,PIMExport!DE48))</f>
        <v>0</v>
      </c>
      <c r="DF50" s="47">
        <f>IFERROR(PIMExport!DF48*1,IFERROR(SUBSTITUTE(PIMExport!DF48,".",",")*1,PIMExport!DF48))</f>
        <v>0</v>
      </c>
      <c r="DG50" s="47">
        <f>IFERROR(PIMExport!DG48*1,IFERROR(SUBSTITUTE(PIMExport!DG48,".",",")*1,PIMExport!DG48))</f>
        <v>0</v>
      </c>
      <c r="DH50" s="47" t="str">
        <f>IFERROR(PIMExport!DH48*1,IFERROR(SUBSTITUTE(PIMExport!DH48,".",",")*1,PIMExport!DH48))</f>
        <v>Equal to or better than 0.025 mm</v>
      </c>
      <c r="DI50" s="47">
        <f>IFERROR(PIMExport!DI48*1,IFERROR(SUBSTITUTE(PIMExport!DI48,".",",")*1,PIMExport!DI48))</f>
        <v>0</v>
      </c>
      <c r="DJ50" s="47" t="str">
        <f>IFERROR(PIMExport!DJ48*1,IFERROR(SUBSTITUTE(PIMExport!DJ48,".",",")*1,PIMExport!DJ48))</f>
        <v>60 x 60 mm</v>
      </c>
      <c r="DK50" s="47" t="str">
        <f>IFERROR(PIMExport!DK48*1,IFERROR(SUBSTITUTE(PIMExport!DK48,".",",")*1,PIMExport!DK48))</f>
        <v>20 mm</v>
      </c>
      <c r="DL50" s="47">
        <f>IFERROR(PIMExport!DL48*1,IFERROR(SUBSTITUTE(PIMExport!DL48,".",",")*1,PIMExport!DL48))</f>
        <v>220</v>
      </c>
      <c r="DM50" s="47">
        <f>IFERROR(PIMExport!DM48*1,IFERROR(SUBSTITUTE(PIMExport!DM48,".",",")*1,PIMExport!DM48))</f>
        <v>11400</v>
      </c>
      <c r="DN50" s="47">
        <f>IFERROR(PIMExport!DN48*1,IFERROR(SUBSTITUTE(PIMExport!DN48,".",",")*1,PIMExport!DN48))</f>
        <v>0</v>
      </c>
      <c r="DO50" s="47">
        <f>IFERROR(PIMExport!DO48*1,IFERROR(SUBSTITUTE(PIMExport!DO48,".",",")*1,PIMExport!DO48))</f>
        <v>0</v>
      </c>
    </row>
    <row r="51" spans="1:119">
      <c r="A51" s="47" t="str">
        <f>IFERROR(PIMExport!A49*1,IFERROR(SUBSTITUTE(PIMExport!A49,".",",")*1,PIMExport!A49))</f>
        <v>WM06S20-S</v>
      </c>
      <c r="B51" s="47" t="str">
        <f>IFERROR(PIMExport!B49*1,IFERROR(SUBSTITUTE(PIMExport!B49,".",",")*1,PIMExport!B49))</f>
        <v>BallScrew</v>
      </c>
      <c r="C51" s="47" t="str">
        <f>IFERROR(PIMExport!C49*1,IFERROR(SUBSTITUTE(PIMExport!C49,".",",")*1,PIMExport!C49))</f>
        <v>Ball Guide</v>
      </c>
      <c r="D51" s="47">
        <f>IFERROR(PIMExport!D49*1,IFERROR(SUBSTITUTE(PIMExport!D49,".",",")*1,PIMExport!D49))</f>
        <v>10390</v>
      </c>
      <c r="E51" s="47">
        <f>IFERROR(PIMExport!E49*1,IFERROR(SUBSTITUTE(PIMExport!E49,".",",")*1,PIMExport!E49))</f>
        <v>1</v>
      </c>
      <c r="F51" s="47">
        <f>IFERROR(PIMExport!F49*1,IFERROR(SUBSTITUTE(PIMExport!F49,".",",")*1,PIMExport!F49))</f>
        <v>0</v>
      </c>
      <c r="G51" s="47">
        <f>IFERROR(PIMExport!G49*1,IFERROR(SUBSTITUTE(PIMExport!G49,".",",")*1,PIMExport!G49))</f>
        <v>3.8</v>
      </c>
      <c r="H51" s="47">
        <f>IFERROR(PIMExport!H49*1,IFERROR(SUBSTITUTE(PIMExport!H49,".",",")*1,PIMExport!H49))</f>
        <v>0.65</v>
      </c>
      <c r="I51" s="47">
        <f>IFERROR(PIMExport!I49*1,IFERROR(SUBSTITUTE(PIMExport!I49,".",",")*1,PIMExport!I49))</f>
        <v>66.667000000000002</v>
      </c>
      <c r="J51" s="47">
        <f>IFERROR(PIMExport!J49*1,IFERROR(SUBSTITUTE(PIMExport!J49,".",",")*1,PIMExport!J49))</f>
        <v>35</v>
      </c>
      <c r="K51" s="47">
        <f>IFERROR(PIMExport!K49*1,IFERROR(SUBSTITUTE(PIMExport!K49,".",",")*1,PIMExport!K49))</f>
        <v>0</v>
      </c>
      <c r="L51" s="47">
        <f>IFERROR(PIMExport!L49*1,IFERROR(SUBSTITUTE(PIMExport!L49,".",",")*1,PIMExport!L49))</f>
        <v>3.8999999999999999E-5</v>
      </c>
      <c r="M51" s="47">
        <f>IFERROR(PIMExport!M49*1,IFERROR(SUBSTITUTE(PIMExport!M49,".",",")*1,PIMExport!M49))</f>
        <v>0.9</v>
      </c>
      <c r="N51" s="47">
        <f>IFERROR(PIMExport!N49*1,IFERROR(SUBSTITUTE(PIMExport!N49,".",",")*1,PIMExport!N49))</f>
        <v>150</v>
      </c>
      <c r="O51" s="47">
        <f>IFERROR(PIMExport!O49*1,IFERROR(SUBSTITUTE(PIMExport!O49,".",",")*1,PIMExport!O49))</f>
        <v>1500</v>
      </c>
      <c r="P51" s="47">
        <f>IFERROR(PIMExport!P49*1,IFERROR(SUBSTITUTE(PIMExport!P49,".",",")*1,PIMExport!P49))</f>
        <v>3000</v>
      </c>
      <c r="Q51" s="47">
        <f>IFERROR(PIMExport!Q49*1,IFERROR(SUBSTITUTE(PIMExport!Q49,".",",")*1,PIMExport!Q49))</f>
        <v>1</v>
      </c>
      <c r="R51" s="47">
        <f>IFERROR(PIMExport!R49*1,IFERROR(SUBSTITUTE(PIMExport!R49,".",",")*1,PIMExport!R49))</f>
        <v>1.6</v>
      </c>
      <c r="S51" s="47">
        <f>IFERROR(PIMExport!S49*1,IFERROR(SUBSTITUTE(PIMExport!S49,".",",")*1,PIMExport!S49))</f>
        <v>1.8</v>
      </c>
      <c r="T51" s="47">
        <f>IFERROR(PIMExport!T49*1,IFERROR(SUBSTITUTE(PIMExport!T49,".",",")*1,PIMExport!T49))</f>
        <v>18</v>
      </c>
      <c r="U51" s="47">
        <f>IFERROR(PIMExport!U49*1,IFERROR(SUBSTITUTE(PIMExport!U49,".",",")*1,PIMExport!U49))</f>
        <v>0.1</v>
      </c>
      <c r="V51" s="47">
        <f>IFERROR(PIMExport!V49*1,IFERROR(SUBSTITUTE(PIMExport!V49,".",",")*1,PIMExport!V49))</f>
        <v>0</v>
      </c>
      <c r="W51" s="47">
        <f>IFERROR(PIMExport!W49*1,IFERROR(SUBSTITUTE(PIMExport!W49,".",",")*1,PIMExport!W49))</f>
        <v>0</v>
      </c>
      <c r="X51" s="47">
        <f>IFERROR(PIMExport!X49*1,IFERROR(SUBSTITUTE(PIMExport!X49,".",",")*1,PIMExport!X49))</f>
        <v>0</v>
      </c>
      <c r="Y51" s="47">
        <f>IFERROR(PIMExport!Y49*1,IFERROR(SUBSTITUTE(PIMExport!Y49,".",",")*1,PIMExport!Y49))</f>
        <v>2800</v>
      </c>
      <c r="Z51" s="47">
        <f>IFERROR(PIMExport!Z49*1,IFERROR(SUBSTITUTE(PIMExport!Z49,".",",")*1,PIMExport!Z49))</f>
        <v>0</v>
      </c>
      <c r="AA51" s="47">
        <f>IFERROR(PIMExport!AA49*1,IFERROR(SUBSTITUTE(PIMExport!AA49,".",",")*1,PIMExport!AA49))</f>
        <v>0</v>
      </c>
      <c r="AB51" s="47">
        <f>IFERROR(PIMExport!AB49*1,IFERROR(SUBSTITUTE(PIMExport!AB49,".",",")*1,PIMExport!AB49))</f>
        <v>0</v>
      </c>
      <c r="AC51" s="47">
        <f>IFERROR(PIMExport!AC49*1,IFERROR(SUBSTITUTE(PIMExport!AC49,".",",")*1,PIMExport!AC49))</f>
        <v>0</v>
      </c>
      <c r="AD51" s="47">
        <f>IFERROR(PIMExport!AD49*1,IFERROR(SUBSTITUTE(PIMExport!AD49,".",",")*1,PIMExport!AD49))</f>
        <v>0</v>
      </c>
      <c r="AE51" s="47">
        <f>IFERROR(PIMExport!AE49*1,IFERROR(SUBSTITUTE(PIMExport!AE49,".",",")*1,PIMExport!AE49))</f>
        <v>1400</v>
      </c>
      <c r="AF51" s="47">
        <f>IFERROR(PIMExport!AF49*1,IFERROR(SUBSTITUTE(PIMExport!AF49,".",",")*1,PIMExport!AF49))</f>
        <v>1400</v>
      </c>
      <c r="AG51" s="47">
        <f>IFERROR(PIMExport!AG49*1,IFERROR(SUBSTITUTE(PIMExport!AG49,".",",")*1,PIMExport!AG49))</f>
        <v>50</v>
      </c>
      <c r="AH51" s="47">
        <f>IFERROR(PIMExport!AH49*1,IFERROR(SUBSTITUTE(PIMExport!AH49,".",",")*1,PIMExport!AH49))</f>
        <v>100</v>
      </c>
      <c r="AI51" s="47">
        <f>IFERROR(PIMExport!AI49*1,IFERROR(SUBSTITUTE(PIMExport!AI49,".",",")*1,PIMExport!AI49))</f>
        <v>100</v>
      </c>
      <c r="AJ51" s="47">
        <f>IFERROR(PIMExport!AJ49*1,IFERROR(SUBSTITUTE(PIMExport!AJ49,".",",")*1,PIMExport!AJ49))</f>
        <v>0</v>
      </c>
      <c r="AK51" s="47">
        <f>IFERROR(PIMExport!AK49*1,IFERROR(SUBSTITUTE(PIMExport!AK49,".",",")*1,PIMExport!AK49))</f>
        <v>0</v>
      </c>
      <c r="AL51" s="47">
        <f>IFERROR(PIMExport!AL49*1,IFERROR(SUBSTITUTE(PIMExport!AL49,".",",")*1,PIMExport!AL49))</f>
        <v>1</v>
      </c>
      <c r="AM51" s="47">
        <f>IFERROR(PIMExport!AM49*1,IFERROR(SUBSTITUTE(PIMExport!AM49,".",",")*1,PIMExport!AM49))</f>
        <v>10</v>
      </c>
      <c r="AN51" s="47">
        <f>IFERROR(PIMExport!AN49*1,IFERROR(SUBSTITUTE(PIMExport!AN49,".",",")*1,PIMExport!AN49))</f>
        <v>1</v>
      </c>
      <c r="AO51" s="47">
        <f>IFERROR(PIMExport!AO49*1,IFERROR(SUBSTITUTE(PIMExport!AO49,".",",")*1,PIMExport!AO49))</f>
        <v>23868</v>
      </c>
      <c r="AP51" s="47">
        <f>IFERROR(PIMExport!AP49*1,IFERROR(SUBSTITUTE(PIMExport!AP49,".",",")*1,PIMExport!AP49))</f>
        <v>300</v>
      </c>
      <c r="AQ51" s="47">
        <f>IFERROR(PIMExport!AQ49*1,IFERROR(SUBSTITUTE(PIMExport!AQ49,".",",")*1,PIMExport!AQ49))</f>
        <v>0</v>
      </c>
      <c r="AR51" s="47">
        <f>IFERROR(PIMExport!AR49*1,IFERROR(SUBSTITUTE(PIMExport!AR49,".",",")*1,PIMExport!AR49))</f>
        <v>0</v>
      </c>
      <c r="AS51" s="47">
        <f>IFERROR(PIMExport!AS49*1,IFERROR(SUBSTITUTE(PIMExport!AS49,".",",")*1,PIMExport!AS49))</f>
        <v>0</v>
      </c>
      <c r="AT51" s="47">
        <f>IFERROR(PIMExport!AT49*1,IFERROR(SUBSTITUTE(PIMExport!AT49,".",",")*1,PIMExport!AT49))</f>
        <v>0</v>
      </c>
      <c r="AU51" s="47">
        <f>IFERROR(PIMExport!AU49*1,IFERROR(SUBSTITUTE(PIMExport!AU49,".",",")*1,PIMExport!AU49))</f>
        <v>0</v>
      </c>
      <c r="AV51" s="47">
        <f>IFERROR(PIMExport!AV49*1,IFERROR(SUBSTITUTE(PIMExport!AV49,".",",")*1,PIMExport!AV49))</f>
        <v>0</v>
      </c>
      <c r="AW51" s="47">
        <f>IFERROR(PIMExport!AW49*1,IFERROR(SUBSTITUTE(PIMExport!AW49,".",",")*1,PIMExport!AW49))</f>
        <v>0</v>
      </c>
      <c r="AX51" s="47">
        <f>IFERROR(PIMExport!AX49*1,IFERROR(SUBSTITUTE(PIMExport!AX49,".",",")*1,PIMExport!AX49))</f>
        <v>0</v>
      </c>
      <c r="AY51" s="47">
        <f>IFERROR(PIMExport!AY49*1,IFERROR(SUBSTITUTE(PIMExport!AY49,".",",")*1,PIMExport!AY49))</f>
        <v>0</v>
      </c>
      <c r="AZ51" s="47">
        <f>IFERROR(PIMExport!AZ49*1,IFERROR(SUBSTITUTE(PIMExport!AZ49,".",",")*1,PIMExport!AZ49))</f>
        <v>0</v>
      </c>
      <c r="BA51" s="47">
        <f>IFERROR(PIMExport!BA49*1,IFERROR(SUBSTITUTE(PIMExport!BA49,".",",")*1,PIMExport!BA49))</f>
        <v>0</v>
      </c>
      <c r="BB51" s="47">
        <f>IFERROR(PIMExport!BB49*1,IFERROR(SUBSTITUTE(PIMExport!BB49,".",",")*1,PIMExport!BB49))</f>
        <v>0</v>
      </c>
      <c r="BC51" s="47">
        <f>IFERROR(PIMExport!BC49*1,IFERROR(SUBSTITUTE(PIMExport!BC49,".",",")*1,PIMExport!BC49))</f>
        <v>0</v>
      </c>
      <c r="BD51" s="47">
        <f>IFERROR(PIMExport!BD49*1,IFERROR(SUBSTITUTE(PIMExport!BD49,".",",")*1,PIMExport!BD49))</f>
        <v>0</v>
      </c>
      <c r="BE51" s="47">
        <f>IFERROR(PIMExport!BE49*1,IFERROR(SUBSTITUTE(PIMExport!BE49,".",",")*1,PIMExport!BE49))</f>
        <v>0</v>
      </c>
      <c r="BF51" s="47">
        <f>IFERROR(PIMExport!BF49*1,IFERROR(SUBSTITUTE(PIMExport!BF49,".",",")*1,PIMExport!BF49))</f>
        <v>0</v>
      </c>
      <c r="BG51" s="47">
        <f>IFERROR(PIMExport!BG49*1,IFERROR(SUBSTITUTE(PIMExport!BG49,".",",")*1,PIMExport!BG49))</f>
        <v>335</v>
      </c>
      <c r="BH51" s="47">
        <f>IFERROR(PIMExport!BH49*1,IFERROR(SUBSTITUTE(PIMExport!BH49,".",",")*1,PIMExport!BH49))</f>
        <v>390</v>
      </c>
      <c r="BI51" s="47">
        <f>IFERROR(PIMExport!BI49*1,IFERROR(SUBSTITUTE(PIMExport!BI49,".",",")*1,PIMExport!BI49))</f>
        <v>430</v>
      </c>
      <c r="BJ51" s="47">
        <f>IFERROR(PIMExport!BJ49*1,IFERROR(SUBSTITUTE(PIMExport!BJ49,".",",")*1,PIMExport!BJ49))</f>
        <v>480</v>
      </c>
      <c r="BK51" s="47">
        <f>IFERROR(PIMExport!BK49*1,IFERROR(SUBSTITUTE(PIMExport!BK49,".",",")*1,PIMExport!BK49))</f>
        <v>520</v>
      </c>
      <c r="BL51" s="47">
        <f>IFERROR(PIMExport!BL49*1,IFERROR(SUBSTITUTE(PIMExport!BL49,".",",")*1,PIMExport!BL49))</f>
        <v>570</v>
      </c>
      <c r="BM51" s="47">
        <f>IFERROR(PIMExport!BM49*1,IFERROR(SUBSTITUTE(PIMExport!BM49,".",",")*1,PIMExport!BM49))</f>
        <v>610</v>
      </c>
      <c r="BN51" s="47">
        <f>IFERROR(PIMExport!BN49*1,IFERROR(SUBSTITUTE(PIMExport!BN49,".",",")*1,PIMExport!BN49))</f>
        <v>650</v>
      </c>
      <c r="BO51" s="47">
        <f>IFERROR(PIMExport!BO49*1,IFERROR(SUBSTITUTE(PIMExport!BO49,".",",")*1,PIMExport!BO49))</f>
        <v>700</v>
      </c>
      <c r="BP51" s="47">
        <f>IFERROR(PIMExport!BP49*1,IFERROR(SUBSTITUTE(PIMExport!BP49,".",",")*1,PIMExport!BP49))</f>
        <v>740</v>
      </c>
      <c r="BQ51" s="47">
        <f>IFERROR(PIMExport!BQ49*1,IFERROR(SUBSTITUTE(PIMExport!BQ49,".",",")*1,PIMExport!BQ49))</f>
        <v>790</v>
      </c>
      <c r="BR51" s="47">
        <f>IFERROR(PIMExport!BR49*1,IFERROR(SUBSTITUTE(PIMExport!BR49,".",",")*1,PIMExport!BR49))</f>
        <v>830</v>
      </c>
      <c r="BS51" s="47">
        <f>IFERROR(PIMExport!BS49*1,IFERROR(SUBSTITUTE(PIMExport!BS49,".",",")*1,PIMExport!BS49))</f>
        <v>870</v>
      </c>
      <c r="BT51" s="47">
        <f>IFERROR(PIMExport!BT49*1,IFERROR(SUBSTITUTE(PIMExport!BT49,".",",")*1,PIMExport!BT49))</f>
        <v>920</v>
      </c>
      <c r="BU51" s="47">
        <f>IFERROR(PIMExport!BU49*1,IFERROR(SUBSTITUTE(PIMExport!BU49,".",",")*1,PIMExport!BU49))</f>
        <v>960</v>
      </c>
      <c r="BV51" s="47">
        <f>IFERROR(PIMExport!BV49*1,IFERROR(SUBSTITUTE(PIMExport!BV49,".",",")*1,PIMExport!BV49))</f>
        <v>1010</v>
      </c>
      <c r="BW51" s="47">
        <f>IFERROR(PIMExport!BW49*1,IFERROR(SUBSTITUTE(PIMExport!BW49,".",",")*1,PIMExport!BW49))</f>
        <v>0</v>
      </c>
      <c r="BX51" s="47">
        <f>IFERROR(PIMExport!BX49*1,IFERROR(SUBSTITUTE(PIMExport!BX49,".",",")*1,PIMExport!BX49))</f>
        <v>0</v>
      </c>
      <c r="BY51" s="47">
        <f>IFERROR(PIMExport!BY49*1,IFERROR(SUBSTITUTE(PIMExport!BY49,".",",")*1,PIMExport!BY49))</f>
        <v>0</v>
      </c>
      <c r="BZ51" s="47">
        <f>IFERROR(PIMExport!BZ49*1,IFERROR(SUBSTITUTE(PIMExport!BZ49,".",",")*1,PIMExport!BZ49))</f>
        <v>0</v>
      </c>
      <c r="CA51" s="47">
        <f>IFERROR(PIMExport!CA49*1,IFERROR(SUBSTITUTE(PIMExport!CA49,".",",")*1,PIMExport!CA49))</f>
        <v>0</v>
      </c>
      <c r="CB51" s="47">
        <f>IFERROR(PIMExport!CB49*1,IFERROR(SUBSTITUTE(PIMExport!CB49,".",",")*1,PIMExport!CB49))</f>
        <v>581</v>
      </c>
      <c r="CC51" s="47">
        <f>IFERROR(PIMExport!CC49*1,IFERROR(SUBSTITUTE(PIMExport!CC49,".",",")*1,PIMExport!CC49))</f>
        <v>1141</v>
      </c>
      <c r="CD51" s="47">
        <f>IFERROR(PIMExport!CD49*1,IFERROR(SUBSTITUTE(PIMExport!CD49,".",",")*1,PIMExport!CD49))</f>
        <v>1806</v>
      </c>
      <c r="CE51" s="47">
        <f>IFERROR(PIMExport!CE49*1,IFERROR(SUBSTITUTE(PIMExport!CE49,".",",")*1,PIMExport!CE49))</f>
        <v>2461</v>
      </c>
      <c r="CF51" s="47">
        <f>IFERROR(PIMExport!CF49*1,IFERROR(SUBSTITUTE(PIMExport!CF49,".",",")*1,PIMExport!CF49))</f>
        <v>3126</v>
      </c>
      <c r="CG51" s="47">
        <f>IFERROR(PIMExport!CG49*1,IFERROR(SUBSTITUTE(PIMExport!CG49,".",",")*1,PIMExport!CG49))</f>
        <v>3781</v>
      </c>
      <c r="CH51" s="47">
        <f>IFERROR(PIMExport!CH49*1,IFERROR(SUBSTITUTE(PIMExport!CH49,".",",")*1,PIMExport!CH49))</f>
        <v>4446</v>
      </c>
      <c r="CI51" s="47">
        <f>IFERROR(PIMExport!CI49*1,IFERROR(SUBSTITUTE(PIMExport!CI49,".",",")*1,PIMExport!CI49))</f>
        <v>5111</v>
      </c>
      <c r="CJ51" s="47">
        <f>IFERROR(PIMExport!CJ49*1,IFERROR(SUBSTITUTE(PIMExport!CJ49,".",",")*1,PIMExport!CJ49))</f>
        <v>5766</v>
      </c>
      <c r="CK51" s="47">
        <f>IFERROR(PIMExport!CK49*1,IFERROR(SUBSTITUTE(PIMExport!CK49,".",",")*1,PIMExport!CK49))</f>
        <v>6431</v>
      </c>
      <c r="CL51" s="47">
        <f>IFERROR(PIMExport!CL49*1,IFERROR(SUBSTITUTE(PIMExport!CL49,".",",")*1,PIMExport!CL49))</f>
        <v>7091</v>
      </c>
      <c r="CM51" s="47">
        <f>IFERROR(PIMExport!CM49*1,IFERROR(SUBSTITUTE(PIMExport!CM49,".",",")*1,PIMExport!CM49))</f>
        <v>7756</v>
      </c>
      <c r="CN51" s="47">
        <f>IFERROR(PIMExport!CN49*1,IFERROR(SUBSTITUTE(PIMExport!CN49,".",",")*1,PIMExport!CN49))</f>
        <v>8420</v>
      </c>
      <c r="CO51" s="47">
        <f>IFERROR(PIMExport!CO49*1,IFERROR(SUBSTITUTE(PIMExport!CO49,".",",")*1,PIMExport!CO49))</f>
        <v>9076</v>
      </c>
      <c r="CP51" s="47">
        <f>IFERROR(PIMExport!CP49*1,IFERROR(SUBSTITUTE(PIMExport!CP49,".",",")*1,PIMExport!CP49))</f>
        <v>9741</v>
      </c>
      <c r="CQ51" s="47">
        <f>IFERROR(PIMExport!CQ49*1,IFERROR(SUBSTITUTE(PIMExport!CQ49,".",",")*1,PIMExport!CQ49))</f>
        <v>10391</v>
      </c>
      <c r="CR51" s="47">
        <f>IFERROR(PIMExport!CR49*1,IFERROR(SUBSTITUTE(PIMExport!CR49,".",",")*1,PIMExport!CR49))</f>
        <v>15000</v>
      </c>
      <c r="CS51" s="47">
        <f>IFERROR(PIMExport!CS49*1,IFERROR(SUBSTITUTE(PIMExport!CS49,".",",")*1,PIMExport!CS49))</f>
        <v>0</v>
      </c>
      <c r="CT51" s="47">
        <f>IFERROR(PIMExport!CT49*1,IFERROR(SUBSTITUTE(PIMExport!CT49,".",",")*1,PIMExport!CT49))</f>
        <v>0</v>
      </c>
      <c r="CU51" s="47">
        <f>IFERROR(PIMExport!CU49*1,IFERROR(SUBSTITUTE(PIMExport!CU49,".",",")*1,PIMExport!CU49))</f>
        <v>20</v>
      </c>
      <c r="CV51" s="47">
        <f>IFERROR(PIMExport!CV49*1,IFERROR(SUBSTITUTE(PIMExport!CV49,".",",")*1,PIMExport!CV49))</f>
        <v>11600</v>
      </c>
      <c r="CW51" s="47">
        <f>IFERROR(PIMExport!CW49*1,IFERROR(SUBSTITUTE(PIMExport!CW49,".",",")*1,PIMExport!CW49))</f>
        <v>8.4599999999999996E-5</v>
      </c>
      <c r="CX51" s="47">
        <f>IFERROR(PIMExport!CX49*1,IFERROR(SUBSTITUTE(PIMExport!CX49,".",",")*1,PIMExport!CX49))</f>
        <v>0</v>
      </c>
      <c r="CY51" s="47">
        <f>IFERROR(PIMExport!CY49*1,IFERROR(SUBSTITUTE(PIMExport!CY49,".",",")*1,PIMExport!CY49))</f>
        <v>500</v>
      </c>
      <c r="CZ51" s="47">
        <f>IFERROR(PIMExport!CZ49*1,IFERROR(SUBSTITUTE(PIMExport!CZ49,".",",")*1,PIMExport!CZ49))</f>
        <v>20200</v>
      </c>
      <c r="DA51" s="47">
        <f>IFERROR(PIMExport!DA49*1,IFERROR(SUBSTITUTE(PIMExport!DA49,".",",")*1,PIMExport!DA49))</f>
        <v>500</v>
      </c>
      <c r="DB51" s="47">
        <f>IFERROR(PIMExport!DB49*1,IFERROR(SUBSTITUTE(PIMExport!DB49,".",",")*1,PIMExport!DB49))</f>
        <v>0</v>
      </c>
      <c r="DC51" s="47">
        <f>IFERROR(PIMExport!DC49*1,IFERROR(SUBSTITUTE(PIMExport!DC49,".",",")*1,PIMExport!DC49))</f>
        <v>0</v>
      </c>
      <c r="DD51" s="47">
        <f>IFERROR(PIMExport!DD49*1,IFERROR(SUBSTITUTE(PIMExport!DD49,".",",")*1,PIMExport!DD49))</f>
        <v>0</v>
      </c>
      <c r="DE51" s="47">
        <f>IFERROR(PIMExport!DE49*1,IFERROR(SUBSTITUTE(PIMExport!DE49,".",",")*1,PIMExport!DE49))</f>
        <v>0</v>
      </c>
      <c r="DF51" s="47">
        <f>IFERROR(PIMExport!DF49*1,IFERROR(SUBSTITUTE(PIMExport!DF49,".",",")*1,PIMExport!DF49))</f>
        <v>0</v>
      </c>
      <c r="DG51" s="47">
        <f>IFERROR(PIMExport!DG49*1,IFERROR(SUBSTITUTE(PIMExport!DG49,".",",")*1,PIMExport!DG49))</f>
        <v>0</v>
      </c>
      <c r="DH51" s="47" t="str">
        <f>IFERROR(PIMExport!DH49*1,IFERROR(SUBSTITUTE(PIMExport!DH49,".",",")*1,PIMExport!DH49))</f>
        <v>Equal to or better than 0.025 mm</v>
      </c>
      <c r="DI51" s="47">
        <f>IFERROR(PIMExport!DI49*1,IFERROR(SUBSTITUTE(PIMExport!DI49,".",",")*1,PIMExport!DI49))</f>
        <v>0</v>
      </c>
      <c r="DJ51" s="47" t="str">
        <f>IFERROR(PIMExport!DJ49*1,IFERROR(SUBSTITUTE(PIMExport!DJ49,".",",")*1,PIMExport!DJ49))</f>
        <v>60 x 60 mm</v>
      </c>
      <c r="DK51" s="47" t="str">
        <f>IFERROR(PIMExport!DK49*1,IFERROR(SUBSTITUTE(PIMExport!DK49,".",",")*1,PIMExport!DK49))</f>
        <v>20 mm</v>
      </c>
      <c r="DL51" s="47">
        <f>IFERROR(PIMExport!DL49*1,IFERROR(SUBSTITUTE(PIMExport!DL49,".",",")*1,PIMExport!DL49))</f>
        <v>220</v>
      </c>
      <c r="DM51" s="47">
        <f>IFERROR(PIMExport!DM49*1,IFERROR(SUBSTITUTE(PIMExport!DM49,".",",")*1,PIMExport!DM49))</f>
        <v>11400</v>
      </c>
      <c r="DN51" s="47">
        <f>IFERROR(PIMExport!DN49*1,IFERROR(SUBSTITUTE(PIMExport!DN49,".",",")*1,PIMExport!DN49))</f>
        <v>0</v>
      </c>
      <c r="DO51" s="47">
        <f>IFERROR(PIMExport!DO49*1,IFERROR(SUBSTITUTE(PIMExport!DO49,".",",")*1,PIMExport!DO49))</f>
        <v>0</v>
      </c>
    </row>
    <row r="52" spans="1:119">
      <c r="A52" s="47" t="str">
        <f>IFERROR(PIMExport!A50*1,IFERROR(SUBSTITUTE(PIMExport!A50,".",",")*1,PIMExport!A50))</f>
        <v>WM06S50-S</v>
      </c>
      <c r="B52" s="47" t="str">
        <f>IFERROR(PIMExport!B50*1,IFERROR(SUBSTITUTE(PIMExport!B50,".",",")*1,PIMExport!B50))</f>
        <v>BallScrew</v>
      </c>
      <c r="C52" s="47" t="str">
        <f>IFERROR(PIMExport!C50*1,IFERROR(SUBSTITUTE(PIMExport!C50,".",",")*1,PIMExport!C50))</f>
        <v>Ball Guide</v>
      </c>
      <c r="D52" s="47">
        <f>IFERROR(PIMExport!D50*1,IFERROR(SUBSTITUTE(PIMExport!D50,".",",")*1,PIMExport!D50))</f>
        <v>5000</v>
      </c>
      <c r="E52" s="47">
        <f>IFERROR(PIMExport!E50*1,IFERROR(SUBSTITUTE(PIMExport!E50,".",",")*1,PIMExport!E50))</f>
        <v>1</v>
      </c>
      <c r="F52" s="47">
        <f>IFERROR(PIMExport!F50*1,IFERROR(SUBSTITUTE(PIMExport!F50,".",",")*1,PIMExport!F50))</f>
        <v>0</v>
      </c>
      <c r="G52" s="47">
        <f>IFERROR(PIMExport!G50*1,IFERROR(SUBSTITUTE(PIMExport!G50,".",",")*1,PIMExport!G50))</f>
        <v>3.8</v>
      </c>
      <c r="H52" s="47">
        <f>IFERROR(PIMExport!H50*1,IFERROR(SUBSTITUTE(PIMExport!H50,".",",")*1,PIMExport!H50))</f>
        <v>0.65</v>
      </c>
      <c r="I52" s="47">
        <f>IFERROR(PIMExport!I50*1,IFERROR(SUBSTITUTE(PIMExport!I50,".",",")*1,PIMExport!I50))</f>
        <v>66.667000000000002</v>
      </c>
      <c r="J52" s="47">
        <f>IFERROR(PIMExport!J50*1,IFERROR(SUBSTITUTE(PIMExport!J50,".",",")*1,PIMExport!J50))</f>
        <v>35</v>
      </c>
      <c r="K52" s="47">
        <f>IFERROR(PIMExport!K50*1,IFERROR(SUBSTITUTE(PIMExport!K50,".",",")*1,PIMExport!K50))</f>
        <v>0</v>
      </c>
      <c r="L52" s="47">
        <f>IFERROR(PIMExport!L50*1,IFERROR(SUBSTITUTE(PIMExport!L50,".",",")*1,PIMExport!L50))</f>
        <v>3.8999999999999999E-5</v>
      </c>
      <c r="M52" s="47">
        <f>IFERROR(PIMExport!M50*1,IFERROR(SUBSTITUTE(PIMExport!M50,".",",")*1,PIMExport!M50))</f>
        <v>0.9</v>
      </c>
      <c r="N52" s="47">
        <f>IFERROR(PIMExport!N50*1,IFERROR(SUBSTITUTE(PIMExport!N50,".",",")*1,PIMExport!N50))</f>
        <v>150</v>
      </c>
      <c r="O52" s="47">
        <f>IFERROR(PIMExport!O50*1,IFERROR(SUBSTITUTE(PIMExport!O50,".",",")*1,PIMExport!O50))</f>
        <v>1500</v>
      </c>
      <c r="P52" s="47">
        <f>IFERROR(PIMExport!P50*1,IFERROR(SUBSTITUTE(PIMExport!P50,".",",")*1,PIMExport!P50))</f>
        <v>3000</v>
      </c>
      <c r="Q52" s="47">
        <f>IFERROR(PIMExport!Q50*1,IFERROR(SUBSTITUTE(PIMExport!Q50,".",",")*1,PIMExport!Q50))</f>
        <v>1.4</v>
      </c>
      <c r="R52" s="47">
        <f>IFERROR(PIMExport!R50*1,IFERROR(SUBSTITUTE(PIMExport!R50,".",",")*1,PIMExport!R50))</f>
        <v>2</v>
      </c>
      <c r="S52" s="47">
        <f>IFERROR(PIMExport!S50*1,IFERROR(SUBSTITUTE(PIMExport!S50,".",",")*1,PIMExport!S50))</f>
        <v>2.2000000000000002</v>
      </c>
      <c r="T52" s="47">
        <f>IFERROR(PIMExport!T50*1,IFERROR(SUBSTITUTE(PIMExport!T50,".",",")*1,PIMExport!T50))</f>
        <v>18</v>
      </c>
      <c r="U52" s="47">
        <f>IFERROR(PIMExport!U50*1,IFERROR(SUBSTITUTE(PIMExport!U50,".",",")*1,PIMExport!U50))</f>
        <v>0.1</v>
      </c>
      <c r="V52" s="47">
        <f>IFERROR(PIMExport!V50*1,IFERROR(SUBSTITUTE(PIMExport!V50,".",",")*1,PIMExport!V50))</f>
        <v>0</v>
      </c>
      <c r="W52" s="47">
        <f>IFERROR(PIMExport!W50*1,IFERROR(SUBSTITUTE(PIMExport!W50,".",",")*1,PIMExport!W50))</f>
        <v>0</v>
      </c>
      <c r="X52" s="47">
        <f>IFERROR(PIMExport!X50*1,IFERROR(SUBSTITUTE(PIMExport!X50,".",",")*1,PIMExport!X50))</f>
        <v>0</v>
      </c>
      <c r="Y52" s="47">
        <f>IFERROR(PIMExport!Y50*1,IFERROR(SUBSTITUTE(PIMExport!Y50,".",",")*1,PIMExport!Y50))</f>
        <v>2800</v>
      </c>
      <c r="Z52" s="47">
        <f>IFERROR(PIMExport!Z50*1,IFERROR(SUBSTITUTE(PIMExport!Z50,".",",")*1,PIMExport!Z50))</f>
        <v>0</v>
      </c>
      <c r="AA52" s="47">
        <f>IFERROR(PIMExport!AA50*1,IFERROR(SUBSTITUTE(PIMExport!AA50,".",",")*1,PIMExport!AA50))</f>
        <v>0</v>
      </c>
      <c r="AB52" s="47">
        <f>IFERROR(PIMExport!AB50*1,IFERROR(SUBSTITUTE(PIMExport!AB50,".",",")*1,PIMExport!AB50))</f>
        <v>0</v>
      </c>
      <c r="AC52" s="47">
        <f>IFERROR(PIMExport!AC50*1,IFERROR(SUBSTITUTE(PIMExport!AC50,".",",")*1,PIMExport!AC50))</f>
        <v>0</v>
      </c>
      <c r="AD52" s="47">
        <f>IFERROR(PIMExport!AD50*1,IFERROR(SUBSTITUTE(PIMExport!AD50,".",",")*1,PIMExport!AD50))</f>
        <v>0</v>
      </c>
      <c r="AE52" s="47">
        <f>IFERROR(PIMExport!AE50*1,IFERROR(SUBSTITUTE(PIMExport!AE50,".",",")*1,PIMExport!AE50))</f>
        <v>1400</v>
      </c>
      <c r="AF52" s="47">
        <f>IFERROR(PIMExport!AF50*1,IFERROR(SUBSTITUTE(PIMExport!AF50,".",",")*1,PIMExport!AF50))</f>
        <v>1400</v>
      </c>
      <c r="AG52" s="47">
        <f>IFERROR(PIMExport!AG50*1,IFERROR(SUBSTITUTE(PIMExport!AG50,".",",")*1,PIMExport!AG50))</f>
        <v>50</v>
      </c>
      <c r="AH52" s="47">
        <f>IFERROR(PIMExport!AH50*1,IFERROR(SUBSTITUTE(PIMExport!AH50,".",",")*1,PIMExport!AH50))</f>
        <v>100</v>
      </c>
      <c r="AI52" s="47">
        <f>IFERROR(PIMExport!AI50*1,IFERROR(SUBSTITUTE(PIMExport!AI50,".",",")*1,PIMExport!AI50))</f>
        <v>100</v>
      </c>
      <c r="AJ52" s="47">
        <f>IFERROR(PIMExport!AJ50*1,IFERROR(SUBSTITUTE(PIMExport!AJ50,".",",")*1,PIMExport!AJ50))</f>
        <v>0</v>
      </c>
      <c r="AK52" s="47">
        <f>IFERROR(PIMExport!AK50*1,IFERROR(SUBSTITUTE(PIMExport!AK50,".",",")*1,PIMExport!AK50))</f>
        <v>0</v>
      </c>
      <c r="AL52" s="47">
        <f>IFERROR(PIMExport!AL50*1,IFERROR(SUBSTITUTE(PIMExport!AL50,".",",")*1,PIMExport!AL50))</f>
        <v>2.5</v>
      </c>
      <c r="AM52" s="47">
        <f>IFERROR(PIMExport!AM50*1,IFERROR(SUBSTITUTE(PIMExport!AM50,".",",")*1,PIMExport!AM50))</f>
        <v>10</v>
      </c>
      <c r="AN52" s="47">
        <f>IFERROR(PIMExport!AN50*1,IFERROR(SUBSTITUTE(PIMExport!AN50,".",",")*1,PIMExport!AN50))</f>
        <v>1</v>
      </c>
      <c r="AO52" s="47">
        <f>IFERROR(PIMExport!AO50*1,IFERROR(SUBSTITUTE(PIMExport!AO50,".",",")*1,PIMExport!AO50))</f>
        <v>23868</v>
      </c>
      <c r="AP52" s="47">
        <f>IFERROR(PIMExport!AP50*1,IFERROR(SUBSTITUTE(PIMExport!AP50,".",",")*1,PIMExport!AP50))</f>
        <v>300</v>
      </c>
      <c r="AQ52" s="47">
        <f>IFERROR(PIMExport!AQ50*1,IFERROR(SUBSTITUTE(PIMExport!AQ50,".",",")*1,PIMExport!AQ50))</f>
        <v>0</v>
      </c>
      <c r="AR52" s="47">
        <f>IFERROR(PIMExport!AR50*1,IFERROR(SUBSTITUTE(PIMExport!AR50,".",",")*1,PIMExport!AR50))</f>
        <v>0</v>
      </c>
      <c r="AS52" s="47">
        <f>IFERROR(PIMExport!AS50*1,IFERROR(SUBSTITUTE(PIMExport!AS50,".",",")*1,PIMExport!AS50))</f>
        <v>0</v>
      </c>
      <c r="AT52" s="47">
        <f>IFERROR(PIMExport!AT50*1,IFERROR(SUBSTITUTE(PIMExport!AT50,".",",")*1,PIMExport!AT50))</f>
        <v>0</v>
      </c>
      <c r="AU52" s="47">
        <f>IFERROR(PIMExport!AU50*1,IFERROR(SUBSTITUTE(PIMExport!AU50,".",",")*1,PIMExport!AU50))</f>
        <v>0</v>
      </c>
      <c r="AV52" s="47">
        <f>IFERROR(PIMExport!AV50*1,IFERROR(SUBSTITUTE(PIMExport!AV50,".",",")*1,PIMExport!AV50))</f>
        <v>0</v>
      </c>
      <c r="AW52" s="47">
        <f>IFERROR(PIMExport!AW50*1,IFERROR(SUBSTITUTE(PIMExport!AW50,".",",")*1,PIMExport!AW50))</f>
        <v>0</v>
      </c>
      <c r="AX52" s="47">
        <f>IFERROR(PIMExport!AX50*1,IFERROR(SUBSTITUTE(PIMExport!AX50,".",",")*1,PIMExport!AX50))</f>
        <v>0</v>
      </c>
      <c r="AY52" s="47">
        <f>IFERROR(PIMExport!AY50*1,IFERROR(SUBSTITUTE(PIMExport!AY50,".",",")*1,PIMExport!AY50))</f>
        <v>0</v>
      </c>
      <c r="AZ52" s="47">
        <f>IFERROR(PIMExport!AZ50*1,IFERROR(SUBSTITUTE(PIMExport!AZ50,".",",")*1,PIMExport!AZ50))</f>
        <v>0</v>
      </c>
      <c r="BA52" s="47">
        <f>IFERROR(PIMExport!BA50*1,IFERROR(SUBSTITUTE(PIMExport!BA50,".",",")*1,PIMExport!BA50))</f>
        <v>0</v>
      </c>
      <c r="BB52" s="47">
        <f>IFERROR(PIMExport!BB50*1,IFERROR(SUBSTITUTE(PIMExport!BB50,".",",")*1,PIMExport!BB50))</f>
        <v>0</v>
      </c>
      <c r="BC52" s="47">
        <f>IFERROR(PIMExport!BC50*1,IFERROR(SUBSTITUTE(PIMExport!BC50,".",",")*1,PIMExport!BC50))</f>
        <v>0</v>
      </c>
      <c r="BD52" s="47">
        <f>IFERROR(PIMExport!BD50*1,IFERROR(SUBSTITUTE(PIMExport!BD50,".",",")*1,PIMExport!BD50))</f>
        <v>0</v>
      </c>
      <c r="BE52" s="47">
        <f>IFERROR(PIMExport!BE50*1,IFERROR(SUBSTITUTE(PIMExport!BE50,".",",")*1,PIMExport!BE50))</f>
        <v>0</v>
      </c>
      <c r="BF52" s="47">
        <f>IFERROR(PIMExport!BF50*1,IFERROR(SUBSTITUTE(PIMExport!BF50,".",",")*1,PIMExport!BF50))</f>
        <v>0</v>
      </c>
      <c r="BG52" s="47">
        <f>IFERROR(PIMExport!BG50*1,IFERROR(SUBSTITUTE(PIMExport!BG50,".",",")*1,PIMExport!BG50))</f>
        <v>335</v>
      </c>
      <c r="BH52" s="47">
        <f>IFERROR(PIMExport!BH50*1,IFERROR(SUBSTITUTE(PIMExport!BH50,".",",")*1,PIMExport!BH50))</f>
        <v>390</v>
      </c>
      <c r="BI52" s="47">
        <f>IFERROR(PIMExport!BI50*1,IFERROR(SUBSTITUTE(PIMExport!BI50,".",",")*1,PIMExport!BI50))</f>
        <v>430</v>
      </c>
      <c r="BJ52" s="47">
        <f>IFERROR(PIMExport!BJ50*1,IFERROR(SUBSTITUTE(PIMExport!BJ50,".",",")*1,PIMExport!BJ50))</f>
        <v>480</v>
      </c>
      <c r="BK52" s="47">
        <f>IFERROR(PIMExport!BK50*1,IFERROR(SUBSTITUTE(PIMExport!BK50,".",",")*1,PIMExport!BK50))</f>
        <v>520</v>
      </c>
      <c r="BL52" s="47">
        <f>IFERROR(PIMExport!BL50*1,IFERROR(SUBSTITUTE(PIMExport!BL50,".",",")*1,PIMExport!BL50))</f>
        <v>570</v>
      </c>
      <c r="BM52" s="47">
        <f>IFERROR(PIMExport!BM50*1,IFERROR(SUBSTITUTE(PIMExport!BM50,".",",")*1,PIMExport!BM50))</f>
        <v>610</v>
      </c>
      <c r="BN52" s="47">
        <f>IFERROR(PIMExport!BN50*1,IFERROR(SUBSTITUTE(PIMExport!BN50,".",",")*1,PIMExport!BN50))</f>
        <v>650</v>
      </c>
      <c r="BO52" s="47">
        <f>IFERROR(PIMExport!BO50*1,IFERROR(SUBSTITUTE(PIMExport!BO50,".",",")*1,PIMExport!BO50))</f>
        <v>700</v>
      </c>
      <c r="BP52" s="47">
        <f>IFERROR(PIMExport!BP50*1,IFERROR(SUBSTITUTE(PIMExport!BP50,".",",")*1,PIMExport!BP50))</f>
        <v>740</v>
      </c>
      <c r="BQ52" s="47">
        <f>IFERROR(PIMExport!BQ50*1,IFERROR(SUBSTITUTE(PIMExport!BQ50,".",",")*1,PIMExport!BQ50))</f>
        <v>790</v>
      </c>
      <c r="BR52" s="47">
        <f>IFERROR(PIMExport!BR50*1,IFERROR(SUBSTITUTE(PIMExport!BR50,".",",")*1,PIMExport!BR50))</f>
        <v>830</v>
      </c>
      <c r="BS52" s="47">
        <f>IFERROR(PIMExport!BS50*1,IFERROR(SUBSTITUTE(PIMExport!BS50,".",",")*1,PIMExport!BS50))</f>
        <v>870</v>
      </c>
      <c r="BT52" s="47">
        <f>IFERROR(PIMExport!BT50*1,IFERROR(SUBSTITUTE(PIMExport!BT50,".",",")*1,PIMExport!BT50))</f>
        <v>920</v>
      </c>
      <c r="BU52" s="47">
        <f>IFERROR(PIMExport!BU50*1,IFERROR(SUBSTITUTE(PIMExport!BU50,".",",")*1,PIMExport!BU50))</f>
        <v>960</v>
      </c>
      <c r="BV52" s="47">
        <f>IFERROR(PIMExport!BV50*1,IFERROR(SUBSTITUTE(PIMExport!BV50,".",",")*1,PIMExport!BV50))</f>
        <v>1010</v>
      </c>
      <c r="BW52" s="47">
        <f>IFERROR(PIMExport!BW50*1,IFERROR(SUBSTITUTE(PIMExport!BW50,".",",")*1,PIMExport!BW50))</f>
        <v>0</v>
      </c>
      <c r="BX52" s="47">
        <f>IFERROR(PIMExport!BX50*1,IFERROR(SUBSTITUTE(PIMExport!BX50,".",",")*1,PIMExport!BX50))</f>
        <v>0</v>
      </c>
      <c r="BY52" s="47">
        <f>IFERROR(PIMExport!BY50*1,IFERROR(SUBSTITUTE(PIMExport!BY50,".",",")*1,PIMExport!BY50))</f>
        <v>0</v>
      </c>
      <c r="BZ52" s="47">
        <f>IFERROR(PIMExport!BZ50*1,IFERROR(SUBSTITUTE(PIMExport!BZ50,".",",")*1,PIMExport!BZ50))</f>
        <v>0</v>
      </c>
      <c r="CA52" s="47">
        <f>IFERROR(PIMExport!CA50*1,IFERROR(SUBSTITUTE(PIMExport!CA50,".",",")*1,PIMExport!CA50))</f>
        <v>0</v>
      </c>
      <c r="CB52" s="47">
        <f>IFERROR(PIMExport!CB50*1,IFERROR(SUBSTITUTE(PIMExport!CB50,".",",")*1,PIMExport!CB50))</f>
        <v>581</v>
      </c>
      <c r="CC52" s="47">
        <f>IFERROR(PIMExport!CC50*1,IFERROR(SUBSTITUTE(PIMExport!CC50,".",",")*1,PIMExport!CC50))</f>
        <v>1141</v>
      </c>
      <c r="CD52" s="47">
        <f>IFERROR(PIMExport!CD50*1,IFERROR(SUBSTITUTE(PIMExport!CD50,".",",")*1,PIMExport!CD50))</f>
        <v>1806</v>
      </c>
      <c r="CE52" s="47">
        <f>IFERROR(PIMExport!CE50*1,IFERROR(SUBSTITUTE(PIMExport!CE50,".",",")*1,PIMExport!CE50))</f>
        <v>2461</v>
      </c>
      <c r="CF52" s="47">
        <f>IFERROR(PIMExport!CF50*1,IFERROR(SUBSTITUTE(PIMExport!CF50,".",",")*1,PIMExport!CF50))</f>
        <v>3126</v>
      </c>
      <c r="CG52" s="47">
        <f>IFERROR(PIMExport!CG50*1,IFERROR(SUBSTITUTE(PIMExport!CG50,".",",")*1,PIMExport!CG50))</f>
        <v>3781</v>
      </c>
      <c r="CH52" s="47">
        <f>IFERROR(PIMExport!CH50*1,IFERROR(SUBSTITUTE(PIMExport!CH50,".",",")*1,PIMExport!CH50))</f>
        <v>4446</v>
      </c>
      <c r="CI52" s="47">
        <f>IFERROR(PIMExport!CI50*1,IFERROR(SUBSTITUTE(PIMExport!CI50,".",",")*1,PIMExport!CI50))</f>
        <v>5111</v>
      </c>
      <c r="CJ52" s="47">
        <f>IFERROR(PIMExport!CJ50*1,IFERROR(SUBSTITUTE(PIMExport!CJ50,".",",")*1,PIMExport!CJ50))</f>
        <v>5766</v>
      </c>
      <c r="CK52" s="47">
        <f>IFERROR(PIMExport!CK50*1,IFERROR(SUBSTITUTE(PIMExport!CK50,".",",")*1,PIMExport!CK50))</f>
        <v>6431</v>
      </c>
      <c r="CL52" s="47">
        <f>IFERROR(PIMExport!CL50*1,IFERROR(SUBSTITUTE(PIMExport!CL50,".",",")*1,PIMExport!CL50))</f>
        <v>7091</v>
      </c>
      <c r="CM52" s="47">
        <f>IFERROR(PIMExport!CM50*1,IFERROR(SUBSTITUTE(PIMExport!CM50,".",",")*1,PIMExport!CM50))</f>
        <v>7756</v>
      </c>
      <c r="CN52" s="47">
        <f>IFERROR(PIMExport!CN50*1,IFERROR(SUBSTITUTE(PIMExport!CN50,".",",")*1,PIMExport!CN50))</f>
        <v>8420</v>
      </c>
      <c r="CO52" s="47">
        <f>IFERROR(PIMExport!CO50*1,IFERROR(SUBSTITUTE(PIMExport!CO50,".",",")*1,PIMExport!CO50))</f>
        <v>9076</v>
      </c>
      <c r="CP52" s="47">
        <f>IFERROR(PIMExport!CP50*1,IFERROR(SUBSTITUTE(PIMExport!CP50,".",",")*1,PIMExport!CP50))</f>
        <v>9741</v>
      </c>
      <c r="CQ52" s="47">
        <f>IFERROR(PIMExport!CQ50*1,IFERROR(SUBSTITUTE(PIMExport!CQ50,".",",")*1,PIMExport!CQ50))</f>
        <v>10391</v>
      </c>
      <c r="CR52" s="47">
        <f>IFERROR(PIMExport!CR50*1,IFERROR(SUBSTITUTE(PIMExport!CR50,".",",")*1,PIMExport!CR50))</f>
        <v>15000</v>
      </c>
      <c r="CS52" s="47">
        <f>IFERROR(PIMExport!CS50*1,IFERROR(SUBSTITUTE(PIMExport!CS50,".",",")*1,PIMExport!CS50))</f>
        <v>0</v>
      </c>
      <c r="CT52" s="47">
        <f>IFERROR(PIMExport!CT50*1,IFERROR(SUBSTITUTE(PIMExport!CT50,".",",")*1,PIMExport!CT50))</f>
        <v>0</v>
      </c>
      <c r="CU52" s="47">
        <f>IFERROR(PIMExport!CU50*1,IFERROR(SUBSTITUTE(PIMExport!CU50,".",",")*1,PIMExport!CU50))</f>
        <v>50</v>
      </c>
      <c r="CV52" s="47">
        <f>IFERROR(PIMExport!CV50*1,IFERROR(SUBSTITUTE(PIMExport!CV50,".",",")*1,PIMExport!CV50))</f>
        <v>8400</v>
      </c>
      <c r="CW52" s="47">
        <f>IFERROR(PIMExport!CW50*1,IFERROR(SUBSTITUTE(PIMExport!CW50,".",",")*1,PIMExport!CW50))</f>
        <v>8.4599999999999996E-5</v>
      </c>
      <c r="CX52" s="47">
        <f>IFERROR(PIMExport!CX50*1,IFERROR(SUBSTITUTE(PIMExport!CX50,".",",")*1,PIMExport!CX50))</f>
        <v>0</v>
      </c>
      <c r="CY52" s="47">
        <f>IFERROR(PIMExport!CY50*1,IFERROR(SUBSTITUTE(PIMExport!CY50,".",",")*1,PIMExport!CY50))</f>
        <v>500</v>
      </c>
      <c r="CZ52" s="47">
        <f>IFERROR(PIMExport!CZ50*1,IFERROR(SUBSTITUTE(PIMExport!CZ50,".",",")*1,PIMExport!CZ50))</f>
        <v>20200</v>
      </c>
      <c r="DA52" s="47">
        <f>IFERROR(PIMExport!DA50*1,IFERROR(SUBSTITUTE(PIMExport!DA50,".",",")*1,PIMExport!DA50))</f>
        <v>500</v>
      </c>
      <c r="DB52" s="47">
        <f>IFERROR(PIMExport!DB50*1,IFERROR(SUBSTITUTE(PIMExport!DB50,".",",")*1,PIMExport!DB50))</f>
        <v>0</v>
      </c>
      <c r="DC52" s="47">
        <f>IFERROR(PIMExport!DC50*1,IFERROR(SUBSTITUTE(PIMExport!DC50,".",",")*1,PIMExport!DC50))</f>
        <v>0</v>
      </c>
      <c r="DD52" s="47">
        <f>IFERROR(PIMExport!DD50*1,IFERROR(SUBSTITUTE(PIMExport!DD50,".",",")*1,PIMExport!DD50))</f>
        <v>0</v>
      </c>
      <c r="DE52" s="47">
        <f>IFERROR(PIMExport!DE50*1,IFERROR(SUBSTITUTE(PIMExport!DE50,".",",")*1,PIMExport!DE50))</f>
        <v>0</v>
      </c>
      <c r="DF52" s="47">
        <f>IFERROR(PIMExport!DF50*1,IFERROR(SUBSTITUTE(PIMExport!DF50,".",",")*1,PIMExport!DF50))</f>
        <v>0</v>
      </c>
      <c r="DG52" s="47">
        <f>IFERROR(PIMExport!DG50*1,IFERROR(SUBSTITUTE(PIMExport!DG50,".",",")*1,PIMExport!DG50))</f>
        <v>0</v>
      </c>
      <c r="DH52" s="47" t="str">
        <f>IFERROR(PIMExport!DH50*1,IFERROR(SUBSTITUTE(PIMExport!DH50,".",",")*1,PIMExport!DH50))</f>
        <v>Equal to or better than 0.025 mm</v>
      </c>
      <c r="DI52" s="47">
        <f>IFERROR(PIMExport!DI50*1,IFERROR(SUBSTITUTE(PIMExport!DI50,".",",")*1,PIMExport!DI50))</f>
        <v>0</v>
      </c>
      <c r="DJ52" s="47" t="str">
        <f>IFERROR(PIMExport!DJ50*1,IFERROR(SUBSTITUTE(PIMExport!DJ50,".",",")*1,PIMExport!DJ50))</f>
        <v>60 x 60 mm</v>
      </c>
      <c r="DK52" s="47" t="str">
        <f>IFERROR(PIMExport!DK50*1,IFERROR(SUBSTITUTE(PIMExport!DK50,".",",")*1,PIMExport!DK50))</f>
        <v>20 mm</v>
      </c>
      <c r="DL52" s="47">
        <f>IFERROR(PIMExport!DL50*1,IFERROR(SUBSTITUTE(PIMExport!DL50,".",",")*1,PIMExport!DL50))</f>
        <v>220</v>
      </c>
      <c r="DM52" s="47">
        <f>IFERROR(PIMExport!DM50*1,IFERROR(SUBSTITUTE(PIMExport!DM50,".",",")*1,PIMExport!DM50))</f>
        <v>5650</v>
      </c>
      <c r="DN52" s="47">
        <f>IFERROR(PIMExport!DN50*1,IFERROR(SUBSTITUTE(PIMExport!DN50,".",",")*1,PIMExport!DN50))</f>
        <v>0</v>
      </c>
      <c r="DO52" s="47">
        <f>IFERROR(PIMExport!DO50*1,IFERROR(SUBSTITUTE(PIMExport!DO50,".",",")*1,PIMExport!DO50))</f>
        <v>0</v>
      </c>
    </row>
    <row r="53" spans="1:119">
      <c r="A53" s="47" t="str">
        <f>IFERROR(PIMExport!A51*1,IFERROR(SUBSTITUTE(PIMExport!A51,".",",")*1,PIMExport!A51))</f>
        <v>WM06S05-Y255</v>
      </c>
      <c r="B53" s="47" t="str">
        <f>IFERROR(PIMExport!B51*1,IFERROR(SUBSTITUTE(PIMExport!B51,".",",")*1,PIMExport!B51))</f>
        <v>BallScrew</v>
      </c>
      <c r="C53" s="47" t="str">
        <f>IFERROR(PIMExport!C51*1,IFERROR(SUBSTITUTE(PIMExport!C51,".",",")*1,PIMExport!C51))</f>
        <v>Ball Guide</v>
      </c>
      <c r="D53" s="47">
        <f>IFERROR(PIMExport!D51*1,IFERROR(SUBSTITUTE(PIMExport!D51,".",",")*1,PIMExport!D51))</f>
        <v>10135</v>
      </c>
      <c r="E53" s="47">
        <f>IFERROR(PIMExport!E51*1,IFERROR(SUBSTITUTE(PIMExport!E51,".",",")*1,PIMExport!E51))</f>
        <v>1</v>
      </c>
      <c r="F53" s="47">
        <f>IFERROR(PIMExport!F51*1,IFERROR(SUBSTITUTE(PIMExport!F51,".",",")*1,PIMExport!F51))</f>
        <v>0</v>
      </c>
      <c r="G53" s="47">
        <f>IFERROR(PIMExport!G51*1,IFERROR(SUBSTITUTE(PIMExport!G51,".",",")*1,PIMExport!G51))</f>
        <v>3.8</v>
      </c>
      <c r="H53" s="47">
        <f>IFERROR(PIMExport!H51*1,IFERROR(SUBSTITUTE(PIMExport!H51,".",",")*1,PIMExport!H51))</f>
        <v>0.65</v>
      </c>
      <c r="I53" s="47">
        <f>IFERROR(PIMExport!I51*1,IFERROR(SUBSTITUTE(PIMExport!I51,".",",")*1,PIMExport!I51))</f>
        <v>255</v>
      </c>
      <c r="J53" s="47">
        <f>IFERROR(PIMExport!J51*1,IFERROR(SUBSTITUTE(PIMExport!J51,".",",")*1,PIMExport!J51))</f>
        <v>35</v>
      </c>
      <c r="K53" s="47">
        <f>IFERROR(PIMExport!K51*1,IFERROR(SUBSTITUTE(PIMExport!K51,".",",")*1,PIMExport!K51))</f>
        <v>0</v>
      </c>
      <c r="L53" s="47">
        <f>IFERROR(PIMExport!L51*1,IFERROR(SUBSTITUTE(PIMExport!L51,".",",")*1,PIMExport!L51))</f>
        <v>3.8999999999999999E-5</v>
      </c>
      <c r="M53" s="47">
        <f>IFERROR(PIMExport!M51*1,IFERROR(SUBSTITUTE(PIMExport!M51,".",",")*1,PIMExport!M51))</f>
        <v>0.9</v>
      </c>
      <c r="N53" s="47">
        <f>IFERROR(PIMExport!N51*1,IFERROR(SUBSTITUTE(PIMExport!N51,".",",")*1,PIMExport!N51))</f>
        <v>150</v>
      </c>
      <c r="O53" s="47">
        <f>IFERROR(PIMExport!O51*1,IFERROR(SUBSTITUTE(PIMExport!O51,".",",")*1,PIMExport!O51))</f>
        <v>1500</v>
      </c>
      <c r="P53" s="47">
        <f>IFERROR(PIMExport!P51*1,IFERROR(SUBSTITUTE(PIMExport!P51,".",",")*1,PIMExport!P51))</f>
        <v>3000</v>
      </c>
      <c r="Q53" s="47">
        <f>IFERROR(PIMExport!Q51*1,IFERROR(SUBSTITUTE(PIMExport!Q51,".",",")*1,PIMExport!Q51))</f>
        <v>0.7</v>
      </c>
      <c r="R53" s="47">
        <f>IFERROR(PIMExport!R51*1,IFERROR(SUBSTITUTE(PIMExport!R51,".",",")*1,PIMExport!R51))</f>
        <v>1.1000000000000001</v>
      </c>
      <c r="S53" s="47">
        <f>IFERROR(PIMExport!S51*1,IFERROR(SUBSTITUTE(PIMExport!S51,".",",")*1,PIMExport!S51))</f>
        <v>1.5</v>
      </c>
      <c r="T53" s="47">
        <f>IFERROR(PIMExport!T51*1,IFERROR(SUBSTITUTE(PIMExport!T51,".",",")*1,PIMExport!T51))</f>
        <v>18</v>
      </c>
      <c r="U53" s="47">
        <f>IFERROR(PIMExport!U51*1,IFERROR(SUBSTITUTE(PIMExport!U51,".",",")*1,PIMExport!U51))</f>
        <v>0.1</v>
      </c>
      <c r="V53" s="47">
        <f>IFERROR(PIMExport!V51*1,IFERROR(SUBSTITUTE(PIMExport!V51,".",",")*1,PIMExport!V51))</f>
        <v>0</v>
      </c>
      <c r="W53" s="47">
        <f>IFERROR(PIMExport!W51*1,IFERROR(SUBSTITUTE(PIMExport!W51,".",",")*1,PIMExport!W51))</f>
        <v>0</v>
      </c>
      <c r="X53" s="47">
        <f>IFERROR(PIMExport!X51*1,IFERROR(SUBSTITUTE(PIMExport!X51,".",",")*1,PIMExport!X51))</f>
        <v>0</v>
      </c>
      <c r="Y53" s="47">
        <f>IFERROR(PIMExport!Y51*1,IFERROR(SUBSTITUTE(PIMExport!Y51,".",",")*1,PIMExport!Y51))</f>
        <v>2800</v>
      </c>
      <c r="Z53" s="47">
        <f>IFERROR(PIMExport!Z51*1,IFERROR(SUBSTITUTE(PIMExport!Z51,".",",")*1,PIMExport!Z51))</f>
        <v>0</v>
      </c>
      <c r="AA53" s="47">
        <f>IFERROR(PIMExport!AA51*1,IFERROR(SUBSTITUTE(PIMExport!AA51,".",",")*1,PIMExport!AA51))</f>
        <v>0</v>
      </c>
      <c r="AB53" s="47">
        <f>IFERROR(PIMExport!AB51*1,IFERROR(SUBSTITUTE(PIMExport!AB51,".",",")*1,PIMExport!AB51))</f>
        <v>0</v>
      </c>
      <c r="AC53" s="47">
        <f>IFERROR(PIMExport!AC51*1,IFERROR(SUBSTITUTE(PIMExport!AC51,".",",")*1,PIMExport!AC51))</f>
        <v>0</v>
      </c>
      <c r="AD53" s="47">
        <f>IFERROR(PIMExport!AD51*1,IFERROR(SUBSTITUTE(PIMExport!AD51,".",",")*1,PIMExport!AD51))</f>
        <v>0</v>
      </c>
      <c r="AE53" s="47">
        <f>IFERROR(PIMExport!AE51*1,IFERROR(SUBSTITUTE(PIMExport!AE51,".",",")*1,PIMExport!AE51))</f>
        <v>1400</v>
      </c>
      <c r="AF53" s="47">
        <f>IFERROR(PIMExport!AF51*1,IFERROR(SUBSTITUTE(PIMExport!AF51,".",",")*1,PIMExport!AF51))</f>
        <v>1400</v>
      </c>
      <c r="AG53" s="47">
        <f>IFERROR(PIMExport!AG51*1,IFERROR(SUBSTITUTE(PIMExport!AG51,".",",")*1,PIMExport!AG51))</f>
        <v>50</v>
      </c>
      <c r="AH53" s="47">
        <f>IFERROR(PIMExport!AH51*1,IFERROR(SUBSTITUTE(PIMExport!AH51,".",",")*1,PIMExport!AH51))</f>
        <v>0</v>
      </c>
      <c r="AI53" s="47">
        <f>IFERROR(PIMExport!AI51*1,IFERROR(SUBSTITUTE(PIMExport!AI51,".",",")*1,PIMExport!AI51))</f>
        <v>0</v>
      </c>
      <c r="AJ53" s="47">
        <f>IFERROR(PIMExport!AJ51*1,IFERROR(SUBSTITUTE(PIMExport!AJ51,".",",")*1,PIMExport!AJ51))</f>
        <v>1.4</v>
      </c>
      <c r="AK53" s="47">
        <f>IFERROR(PIMExport!AK51*1,IFERROR(SUBSTITUTE(PIMExport!AK51,".",",")*1,PIMExport!AK51))</f>
        <v>1.4</v>
      </c>
      <c r="AL53" s="47">
        <f>IFERROR(PIMExport!AL51*1,IFERROR(SUBSTITUTE(PIMExport!AL51,".",",")*1,PIMExport!AL51))</f>
        <v>0.25</v>
      </c>
      <c r="AM53" s="47">
        <f>IFERROR(PIMExport!AM51*1,IFERROR(SUBSTITUTE(PIMExport!AM51,".",",")*1,PIMExport!AM51))</f>
        <v>10</v>
      </c>
      <c r="AN53" s="47">
        <f>IFERROR(PIMExport!AN51*1,IFERROR(SUBSTITUTE(PIMExport!AN51,".",",")*1,PIMExport!AN51))</f>
        <v>2</v>
      </c>
      <c r="AO53" s="47">
        <f>IFERROR(PIMExport!AO51*1,IFERROR(SUBSTITUTE(PIMExport!AO51,".",",")*1,PIMExport!AO51))</f>
        <v>23868</v>
      </c>
      <c r="AP53" s="47">
        <f>IFERROR(PIMExport!AP51*1,IFERROR(SUBSTITUTE(PIMExport!AP51,".",",")*1,PIMExport!AP51))</f>
        <v>300</v>
      </c>
      <c r="AQ53" s="47">
        <f>IFERROR(PIMExport!AQ51*1,IFERROR(SUBSTITUTE(PIMExport!AQ51,".",",")*1,PIMExport!AQ51))</f>
        <v>0</v>
      </c>
      <c r="AR53" s="47">
        <f>IFERROR(PIMExport!AR51*1,IFERROR(SUBSTITUTE(PIMExport!AR51,".",",")*1,PIMExport!AR51))</f>
        <v>0</v>
      </c>
      <c r="AS53" s="47">
        <f>IFERROR(PIMExport!AS51*1,IFERROR(SUBSTITUTE(PIMExport!AS51,".",",")*1,PIMExport!AS51))</f>
        <v>0</v>
      </c>
      <c r="AT53" s="47">
        <f>IFERROR(PIMExport!AT51*1,IFERROR(SUBSTITUTE(PIMExport!AT51,".",",")*1,PIMExport!AT51))</f>
        <v>0</v>
      </c>
      <c r="AU53" s="47">
        <f>IFERROR(PIMExport!AU51*1,IFERROR(SUBSTITUTE(PIMExport!AU51,".",",")*1,PIMExport!AU51))</f>
        <v>0</v>
      </c>
      <c r="AV53" s="47">
        <f>IFERROR(PIMExport!AV51*1,IFERROR(SUBSTITUTE(PIMExport!AV51,".",",")*1,PIMExport!AV51))</f>
        <v>0</v>
      </c>
      <c r="AW53" s="47">
        <f>IFERROR(PIMExport!AW51*1,IFERROR(SUBSTITUTE(PIMExport!AW51,".",",")*1,PIMExport!AW51))</f>
        <v>0</v>
      </c>
      <c r="AX53" s="47">
        <f>IFERROR(PIMExport!AX51*1,IFERROR(SUBSTITUTE(PIMExport!AX51,".",",")*1,PIMExport!AX51))</f>
        <v>0</v>
      </c>
      <c r="AY53" s="47">
        <f>IFERROR(PIMExport!AY51*1,IFERROR(SUBSTITUTE(PIMExport!AY51,".",",")*1,PIMExport!AY51))</f>
        <v>0</v>
      </c>
      <c r="AZ53" s="47">
        <f>IFERROR(PIMExport!AZ51*1,IFERROR(SUBSTITUTE(PIMExport!AZ51,".",",")*1,PIMExport!AZ51))</f>
        <v>0</v>
      </c>
      <c r="BA53" s="47">
        <f>IFERROR(PIMExport!BA51*1,IFERROR(SUBSTITUTE(PIMExport!BA51,".",",")*1,PIMExport!BA51))</f>
        <v>0</v>
      </c>
      <c r="BB53" s="47">
        <f>IFERROR(PIMExport!BB51*1,IFERROR(SUBSTITUTE(PIMExport!BB51,".",",")*1,PIMExport!BB51))</f>
        <v>0</v>
      </c>
      <c r="BC53" s="47">
        <f>IFERROR(PIMExport!BC51*1,IFERROR(SUBSTITUTE(PIMExport!BC51,".",",")*1,PIMExport!BC51))</f>
        <v>0</v>
      </c>
      <c r="BD53" s="47">
        <f>IFERROR(PIMExport!BD51*1,IFERROR(SUBSTITUTE(PIMExport!BD51,".",",")*1,PIMExport!BD51))</f>
        <v>0</v>
      </c>
      <c r="BE53" s="47">
        <f>IFERROR(PIMExport!BE51*1,IFERROR(SUBSTITUTE(PIMExport!BE51,".",",")*1,PIMExport!BE51))</f>
        <v>0</v>
      </c>
      <c r="BF53" s="47">
        <f>IFERROR(PIMExport!BF51*1,IFERROR(SUBSTITUTE(PIMExport!BF51,".",",")*1,PIMExport!BF51))</f>
        <v>0</v>
      </c>
      <c r="BG53" s="47">
        <f>IFERROR(PIMExport!BG51*1,IFERROR(SUBSTITUTE(PIMExport!BG51,".",",")*1,PIMExport!BG51))</f>
        <v>335</v>
      </c>
      <c r="BH53" s="47">
        <f>IFERROR(PIMExport!BH51*1,IFERROR(SUBSTITUTE(PIMExport!BH51,".",",")*1,PIMExport!BH51))</f>
        <v>390</v>
      </c>
      <c r="BI53" s="47">
        <f>IFERROR(PIMExport!BI51*1,IFERROR(SUBSTITUTE(PIMExport!BI51,".",",")*1,PIMExport!BI51))</f>
        <v>430</v>
      </c>
      <c r="BJ53" s="47">
        <f>IFERROR(PIMExport!BJ51*1,IFERROR(SUBSTITUTE(PIMExport!BJ51,".",",")*1,PIMExport!BJ51))</f>
        <v>480</v>
      </c>
      <c r="BK53" s="47">
        <f>IFERROR(PIMExport!BK51*1,IFERROR(SUBSTITUTE(PIMExport!BK51,".",",")*1,PIMExport!BK51))</f>
        <v>520</v>
      </c>
      <c r="BL53" s="47">
        <f>IFERROR(PIMExport!BL51*1,IFERROR(SUBSTITUTE(PIMExport!BL51,".",",")*1,PIMExport!BL51))</f>
        <v>570</v>
      </c>
      <c r="BM53" s="47">
        <f>IFERROR(PIMExport!BM51*1,IFERROR(SUBSTITUTE(PIMExport!BM51,".",",")*1,PIMExport!BM51))</f>
        <v>610</v>
      </c>
      <c r="BN53" s="47">
        <f>IFERROR(PIMExport!BN51*1,IFERROR(SUBSTITUTE(PIMExport!BN51,".",",")*1,PIMExport!BN51))</f>
        <v>650</v>
      </c>
      <c r="BO53" s="47">
        <f>IFERROR(PIMExport!BO51*1,IFERROR(SUBSTITUTE(PIMExport!BO51,".",",")*1,PIMExport!BO51))</f>
        <v>700</v>
      </c>
      <c r="BP53" s="47">
        <f>IFERROR(PIMExport!BP51*1,IFERROR(SUBSTITUTE(PIMExport!BP51,".",",")*1,PIMExport!BP51))</f>
        <v>740</v>
      </c>
      <c r="BQ53" s="47">
        <f>IFERROR(PIMExport!BQ51*1,IFERROR(SUBSTITUTE(PIMExport!BQ51,".",",")*1,PIMExport!BQ51))</f>
        <v>790</v>
      </c>
      <c r="BR53" s="47">
        <f>IFERROR(PIMExport!BR51*1,IFERROR(SUBSTITUTE(PIMExport!BR51,".",",")*1,PIMExport!BR51))</f>
        <v>830</v>
      </c>
      <c r="BS53" s="47">
        <f>IFERROR(PIMExport!BS51*1,IFERROR(SUBSTITUTE(PIMExport!BS51,".",",")*1,PIMExport!BS51))</f>
        <v>870</v>
      </c>
      <c r="BT53" s="47">
        <f>IFERROR(PIMExport!BT51*1,IFERROR(SUBSTITUTE(PIMExport!BT51,".",",")*1,PIMExport!BT51))</f>
        <v>920</v>
      </c>
      <c r="BU53" s="47">
        <f>IFERROR(PIMExport!BU51*1,IFERROR(SUBSTITUTE(PIMExport!BU51,".",",")*1,PIMExport!BU51))</f>
        <v>960</v>
      </c>
      <c r="BV53" s="47">
        <f>IFERROR(PIMExport!BV51*1,IFERROR(SUBSTITUTE(PIMExport!BV51,".",",")*1,PIMExport!BV51))</f>
        <v>1010</v>
      </c>
      <c r="BW53" s="47">
        <f>IFERROR(PIMExport!BW51*1,IFERROR(SUBSTITUTE(PIMExport!BW51,".",",")*1,PIMExport!BW51))</f>
        <v>0</v>
      </c>
      <c r="BX53" s="47">
        <f>IFERROR(PIMExport!BX51*1,IFERROR(SUBSTITUTE(PIMExport!BX51,".",",")*1,PIMExport!BX51))</f>
        <v>0</v>
      </c>
      <c r="BY53" s="47">
        <f>IFERROR(PIMExport!BY51*1,IFERROR(SUBSTITUTE(PIMExport!BY51,".",",")*1,PIMExport!BY51))</f>
        <v>0</v>
      </c>
      <c r="BZ53" s="47">
        <f>IFERROR(PIMExport!BZ51*1,IFERROR(SUBSTITUTE(PIMExport!BZ51,".",",")*1,PIMExport!BZ51))</f>
        <v>0</v>
      </c>
      <c r="CA53" s="47">
        <f>IFERROR(PIMExport!CA51*1,IFERROR(SUBSTITUTE(PIMExport!CA51,".",",")*1,PIMExport!CA51))</f>
        <v>0</v>
      </c>
      <c r="CB53" s="47">
        <f>IFERROR(PIMExport!CB51*1,IFERROR(SUBSTITUTE(PIMExport!CB51,".",",")*1,PIMExport!CB51))</f>
        <v>581</v>
      </c>
      <c r="CC53" s="47">
        <f>IFERROR(PIMExport!CC51*1,IFERROR(SUBSTITUTE(PIMExport!CC51,".",",")*1,PIMExport!CC51))</f>
        <v>1141</v>
      </c>
      <c r="CD53" s="47">
        <f>IFERROR(PIMExport!CD51*1,IFERROR(SUBSTITUTE(PIMExport!CD51,".",",")*1,PIMExport!CD51))</f>
        <v>1806</v>
      </c>
      <c r="CE53" s="47">
        <f>IFERROR(PIMExport!CE51*1,IFERROR(SUBSTITUTE(PIMExport!CE51,".",",")*1,PIMExport!CE51))</f>
        <v>2461</v>
      </c>
      <c r="CF53" s="47">
        <f>IFERROR(PIMExport!CF51*1,IFERROR(SUBSTITUTE(PIMExport!CF51,".",",")*1,PIMExport!CF51))</f>
        <v>3126</v>
      </c>
      <c r="CG53" s="47">
        <f>IFERROR(PIMExport!CG51*1,IFERROR(SUBSTITUTE(PIMExport!CG51,".",",")*1,PIMExport!CG51))</f>
        <v>3781</v>
      </c>
      <c r="CH53" s="47">
        <f>IFERROR(PIMExport!CH51*1,IFERROR(SUBSTITUTE(PIMExport!CH51,".",",")*1,PIMExport!CH51))</f>
        <v>4446</v>
      </c>
      <c r="CI53" s="47">
        <f>IFERROR(PIMExport!CI51*1,IFERROR(SUBSTITUTE(PIMExport!CI51,".",",")*1,PIMExport!CI51))</f>
        <v>5111</v>
      </c>
      <c r="CJ53" s="47">
        <f>IFERROR(PIMExport!CJ51*1,IFERROR(SUBSTITUTE(PIMExport!CJ51,".",",")*1,PIMExport!CJ51))</f>
        <v>5766</v>
      </c>
      <c r="CK53" s="47">
        <f>IFERROR(PIMExport!CK51*1,IFERROR(SUBSTITUTE(PIMExport!CK51,".",",")*1,PIMExport!CK51))</f>
        <v>6431</v>
      </c>
      <c r="CL53" s="47">
        <f>IFERROR(PIMExport!CL51*1,IFERROR(SUBSTITUTE(PIMExport!CL51,".",",")*1,PIMExport!CL51))</f>
        <v>7091</v>
      </c>
      <c r="CM53" s="47">
        <f>IFERROR(PIMExport!CM51*1,IFERROR(SUBSTITUTE(PIMExport!CM51,".",",")*1,PIMExport!CM51))</f>
        <v>7756</v>
      </c>
      <c r="CN53" s="47">
        <f>IFERROR(PIMExport!CN51*1,IFERROR(SUBSTITUTE(PIMExport!CN51,".",",")*1,PIMExport!CN51))</f>
        <v>8420</v>
      </c>
      <c r="CO53" s="47">
        <f>IFERROR(PIMExport!CO51*1,IFERROR(SUBSTITUTE(PIMExport!CO51,".",",")*1,PIMExport!CO51))</f>
        <v>9076</v>
      </c>
      <c r="CP53" s="47">
        <f>IFERROR(PIMExport!CP51*1,IFERROR(SUBSTITUTE(PIMExport!CP51,".",",")*1,PIMExport!CP51))</f>
        <v>9741</v>
      </c>
      <c r="CQ53" s="47">
        <f>IFERROR(PIMExport!CQ51*1,IFERROR(SUBSTITUTE(PIMExport!CQ51,".",",")*1,PIMExport!CQ51))</f>
        <v>10391</v>
      </c>
      <c r="CR53" s="47">
        <f>IFERROR(PIMExport!CR51*1,IFERROR(SUBSTITUTE(PIMExport!CR51,".",",")*1,PIMExport!CR51))</f>
        <v>15000</v>
      </c>
      <c r="CS53" s="47">
        <f>IFERROR(PIMExport!CS51*1,IFERROR(SUBSTITUTE(PIMExport!CS51,".",",")*1,PIMExport!CS51))</f>
        <v>0</v>
      </c>
      <c r="CT53" s="47">
        <f>IFERROR(PIMExport!CT51*1,IFERROR(SUBSTITUTE(PIMExport!CT51,".",",")*1,PIMExport!CT51))</f>
        <v>0</v>
      </c>
      <c r="CU53" s="47">
        <f>IFERROR(PIMExport!CU51*1,IFERROR(SUBSTITUTE(PIMExport!CU51,".",",")*1,PIMExport!CU51))</f>
        <v>5</v>
      </c>
      <c r="CV53" s="47">
        <f>IFERROR(PIMExport!CV51*1,IFERROR(SUBSTITUTE(PIMExport!CV51,".",",")*1,PIMExport!CV51))</f>
        <v>10500</v>
      </c>
      <c r="CW53" s="47">
        <f>IFERROR(PIMExport!CW51*1,IFERROR(SUBSTITUTE(PIMExport!CW51,".",",")*1,PIMExport!CW51))</f>
        <v>8.4599999999999996E-5</v>
      </c>
      <c r="CX53" s="47">
        <f>IFERROR(PIMExport!CX51*1,IFERROR(SUBSTITUTE(PIMExport!CX51,".",",")*1,PIMExport!CX51))</f>
        <v>0</v>
      </c>
      <c r="CY53" s="47">
        <f>IFERROR(PIMExport!CY51*1,IFERROR(SUBSTITUTE(PIMExport!CY51,".",",")*1,PIMExport!CY51))</f>
        <v>500</v>
      </c>
      <c r="CZ53" s="47">
        <f>IFERROR(PIMExport!CZ51*1,IFERROR(SUBSTITUTE(PIMExport!CZ51,".",",")*1,PIMExport!CZ51))</f>
        <v>20200</v>
      </c>
      <c r="DA53" s="47">
        <f>IFERROR(PIMExport!DA51*1,IFERROR(SUBSTITUTE(PIMExport!DA51,".",",")*1,PIMExport!DA51))</f>
        <v>500</v>
      </c>
      <c r="DB53" s="47">
        <f>IFERROR(PIMExport!DB51*1,IFERROR(SUBSTITUTE(PIMExport!DB51,".",",")*1,PIMExport!DB51))</f>
        <v>0</v>
      </c>
      <c r="DC53" s="47">
        <f>IFERROR(PIMExport!DC51*1,IFERROR(SUBSTITUTE(PIMExport!DC51,".",",")*1,PIMExport!DC51))</f>
        <v>0</v>
      </c>
      <c r="DD53" s="47">
        <f>IFERROR(PIMExport!DD51*1,IFERROR(SUBSTITUTE(PIMExport!DD51,".",",")*1,PIMExport!DD51))</f>
        <v>0</v>
      </c>
      <c r="DE53" s="47">
        <f>IFERROR(PIMExport!DE51*1,IFERROR(SUBSTITUTE(PIMExport!DE51,".",",")*1,PIMExport!DE51))</f>
        <v>0</v>
      </c>
      <c r="DF53" s="47">
        <f>IFERROR(PIMExport!DF51*1,IFERROR(SUBSTITUTE(PIMExport!DF51,".",",")*1,PIMExport!DF51))</f>
        <v>0</v>
      </c>
      <c r="DG53" s="47">
        <f>IFERROR(PIMExport!DG51*1,IFERROR(SUBSTITUTE(PIMExport!DG51,".",",")*1,PIMExport!DG51))</f>
        <v>0</v>
      </c>
      <c r="DH53" s="47" t="str">
        <f>IFERROR(PIMExport!DH51*1,IFERROR(SUBSTITUTE(PIMExport!DH51,".",",")*1,PIMExport!DH51))</f>
        <v>Equal to or better than 0.025 mm</v>
      </c>
      <c r="DI53" s="47">
        <f>IFERROR(PIMExport!DI51*1,IFERROR(SUBSTITUTE(PIMExport!DI51,".",",")*1,PIMExport!DI51))</f>
        <v>0</v>
      </c>
      <c r="DJ53" s="47" t="str">
        <f>IFERROR(PIMExport!DJ51*1,IFERROR(SUBSTITUTE(PIMExport!DJ51,".",",")*1,PIMExport!DJ51))</f>
        <v>60 x 60 mm</v>
      </c>
      <c r="DK53" s="47" t="str">
        <f>IFERROR(PIMExport!DK51*1,IFERROR(SUBSTITUTE(PIMExport!DK51,".",",")*1,PIMExport!DK51))</f>
        <v>20 mm</v>
      </c>
      <c r="DL53" s="47">
        <f>IFERROR(PIMExport!DL51*1,IFERROR(SUBSTITUTE(PIMExport!DL51,".",",")*1,PIMExport!DL51))</f>
        <v>475</v>
      </c>
      <c r="DM53" s="47">
        <f>IFERROR(PIMExport!DM51*1,IFERROR(SUBSTITUTE(PIMExport!DM51,".",",")*1,PIMExport!DM51))</f>
        <v>11400</v>
      </c>
      <c r="DN53" s="47">
        <f>IFERROR(PIMExport!DN51*1,IFERROR(SUBSTITUTE(PIMExport!DN51,".",",")*1,PIMExport!DN51))</f>
        <v>0</v>
      </c>
      <c r="DO53" s="47">
        <f>IFERROR(PIMExport!DO51*1,IFERROR(SUBSTITUTE(PIMExport!DO51,".",",")*1,PIMExport!DO51))</f>
        <v>0</v>
      </c>
    </row>
    <row r="54" spans="1:119">
      <c r="A54" s="47" t="str">
        <f>IFERROR(PIMExport!A52*1,IFERROR(SUBSTITUTE(PIMExport!A52,".",",")*1,PIMExport!A52))</f>
        <v>WM06S20-Y255</v>
      </c>
      <c r="B54" s="47" t="str">
        <f>IFERROR(PIMExport!B52*1,IFERROR(SUBSTITUTE(PIMExport!B52,".",",")*1,PIMExport!B52))</f>
        <v>BallScrew</v>
      </c>
      <c r="C54" s="47" t="str">
        <f>IFERROR(PIMExport!C52*1,IFERROR(SUBSTITUTE(PIMExport!C52,".",",")*1,PIMExport!C52))</f>
        <v>Ball Guide</v>
      </c>
      <c r="D54" s="47">
        <f>IFERROR(PIMExport!D52*1,IFERROR(SUBSTITUTE(PIMExport!D52,".",",")*1,PIMExport!D52))</f>
        <v>10135</v>
      </c>
      <c r="E54" s="47">
        <f>IFERROR(PIMExport!E52*1,IFERROR(SUBSTITUTE(PIMExport!E52,".",",")*1,PIMExport!E52))</f>
        <v>1</v>
      </c>
      <c r="F54" s="47">
        <f>IFERROR(PIMExport!F52*1,IFERROR(SUBSTITUTE(PIMExport!F52,".",",")*1,PIMExport!F52))</f>
        <v>0</v>
      </c>
      <c r="G54" s="47">
        <f>IFERROR(PIMExport!G52*1,IFERROR(SUBSTITUTE(PIMExport!G52,".",",")*1,PIMExport!G52))</f>
        <v>3.8</v>
      </c>
      <c r="H54" s="47">
        <f>IFERROR(PIMExport!H52*1,IFERROR(SUBSTITUTE(PIMExport!H52,".",",")*1,PIMExport!H52))</f>
        <v>0.65</v>
      </c>
      <c r="I54" s="47">
        <f>IFERROR(PIMExport!I52*1,IFERROR(SUBSTITUTE(PIMExport!I52,".",",")*1,PIMExport!I52))</f>
        <v>255</v>
      </c>
      <c r="J54" s="47">
        <f>IFERROR(PIMExport!J52*1,IFERROR(SUBSTITUTE(PIMExport!J52,".",",")*1,PIMExport!J52))</f>
        <v>35</v>
      </c>
      <c r="K54" s="47">
        <f>IFERROR(PIMExport!K52*1,IFERROR(SUBSTITUTE(PIMExport!K52,".",",")*1,PIMExport!K52))</f>
        <v>0</v>
      </c>
      <c r="L54" s="47">
        <f>IFERROR(PIMExport!L52*1,IFERROR(SUBSTITUTE(PIMExport!L52,".",",")*1,PIMExport!L52))</f>
        <v>3.8999999999999999E-5</v>
      </c>
      <c r="M54" s="47">
        <f>IFERROR(PIMExport!M52*1,IFERROR(SUBSTITUTE(PIMExport!M52,".",",")*1,PIMExport!M52))</f>
        <v>0.9</v>
      </c>
      <c r="N54" s="47">
        <f>IFERROR(PIMExport!N52*1,IFERROR(SUBSTITUTE(PIMExport!N52,".",",")*1,PIMExport!N52))</f>
        <v>150</v>
      </c>
      <c r="O54" s="47">
        <f>IFERROR(PIMExport!O52*1,IFERROR(SUBSTITUTE(PIMExport!O52,".",",")*1,PIMExport!O52))</f>
        <v>1500</v>
      </c>
      <c r="P54" s="47">
        <f>IFERROR(PIMExport!P52*1,IFERROR(SUBSTITUTE(PIMExport!P52,".",",")*1,PIMExport!P52))</f>
        <v>3000</v>
      </c>
      <c r="Q54" s="47">
        <f>IFERROR(PIMExport!Q52*1,IFERROR(SUBSTITUTE(PIMExport!Q52,".",",")*1,PIMExport!Q52))</f>
        <v>1</v>
      </c>
      <c r="R54" s="47">
        <f>IFERROR(PIMExport!R52*1,IFERROR(SUBSTITUTE(PIMExport!R52,".",",")*1,PIMExport!R52))</f>
        <v>1.6</v>
      </c>
      <c r="S54" s="47">
        <f>IFERROR(PIMExport!S52*1,IFERROR(SUBSTITUTE(PIMExport!S52,".",",")*1,PIMExport!S52))</f>
        <v>1.8</v>
      </c>
      <c r="T54" s="47">
        <f>IFERROR(PIMExport!T52*1,IFERROR(SUBSTITUTE(PIMExport!T52,".",",")*1,PIMExport!T52))</f>
        <v>18</v>
      </c>
      <c r="U54" s="47">
        <f>IFERROR(PIMExport!U52*1,IFERROR(SUBSTITUTE(PIMExport!U52,".",",")*1,PIMExport!U52))</f>
        <v>0.1</v>
      </c>
      <c r="V54" s="47">
        <f>IFERROR(PIMExport!V52*1,IFERROR(SUBSTITUTE(PIMExport!V52,".",",")*1,PIMExport!V52))</f>
        <v>0</v>
      </c>
      <c r="W54" s="47">
        <f>IFERROR(PIMExport!W52*1,IFERROR(SUBSTITUTE(PIMExport!W52,".",",")*1,PIMExport!W52))</f>
        <v>0</v>
      </c>
      <c r="X54" s="47">
        <f>IFERROR(PIMExport!X52*1,IFERROR(SUBSTITUTE(PIMExport!X52,".",",")*1,PIMExport!X52))</f>
        <v>0</v>
      </c>
      <c r="Y54" s="47">
        <f>IFERROR(PIMExport!Y52*1,IFERROR(SUBSTITUTE(PIMExport!Y52,".",",")*1,PIMExport!Y52))</f>
        <v>2800</v>
      </c>
      <c r="Z54" s="47">
        <f>IFERROR(PIMExport!Z52*1,IFERROR(SUBSTITUTE(PIMExport!Z52,".",",")*1,PIMExport!Z52))</f>
        <v>0</v>
      </c>
      <c r="AA54" s="47">
        <f>IFERROR(PIMExport!AA52*1,IFERROR(SUBSTITUTE(PIMExport!AA52,".",",")*1,PIMExport!AA52))</f>
        <v>0</v>
      </c>
      <c r="AB54" s="47">
        <f>IFERROR(PIMExport!AB52*1,IFERROR(SUBSTITUTE(PIMExport!AB52,".",",")*1,PIMExport!AB52))</f>
        <v>0</v>
      </c>
      <c r="AC54" s="47">
        <f>IFERROR(PIMExport!AC52*1,IFERROR(SUBSTITUTE(PIMExport!AC52,".",",")*1,PIMExport!AC52))</f>
        <v>0</v>
      </c>
      <c r="AD54" s="47">
        <f>IFERROR(PIMExport!AD52*1,IFERROR(SUBSTITUTE(PIMExport!AD52,".",",")*1,PIMExport!AD52))</f>
        <v>0</v>
      </c>
      <c r="AE54" s="47">
        <f>IFERROR(PIMExport!AE52*1,IFERROR(SUBSTITUTE(PIMExport!AE52,".",",")*1,PIMExport!AE52))</f>
        <v>1400</v>
      </c>
      <c r="AF54" s="47">
        <f>IFERROR(PIMExport!AF52*1,IFERROR(SUBSTITUTE(PIMExport!AF52,".",",")*1,PIMExport!AF52))</f>
        <v>1400</v>
      </c>
      <c r="AG54" s="47">
        <f>IFERROR(PIMExport!AG52*1,IFERROR(SUBSTITUTE(PIMExport!AG52,".",",")*1,PIMExport!AG52))</f>
        <v>50</v>
      </c>
      <c r="AH54" s="47">
        <f>IFERROR(PIMExport!AH52*1,IFERROR(SUBSTITUTE(PIMExport!AH52,".",",")*1,PIMExport!AH52))</f>
        <v>0</v>
      </c>
      <c r="AI54" s="47">
        <f>IFERROR(PIMExport!AI52*1,IFERROR(SUBSTITUTE(PIMExport!AI52,".",",")*1,PIMExport!AI52))</f>
        <v>0</v>
      </c>
      <c r="AJ54" s="47">
        <f>IFERROR(PIMExport!AJ52*1,IFERROR(SUBSTITUTE(PIMExport!AJ52,".",",")*1,PIMExport!AJ52))</f>
        <v>1.4</v>
      </c>
      <c r="AK54" s="47">
        <f>IFERROR(PIMExport!AK52*1,IFERROR(SUBSTITUTE(PIMExport!AK52,".",",")*1,PIMExport!AK52))</f>
        <v>1.4</v>
      </c>
      <c r="AL54" s="47">
        <f>IFERROR(PIMExport!AL52*1,IFERROR(SUBSTITUTE(PIMExport!AL52,".",",")*1,PIMExport!AL52))</f>
        <v>1</v>
      </c>
      <c r="AM54" s="47">
        <f>IFERROR(PIMExport!AM52*1,IFERROR(SUBSTITUTE(PIMExport!AM52,".",",")*1,PIMExport!AM52))</f>
        <v>10</v>
      </c>
      <c r="AN54" s="47">
        <f>IFERROR(PIMExport!AN52*1,IFERROR(SUBSTITUTE(PIMExport!AN52,".",",")*1,PIMExport!AN52))</f>
        <v>2</v>
      </c>
      <c r="AO54" s="47">
        <f>IFERROR(PIMExport!AO52*1,IFERROR(SUBSTITUTE(PIMExport!AO52,".",",")*1,PIMExport!AO52))</f>
        <v>23868</v>
      </c>
      <c r="AP54" s="47">
        <f>IFERROR(PIMExport!AP52*1,IFERROR(SUBSTITUTE(PIMExport!AP52,".",",")*1,PIMExport!AP52))</f>
        <v>300</v>
      </c>
      <c r="AQ54" s="47">
        <f>IFERROR(PIMExport!AQ52*1,IFERROR(SUBSTITUTE(PIMExport!AQ52,".",",")*1,PIMExport!AQ52))</f>
        <v>0</v>
      </c>
      <c r="AR54" s="47">
        <f>IFERROR(PIMExport!AR52*1,IFERROR(SUBSTITUTE(PIMExport!AR52,".",",")*1,PIMExport!AR52))</f>
        <v>0</v>
      </c>
      <c r="AS54" s="47">
        <f>IFERROR(PIMExport!AS52*1,IFERROR(SUBSTITUTE(PIMExport!AS52,".",",")*1,PIMExport!AS52))</f>
        <v>0</v>
      </c>
      <c r="AT54" s="47">
        <f>IFERROR(PIMExport!AT52*1,IFERROR(SUBSTITUTE(PIMExport!AT52,".",",")*1,PIMExport!AT52))</f>
        <v>0</v>
      </c>
      <c r="AU54" s="47">
        <f>IFERROR(PIMExport!AU52*1,IFERROR(SUBSTITUTE(PIMExport!AU52,".",",")*1,PIMExport!AU52))</f>
        <v>0</v>
      </c>
      <c r="AV54" s="47">
        <f>IFERROR(PIMExport!AV52*1,IFERROR(SUBSTITUTE(PIMExport!AV52,".",",")*1,PIMExport!AV52))</f>
        <v>0</v>
      </c>
      <c r="AW54" s="47">
        <f>IFERROR(PIMExport!AW52*1,IFERROR(SUBSTITUTE(PIMExport!AW52,".",",")*1,PIMExport!AW52))</f>
        <v>0</v>
      </c>
      <c r="AX54" s="47">
        <f>IFERROR(PIMExport!AX52*1,IFERROR(SUBSTITUTE(PIMExport!AX52,".",",")*1,PIMExport!AX52))</f>
        <v>0</v>
      </c>
      <c r="AY54" s="47">
        <f>IFERROR(PIMExport!AY52*1,IFERROR(SUBSTITUTE(PIMExport!AY52,".",",")*1,PIMExport!AY52))</f>
        <v>0</v>
      </c>
      <c r="AZ54" s="47">
        <f>IFERROR(PIMExport!AZ52*1,IFERROR(SUBSTITUTE(PIMExport!AZ52,".",",")*1,PIMExport!AZ52))</f>
        <v>0</v>
      </c>
      <c r="BA54" s="47">
        <f>IFERROR(PIMExport!BA52*1,IFERROR(SUBSTITUTE(PIMExport!BA52,".",",")*1,PIMExport!BA52))</f>
        <v>0</v>
      </c>
      <c r="BB54" s="47">
        <f>IFERROR(PIMExport!BB52*1,IFERROR(SUBSTITUTE(PIMExport!BB52,".",",")*1,PIMExport!BB52))</f>
        <v>0</v>
      </c>
      <c r="BC54" s="47">
        <f>IFERROR(PIMExport!BC52*1,IFERROR(SUBSTITUTE(PIMExport!BC52,".",",")*1,PIMExport!BC52))</f>
        <v>0</v>
      </c>
      <c r="BD54" s="47">
        <f>IFERROR(PIMExport!BD52*1,IFERROR(SUBSTITUTE(PIMExport!BD52,".",",")*1,PIMExport!BD52))</f>
        <v>0</v>
      </c>
      <c r="BE54" s="47">
        <f>IFERROR(PIMExport!BE52*1,IFERROR(SUBSTITUTE(PIMExport!BE52,".",",")*1,PIMExport!BE52))</f>
        <v>0</v>
      </c>
      <c r="BF54" s="47">
        <f>IFERROR(PIMExport!BF52*1,IFERROR(SUBSTITUTE(PIMExport!BF52,".",",")*1,PIMExport!BF52))</f>
        <v>0</v>
      </c>
      <c r="BG54" s="47">
        <f>IFERROR(PIMExport!BG52*1,IFERROR(SUBSTITUTE(PIMExport!BG52,".",",")*1,PIMExport!BG52))</f>
        <v>335</v>
      </c>
      <c r="BH54" s="47">
        <f>IFERROR(PIMExport!BH52*1,IFERROR(SUBSTITUTE(PIMExport!BH52,".",",")*1,PIMExport!BH52))</f>
        <v>390</v>
      </c>
      <c r="BI54" s="47">
        <f>IFERROR(PIMExport!BI52*1,IFERROR(SUBSTITUTE(PIMExport!BI52,".",",")*1,PIMExport!BI52))</f>
        <v>430</v>
      </c>
      <c r="BJ54" s="47">
        <f>IFERROR(PIMExport!BJ52*1,IFERROR(SUBSTITUTE(PIMExport!BJ52,".",",")*1,PIMExport!BJ52))</f>
        <v>480</v>
      </c>
      <c r="BK54" s="47">
        <f>IFERROR(PIMExport!BK52*1,IFERROR(SUBSTITUTE(PIMExport!BK52,".",",")*1,PIMExport!BK52))</f>
        <v>520</v>
      </c>
      <c r="BL54" s="47">
        <f>IFERROR(PIMExport!BL52*1,IFERROR(SUBSTITUTE(PIMExport!BL52,".",",")*1,PIMExport!BL52))</f>
        <v>570</v>
      </c>
      <c r="BM54" s="47">
        <f>IFERROR(PIMExport!BM52*1,IFERROR(SUBSTITUTE(PIMExport!BM52,".",",")*1,PIMExport!BM52))</f>
        <v>610</v>
      </c>
      <c r="BN54" s="47">
        <f>IFERROR(PIMExport!BN52*1,IFERROR(SUBSTITUTE(PIMExport!BN52,".",",")*1,PIMExport!BN52))</f>
        <v>650</v>
      </c>
      <c r="BO54" s="47">
        <f>IFERROR(PIMExport!BO52*1,IFERROR(SUBSTITUTE(PIMExport!BO52,".",",")*1,PIMExport!BO52))</f>
        <v>700</v>
      </c>
      <c r="BP54" s="47">
        <f>IFERROR(PIMExport!BP52*1,IFERROR(SUBSTITUTE(PIMExport!BP52,".",",")*1,PIMExport!BP52))</f>
        <v>740</v>
      </c>
      <c r="BQ54" s="47">
        <f>IFERROR(PIMExport!BQ52*1,IFERROR(SUBSTITUTE(PIMExport!BQ52,".",",")*1,PIMExport!BQ52))</f>
        <v>790</v>
      </c>
      <c r="BR54" s="47">
        <f>IFERROR(PIMExport!BR52*1,IFERROR(SUBSTITUTE(PIMExport!BR52,".",",")*1,PIMExport!BR52))</f>
        <v>830</v>
      </c>
      <c r="BS54" s="47">
        <f>IFERROR(PIMExport!BS52*1,IFERROR(SUBSTITUTE(PIMExport!BS52,".",",")*1,PIMExport!BS52))</f>
        <v>870</v>
      </c>
      <c r="BT54" s="47">
        <f>IFERROR(PIMExport!BT52*1,IFERROR(SUBSTITUTE(PIMExport!BT52,".",",")*1,PIMExport!BT52))</f>
        <v>920</v>
      </c>
      <c r="BU54" s="47">
        <f>IFERROR(PIMExport!BU52*1,IFERROR(SUBSTITUTE(PIMExport!BU52,".",",")*1,PIMExport!BU52))</f>
        <v>960</v>
      </c>
      <c r="BV54" s="47">
        <f>IFERROR(PIMExport!BV52*1,IFERROR(SUBSTITUTE(PIMExport!BV52,".",",")*1,PIMExport!BV52))</f>
        <v>1010</v>
      </c>
      <c r="BW54" s="47">
        <f>IFERROR(PIMExport!BW52*1,IFERROR(SUBSTITUTE(PIMExport!BW52,".",",")*1,PIMExport!BW52))</f>
        <v>0</v>
      </c>
      <c r="BX54" s="47">
        <f>IFERROR(PIMExport!BX52*1,IFERROR(SUBSTITUTE(PIMExport!BX52,".",",")*1,PIMExport!BX52))</f>
        <v>0</v>
      </c>
      <c r="BY54" s="47">
        <f>IFERROR(PIMExport!BY52*1,IFERROR(SUBSTITUTE(PIMExport!BY52,".",",")*1,PIMExport!BY52))</f>
        <v>0</v>
      </c>
      <c r="BZ54" s="47">
        <f>IFERROR(PIMExport!BZ52*1,IFERROR(SUBSTITUTE(PIMExport!BZ52,".",",")*1,PIMExport!BZ52))</f>
        <v>0</v>
      </c>
      <c r="CA54" s="47">
        <f>IFERROR(PIMExport!CA52*1,IFERROR(SUBSTITUTE(PIMExport!CA52,".",",")*1,PIMExport!CA52))</f>
        <v>0</v>
      </c>
      <c r="CB54" s="47">
        <f>IFERROR(PIMExport!CB52*1,IFERROR(SUBSTITUTE(PIMExport!CB52,".",",")*1,PIMExport!CB52))</f>
        <v>581</v>
      </c>
      <c r="CC54" s="47">
        <f>IFERROR(PIMExport!CC52*1,IFERROR(SUBSTITUTE(PIMExport!CC52,".",",")*1,PIMExport!CC52))</f>
        <v>1141</v>
      </c>
      <c r="CD54" s="47">
        <f>IFERROR(PIMExport!CD52*1,IFERROR(SUBSTITUTE(PIMExport!CD52,".",",")*1,PIMExport!CD52))</f>
        <v>1806</v>
      </c>
      <c r="CE54" s="47">
        <f>IFERROR(PIMExport!CE52*1,IFERROR(SUBSTITUTE(PIMExport!CE52,".",",")*1,PIMExport!CE52))</f>
        <v>2461</v>
      </c>
      <c r="CF54" s="47">
        <f>IFERROR(PIMExport!CF52*1,IFERROR(SUBSTITUTE(PIMExport!CF52,".",",")*1,PIMExport!CF52))</f>
        <v>3126</v>
      </c>
      <c r="CG54" s="47">
        <f>IFERROR(PIMExport!CG52*1,IFERROR(SUBSTITUTE(PIMExport!CG52,".",",")*1,PIMExport!CG52))</f>
        <v>3781</v>
      </c>
      <c r="CH54" s="47">
        <f>IFERROR(PIMExport!CH52*1,IFERROR(SUBSTITUTE(PIMExport!CH52,".",",")*1,PIMExport!CH52))</f>
        <v>4446</v>
      </c>
      <c r="CI54" s="47">
        <f>IFERROR(PIMExport!CI52*1,IFERROR(SUBSTITUTE(PIMExport!CI52,".",",")*1,PIMExport!CI52))</f>
        <v>5111</v>
      </c>
      <c r="CJ54" s="47">
        <f>IFERROR(PIMExport!CJ52*1,IFERROR(SUBSTITUTE(PIMExport!CJ52,".",",")*1,PIMExport!CJ52))</f>
        <v>5766</v>
      </c>
      <c r="CK54" s="47">
        <f>IFERROR(PIMExport!CK52*1,IFERROR(SUBSTITUTE(PIMExport!CK52,".",",")*1,PIMExport!CK52))</f>
        <v>6431</v>
      </c>
      <c r="CL54" s="47">
        <f>IFERROR(PIMExport!CL52*1,IFERROR(SUBSTITUTE(PIMExport!CL52,".",",")*1,PIMExport!CL52))</f>
        <v>7091</v>
      </c>
      <c r="CM54" s="47">
        <f>IFERROR(PIMExport!CM52*1,IFERROR(SUBSTITUTE(PIMExport!CM52,".",",")*1,PIMExport!CM52))</f>
        <v>7756</v>
      </c>
      <c r="CN54" s="47">
        <f>IFERROR(PIMExport!CN52*1,IFERROR(SUBSTITUTE(PIMExport!CN52,".",",")*1,PIMExport!CN52))</f>
        <v>8420</v>
      </c>
      <c r="CO54" s="47">
        <f>IFERROR(PIMExport!CO52*1,IFERROR(SUBSTITUTE(PIMExport!CO52,".",",")*1,PIMExport!CO52))</f>
        <v>9076</v>
      </c>
      <c r="CP54" s="47">
        <f>IFERROR(PIMExport!CP52*1,IFERROR(SUBSTITUTE(PIMExport!CP52,".",",")*1,PIMExport!CP52))</f>
        <v>9741</v>
      </c>
      <c r="CQ54" s="47">
        <f>IFERROR(PIMExport!CQ52*1,IFERROR(SUBSTITUTE(PIMExport!CQ52,".",",")*1,PIMExport!CQ52))</f>
        <v>10391</v>
      </c>
      <c r="CR54" s="47">
        <f>IFERROR(PIMExport!CR52*1,IFERROR(SUBSTITUTE(PIMExport!CR52,".",",")*1,PIMExport!CR52))</f>
        <v>15000</v>
      </c>
      <c r="CS54" s="47">
        <f>IFERROR(PIMExport!CS52*1,IFERROR(SUBSTITUTE(PIMExport!CS52,".",",")*1,PIMExport!CS52))</f>
        <v>0</v>
      </c>
      <c r="CT54" s="47">
        <f>IFERROR(PIMExport!CT52*1,IFERROR(SUBSTITUTE(PIMExport!CT52,".",",")*1,PIMExport!CT52))</f>
        <v>0</v>
      </c>
      <c r="CU54" s="47">
        <f>IFERROR(PIMExport!CU52*1,IFERROR(SUBSTITUTE(PIMExport!CU52,".",",")*1,PIMExport!CU52))</f>
        <v>20</v>
      </c>
      <c r="CV54" s="47">
        <f>IFERROR(PIMExport!CV52*1,IFERROR(SUBSTITUTE(PIMExport!CV52,".",",")*1,PIMExport!CV52))</f>
        <v>11600</v>
      </c>
      <c r="CW54" s="47">
        <f>IFERROR(PIMExport!CW52*1,IFERROR(SUBSTITUTE(PIMExport!CW52,".",",")*1,PIMExport!CW52))</f>
        <v>8.4599999999999996E-5</v>
      </c>
      <c r="CX54" s="47">
        <f>IFERROR(PIMExport!CX52*1,IFERROR(SUBSTITUTE(PIMExport!CX52,".",",")*1,PIMExport!CX52))</f>
        <v>0</v>
      </c>
      <c r="CY54" s="47">
        <f>IFERROR(PIMExport!CY52*1,IFERROR(SUBSTITUTE(PIMExport!CY52,".",",")*1,PIMExport!CY52))</f>
        <v>500</v>
      </c>
      <c r="CZ54" s="47">
        <f>IFERROR(PIMExport!CZ52*1,IFERROR(SUBSTITUTE(PIMExport!CZ52,".",",")*1,PIMExport!CZ52))</f>
        <v>20200</v>
      </c>
      <c r="DA54" s="47">
        <f>IFERROR(PIMExport!DA52*1,IFERROR(SUBSTITUTE(PIMExport!DA52,".",",")*1,PIMExport!DA52))</f>
        <v>500</v>
      </c>
      <c r="DB54" s="47">
        <f>IFERROR(PIMExport!DB52*1,IFERROR(SUBSTITUTE(PIMExport!DB52,".",",")*1,PIMExport!DB52))</f>
        <v>0</v>
      </c>
      <c r="DC54" s="47">
        <f>IFERROR(PIMExport!DC52*1,IFERROR(SUBSTITUTE(PIMExport!DC52,".",",")*1,PIMExport!DC52))</f>
        <v>0</v>
      </c>
      <c r="DD54" s="47">
        <f>IFERROR(PIMExport!DD52*1,IFERROR(SUBSTITUTE(PIMExport!DD52,".",",")*1,PIMExport!DD52))</f>
        <v>0</v>
      </c>
      <c r="DE54" s="47">
        <f>IFERROR(PIMExport!DE52*1,IFERROR(SUBSTITUTE(PIMExport!DE52,".",",")*1,PIMExport!DE52))</f>
        <v>0</v>
      </c>
      <c r="DF54" s="47">
        <f>IFERROR(PIMExport!DF52*1,IFERROR(SUBSTITUTE(PIMExport!DF52,".",",")*1,PIMExport!DF52))</f>
        <v>0</v>
      </c>
      <c r="DG54" s="47">
        <f>IFERROR(PIMExport!DG52*1,IFERROR(SUBSTITUTE(PIMExport!DG52,".",",")*1,PIMExport!DG52))</f>
        <v>0</v>
      </c>
      <c r="DH54" s="47" t="str">
        <f>IFERROR(PIMExport!DH52*1,IFERROR(SUBSTITUTE(PIMExport!DH52,".",",")*1,PIMExport!DH52))</f>
        <v>Equal to or better than 0.025 mm</v>
      </c>
      <c r="DI54" s="47">
        <f>IFERROR(PIMExport!DI52*1,IFERROR(SUBSTITUTE(PIMExport!DI52,".",",")*1,PIMExport!DI52))</f>
        <v>0</v>
      </c>
      <c r="DJ54" s="47" t="str">
        <f>IFERROR(PIMExport!DJ52*1,IFERROR(SUBSTITUTE(PIMExport!DJ52,".",",")*1,PIMExport!DJ52))</f>
        <v>60 x 60 mm</v>
      </c>
      <c r="DK54" s="47" t="str">
        <f>IFERROR(PIMExport!DK52*1,IFERROR(SUBSTITUTE(PIMExport!DK52,".",",")*1,PIMExport!DK52))</f>
        <v>20 mm</v>
      </c>
      <c r="DL54" s="47">
        <f>IFERROR(PIMExport!DL52*1,IFERROR(SUBSTITUTE(PIMExport!DL52,".",",")*1,PIMExport!DL52))</f>
        <v>475</v>
      </c>
      <c r="DM54" s="47">
        <f>IFERROR(PIMExport!DM52*1,IFERROR(SUBSTITUTE(PIMExport!DM52,".",",")*1,PIMExport!DM52))</f>
        <v>11400</v>
      </c>
      <c r="DN54" s="47">
        <f>IFERROR(PIMExport!DN52*1,IFERROR(SUBSTITUTE(PIMExport!DN52,".",",")*1,PIMExport!DN52))</f>
        <v>0</v>
      </c>
      <c r="DO54" s="47">
        <f>IFERROR(PIMExport!DO52*1,IFERROR(SUBSTITUTE(PIMExport!DO52,".",",")*1,PIMExport!DO52))</f>
        <v>0</v>
      </c>
    </row>
    <row r="55" spans="1:119">
      <c r="A55" s="47" t="str">
        <f>IFERROR(PIMExport!A53*1,IFERROR(SUBSTITUTE(PIMExport!A53,".",",")*1,PIMExport!A53))</f>
        <v>WM06S50-Y255</v>
      </c>
      <c r="B55" s="47" t="str">
        <f>IFERROR(PIMExport!B53*1,IFERROR(SUBSTITUTE(PIMExport!B53,".",",")*1,PIMExport!B53))</f>
        <v>BallScrew</v>
      </c>
      <c r="C55" s="47" t="str">
        <f>IFERROR(PIMExport!C53*1,IFERROR(SUBSTITUTE(PIMExport!C53,".",",")*1,PIMExport!C53))</f>
        <v>Ball Guide</v>
      </c>
      <c r="D55" s="47">
        <f>IFERROR(PIMExport!D53*1,IFERROR(SUBSTITUTE(PIMExport!D53,".",",")*1,PIMExport!D53))</f>
        <v>4745</v>
      </c>
      <c r="E55" s="47">
        <f>IFERROR(PIMExport!E53*1,IFERROR(SUBSTITUTE(PIMExport!E53,".",",")*1,PIMExport!E53))</f>
        <v>1</v>
      </c>
      <c r="F55" s="47">
        <f>IFERROR(PIMExport!F53*1,IFERROR(SUBSTITUTE(PIMExport!F53,".",",")*1,PIMExport!F53))</f>
        <v>0</v>
      </c>
      <c r="G55" s="47">
        <f>IFERROR(PIMExport!G53*1,IFERROR(SUBSTITUTE(PIMExport!G53,".",",")*1,PIMExport!G53))</f>
        <v>3.8</v>
      </c>
      <c r="H55" s="47">
        <f>IFERROR(PIMExport!H53*1,IFERROR(SUBSTITUTE(PIMExport!H53,".",",")*1,PIMExport!H53))</f>
        <v>0.65</v>
      </c>
      <c r="I55" s="47">
        <f>IFERROR(PIMExport!I53*1,IFERROR(SUBSTITUTE(PIMExport!I53,".",",")*1,PIMExport!I53))</f>
        <v>255</v>
      </c>
      <c r="J55" s="47">
        <f>IFERROR(PIMExport!J53*1,IFERROR(SUBSTITUTE(PIMExport!J53,".",",")*1,PIMExport!J53))</f>
        <v>35</v>
      </c>
      <c r="K55" s="47">
        <f>IFERROR(PIMExport!K53*1,IFERROR(SUBSTITUTE(PIMExport!K53,".",",")*1,PIMExport!K53))</f>
        <v>0</v>
      </c>
      <c r="L55" s="47">
        <f>IFERROR(PIMExport!L53*1,IFERROR(SUBSTITUTE(PIMExport!L53,".",",")*1,PIMExport!L53))</f>
        <v>3.8999999999999999E-5</v>
      </c>
      <c r="M55" s="47">
        <f>IFERROR(PIMExport!M53*1,IFERROR(SUBSTITUTE(PIMExport!M53,".",",")*1,PIMExport!M53))</f>
        <v>0.9</v>
      </c>
      <c r="N55" s="47">
        <f>IFERROR(PIMExport!N53*1,IFERROR(SUBSTITUTE(PIMExport!N53,".",",")*1,PIMExport!N53))</f>
        <v>150</v>
      </c>
      <c r="O55" s="47">
        <f>IFERROR(PIMExport!O53*1,IFERROR(SUBSTITUTE(PIMExport!O53,".",",")*1,PIMExport!O53))</f>
        <v>1500</v>
      </c>
      <c r="P55" s="47">
        <f>IFERROR(PIMExport!P53*1,IFERROR(SUBSTITUTE(PIMExport!P53,".",",")*1,PIMExport!P53))</f>
        <v>3000</v>
      </c>
      <c r="Q55" s="47">
        <f>IFERROR(PIMExport!Q53*1,IFERROR(SUBSTITUTE(PIMExport!Q53,".",",")*1,PIMExport!Q53))</f>
        <v>1.4</v>
      </c>
      <c r="R55" s="47">
        <f>IFERROR(PIMExport!R53*1,IFERROR(SUBSTITUTE(PIMExport!R53,".",",")*1,PIMExport!R53))</f>
        <v>2</v>
      </c>
      <c r="S55" s="47">
        <f>IFERROR(PIMExport!S53*1,IFERROR(SUBSTITUTE(PIMExport!S53,".",",")*1,PIMExport!S53))</f>
        <v>2.2000000000000002</v>
      </c>
      <c r="T55" s="47">
        <f>IFERROR(PIMExport!T53*1,IFERROR(SUBSTITUTE(PIMExport!T53,".",",")*1,PIMExport!T53))</f>
        <v>18</v>
      </c>
      <c r="U55" s="47">
        <f>IFERROR(PIMExport!U53*1,IFERROR(SUBSTITUTE(PIMExport!U53,".",",")*1,PIMExport!U53))</f>
        <v>0.1</v>
      </c>
      <c r="V55" s="47">
        <f>IFERROR(PIMExport!V53*1,IFERROR(SUBSTITUTE(PIMExport!V53,".",",")*1,PIMExport!V53))</f>
        <v>0</v>
      </c>
      <c r="W55" s="47">
        <f>IFERROR(PIMExport!W53*1,IFERROR(SUBSTITUTE(PIMExport!W53,".",",")*1,PIMExport!W53))</f>
        <v>0</v>
      </c>
      <c r="X55" s="47">
        <f>IFERROR(PIMExport!X53*1,IFERROR(SUBSTITUTE(PIMExport!X53,".",",")*1,PIMExport!X53))</f>
        <v>0</v>
      </c>
      <c r="Y55" s="47">
        <f>IFERROR(PIMExport!Y53*1,IFERROR(SUBSTITUTE(PIMExport!Y53,".",",")*1,PIMExport!Y53))</f>
        <v>2800</v>
      </c>
      <c r="Z55" s="47">
        <f>IFERROR(PIMExport!Z53*1,IFERROR(SUBSTITUTE(PIMExport!Z53,".",",")*1,PIMExport!Z53))</f>
        <v>0</v>
      </c>
      <c r="AA55" s="47">
        <f>IFERROR(PIMExport!AA53*1,IFERROR(SUBSTITUTE(PIMExport!AA53,".",",")*1,PIMExport!AA53))</f>
        <v>0</v>
      </c>
      <c r="AB55" s="47">
        <f>IFERROR(PIMExport!AB53*1,IFERROR(SUBSTITUTE(PIMExport!AB53,".",",")*1,PIMExport!AB53))</f>
        <v>0</v>
      </c>
      <c r="AC55" s="47">
        <f>IFERROR(PIMExport!AC53*1,IFERROR(SUBSTITUTE(PIMExport!AC53,".",",")*1,PIMExport!AC53))</f>
        <v>0</v>
      </c>
      <c r="AD55" s="47">
        <f>IFERROR(PIMExport!AD53*1,IFERROR(SUBSTITUTE(PIMExport!AD53,".",",")*1,PIMExport!AD53))</f>
        <v>0</v>
      </c>
      <c r="AE55" s="47">
        <f>IFERROR(PIMExport!AE53*1,IFERROR(SUBSTITUTE(PIMExport!AE53,".",",")*1,PIMExport!AE53))</f>
        <v>1400</v>
      </c>
      <c r="AF55" s="47">
        <f>IFERROR(PIMExport!AF53*1,IFERROR(SUBSTITUTE(PIMExport!AF53,".",",")*1,PIMExport!AF53))</f>
        <v>1400</v>
      </c>
      <c r="AG55" s="47">
        <f>IFERROR(PIMExport!AG53*1,IFERROR(SUBSTITUTE(PIMExport!AG53,".",",")*1,PIMExport!AG53))</f>
        <v>50</v>
      </c>
      <c r="AH55" s="47">
        <f>IFERROR(PIMExport!AH53*1,IFERROR(SUBSTITUTE(PIMExport!AH53,".",",")*1,PIMExport!AH53))</f>
        <v>0</v>
      </c>
      <c r="AI55" s="47">
        <f>IFERROR(PIMExport!AI53*1,IFERROR(SUBSTITUTE(PIMExport!AI53,".",",")*1,PIMExport!AI53))</f>
        <v>0</v>
      </c>
      <c r="AJ55" s="47">
        <f>IFERROR(PIMExport!AJ53*1,IFERROR(SUBSTITUTE(PIMExport!AJ53,".",",")*1,PIMExport!AJ53))</f>
        <v>1.4</v>
      </c>
      <c r="AK55" s="47">
        <f>IFERROR(PIMExport!AK53*1,IFERROR(SUBSTITUTE(PIMExport!AK53,".",",")*1,PIMExport!AK53))</f>
        <v>1.4</v>
      </c>
      <c r="AL55" s="47">
        <f>IFERROR(PIMExport!AL53*1,IFERROR(SUBSTITUTE(PIMExport!AL53,".",",")*1,PIMExport!AL53))</f>
        <v>2.5</v>
      </c>
      <c r="AM55" s="47">
        <f>IFERROR(PIMExport!AM53*1,IFERROR(SUBSTITUTE(PIMExport!AM53,".",",")*1,PIMExport!AM53))</f>
        <v>10</v>
      </c>
      <c r="AN55" s="47">
        <f>IFERROR(PIMExport!AN53*1,IFERROR(SUBSTITUTE(PIMExport!AN53,".",",")*1,PIMExport!AN53))</f>
        <v>2</v>
      </c>
      <c r="AO55" s="47">
        <f>IFERROR(PIMExport!AO53*1,IFERROR(SUBSTITUTE(PIMExport!AO53,".",",")*1,PIMExport!AO53))</f>
        <v>23868</v>
      </c>
      <c r="AP55" s="47">
        <f>IFERROR(PIMExport!AP53*1,IFERROR(SUBSTITUTE(PIMExport!AP53,".",",")*1,PIMExport!AP53))</f>
        <v>300</v>
      </c>
      <c r="AQ55" s="47">
        <f>IFERROR(PIMExport!AQ53*1,IFERROR(SUBSTITUTE(PIMExport!AQ53,".",",")*1,PIMExport!AQ53))</f>
        <v>0</v>
      </c>
      <c r="AR55" s="47">
        <f>IFERROR(PIMExport!AR53*1,IFERROR(SUBSTITUTE(PIMExport!AR53,".",",")*1,PIMExport!AR53))</f>
        <v>0</v>
      </c>
      <c r="AS55" s="47">
        <f>IFERROR(PIMExport!AS53*1,IFERROR(SUBSTITUTE(PIMExport!AS53,".",",")*1,PIMExport!AS53))</f>
        <v>0</v>
      </c>
      <c r="AT55" s="47">
        <f>IFERROR(PIMExport!AT53*1,IFERROR(SUBSTITUTE(PIMExport!AT53,".",",")*1,PIMExport!AT53))</f>
        <v>0</v>
      </c>
      <c r="AU55" s="47">
        <f>IFERROR(PIMExport!AU53*1,IFERROR(SUBSTITUTE(PIMExport!AU53,".",",")*1,PIMExport!AU53))</f>
        <v>0</v>
      </c>
      <c r="AV55" s="47">
        <f>IFERROR(PIMExport!AV53*1,IFERROR(SUBSTITUTE(PIMExport!AV53,".",",")*1,PIMExport!AV53))</f>
        <v>0</v>
      </c>
      <c r="AW55" s="47">
        <f>IFERROR(PIMExport!AW53*1,IFERROR(SUBSTITUTE(PIMExport!AW53,".",",")*1,PIMExport!AW53))</f>
        <v>0</v>
      </c>
      <c r="AX55" s="47">
        <f>IFERROR(PIMExport!AX53*1,IFERROR(SUBSTITUTE(PIMExport!AX53,".",",")*1,PIMExport!AX53))</f>
        <v>0</v>
      </c>
      <c r="AY55" s="47">
        <f>IFERROR(PIMExport!AY53*1,IFERROR(SUBSTITUTE(PIMExport!AY53,".",",")*1,PIMExport!AY53))</f>
        <v>0</v>
      </c>
      <c r="AZ55" s="47">
        <f>IFERROR(PIMExport!AZ53*1,IFERROR(SUBSTITUTE(PIMExport!AZ53,".",",")*1,PIMExport!AZ53))</f>
        <v>0</v>
      </c>
      <c r="BA55" s="47">
        <f>IFERROR(PIMExport!BA53*1,IFERROR(SUBSTITUTE(PIMExport!BA53,".",",")*1,PIMExport!BA53))</f>
        <v>0</v>
      </c>
      <c r="BB55" s="47">
        <f>IFERROR(PIMExport!BB53*1,IFERROR(SUBSTITUTE(PIMExport!BB53,".",",")*1,PIMExport!BB53))</f>
        <v>0</v>
      </c>
      <c r="BC55" s="47">
        <f>IFERROR(PIMExport!BC53*1,IFERROR(SUBSTITUTE(PIMExport!BC53,".",",")*1,PIMExport!BC53))</f>
        <v>0</v>
      </c>
      <c r="BD55" s="47">
        <f>IFERROR(PIMExport!BD53*1,IFERROR(SUBSTITUTE(PIMExport!BD53,".",",")*1,PIMExport!BD53))</f>
        <v>0</v>
      </c>
      <c r="BE55" s="47">
        <f>IFERROR(PIMExport!BE53*1,IFERROR(SUBSTITUTE(PIMExport!BE53,".",",")*1,PIMExport!BE53))</f>
        <v>0</v>
      </c>
      <c r="BF55" s="47">
        <f>IFERROR(PIMExport!BF53*1,IFERROR(SUBSTITUTE(PIMExport!BF53,".",",")*1,PIMExport!BF53))</f>
        <v>0</v>
      </c>
      <c r="BG55" s="47">
        <f>IFERROR(PIMExport!BG53*1,IFERROR(SUBSTITUTE(PIMExport!BG53,".",",")*1,PIMExport!BG53))</f>
        <v>335</v>
      </c>
      <c r="BH55" s="47">
        <f>IFERROR(PIMExport!BH53*1,IFERROR(SUBSTITUTE(PIMExport!BH53,".",",")*1,PIMExport!BH53))</f>
        <v>390</v>
      </c>
      <c r="BI55" s="47">
        <f>IFERROR(PIMExport!BI53*1,IFERROR(SUBSTITUTE(PIMExport!BI53,".",",")*1,PIMExport!BI53))</f>
        <v>430</v>
      </c>
      <c r="BJ55" s="47">
        <f>IFERROR(PIMExport!BJ53*1,IFERROR(SUBSTITUTE(PIMExport!BJ53,".",",")*1,PIMExport!BJ53))</f>
        <v>480</v>
      </c>
      <c r="BK55" s="47">
        <f>IFERROR(PIMExport!BK53*1,IFERROR(SUBSTITUTE(PIMExport!BK53,".",",")*1,PIMExport!BK53))</f>
        <v>520</v>
      </c>
      <c r="BL55" s="47">
        <f>IFERROR(PIMExport!BL53*1,IFERROR(SUBSTITUTE(PIMExport!BL53,".",",")*1,PIMExport!BL53))</f>
        <v>570</v>
      </c>
      <c r="BM55" s="47">
        <f>IFERROR(PIMExport!BM53*1,IFERROR(SUBSTITUTE(PIMExport!BM53,".",",")*1,PIMExport!BM53))</f>
        <v>610</v>
      </c>
      <c r="BN55" s="47">
        <f>IFERROR(PIMExport!BN53*1,IFERROR(SUBSTITUTE(PIMExport!BN53,".",",")*1,PIMExport!BN53))</f>
        <v>650</v>
      </c>
      <c r="BO55" s="47">
        <f>IFERROR(PIMExport!BO53*1,IFERROR(SUBSTITUTE(PIMExport!BO53,".",",")*1,PIMExport!BO53))</f>
        <v>700</v>
      </c>
      <c r="BP55" s="47">
        <f>IFERROR(PIMExport!BP53*1,IFERROR(SUBSTITUTE(PIMExport!BP53,".",",")*1,PIMExport!BP53))</f>
        <v>740</v>
      </c>
      <c r="BQ55" s="47">
        <f>IFERROR(PIMExport!BQ53*1,IFERROR(SUBSTITUTE(PIMExport!BQ53,".",",")*1,PIMExport!BQ53))</f>
        <v>790</v>
      </c>
      <c r="BR55" s="47">
        <f>IFERROR(PIMExport!BR53*1,IFERROR(SUBSTITUTE(PIMExport!BR53,".",",")*1,PIMExport!BR53))</f>
        <v>830</v>
      </c>
      <c r="BS55" s="47">
        <f>IFERROR(PIMExport!BS53*1,IFERROR(SUBSTITUTE(PIMExport!BS53,".",",")*1,PIMExport!BS53))</f>
        <v>870</v>
      </c>
      <c r="BT55" s="47">
        <f>IFERROR(PIMExport!BT53*1,IFERROR(SUBSTITUTE(PIMExport!BT53,".",",")*1,PIMExport!BT53))</f>
        <v>920</v>
      </c>
      <c r="BU55" s="47">
        <f>IFERROR(PIMExport!BU53*1,IFERROR(SUBSTITUTE(PIMExport!BU53,".",",")*1,PIMExport!BU53))</f>
        <v>960</v>
      </c>
      <c r="BV55" s="47">
        <f>IFERROR(PIMExport!BV53*1,IFERROR(SUBSTITUTE(PIMExport!BV53,".",",")*1,PIMExport!BV53))</f>
        <v>1010</v>
      </c>
      <c r="BW55" s="47">
        <f>IFERROR(PIMExport!BW53*1,IFERROR(SUBSTITUTE(PIMExport!BW53,".",",")*1,PIMExport!BW53))</f>
        <v>0</v>
      </c>
      <c r="BX55" s="47">
        <f>IFERROR(PIMExport!BX53*1,IFERROR(SUBSTITUTE(PIMExport!BX53,".",",")*1,PIMExport!BX53))</f>
        <v>0</v>
      </c>
      <c r="BY55" s="47">
        <f>IFERROR(PIMExport!BY53*1,IFERROR(SUBSTITUTE(PIMExport!BY53,".",",")*1,PIMExport!BY53))</f>
        <v>0</v>
      </c>
      <c r="BZ55" s="47">
        <f>IFERROR(PIMExport!BZ53*1,IFERROR(SUBSTITUTE(PIMExport!BZ53,".",",")*1,PIMExport!BZ53))</f>
        <v>0</v>
      </c>
      <c r="CA55" s="47">
        <f>IFERROR(PIMExport!CA53*1,IFERROR(SUBSTITUTE(PIMExport!CA53,".",",")*1,PIMExport!CA53))</f>
        <v>0</v>
      </c>
      <c r="CB55" s="47">
        <f>IFERROR(PIMExport!CB53*1,IFERROR(SUBSTITUTE(PIMExport!CB53,".",",")*1,PIMExport!CB53))</f>
        <v>581</v>
      </c>
      <c r="CC55" s="47">
        <f>IFERROR(PIMExport!CC53*1,IFERROR(SUBSTITUTE(PIMExport!CC53,".",",")*1,PIMExport!CC53))</f>
        <v>1141</v>
      </c>
      <c r="CD55" s="47">
        <f>IFERROR(PIMExport!CD53*1,IFERROR(SUBSTITUTE(PIMExport!CD53,".",",")*1,PIMExport!CD53))</f>
        <v>1806</v>
      </c>
      <c r="CE55" s="47">
        <f>IFERROR(PIMExport!CE53*1,IFERROR(SUBSTITUTE(PIMExport!CE53,".",",")*1,PIMExport!CE53))</f>
        <v>2461</v>
      </c>
      <c r="CF55" s="47">
        <f>IFERROR(PIMExport!CF53*1,IFERROR(SUBSTITUTE(PIMExport!CF53,".",",")*1,PIMExport!CF53))</f>
        <v>3126</v>
      </c>
      <c r="CG55" s="47">
        <f>IFERROR(PIMExport!CG53*1,IFERROR(SUBSTITUTE(PIMExport!CG53,".",",")*1,PIMExport!CG53))</f>
        <v>3781</v>
      </c>
      <c r="CH55" s="47">
        <f>IFERROR(PIMExport!CH53*1,IFERROR(SUBSTITUTE(PIMExport!CH53,".",",")*1,PIMExport!CH53))</f>
        <v>4446</v>
      </c>
      <c r="CI55" s="47">
        <f>IFERROR(PIMExport!CI53*1,IFERROR(SUBSTITUTE(PIMExport!CI53,".",",")*1,PIMExport!CI53))</f>
        <v>5111</v>
      </c>
      <c r="CJ55" s="47">
        <f>IFERROR(PIMExport!CJ53*1,IFERROR(SUBSTITUTE(PIMExport!CJ53,".",",")*1,PIMExport!CJ53))</f>
        <v>5766</v>
      </c>
      <c r="CK55" s="47">
        <f>IFERROR(PIMExport!CK53*1,IFERROR(SUBSTITUTE(PIMExport!CK53,".",",")*1,PIMExport!CK53))</f>
        <v>6431</v>
      </c>
      <c r="CL55" s="47">
        <f>IFERROR(PIMExport!CL53*1,IFERROR(SUBSTITUTE(PIMExport!CL53,".",",")*1,PIMExport!CL53))</f>
        <v>7091</v>
      </c>
      <c r="CM55" s="47">
        <f>IFERROR(PIMExport!CM53*1,IFERROR(SUBSTITUTE(PIMExport!CM53,".",",")*1,PIMExport!CM53))</f>
        <v>7756</v>
      </c>
      <c r="CN55" s="47">
        <f>IFERROR(PIMExport!CN53*1,IFERROR(SUBSTITUTE(PIMExport!CN53,".",",")*1,PIMExport!CN53))</f>
        <v>8420</v>
      </c>
      <c r="CO55" s="47">
        <f>IFERROR(PIMExport!CO53*1,IFERROR(SUBSTITUTE(PIMExport!CO53,".",",")*1,PIMExport!CO53))</f>
        <v>9076</v>
      </c>
      <c r="CP55" s="47">
        <f>IFERROR(PIMExport!CP53*1,IFERROR(SUBSTITUTE(PIMExport!CP53,".",",")*1,PIMExport!CP53))</f>
        <v>9741</v>
      </c>
      <c r="CQ55" s="47">
        <f>IFERROR(PIMExport!CQ53*1,IFERROR(SUBSTITUTE(PIMExport!CQ53,".",",")*1,PIMExport!CQ53))</f>
        <v>10391</v>
      </c>
      <c r="CR55" s="47">
        <f>IFERROR(PIMExport!CR53*1,IFERROR(SUBSTITUTE(PIMExport!CR53,".",",")*1,PIMExport!CR53))</f>
        <v>15000</v>
      </c>
      <c r="CS55" s="47">
        <f>IFERROR(PIMExport!CS53*1,IFERROR(SUBSTITUTE(PIMExport!CS53,".",",")*1,PIMExport!CS53))</f>
        <v>0</v>
      </c>
      <c r="CT55" s="47">
        <f>IFERROR(PIMExport!CT53*1,IFERROR(SUBSTITUTE(PIMExport!CT53,".",",")*1,PIMExport!CT53))</f>
        <v>0</v>
      </c>
      <c r="CU55" s="47">
        <f>IFERROR(PIMExport!CU53*1,IFERROR(SUBSTITUTE(PIMExport!CU53,".",",")*1,PIMExport!CU53))</f>
        <v>50</v>
      </c>
      <c r="CV55" s="47">
        <f>IFERROR(PIMExport!CV53*1,IFERROR(SUBSTITUTE(PIMExport!CV53,".",",")*1,PIMExport!CV53))</f>
        <v>8400</v>
      </c>
      <c r="CW55" s="47">
        <f>IFERROR(PIMExport!CW53*1,IFERROR(SUBSTITUTE(PIMExport!CW53,".",",")*1,PIMExport!CW53))</f>
        <v>8.4599999999999996E-5</v>
      </c>
      <c r="CX55" s="47">
        <f>IFERROR(PIMExport!CX53*1,IFERROR(SUBSTITUTE(PIMExport!CX53,".",",")*1,PIMExport!CX53))</f>
        <v>0</v>
      </c>
      <c r="CY55" s="47">
        <f>IFERROR(PIMExport!CY53*1,IFERROR(SUBSTITUTE(PIMExport!CY53,".",",")*1,PIMExport!CY53))</f>
        <v>500</v>
      </c>
      <c r="CZ55" s="47">
        <f>IFERROR(PIMExport!CZ53*1,IFERROR(SUBSTITUTE(PIMExport!CZ53,".",",")*1,PIMExport!CZ53))</f>
        <v>20200</v>
      </c>
      <c r="DA55" s="47">
        <f>IFERROR(PIMExport!DA53*1,IFERROR(SUBSTITUTE(PIMExport!DA53,".",",")*1,PIMExport!DA53))</f>
        <v>500</v>
      </c>
      <c r="DB55" s="47">
        <f>IFERROR(PIMExport!DB53*1,IFERROR(SUBSTITUTE(PIMExport!DB53,".",",")*1,PIMExport!DB53))</f>
        <v>0</v>
      </c>
      <c r="DC55" s="47">
        <f>IFERROR(PIMExport!DC53*1,IFERROR(SUBSTITUTE(PIMExport!DC53,".",",")*1,PIMExport!DC53))</f>
        <v>0</v>
      </c>
      <c r="DD55" s="47">
        <f>IFERROR(PIMExport!DD53*1,IFERROR(SUBSTITUTE(PIMExport!DD53,".",",")*1,PIMExport!DD53))</f>
        <v>0</v>
      </c>
      <c r="DE55" s="47">
        <f>IFERROR(PIMExport!DE53*1,IFERROR(SUBSTITUTE(PIMExport!DE53,".",",")*1,PIMExport!DE53))</f>
        <v>0</v>
      </c>
      <c r="DF55" s="47">
        <f>IFERROR(PIMExport!DF53*1,IFERROR(SUBSTITUTE(PIMExport!DF53,".",",")*1,PIMExport!DF53))</f>
        <v>0</v>
      </c>
      <c r="DG55" s="47">
        <f>IFERROR(PIMExport!DG53*1,IFERROR(SUBSTITUTE(PIMExport!DG53,".",",")*1,PIMExport!DG53))</f>
        <v>0</v>
      </c>
      <c r="DH55" s="47" t="str">
        <f>IFERROR(PIMExport!DH53*1,IFERROR(SUBSTITUTE(PIMExport!DH53,".",",")*1,PIMExport!DH53))</f>
        <v>Equal to or better than 0.025 mm</v>
      </c>
      <c r="DI55" s="47">
        <f>IFERROR(PIMExport!DI53*1,IFERROR(SUBSTITUTE(PIMExport!DI53,".",",")*1,PIMExport!DI53))</f>
        <v>0</v>
      </c>
      <c r="DJ55" s="47" t="str">
        <f>IFERROR(PIMExport!DJ53*1,IFERROR(SUBSTITUTE(PIMExport!DJ53,".",",")*1,PIMExport!DJ53))</f>
        <v>60 x 60 mm</v>
      </c>
      <c r="DK55" s="47" t="str">
        <f>IFERROR(PIMExport!DK53*1,IFERROR(SUBSTITUTE(PIMExport!DK53,".",",")*1,PIMExport!DK53))</f>
        <v>20 mm</v>
      </c>
      <c r="DL55" s="47">
        <f>IFERROR(PIMExport!DL53*1,IFERROR(SUBSTITUTE(PIMExport!DL53,".",",")*1,PIMExport!DL53))</f>
        <v>475</v>
      </c>
      <c r="DM55" s="47">
        <f>IFERROR(PIMExport!DM53*1,IFERROR(SUBSTITUTE(PIMExport!DM53,".",",")*1,PIMExport!DM53))</f>
        <v>5650</v>
      </c>
      <c r="DN55" s="47">
        <f>IFERROR(PIMExport!DN53*1,IFERROR(SUBSTITUTE(PIMExport!DN53,".",",")*1,PIMExport!DN53))</f>
        <v>0</v>
      </c>
      <c r="DO55" s="47">
        <f>IFERROR(PIMExport!DO53*1,IFERROR(SUBSTITUTE(PIMExport!DO53,".",",")*1,PIMExport!DO53))</f>
        <v>0</v>
      </c>
    </row>
    <row r="56" spans="1:119">
      <c r="A56" s="47" t="str">
        <f>IFERROR(PIMExport!A54*1,IFERROR(SUBSTITUTE(PIMExport!A54,".",",")*1,PIMExport!A54))</f>
        <v>WM06D05-L</v>
      </c>
      <c r="B56" s="47" t="str">
        <f>IFERROR(PIMExport!B54*1,IFERROR(SUBSTITUTE(PIMExport!B54,".",",")*1,PIMExport!B54))</f>
        <v>BallScrew</v>
      </c>
      <c r="C56" s="47" t="str">
        <f>IFERROR(PIMExport!C54*1,IFERROR(SUBSTITUTE(PIMExport!C54,".",",")*1,PIMExport!C54))</f>
        <v>Ball Guide</v>
      </c>
      <c r="D56" s="47">
        <f>IFERROR(PIMExport!D54*1,IFERROR(SUBSTITUTE(PIMExport!D54,".",",")*1,PIMExport!D54))</f>
        <v>11000</v>
      </c>
      <c r="E56" s="47">
        <f>IFERROR(PIMExport!E54*1,IFERROR(SUBSTITUTE(PIMExport!E54,".",",")*1,PIMExport!E54))</f>
        <v>3.1</v>
      </c>
      <c r="F56" s="47">
        <f>IFERROR(PIMExport!F54*1,IFERROR(SUBSTITUTE(PIMExport!F54,".",",")*1,PIMExport!F54))</f>
        <v>0</v>
      </c>
      <c r="G56" s="47">
        <f>IFERROR(PIMExport!G54*1,IFERROR(SUBSTITUTE(PIMExport!G54,".",",")*1,PIMExport!G54))</f>
        <v>6.16</v>
      </c>
      <c r="H56" s="47">
        <f>IFERROR(PIMExport!H54*1,IFERROR(SUBSTITUTE(PIMExport!H54,".",",")*1,PIMExport!H54))</f>
        <v>0.65</v>
      </c>
      <c r="I56" s="47">
        <f>IFERROR(PIMExport!I54*1,IFERROR(SUBSTITUTE(PIMExport!I54,".",",")*1,PIMExport!I54))</f>
        <v>331.7</v>
      </c>
      <c r="J56" s="47">
        <f>IFERROR(PIMExport!J54*1,IFERROR(SUBSTITUTE(PIMExport!J54,".",",")*1,PIMExport!J54))</f>
        <v>35</v>
      </c>
      <c r="K56" s="47">
        <f>IFERROR(PIMExport!K54*1,IFERROR(SUBSTITUTE(PIMExport!K54,".",",")*1,PIMExport!K54))</f>
        <v>0</v>
      </c>
      <c r="L56" s="47">
        <f>IFERROR(PIMExport!L54*1,IFERROR(SUBSTITUTE(PIMExport!L54,".",",")*1,PIMExport!L54))</f>
        <v>3.8999999999999999E-5</v>
      </c>
      <c r="M56" s="47">
        <f>IFERROR(PIMExport!M54*1,IFERROR(SUBSTITUTE(PIMExport!M54,".",",")*1,PIMExport!M54))</f>
        <v>0.9</v>
      </c>
      <c r="N56" s="47">
        <f>IFERROR(PIMExport!N54*1,IFERROR(SUBSTITUTE(PIMExport!N54,".",",")*1,PIMExport!N54))</f>
        <v>150</v>
      </c>
      <c r="O56" s="47">
        <f>IFERROR(PIMExport!O54*1,IFERROR(SUBSTITUTE(PIMExport!O54,".",",")*1,PIMExport!O54))</f>
        <v>1500</v>
      </c>
      <c r="P56" s="47">
        <f>IFERROR(PIMExport!P54*1,IFERROR(SUBSTITUTE(PIMExport!P54,".",",")*1,PIMExport!P54))</f>
        <v>3000</v>
      </c>
      <c r="Q56" s="47">
        <f>IFERROR(PIMExport!Q54*1,IFERROR(SUBSTITUTE(PIMExport!Q54,".",",")*1,PIMExport!Q54))</f>
        <v>0.8</v>
      </c>
      <c r="R56" s="47">
        <f>IFERROR(PIMExport!R54*1,IFERROR(SUBSTITUTE(PIMExport!R54,".",",")*1,PIMExport!R54))</f>
        <v>1.4</v>
      </c>
      <c r="S56" s="47">
        <f>IFERROR(PIMExport!S54*1,IFERROR(SUBSTITUTE(PIMExport!S54,".",",")*1,PIMExport!S54))</f>
        <v>1.8</v>
      </c>
      <c r="T56" s="47">
        <f>IFERROR(PIMExport!T54*1,IFERROR(SUBSTITUTE(PIMExport!T54,".",",")*1,PIMExport!T54))</f>
        <v>20</v>
      </c>
      <c r="U56" s="47">
        <f>IFERROR(PIMExport!U54*1,IFERROR(SUBSTITUTE(PIMExport!U54,".",",")*1,PIMExport!U54))</f>
        <v>0.1</v>
      </c>
      <c r="V56" s="47">
        <f>IFERROR(PIMExport!V54*1,IFERROR(SUBSTITUTE(PIMExport!V54,".",",")*1,PIMExport!V54))</f>
        <v>0</v>
      </c>
      <c r="W56" s="47">
        <f>IFERROR(PIMExport!W54*1,IFERROR(SUBSTITUTE(PIMExport!W54,".",",")*1,PIMExport!W54))</f>
        <v>0</v>
      </c>
      <c r="X56" s="47">
        <f>IFERROR(PIMExport!X54*1,IFERROR(SUBSTITUTE(PIMExport!X54,".",",")*1,PIMExport!X54))</f>
        <v>0</v>
      </c>
      <c r="Y56" s="47">
        <f>IFERROR(PIMExport!Y54*1,IFERROR(SUBSTITUTE(PIMExport!Y54,".",",")*1,PIMExport!Y54))</f>
        <v>4000</v>
      </c>
      <c r="Z56" s="47">
        <f>IFERROR(PIMExport!Z54*1,IFERROR(SUBSTITUTE(PIMExport!Z54,".",",")*1,PIMExport!Z54))</f>
        <v>0</v>
      </c>
      <c r="AA56" s="47">
        <f>IFERROR(PIMExport!AA54*1,IFERROR(SUBSTITUTE(PIMExport!AA54,".",",")*1,PIMExport!AA54))</f>
        <v>0</v>
      </c>
      <c r="AB56" s="47">
        <f>IFERROR(PIMExport!AB54*1,IFERROR(SUBSTITUTE(PIMExport!AB54,".",",")*1,PIMExport!AB54))</f>
        <v>0</v>
      </c>
      <c r="AC56" s="47">
        <f>IFERROR(PIMExport!AC54*1,IFERROR(SUBSTITUTE(PIMExport!AC54,".",",")*1,PIMExport!AC54))</f>
        <v>0</v>
      </c>
      <c r="AD56" s="47">
        <f>IFERROR(PIMExport!AD54*1,IFERROR(SUBSTITUTE(PIMExport!AD54,".",",")*1,PIMExport!AD54))</f>
        <v>0</v>
      </c>
      <c r="AE56" s="47">
        <f>IFERROR(PIMExport!AE54*1,IFERROR(SUBSTITUTE(PIMExport!AE54,".",",")*1,PIMExport!AE54))</f>
        <v>2000</v>
      </c>
      <c r="AF56" s="47">
        <f>IFERROR(PIMExport!AF54*1,IFERROR(SUBSTITUTE(PIMExport!AF54,".",",")*1,PIMExport!AF54))</f>
        <v>2000</v>
      </c>
      <c r="AG56" s="47">
        <f>IFERROR(PIMExport!AG54*1,IFERROR(SUBSTITUTE(PIMExport!AG54,".",",")*1,PIMExport!AG54))</f>
        <v>100</v>
      </c>
      <c r="AH56" s="47">
        <f>IFERROR(PIMExport!AH54*1,IFERROR(SUBSTITUTE(PIMExport!AH54,".",",")*1,PIMExport!AH54))</f>
        <v>500</v>
      </c>
      <c r="AI56" s="47">
        <f>IFERROR(PIMExport!AI54*1,IFERROR(SUBSTITUTE(PIMExport!AI54,".",",")*1,PIMExport!AI54))</f>
        <v>500</v>
      </c>
      <c r="AJ56" s="47">
        <f>IFERROR(PIMExport!AJ54*1,IFERROR(SUBSTITUTE(PIMExport!AJ54,".",",")*1,PIMExport!AJ54))</f>
        <v>0</v>
      </c>
      <c r="AK56" s="47">
        <f>IFERROR(PIMExport!AK54*1,IFERROR(SUBSTITUTE(PIMExport!AK54,".",",")*1,PIMExport!AK54))</f>
        <v>0</v>
      </c>
      <c r="AL56" s="47">
        <f>IFERROR(PIMExport!AL54*1,IFERROR(SUBSTITUTE(PIMExport!AL54,".",",")*1,PIMExport!AL54))</f>
        <v>0.25</v>
      </c>
      <c r="AM56" s="47">
        <f>IFERROR(PIMExport!AM54*1,IFERROR(SUBSTITUTE(PIMExport!AM54,".",",")*1,PIMExport!AM54))</f>
        <v>20</v>
      </c>
      <c r="AN56" s="47">
        <f>IFERROR(PIMExport!AN54*1,IFERROR(SUBSTITUTE(PIMExport!AN54,".",",")*1,PIMExport!AN54))</f>
        <v>1</v>
      </c>
      <c r="AO56" s="47">
        <f>IFERROR(PIMExport!AO54*1,IFERROR(SUBSTITUTE(PIMExport!AO54,".",",")*1,PIMExport!AO54))</f>
        <v>42324</v>
      </c>
      <c r="AP56" s="47">
        <f>IFERROR(PIMExport!AP54*1,IFERROR(SUBSTITUTE(PIMExport!AP54,".",",")*1,PIMExport!AP54))</f>
        <v>500</v>
      </c>
      <c r="AQ56" s="47">
        <f>IFERROR(PIMExport!AQ54*1,IFERROR(SUBSTITUTE(PIMExport!AQ54,".",",")*1,PIMExport!AQ54))</f>
        <v>0</v>
      </c>
      <c r="AR56" s="47">
        <f>IFERROR(PIMExport!AR54*1,IFERROR(SUBSTITUTE(PIMExport!AR54,".",",")*1,PIMExport!AR54))</f>
        <v>0</v>
      </c>
      <c r="AS56" s="47">
        <f>IFERROR(PIMExport!AS54*1,IFERROR(SUBSTITUTE(PIMExport!AS54,".",",")*1,PIMExport!AS54))</f>
        <v>0</v>
      </c>
      <c r="AT56" s="47">
        <f>IFERROR(PIMExport!AT54*1,IFERROR(SUBSTITUTE(PIMExport!AT54,".",",")*1,PIMExport!AT54))</f>
        <v>0</v>
      </c>
      <c r="AU56" s="47">
        <f>IFERROR(PIMExport!AU54*1,IFERROR(SUBSTITUTE(PIMExport!AU54,".",",")*1,PIMExport!AU54))</f>
        <v>0</v>
      </c>
      <c r="AV56" s="47">
        <f>IFERROR(PIMExport!AV54*1,IFERROR(SUBSTITUTE(PIMExport!AV54,".",",")*1,PIMExport!AV54))</f>
        <v>0</v>
      </c>
      <c r="AW56" s="47">
        <f>IFERROR(PIMExport!AW54*1,IFERROR(SUBSTITUTE(PIMExport!AW54,".",",")*1,PIMExport!AW54))</f>
        <v>0</v>
      </c>
      <c r="AX56" s="47">
        <f>IFERROR(PIMExport!AX54*1,IFERROR(SUBSTITUTE(PIMExport!AX54,".",",")*1,PIMExport!AX54))</f>
        <v>0</v>
      </c>
      <c r="AY56" s="47">
        <f>IFERROR(PIMExport!AY54*1,IFERROR(SUBSTITUTE(PIMExport!AY54,".",",")*1,PIMExport!AY54))</f>
        <v>0</v>
      </c>
      <c r="AZ56" s="47">
        <f>IFERROR(PIMExport!AZ54*1,IFERROR(SUBSTITUTE(PIMExport!AZ54,".",",")*1,PIMExport!AZ54))</f>
        <v>0</v>
      </c>
      <c r="BA56" s="47">
        <f>IFERROR(PIMExport!BA54*1,IFERROR(SUBSTITUTE(PIMExport!BA54,".",",")*1,PIMExport!BA54))</f>
        <v>0</v>
      </c>
      <c r="BB56" s="47">
        <f>IFERROR(PIMExport!BB54*1,IFERROR(SUBSTITUTE(PIMExport!BB54,".",",")*1,PIMExport!BB54))</f>
        <v>0</v>
      </c>
      <c r="BC56" s="47">
        <f>IFERROR(PIMExport!BC54*1,IFERROR(SUBSTITUTE(PIMExport!BC54,".",",")*1,PIMExport!BC54))</f>
        <v>0</v>
      </c>
      <c r="BD56" s="47">
        <f>IFERROR(PIMExport!BD54*1,IFERROR(SUBSTITUTE(PIMExport!BD54,".",",")*1,PIMExport!BD54))</f>
        <v>0</v>
      </c>
      <c r="BE56" s="47">
        <f>IFERROR(PIMExport!BE54*1,IFERROR(SUBSTITUTE(PIMExport!BE54,".",",")*1,PIMExport!BE54))</f>
        <v>0</v>
      </c>
      <c r="BF56" s="47">
        <f>IFERROR(PIMExport!BF54*1,IFERROR(SUBSTITUTE(PIMExport!BF54,".",",")*1,PIMExport!BF54))</f>
        <v>0</v>
      </c>
      <c r="BG56" s="47">
        <f>IFERROR(PIMExport!BG54*1,IFERROR(SUBSTITUTE(PIMExport!BG54,".",",")*1,PIMExport!BG54))</f>
        <v>650</v>
      </c>
      <c r="BH56" s="47">
        <f>IFERROR(PIMExport!BH54*1,IFERROR(SUBSTITUTE(PIMExport!BH54,".",",")*1,PIMExport!BH54))</f>
        <v>750</v>
      </c>
      <c r="BI56" s="47">
        <f>IFERROR(PIMExport!BI54*1,IFERROR(SUBSTITUTE(PIMExport!BI54,".",",")*1,PIMExport!BI54))</f>
        <v>790</v>
      </c>
      <c r="BJ56" s="47">
        <f>IFERROR(PIMExport!BJ54*1,IFERROR(SUBSTITUTE(PIMExport!BJ54,".",",")*1,PIMExport!BJ54))</f>
        <v>840</v>
      </c>
      <c r="BK56" s="47">
        <f>IFERROR(PIMExport!BK54*1,IFERROR(SUBSTITUTE(PIMExport!BK54,".",",")*1,PIMExport!BK54))</f>
        <v>880</v>
      </c>
      <c r="BL56" s="47">
        <f>IFERROR(PIMExport!BL54*1,IFERROR(SUBSTITUTE(PIMExport!BL54,".",",")*1,PIMExport!BL54))</f>
        <v>920</v>
      </c>
      <c r="BM56" s="47">
        <f>IFERROR(PIMExport!BM54*1,IFERROR(SUBSTITUTE(PIMExport!BM54,".",",")*1,PIMExport!BM54))</f>
        <v>970</v>
      </c>
      <c r="BN56" s="47">
        <f>IFERROR(PIMExport!BN54*1,IFERROR(SUBSTITUTE(PIMExport!BN54,".",",")*1,PIMExport!BN54))</f>
        <v>1010</v>
      </c>
      <c r="BO56" s="47">
        <f>IFERROR(PIMExport!BO54*1,IFERROR(SUBSTITUTE(PIMExport!BO54,".",",")*1,PIMExport!BO54))</f>
        <v>1060</v>
      </c>
      <c r="BP56" s="47">
        <f>IFERROR(PIMExport!BP54*1,IFERROR(SUBSTITUTE(PIMExport!BP54,".",",")*1,PIMExport!BP54))</f>
        <v>1100</v>
      </c>
      <c r="BQ56" s="47">
        <f>IFERROR(PIMExport!BQ54*1,IFERROR(SUBSTITUTE(PIMExport!BQ54,".",",")*1,PIMExport!BQ54))</f>
        <v>1140</v>
      </c>
      <c r="BR56" s="47">
        <f>IFERROR(PIMExport!BR54*1,IFERROR(SUBSTITUTE(PIMExport!BR54,".",",")*1,PIMExport!BR54))</f>
        <v>1190</v>
      </c>
      <c r="BS56" s="47">
        <f>IFERROR(PIMExport!BS54*1,IFERROR(SUBSTITUTE(PIMExport!BS54,".",",")*1,PIMExport!BS54))</f>
        <v>1230</v>
      </c>
      <c r="BT56" s="47">
        <f>IFERROR(PIMExport!BT54*1,IFERROR(SUBSTITUTE(PIMExport!BT54,".",",")*1,PIMExport!BT54))</f>
        <v>1280</v>
      </c>
      <c r="BU56" s="47">
        <f>IFERROR(PIMExport!BU54*1,IFERROR(SUBSTITUTE(PIMExport!BU54,".",",")*1,PIMExport!BU54))</f>
        <v>1320</v>
      </c>
      <c r="BV56" s="47">
        <f>IFERROR(PIMExport!BV54*1,IFERROR(SUBSTITUTE(PIMExport!BV54,".",",")*1,PIMExport!BV54))</f>
        <v>0</v>
      </c>
      <c r="BW56" s="47">
        <f>IFERROR(PIMExport!BW54*1,IFERROR(SUBSTITUTE(PIMExport!BW54,".",",")*1,PIMExport!BW54))</f>
        <v>0</v>
      </c>
      <c r="BX56" s="47">
        <f>IFERROR(PIMExport!BX54*1,IFERROR(SUBSTITUTE(PIMExport!BX54,".",",")*1,PIMExport!BX54))</f>
        <v>0</v>
      </c>
      <c r="BY56" s="47">
        <f>IFERROR(PIMExport!BY54*1,IFERROR(SUBSTITUTE(PIMExport!BY54,".",",")*1,PIMExport!BY54))</f>
        <v>0</v>
      </c>
      <c r="BZ56" s="47">
        <f>IFERROR(PIMExport!BZ54*1,IFERROR(SUBSTITUTE(PIMExport!BZ54,".",",")*1,PIMExport!BZ54))</f>
        <v>0</v>
      </c>
      <c r="CA56" s="47">
        <f>IFERROR(PIMExport!CA54*1,IFERROR(SUBSTITUTE(PIMExport!CA54,".",",")*1,PIMExport!CA54))</f>
        <v>0</v>
      </c>
      <c r="CB56" s="47">
        <f>IFERROR(PIMExport!CB54*1,IFERROR(SUBSTITUTE(PIMExport!CB54,".",",")*1,PIMExport!CB54))</f>
        <v>506</v>
      </c>
      <c r="CC56" s="47">
        <f>IFERROR(PIMExport!CC54*1,IFERROR(SUBSTITUTE(PIMExport!CC54,".",",")*1,PIMExport!CC54))</f>
        <v>1146</v>
      </c>
      <c r="CD56" s="47">
        <f>IFERROR(PIMExport!CD54*1,IFERROR(SUBSTITUTE(PIMExport!CD54,".",",")*1,PIMExport!CD54))</f>
        <v>1886</v>
      </c>
      <c r="CE56" s="47">
        <f>IFERROR(PIMExport!CE54*1,IFERROR(SUBSTITUTE(PIMExport!CE54,".",",")*1,PIMExport!CE54))</f>
        <v>2591</v>
      </c>
      <c r="CF56" s="47">
        <f>IFERROR(PIMExport!CF54*1,IFERROR(SUBSTITUTE(PIMExport!CF54,".",",")*1,PIMExport!CF54))</f>
        <v>3356</v>
      </c>
      <c r="CG56" s="47">
        <f>IFERROR(PIMExport!CG54*1,IFERROR(SUBSTITUTE(PIMExport!CG54,".",",")*1,PIMExport!CG54))</f>
        <v>4096</v>
      </c>
      <c r="CH56" s="47">
        <f>IFERROR(PIMExport!CH54*1,IFERROR(SUBSTITUTE(PIMExport!CH54,".",",")*1,PIMExport!CH54))</f>
        <v>4826</v>
      </c>
      <c r="CI56" s="47">
        <f>IFERROR(PIMExport!CI54*1,IFERROR(SUBSTITUTE(PIMExport!CI54,".",",")*1,PIMExport!CI54))</f>
        <v>5566</v>
      </c>
      <c r="CJ56" s="47">
        <f>IFERROR(PIMExport!CJ54*1,IFERROR(SUBSTITUTE(PIMExport!CJ54,".",",")*1,PIMExport!CJ54))</f>
        <v>6296</v>
      </c>
      <c r="CK56" s="47">
        <f>IFERROR(PIMExport!CK54*1,IFERROR(SUBSTITUTE(PIMExport!CK54,".",",")*1,PIMExport!CK54))</f>
        <v>7061</v>
      </c>
      <c r="CL56" s="47">
        <f>IFERROR(PIMExport!CL54*1,IFERROR(SUBSTITUTE(PIMExport!CL54,".",",")*1,PIMExport!CL54))</f>
        <v>7821</v>
      </c>
      <c r="CM56" s="47">
        <f>IFERROR(PIMExport!CM54*1,IFERROR(SUBSTITUTE(PIMExport!CM54,".",",")*1,PIMExport!CM54))</f>
        <v>8571</v>
      </c>
      <c r="CN56" s="47">
        <f>IFERROR(PIMExport!CN54*1,IFERROR(SUBSTITUTE(PIMExport!CN54,".",",")*1,PIMExport!CN54))</f>
        <v>9331</v>
      </c>
      <c r="CO56" s="47">
        <f>IFERROR(PIMExport!CO54*1,IFERROR(SUBSTITUTE(PIMExport!CO54,".",",")*1,PIMExport!CO54))</f>
        <v>10081</v>
      </c>
      <c r="CP56" s="47">
        <f>IFERROR(PIMExport!CP54*1,IFERROR(SUBSTITUTE(PIMExport!CP54,".",",")*1,PIMExport!CP54))</f>
        <v>11001</v>
      </c>
      <c r="CQ56" s="47">
        <f>IFERROR(PIMExport!CQ54*1,IFERROR(SUBSTITUTE(PIMExport!CQ54,".",",")*1,PIMExport!CQ54))</f>
        <v>15000</v>
      </c>
      <c r="CR56" s="47">
        <f>IFERROR(PIMExport!CR54*1,IFERROR(SUBSTITUTE(PIMExport!CR54,".",",")*1,PIMExport!CR54))</f>
        <v>0</v>
      </c>
      <c r="CS56" s="47">
        <f>IFERROR(PIMExport!CS54*1,IFERROR(SUBSTITUTE(PIMExport!CS54,".",",")*1,PIMExport!CS54))</f>
        <v>0</v>
      </c>
      <c r="CT56" s="47">
        <f>IFERROR(PIMExport!CT54*1,IFERROR(SUBSTITUTE(PIMExport!CT54,".",",")*1,PIMExport!CT54))</f>
        <v>0</v>
      </c>
      <c r="CU56" s="47">
        <f>IFERROR(PIMExport!CU54*1,IFERROR(SUBSTITUTE(PIMExport!CU54,".",",")*1,PIMExport!CU54))</f>
        <v>5</v>
      </c>
      <c r="CV56" s="47">
        <f>IFERROR(PIMExport!CV54*1,IFERROR(SUBSTITUTE(PIMExport!CV54,".",",")*1,PIMExport!CV54))</f>
        <v>10500</v>
      </c>
      <c r="CW56" s="47">
        <f>IFERROR(PIMExport!CW54*1,IFERROR(SUBSTITUTE(PIMExport!CW54,".",",")*1,PIMExport!CW54))</f>
        <v>8.4599999999999996E-5</v>
      </c>
      <c r="CX56" s="47">
        <f>IFERROR(PIMExport!CX54*1,IFERROR(SUBSTITUTE(PIMExport!CX54,".",",")*1,PIMExport!CX54))</f>
        <v>400</v>
      </c>
      <c r="CY56" s="47">
        <f>IFERROR(PIMExport!CY54*1,IFERROR(SUBSTITUTE(PIMExport!CY54,".",",")*1,PIMExport!CY54))</f>
        <v>500</v>
      </c>
      <c r="CZ56" s="47">
        <f>IFERROR(PIMExport!CZ54*1,IFERROR(SUBSTITUTE(PIMExport!CZ54,".",",")*1,PIMExport!CZ54))</f>
        <v>20200</v>
      </c>
      <c r="DA56" s="47">
        <f>IFERROR(PIMExport!DA54*1,IFERROR(SUBSTITUTE(PIMExport!DA54,".",",")*1,PIMExport!DA54))</f>
        <v>500</v>
      </c>
      <c r="DB56" s="47">
        <f>IFERROR(PIMExport!DB54*1,IFERROR(SUBSTITUTE(PIMExport!DB54,".",",")*1,PIMExport!DB54))</f>
        <v>0</v>
      </c>
      <c r="DC56" s="47">
        <f>IFERROR(PIMExport!DC54*1,IFERROR(SUBSTITUTE(PIMExport!DC54,".",",")*1,PIMExport!DC54))</f>
        <v>0</v>
      </c>
      <c r="DD56" s="47">
        <f>IFERROR(PIMExport!DD54*1,IFERROR(SUBSTITUTE(PIMExport!DD54,".",",")*1,PIMExport!DD54))</f>
        <v>0</v>
      </c>
      <c r="DE56" s="47">
        <f>IFERROR(PIMExport!DE54*1,IFERROR(SUBSTITUTE(PIMExport!DE54,".",",")*1,PIMExport!DE54))</f>
        <v>0</v>
      </c>
      <c r="DF56" s="47">
        <f>IFERROR(PIMExport!DF54*1,IFERROR(SUBSTITUTE(PIMExport!DF54,".",",")*1,PIMExport!DF54))</f>
        <v>0</v>
      </c>
      <c r="DG56" s="47">
        <f>IFERROR(PIMExport!DG54*1,IFERROR(SUBSTITUTE(PIMExport!DG54,".",",")*1,PIMExport!DG54))</f>
        <v>0</v>
      </c>
      <c r="DH56" s="47" t="str">
        <f>IFERROR(PIMExport!DH54*1,IFERROR(SUBSTITUTE(PIMExport!DH54,".",",")*1,PIMExport!DH54))</f>
        <v>Equal to or better than 0.025 mm</v>
      </c>
      <c r="DI56" s="47">
        <f>IFERROR(PIMExport!DI54*1,IFERROR(SUBSTITUTE(PIMExport!DI54,".",",")*1,PIMExport!DI54))</f>
        <v>0</v>
      </c>
      <c r="DJ56" s="47" t="str">
        <f>IFERROR(PIMExport!DJ54*1,IFERROR(SUBSTITUTE(PIMExport!DJ54,".",",")*1,PIMExport!DJ54))</f>
        <v>60 x 60 mm</v>
      </c>
      <c r="DK56" s="47" t="str">
        <f>IFERROR(PIMExport!DK54*1,IFERROR(SUBSTITUTE(PIMExport!DK54,".",",")*1,PIMExport!DK54))</f>
        <v>20 mm</v>
      </c>
      <c r="DL56" s="47">
        <f>IFERROR(PIMExport!DL54*1,IFERROR(SUBSTITUTE(PIMExport!DL54,".",",")*1,PIMExport!DL54))</f>
        <v>470</v>
      </c>
      <c r="DM56" s="47">
        <f>IFERROR(PIMExport!DM54*1,IFERROR(SUBSTITUTE(PIMExport!DM54,".",",")*1,PIMExport!DM54))</f>
        <v>12320</v>
      </c>
      <c r="DN56" s="47">
        <f>IFERROR(PIMExport!DN54*1,IFERROR(SUBSTITUTE(PIMExport!DN54,".",",")*1,PIMExport!DN54))</f>
        <v>0</v>
      </c>
      <c r="DO56" s="47">
        <f>IFERROR(PIMExport!DO54*1,IFERROR(SUBSTITUTE(PIMExport!DO54,".",",")*1,PIMExport!DO54))</f>
        <v>0</v>
      </c>
    </row>
    <row r="57" spans="1:119">
      <c r="A57" s="47" t="str">
        <f>IFERROR(PIMExport!A55*1,IFERROR(SUBSTITUTE(PIMExport!A55,".",",")*1,PIMExport!A55))</f>
        <v>WM06D20-L</v>
      </c>
      <c r="B57" s="47" t="str">
        <f>IFERROR(PIMExport!B55*1,IFERROR(SUBSTITUTE(PIMExport!B55,".",",")*1,PIMExport!B55))</f>
        <v>BallScrew</v>
      </c>
      <c r="C57" s="47" t="str">
        <f>IFERROR(PIMExport!C55*1,IFERROR(SUBSTITUTE(PIMExport!C55,".",",")*1,PIMExport!C55))</f>
        <v>Ball Guide</v>
      </c>
      <c r="D57" s="47">
        <f>IFERROR(PIMExport!D55*1,IFERROR(SUBSTITUTE(PIMExport!D55,".",",")*1,PIMExport!D55))</f>
        <v>11000</v>
      </c>
      <c r="E57" s="47">
        <f>IFERROR(PIMExport!E55*1,IFERROR(SUBSTITUTE(PIMExport!E55,".",",")*1,PIMExport!E55))</f>
        <v>3.1</v>
      </c>
      <c r="F57" s="47">
        <f>IFERROR(PIMExport!F55*1,IFERROR(SUBSTITUTE(PIMExport!F55,".",",")*1,PIMExport!F55))</f>
        <v>0</v>
      </c>
      <c r="G57" s="47">
        <f>IFERROR(PIMExport!G55*1,IFERROR(SUBSTITUTE(PIMExport!G55,".",",")*1,PIMExport!G55))</f>
        <v>6.16</v>
      </c>
      <c r="H57" s="47">
        <f>IFERROR(PIMExport!H55*1,IFERROR(SUBSTITUTE(PIMExport!H55,".",",")*1,PIMExport!H55))</f>
        <v>0.65</v>
      </c>
      <c r="I57" s="47">
        <f>IFERROR(PIMExport!I55*1,IFERROR(SUBSTITUTE(PIMExport!I55,".",",")*1,PIMExport!I55))</f>
        <v>331.7</v>
      </c>
      <c r="J57" s="47">
        <f>IFERROR(PIMExport!J55*1,IFERROR(SUBSTITUTE(PIMExport!J55,".",",")*1,PIMExport!J55))</f>
        <v>35</v>
      </c>
      <c r="K57" s="47">
        <f>IFERROR(PIMExport!K55*1,IFERROR(SUBSTITUTE(PIMExport!K55,".",",")*1,PIMExport!K55))</f>
        <v>0</v>
      </c>
      <c r="L57" s="47">
        <f>IFERROR(PIMExport!L55*1,IFERROR(SUBSTITUTE(PIMExport!L55,".",",")*1,PIMExport!L55))</f>
        <v>3.8999999999999999E-5</v>
      </c>
      <c r="M57" s="47">
        <f>IFERROR(PIMExport!M55*1,IFERROR(SUBSTITUTE(PIMExport!M55,".",",")*1,PIMExport!M55))</f>
        <v>0.9</v>
      </c>
      <c r="N57" s="47">
        <f>IFERROR(PIMExport!N55*1,IFERROR(SUBSTITUTE(PIMExport!N55,".",",")*1,PIMExport!N55))</f>
        <v>150</v>
      </c>
      <c r="O57" s="47">
        <f>IFERROR(PIMExport!O55*1,IFERROR(SUBSTITUTE(PIMExport!O55,".",",")*1,PIMExport!O55))</f>
        <v>1500</v>
      </c>
      <c r="P57" s="47">
        <f>IFERROR(PIMExport!P55*1,IFERROR(SUBSTITUTE(PIMExport!P55,".",",")*1,PIMExport!P55))</f>
        <v>3000</v>
      </c>
      <c r="Q57" s="47">
        <f>IFERROR(PIMExport!Q55*1,IFERROR(SUBSTITUTE(PIMExport!Q55,".",",")*1,PIMExport!Q55))</f>
        <v>1.3</v>
      </c>
      <c r="R57" s="47">
        <f>IFERROR(PIMExport!R55*1,IFERROR(SUBSTITUTE(PIMExport!R55,".",",")*1,PIMExport!R55))</f>
        <v>2</v>
      </c>
      <c r="S57" s="47">
        <f>IFERROR(PIMExport!S55*1,IFERROR(SUBSTITUTE(PIMExport!S55,".",",")*1,PIMExport!S55))</f>
        <v>2.2999999999999998</v>
      </c>
      <c r="T57" s="47">
        <f>IFERROR(PIMExport!T55*1,IFERROR(SUBSTITUTE(PIMExport!T55,".",",")*1,PIMExport!T55))</f>
        <v>20</v>
      </c>
      <c r="U57" s="47">
        <f>IFERROR(PIMExport!U55*1,IFERROR(SUBSTITUTE(PIMExport!U55,".",",")*1,PIMExport!U55))</f>
        <v>0.1</v>
      </c>
      <c r="V57" s="47">
        <f>IFERROR(PIMExport!V55*1,IFERROR(SUBSTITUTE(PIMExport!V55,".",",")*1,PIMExport!V55))</f>
        <v>0</v>
      </c>
      <c r="W57" s="47">
        <f>IFERROR(PIMExport!W55*1,IFERROR(SUBSTITUTE(PIMExport!W55,".",",")*1,PIMExport!W55))</f>
        <v>0</v>
      </c>
      <c r="X57" s="47">
        <f>IFERROR(PIMExport!X55*1,IFERROR(SUBSTITUTE(PIMExport!X55,".",",")*1,PIMExport!X55))</f>
        <v>0</v>
      </c>
      <c r="Y57" s="47">
        <f>IFERROR(PIMExport!Y55*1,IFERROR(SUBSTITUTE(PIMExport!Y55,".",",")*1,PIMExport!Y55))</f>
        <v>4000</v>
      </c>
      <c r="Z57" s="47">
        <f>IFERROR(PIMExport!Z55*1,IFERROR(SUBSTITUTE(PIMExport!Z55,".",",")*1,PIMExport!Z55))</f>
        <v>0</v>
      </c>
      <c r="AA57" s="47">
        <f>IFERROR(PIMExport!AA55*1,IFERROR(SUBSTITUTE(PIMExport!AA55,".",",")*1,PIMExport!AA55))</f>
        <v>0</v>
      </c>
      <c r="AB57" s="47">
        <f>IFERROR(PIMExport!AB55*1,IFERROR(SUBSTITUTE(PIMExport!AB55,".",",")*1,PIMExport!AB55))</f>
        <v>0</v>
      </c>
      <c r="AC57" s="47">
        <f>IFERROR(PIMExport!AC55*1,IFERROR(SUBSTITUTE(PIMExport!AC55,".",",")*1,PIMExport!AC55))</f>
        <v>0</v>
      </c>
      <c r="AD57" s="47">
        <f>IFERROR(PIMExport!AD55*1,IFERROR(SUBSTITUTE(PIMExport!AD55,".",",")*1,PIMExport!AD55))</f>
        <v>0</v>
      </c>
      <c r="AE57" s="47">
        <f>IFERROR(PIMExport!AE55*1,IFERROR(SUBSTITUTE(PIMExport!AE55,".",",")*1,PIMExport!AE55))</f>
        <v>2000</v>
      </c>
      <c r="AF57" s="47">
        <f>IFERROR(PIMExport!AF55*1,IFERROR(SUBSTITUTE(PIMExport!AF55,".",",")*1,PIMExport!AF55))</f>
        <v>2000</v>
      </c>
      <c r="AG57" s="47">
        <f>IFERROR(PIMExport!AG55*1,IFERROR(SUBSTITUTE(PIMExport!AG55,".",",")*1,PIMExport!AG55))</f>
        <v>100</v>
      </c>
      <c r="AH57" s="47">
        <f>IFERROR(PIMExport!AH55*1,IFERROR(SUBSTITUTE(PIMExport!AH55,".",",")*1,PIMExport!AH55))</f>
        <v>500</v>
      </c>
      <c r="AI57" s="47">
        <f>IFERROR(PIMExport!AI55*1,IFERROR(SUBSTITUTE(PIMExport!AI55,".",",")*1,PIMExport!AI55))</f>
        <v>500</v>
      </c>
      <c r="AJ57" s="47">
        <f>IFERROR(PIMExport!AJ55*1,IFERROR(SUBSTITUTE(PIMExport!AJ55,".",",")*1,PIMExport!AJ55))</f>
        <v>0</v>
      </c>
      <c r="AK57" s="47">
        <f>IFERROR(PIMExport!AK55*1,IFERROR(SUBSTITUTE(PIMExport!AK55,".",",")*1,PIMExport!AK55))</f>
        <v>0</v>
      </c>
      <c r="AL57" s="47">
        <f>IFERROR(PIMExport!AL55*1,IFERROR(SUBSTITUTE(PIMExport!AL55,".",",")*1,PIMExport!AL55))</f>
        <v>1</v>
      </c>
      <c r="AM57" s="47">
        <f>IFERROR(PIMExport!AM55*1,IFERROR(SUBSTITUTE(PIMExport!AM55,".",",")*1,PIMExport!AM55))</f>
        <v>20</v>
      </c>
      <c r="AN57" s="47">
        <f>IFERROR(PIMExport!AN55*1,IFERROR(SUBSTITUTE(PIMExport!AN55,".",",")*1,PIMExport!AN55))</f>
        <v>1</v>
      </c>
      <c r="AO57" s="47">
        <f>IFERROR(PIMExport!AO55*1,IFERROR(SUBSTITUTE(PIMExport!AO55,".",",")*1,PIMExport!AO55))</f>
        <v>42324</v>
      </c>
      <c r="AP57" s="47">
        <f>IFERROR(PIMExport!AP55*1,IFERROR(SUBSTITUTE(PIMExport!AP55,".",",")*1,PIMExport!AP55))</f>
        <v>500</v>
      </c>
      <c r="AQ57" s="47">
        <f>IFERROR(PIMExport!AQ55*1,IFERROR(SUBSTITUTE(PIMExport!AQ55,".",",")*1,PIMExport!AQ55))</f>
        <v>0</v>
      </c>
      <c r="AR57" s="47">
        <f>IFERROR(PIMExport!AR55*1,IFERROR(SUBSTITUTE(PIMExport!AR55,".",",")*1,PIMExport!AR55))</f>
        <v>0</v>
      </c>
      <c r="AS57" s="47">
        <f>IFERROR(PIMExport!AS55*1,IFERROR(SUBSTITUTE(PIMExport!AS55,".",",")*1,PIMExport!AS55))</f>
        <v>0</v>
      </c>
      <c r="AT57" s="47">
        <f>IFERROR(PIMExport!AT55*1,IFERROR(SUBSTITUTE(PIMExport!AT55,".",",")*1,PIMExport!AT55))</f>
        <v>0</v>
      </c>
      <c r="AU57" s="47">
        <f>IFERROR(PIMExport!AU55*1,IFERROR(SUBSTITUTE(PIMExport!AU55,".",",")*1,PIMExport!AU55))</f>
        <v>0</v>
      </c>
      <c r="AV57" s="47">
        <f>IFERROR(PIMExport!AV55*1,IFERROR(SUBSTITUTE(PIMExport!AV55,".",",")*1,PIMExport!AV55))</f>
        <v>0</v>
      </c>
      <c r="AW57" s="47">
        <f>IFERROR(PIMExport!AW55*1,IFERROR(SUBSTITUTE(PIMExport!AW55,".",",")*1,PIMExport!AW55))</f>
        <v>0</v>
      </c>
      <c r="AX57" s="47">
        <f>IFERROR(PIMExport!AX55*1,IFERROR(SUBSTITUTE(PIMExport!AX55,".",",")*1,PIMExport!AX55))</f>
        <v>0</v>
      </c>
      <c r="AY57" s="47">
        <f>IFERROR(PIMExport!AY55*1,IFERROR(SUBSTITUTE(PIMExport!AY55,".",",")*1,PIMExport!AY55))</f>
        <v>0</v>
      </c>
      <c r="AZ57" s="47">
        <f>IFERROR(PIMExport!AZ55*1,IFERROR(SUBSTITUTE(PIMExport!AZ55,".",",")*1,PIMExport!AZ55))</f>
        <v>0</v>
      </c>
      <c r="BA57" s="47">
        <f>IFERROR(PIMExport!BA55*1,IFERROR(SUBSTITUTE(PIMExport!BA55,".",",")*1,PIMExport!BA55))</f>
        <v>0</v>
      </c>
      <c r="BB57" s="47">
        <f>IFERROR(PIMExport!BB55*1,IFERROR(SUBSTITUTE(PIMExport!BB55,".",",")*1,PIMExport!BB55))</f>
        <v>0</v>
      </c>
      <c r="BC57" s="47">
        <f>IFERROR(PIMExport!BC55*1,IFERROR(SUBSTITUTE(PIMExport!BC55,".",",")*1,PIMExport!BC55))</f>
        <v>0</v>
      </c>
      <c r="BD57" s="47">
        <f>IFERROR(PIMExport!BD55*1,IFERROR(SUBSTITUTE(PIMExport!BD55,".",",")*1,PIMExport!BD55))</f>
        <v>0</v>
      </c>
      <c r="BE57" s="47">
        <f>IFERROR(PIMExport!BE55*1,IFERROR(SUBSTITUTE(PIMExport!BE55,".",",")*1,PIMExport!BE55))</f>
        <v>0</v>
      </c>
      <c r="BF57" s="47">
        <f>IFERROR(PIMExport!BF55*1,IFERROR(SUBSTITUTE(PIMExport!BF55,".",",")*1,PIMExport!BF55))</f>
        <v>0</v>
      </c>
      <c r="BG57" s="47">
        <f>IFERROR(PIMExport!BG55*1,IFERROR(SUBSTITUTE(PIMExport!BG55,".",",")*1,PIMExport!BG55))</f>
        <v>650</v>
      </c>
      <c r="BH57" s="47">
        <f>IFERROR(PIMExport!BH55*1,IFERROR(SUBSTITUTE(PIMExport!BH55,".",",")*1,PIMExport!BH55))</f>
        <v>750</v>
      </c>
      <c r="BI57" s="47">
        <f>IFERROR(PIMExport!BI55*1,IFERROR(SUBSTITUTE(PIMExport!BI55,".",",")*1,PIMExport!BI55))</f>
        <v>790</v>
      </c>
      <c r="BJ57" s="47">
        <f>IFERROR(PIMExport!BJ55*1,IFERROR(SUBSTITUTE(PIMExport!BJ55,".",",")*1,PIMExport!BJ55))</f>
        <v>840</v>
      </c>
      <c r="BK57" s="47">
        <f>IFERROR(PIMExport!BK55*1,IFERROR(SUBSTITUTE(PIMExport!BK55,".",",")*1,PIMExport!BK55))</f>
        <v>880</v>
      </c>
      <c r="BL57" s="47">
        <f>IFERROR(PIMExport!BL55*1,IFERROR(SUBSTITUTE(PIMExport!BL55,".",",")*1,PIMExport!BL55))</f>
        <v>920</v>
      </c>
      <c r="BM57" s="47">
        <f>IFERROR(PIMExport!BM55*1,IFERROR(SUBSTITUTE(PIMExport!BM55,".",",")*1,PIMExport!BM55))</f>
        <v>970</v>
      </c>
      <c r="BN57" s="47">
        <f>IFERROR(PIMExport!BN55*1,IFERROR(SUBSTITUTE(PIMExport!BN55,".",",")*1,PIMExport!BN55))</f>
        <v>1010</v>
      </c>
      <c r="BO57" s="47">
        <f>IFERROR(PIMExport!BO55*1,IFERROR(SUBSTITUTE(PIMExport!BO55,".",",")*1,PIMExport!BO55))</f>
        <v>1060</v>
      </c>
      <c r="BP57" s="47">
        <f>IFERROR(PIMExport!BP55*1,IFERROR(SUBSTITUTE(PIMExport!BP55,".",",")*1,PIMExport!BP55))</f>
        <v>1100</v>
      </c>
      <c r="BQ57" s="47">
        <f>IFERROR(PIMExport!BQ55*1,IFERROR(SUBSTITUTE(PIMExport!BQ55,".",",")*1,PIMExport!BQ55))</f>
        <v>1140</v>
      </c>
      <c r="BR57" s="47">
        <f>IFERROR(PIMExport!BR55*1,IFERROR(SUBSTITUTE(PIMExport!BR55,".",",")*1,PIMExport!BR55))</f>
        <v>1190</v>
      </c>
      <c r="BS57" s="47">
        <f>IFERROR(PIMExport!BS55*1,IFERROR(SUBSTITUTE(PIMExport!BS55,".",",")*1,PIMExport!BS55))</f>
        <v>1230</v>
      </c>
      <c r="BT57" s="47">
        <f>IFERROR(PIMExport!BT55*1,IFERROR(SUBSTITUTE(PIMExport!BT55,".",",")*1,PIMExport!BT55))</f>
        <v>1280</v>
      </c>
      <c r="BU57" s="47">
        <f>IFERROR(PIMExport!BU55*1,IFERROR(SUBSTITUTE(PIMExport!BU55,".",",")*1,PIMExport!BU55))</f>
        <v>1320</v>
      </c>
      <c r="BV57" s="47">
        <f>IFERROR(PIMExport!BV55*1,IFERROR(SUBSTITUTE(PIMExport!BV55,".",",")*1,PIMExport!BV55))</f>
        <v>0</v>
      </c>
      <c r="BW57" s="47">
        <f>IFERROR(PIMExport!BW55*1,IFERROR(SUBSTITUTE(PIMExport!BW55,".",",")*1,PIMExport!BW55))</f>
        <v>0</v>
      </c>
      <c r="BX57" s="47">
        <f>IFERROR(PIMExport!BX55*1,IFERROR(SUBSTITUTE(PIMExport!BX55,".",",")*1,PIMExport!BX55))</f>
        <v>0</v>
      </c>
      <c r="BY57" s="47">
        <f>IFERROR(PIMExport!BY55*1,IFERROR(SUBSTITUTE(PIMExport!BY55,".",",")*1,PIMExport!BY55))</f>
        <v>0</v>
      </c>
      <c r="BZ57" s="47">
        <f>IFERROR(PIMExport!BZ55*1,IFERROR(SUBSTITUTE(PIMExport!BZ55,".",",")*1,PIMExport!BZ55))</f>
        <v>0</v>
      </c>
      <c r="CA57" s="47">
        <f>IFERROR(PIMExport!CA55*1,IFERROR(SUBSTITUTE(PIMExport!CA55,".",",")*1,PIMExport!CA55))</f>
        <v>0</v>
      </c>
      <c r="CB57" s="47">
        <f>IFERROR(PIMExport!CB55*1,IFERROR(SUBSTITUTE(PIMExport!CB55,".",",")*1,PIMExport!CB55))</f>
        <v>506</v>
      </c>
      <c r="CC57" s="47">
        <f>IFERROR(PIMExport!CC55*1,IFERROR(SUBSTITUTE(PIMExport!CC55,".",",")*1,PIMExport!CC55))</f>
        <v>1146</v>
      </c>
      <c r="CD57" s="47">
        <f>IFERROR(PIMExport!CD55*1,IFERROR(SUBSTITUTE(PIMExport!CD55,".",",")*1,PIMExport!CD55))</f>
        <v>1886</v>
      </c>
      <c r="CE57" s="47">
        <f>IFERROR(PIMExport!CE55*1,IFERROR(SUBSTITUTE(PIMExport!CE55,".",",")*1,PIMExport!CE55))</f>
        <v>2591</v>
      </c>
      <c r="CF57" s="47">
        <f>IFERROR(PIMExport!CF55*1,IFERROR(SUBSTITUTE(PIMExport!CF55,".",",")*1,PIMExport!CF55))</f>
        <v>3356</v>
      </c>
      <c r="CG57" s="47">
        <f>IFERROR(PIMExport!CG55*1,IFERROR(SUBSTITUTE(PIMExport!CG55,".",",")*1,PIMExport!CG55))</f>
        <v>4096</v>
      </c>
      <c r="CH57" s="47">
        <f>IFERROR(PIMExport!CH55*1,IFERROR(SUBSTITUTE(PIMExport!CH55,".",",")*1,PIMExport!CH55))</f>
        <v>4826</v>
      </c>
      <c r="CI57" s="47">
        <f>IFERROR(PIMExport!CI55*1,IFERROR(SUBSTITUTE(PIMExport!CI55,".",",")*1,PIMExport!CI55))</f>
        <v>5566</v>
      </c>
      <c r="CJ57" s="47">
        <f>IFERROR(PIMExport!CJ55*1,IFERROR(SUBSTITUTE(PIMExport!CJ55,".",",")*1,PIMExport!CJ55))</f>
        <v>6296</v>
      </c>
      <c r="CK57" s="47">
        <f>IFERROR(PIMExport!CK55*1,IFERROR(SUBSTITUTE(PIMExport!CK55,".",",")*1,PIMExport!CK55))</f>
        <v>7061</v>
      </c>
      <c r="CL57" s="47">
        <f>IFERROR(PIMExport!CL55*1,IFERROR(SUBSTITUTE(PIMExport!CL55,".",",")*1,PIMExport!CL55))</f>
        <v>7821</v>
      </c>
      <c r="CM57" s="47">
        <f>IFERROR(PIMExport!CM55*1,IFERROR(SUBSTITUTE(PIMExport!CM55,".",",")*1,PIMExport!CM55))</f>
        <v>8571</v>
      </c>
      <c r="CN57" s="47">
        <f>IFERROR(PIMExport!CN55*1,IFERROR(SUBSTITUTE(PIMExport!CN55,".",",")*1,PIMExport!CN55))</f>
        <v>9331</v>
      </c>
      <c r="CO57" s="47">
        <f>IFERROR(PIMExport!CO55*1,IFERROR(SUBSTITUTE(PIMExport!CO55,".",",")*1,PIMExport!CO55))</f>
        <v>10081</v>
      </c>
      <c r="CP57" s="47">
        <f>IFERROR(PIMExport!CP55*1,IFERROR(SUBSTITUTE(PIMExport!CP55,".",",")*1,PIMExport!CP55))</f>
        <v>11001</v>
      </c>
      <c r="CQ57" s="47">
        <f>IFERROR(PIMExport!CQ55*1,IFERROR(SUBSTITUTE(PIMExport!CQ55,".",",")*1,PIMExport!CQ55))</f>
        <v>15000</v>
      </c>
      <c r="CR57" s="47">
        <f>IFERROR(PIMExport!CR55*1,IFERROR(SUBSTITUTE(PIMExport!CR55,".",",")*1,PIMExport!CR55))</f>
        <v>0</v>
      </c>
      <c r="CS57" s="47">
        <f>IFERROR(PIMExport!CS55*1,IFERROR(SUBSTITUTE(PIMExport!CS55,".",",")*1,PIMExport!CS55))</f>
        <v>0</v>
      </c>
      <c r="CT57" s="47">
        <f>IFERROR(PIMExport!CT55*1,IFERROR(SUBSTITUTE(PIMExport!CT55,".",",")*1,PIMExport!CT55))</f>
        <v>0</v>
      </c>
      <c r="CU57" s="47">
        <f>IFERROR(PIMExport!CU55*1,IFERROR(SUBSTITUTE(PIMExport!CU55,".",",")*1,PIMExport!CU55))</f>
        <v>20</v>
      </c>
      <c r="CV57" s="47">
        <f>IFERROR(PIMExport!CV55*1,IFERROR(SUBSTITUTE(PIMExport!CV55,".",",")*1,PIMExport!CV55))</f>
        <v>11600</v>
      </c>
      <c r="CW57" s="47">
        <f>IFERROR(PIMExport!CW55*1,IFERROR(SUBSTITUTE(PIMExport!CW55,".",",")*1,PIMExport!CW55))</f>
        <v>8.4599999999999996E-5</v>
      </c>
      <c r="CX57" s="47">
        <f>IFERROR(PIMExport!CX55*1,IFERROR(SUBSTITUTE(PIMExport!CX55,".",",")*1,PIMExport!CX55))</f>
        <v>400</v>
      </c>
      <c r="CY57" s="47">
        <f>IFERROR(PIMExport!CY55*1,IFERROR(SUBSTITUTE(PIMExport!CY55,".",",")*1,PIMExport!CY55))</f>
        <v>500</v>
      </c>
      <c r="CZ57" s="47">
        <f>IFERROR(PIMExport!CZ55*1,IFERROR(SUBSTITUTE(PIMExport!CZ55,".",",")*1,PIMExport!CZ55))</f>
        <v>20200</v>
      </c>
      <c r="DA57" s="47">
        <f>IFERROR(PIMExport!DA55*1,IFERROR(SUBSTITUTE(PIMExport!DA55,".",",")*1,PIMExport!DA55))</f>
        <v>500</v>
      </c>
      <c r="DB57" s="47">
        <f>IFERROR(PIMExport!DB55*1,IFERROR(SUBSTITUTE(PIMExport!DB55,".",",")*1,PIMExport!DB55))</f>
        <v>0</v>
      </c>
      <c r="DC57" s="47">
        <f>IFERROR(PIMExport!DC55*1,IFERROR(SUBSTITUTE(PIMExport!DC55,".",",")*1,PIMExport!DC55))</f>
        <v>0</v>
      </c>
      <c r="DD57" s="47">
        <f>IFERROR(PIMExport!DD55*1,IFERROR(SUBSTITUTE(PIMExport!DD55,".",",")*1,PIMExport!DD55))</f>
        <v>0</v>
      </c>
      <c r="DE57" s="47">
        <f>IFERROR(PIMExport!DE55*1,IFERROR(SUBSTITUTE(PIMExport!DE55,".",",")*1,PIMExport!DE55))</f>
        <v>0</v>
      </c>
      <c r="DF57" s="47">
        <f>IFERROR(PIMExport!DF55*1,IFERROR(SUBSTITUTE(PIMExport!DF55,".",",")*1,PIMExport!DF55))</f>
        <v>0</v>
      </c>
      <c r="DG57" s="47">
        <f>IFERROR(PIMExport!DG55*1,IFERROR(SUBSTITUTE(PIMExport!DG55,".",",")*1,PIMExport!DG55))</f>
        <v>0</v>
      </c>
      <c r="DH57" s="47" t="str">
        <f>IFERROR(PIMExport!DH55*1,IFERROR(SUBSTITUTE(PIMExport!DH55,".",",")*1,PIMExport!DH55))</f>
        <v>Equal to or better than 0.025 mm</v>
      </c>
      <c r="DI57" s="47">
        <f>IFERROR(PIMExport!DI55*1,IFERROR(SUBSTITUTE(PIMExport!DI55,".",",")*1,PIMExport!DI55))</f>
        <v>0</v>
      </c>
      <c r="DJ57" s="47" t="str">
        <f>IFERROR(PIMExport!DJ55*1,IFERROR(SUBSTITUTE(PIMExport!DJ55,".",",")*1,PIMExport!DJ55))</f>
        <v>60 x 60 mm</v>
      </c>
      <c r="DK57" s="47" t="str">
        <f>IFERROR(PIMExport!DK55*1,IFERROR(SUBSTITUTE(PIMExport!DK55,".",",")*1,PIMExport!DK55))</f>
        <v>20 mm</v>
      </c>
      <c r="DL57" s="47">
        <f>IFERROR(PIMExport!DL55*1,IFERROR(SUBSTITUTE(PIMExport!DL55,".",",")*1,PIMExport!DL55))</f>
        <v>470</v>
      </c>
      <c r="DM57" s="47">
        <f>IFERROR(PIMExport!DM55*1,IFERROR(SUBSTITUTE(PIMExport!DM55,".",",")*1,PIMExport!DM55))</f>
        <v>12320</v>
      </c>
      <c r="DN57" s="47">
        <f>IFERROR(PIMExport!DN55*1,IFERROR(SUBSTITUTE(PIMExport!DN55,".",",")*1,PIMExport!DN55))</f>
        <v>0</v>
      </c>
      <c r="DO57" s="47">
        <f>IFERROR(PIMExport!DO55*1,IFERROR(SUBSTITUTE(PIMExport!DO55,".",",")*1,PIMExport!DO55))</f>
        <v>0</v>
      </c>
    </row>
    <row r="58" spans="1:119">
      <c r="A58" s="47" t="str">
        <f>IFERROR(PIMExport!A56*1,IFERROR(SUBSTITUTE(PIMExport!A56,".",",")*1,PIMExport!A56))</f>
        <v>WM06D50-L</v>
      </c>
      <c r="B58" s="47" t="str">
        <f>IFERROR(PIMExport!B56*1,IFERROR(SUBSTITUTE(PIMExport!B56,".",",")*1,PIMExport!B56))</f>
        <v>BallScrew</v>
      </c>
      <c r="C58" s="47" t="str">
        <f>IFERROR(PIMExport!C56*1,IFERROR(SUBSTITUTE(PIMExport!C56,".",",")*1,PIMExport!C56))</f>
        <v>Ball Guide</v>
      </c>
      <c r="D58" s="47">
        <f>IFERROR(PIMExport!D56*1,IFERROR(SUBSTITUTE(PIMExport!D56,".",",")*1,PIMExport!D56))</f>
        <v>4810</v>
      </c>
      <c r="E58" s="47">
        <f>IFERROR(PIMExport!E56*1,IFERROR(SUBSTITUTE(PIMExport!E56,".",",")*1,PIMExport!E56))</f>
        <v>3.1</v>
      </c>
      <c r="F58" s="47">
        <f>IFERROR(PIMExport!F56*1,IFERROR(SUBSTITUTE(PIMExport!F56,".",",")*1,PIMExport!F56))</f>
        <v>0</v>
      </c>
      <c r="G58" s="47">
        <f>IFERROR(PIMExport!G56*1,IFERROR(SUBSTITUTE(PIMExport!G56,".",",")*1,PIMExport!G56))</f>
        <v>6.16</v>
      </c>
      <c r="H58" s="47">
        <f>IFERROR(PIMExport!H56*1,IFERROR(SUBSTITUTE(PIMExport!H56,".",",")*1,PIMExport!H56))</f>
        <v>0.65</v>
      </c>
      <c r="I58" s="47">
        <f>IFERROR(PIMExport!I56*1,IFERROR(SUBSTITUTE(PIMExport!I56,".",",")*1,PIMExport!I56))</f>
        <v>331.7</v>
      </c>
      <c r="J58" s="47">
        <f>IFERROR(PIMExport!J56*1,IFERROR(SUBSTITUTE(PIMExport!J56,".",",")*1,PIMExport!J56))</f>
        <v>35</v>
      </c>
      <c r="K58" s="47">
        <f>IFERROR(PIMExport!K56*1,IFERROR(SUBSTITUTE(PIMExport!K56,".",",")*1,PIMExport!K56))</f>
        <v>0</v>
      </c>
      <c r="L58" s="47">
        <f>IFERROR(PIMExport!L56*1,IFERROR(SUBSTITUTE(PIMExport!L56,".",",")*1,PIMExport!L56))</f>
        <v>3.8999999999999999E-5</v>
      </c>
      <c r="M58" s="47">
        <f>IFERROR(PIMExport!M56*1,IFERROR(SUBSTITUTE(PIMExport!M56,".",",")*1,PIMExport!M56))</f>
        <v>0.9</v>
      </c>
      <c r="N58" s="47">
        <f>IFERROR(PIMExport!N56*1,IFERROR(SUBSTITUTE(PIMExport!N56,".",",")*1,PIMExport!N56))</f>
        <v>150</v>
      </c>
      <c r="O58" s="47">
        <f>IFERROR(PIMExport!O56*1,IFERROR(SUBSTITUTE(PIMExport!O56,".",",")*1,PIMExport!O56))</f>
        <v>1500</v>
      </c>
      <c r="P58" s="47">
        <f>IFERROR(PIMExport!P56*1,IFERROR(SUBSTITUTE(PIMExport!P56,".",",")*1,PIMExport!P56))</f>
        <v>3000</v>
      </c>
      <c r="Q58" s="47">
        <f>IFERROR(PIMExport!Q56*1,IFERROR(SUBSTITUTE(PIMExport!Q56,".",",")*1,PIMExport!Q56))</f>
        <v>1.6</v>
      </c>
      <c r="R58" s="47">
        <f>IFERROR(PIMExport!R56*1,IFERROR(SUBSTITUTE(PIMExport!R56,".",",")*1,PIMExport!R56))</f>
        <v>2.4</v>
      </c>
      <c r="S58" s="47">
        <f>IFERROR(PIMExport!S56*1,IFERROR(SUBSTITUTE(PIMExport!S56,".",",")*1,PIMExport!S56))</f>
        <v>2.6</v>
      </c>
      <c r="T58" s="47">
        <f>IFERROR(PIMExport!T56*1,IFERROR(SUBSTITUTE(PIMExport!T56,".",",")*1,PIMExport!T56))</f>
        <v>20</v>
      </c>
      <c r="U58" s="47">
        <f>IFERROR(PIMExport!U56*1,IFERROR(SUBSTITUTE(PIMExport!U56,".",",")*1,PIMExport!U56))</f>
        <v>0.1</v>
      </c>
      <c r="V58" s="47">
        <f>IFERROR(PIMExport!V56*1,IFERROR(SUBSTITUTE(PIMExport!V56,".",",")*1,PIMExport!V56))</f>
        <v>0</v>
      </c>
      <c r="W58" s="47">
        <f>IFERROR(PIMExport!W56*1,IFERROR(SUBSTITUTE(PIMExport!W56,".",",")*1,PIMExport!W56))</f>
        <v>0</v>
      </c>
      <c r="X58" s="47">
        <f>IFERROR(PIMExport!X56*1,IFERROR(SUBSTITUTE(PIMExport!X56,".",",")*1,PIMExport!X56))</f>
        <v>0</v>
      </c>
      <c r="Y58" s="47">
        <f>IFERROR(PIMExport!Y56*1,IFERROR(SUBSTITUTE(PIMExport!Y56,".",",")*1,PIMExport!Y56))</f>
        <v>4000</v>
      </c>
      <c r="Z58" s="47">
        <f>IFERROR(PIMExport!Z56*1,IFERROR(SUBSTITUTE(PIMExport!Z56,".",",")*1,PIMExport!Z56))</f>
        <v>0</v>
      </c>
      <c r="AA58" s="47">
        <f>IFERROR(PIMExport!AA56*1,IFERROR(SUBSTITUTE(PIMExport!AA56,".",",")*1,PIMExport!AA56))</f>
        <v>0</v>
      </c>
      <c r="AB58" s="47">
        <f>IFERROR(PIMExport!AB56*1,IFERROR(SUBSTITUTE(PIMExport!AB56,".",",")*1,PIMExport!AB56))</f>
        <v>0</v>
      </c>
      <c r="AC58" s="47">
        <f>IFERROR(PIMExport!AC56*1,IFERROR(SUBSTITUTE(PIMExport!AC56,".",",")*1,PIMExport!AC56))</f>
        <v>0</v>
      </c>
      <c r="AD58" s="47">
        <f>IFERROR(PIMExport!AD56*1,IFERROR(SUBSTITUTE(PIMExport!AD56,".",",")*1,PIMExport!AD56))</f>
        <v>0</v>
      </c>
      <c r="AE58" s="47">
        <f>IFERROR(PIMExport!AE56*1,IFERROR(SUBSTITUTE(PIMExport!AE56,".",",")*1,PIMExport!AE56))</f>
        <v>2000</v>
      </c>
      <c r="AF58" s="47">
        <f>IFERROR(PIMExport!AF56*1,IFERROR(SUBSTITUTE(PIMExport!AF56,".",",")*1,PIMExport!AF56))</f>
        <v>2000</v>
      </c>
      <c r="AG58" s="47">
        <f>IFERROR(PIMExport!AG56*1,IFERROR(SUBSTITUTE(PIMExport!AG56,".",",")*1,PIMExport!AG56))</f>
        <v>100</v>
      </c>
      <c r="AH58" s="47">
        <f>IFERROR(PIMExport!AH56*1,IFERROR(SUBSTITUTE(PIMExport!AH56,".",",")*1,PIMExport!AH56))</f>
        <v>500</v>
      </c>
      <c r="AI58" s="47">
        <f>IFERROR(PIMExport!AI56*1,IFERROR(SUBSTITUTE(PIMExport!AI56,".",",")*1,PIMExport!AI56))</f>
        <v>500</v>
      </c>
      <c r="AJ58" s="47">
        <f>IFERROR(PIMExport!AJ56*1,IFERROR(SUBSTITUTE(PIMExport!AJ56,".",",")*1,PIMExport!AJ56))</f>
        <v>0</v>
      </c>
      <c r="AK58" s="47">
        <f>IFERROR(PIMExport!AK56*1,IFERROR(SUBSTITUTE(PIMExport!AK56,".",",")*1,PIMExport!AK56))</f>
        <v>0</v>
      </c>
      <c r="AL58" s="47">
        <f>IFERROR(PIMExport!AL56*1,IFERROR(SUBSTITUTE(PIMExport!AL56,".",",")*1,PIMExport!AL56))</f>
        <v>2.5</v>
      </c>
      <c r="AM58" s="47">
        <f>IFERROR(PIMExport!AM56*1,IFERROR(SUBSTITUTE(PIMExport!AM56,".",",")*1,PIMExport!AM56))</f>
        <v>20</v>
      </c>
      <c r="AN58" s="47">
        <f>IFERROR(PIMExport!AN56*1,IFERROR(SUBSTITUTE(PIMExport!AN56,".",",")*1,PIMExport!AN56))</f>
        <v>1</v>
      </c>
      <c r="AO58" s="47">
        <f>IFERROR(PIMExport!AO56*1,IFERROR(SUBSTITUTE(PIMExport!AO56,".",",")*1,PIMExport!AO56))</f>
        <v>42324</v>
      </c>
      <c r="AP58" s="47">
        <f>IFERROR(PIMExport!AP56*1,IFERROR(SUBSTITUTE(PIMExport!AP56,".",",")*1,PIMExport!AP56))</f>
        <v>500</v>
      </c>
      <c r="AQ58" s="47">
        <f>IFERROR(PIMExport!AQ56*1,IFERROR(SUBSTITUTE(PIMExport!AQ56,".",",")*1,PIMExport!AQ56))</f>
        <v>0</v>
      </c>
      <c r="AR58" s="47">
        <f>IFERROR(PIMExport!AR56*1,IFERROR(SUBSTITUTE(PIMExport!AR56,".",",")*1,PIMExport!AR56))</f>
        <v>0</v>
      </c>
      <c r="AS58" s="47">
        <f>IFERROR(PIMExport!AS56*1,IFERROR(SUBSTITUTE(PIMExport!AS56,".",",")*1,PIMExport!AS56))</f>
        <v>0</v>
      </c>
      <c r="AT58" s="47">
        <f>IFERROR(PIMExport!AT56*1,IFERROR(SUBSTITUTE(PIMExport!AT56,".",",")*1,PIMExport!AT56))</f>
        <v>0</v>
      </c>
      <c r="AU58" s="47">
        <f>IFERROR(PIMExport!AU56*1,IFERROR(SUBSTITUTE(PIMExport!AU56,".",",")*1,PIMExport!AU56))</f>
        <v>0</v>
      </c>
      <c r="AV58" s="47">
        <f>IFERROR(PIMExport!AV56*1,IFERROR(SUBSTITUTE(PIMExport!AV56,".",",")*1,PIMExport!AV56))</f>
        <v>0</v>
      </c>
      <c r="AW58" s="47">
        <f>IFERROR(PIMExport!AW56*1,IFERROR(SUBSTITUTE(PIMExport!AW56,".",",")*1,PIMExport!AW56))</f>
        <v>0</v>
      </c>
      <c r="AX58" s="47">
        <f>IFERROR(PIMExport!AX56*1,IFERROR(SUBSTITUTE(PIMExport!AX56,".",",")*1,PIMExport!AX56))</f>
        <v>0</v>
      </c>
      <c r="AY58" s="47">
        <f>IFERROR(PIMExport!AY56*1,IFERROR(SUBSTITUTE(PIMExport!AY56,".",",")*1,PIMExport!AY56))</f>
        <v>0</v>
      </c>
      <c r="AZ58" s="47">
        <f>IFERROR(PIMExport!AZ56*1,IFERROR(SUBSTITUTE(PIMExport!AZ56,".",",")*1,PIMExport!AZ56))</f>
        <v>0</v>
      </c>
      <c r="BA58" s="47">
        <f>IFERROR(PIMExport!BA56*1,IFERROR(SUBSTITUTE(PIMExport!BA56,".",",")*1,PIMExport!BA56))</f>
        <v>0</v>
      </c>
      <c r="BB58" s="47">
        <f>IFERROR(PIMExport!BB56*1,IFERROR(SUBSTITUTE(PIMExport!BB56,".",",")*1,PIMExport!BB56))</f>
        <v>0</v>
      </c>
      <c r="BC58" s="47">
        <f>IFERROR(PIMExport!BC56*1,IFERROR(SUBSTITUTE(PIMExport!BC56,".",",")*1,PIMExport!BC56))</f>
        <v>0</v>
      </c>
      <c r="BD58" s="47">
        <f>IFERROR(PIMExport!BD56*1,IFERROR(SUBSTITUTE(PIMExport!BD56,".",",")*1,PIMExport!BD56))</f>
        <v>0</v>
      </c>
      <c r="BE58" s="47">
        <f>IFERROR(PIMExport!BE56*1,IFERROR(SUBSTITUTE(PIMExport!BE56,".",",")*1,PIMExport!BE56))</f>
        <v>0</v>
      </c>
      <c r="BF58" s="47">
        <f>IFERROR(PIMExport!BF56*1,IFERROR(SUBSTITUTE(PIMExport!BF56,".",",")*1,PIMExport!BF56))</f>
        <v>0</v>
      </c>
      <c r="BG58" s="47">
        <f>IFERROR(PIMExport!BG56*1,IFERROR(SUBSTITUTE(PIMExport!BG56,".",",")*1,PIMExport!BG56))</f>
        <v>650</v>
      </c>
      <c r="BH58" s="47">
        <f>IFERROR(PIMExport!BH56*1,IFERROR(SUBSTITUTE(PIMExport!BH56,".",",")*1,PIMExport!BH56))</f>
        <v>750</v>
      </c>
      <c r="BI58" s="47">
        <f>IFERROR(PIMExport!BI56*1,IFERROR(SUBSTITUTE(PIMExport!BI56,".",",")*1,PIMExport!BI56))</f>
        <v>790</v>
      </c>
      <c r="BJ58" s="47">
        <f>IFERROR(PIMExport!BJ56*1,IFERROR(SUBSTITUTE(PIMExport!BJ56,".",",")*1,PIMExport!BJ56))</f>
        <v>840</v>
      </c>
      <c r="BK58" s="47">
        <f>IFERROR(PIMExport!BK56*1,IFERROR(SUBSTITUTE(PIMExport!BK56,".",",")*1,PIMExport!BK56))</f>
        <v>880</v>
      </c>
      <c r="BL58" s="47">
        <f>IFERROR(PIMExport!BL56*1,IFERROR(SUBSTITUTE(PIMExport!BL56,".",",")*1,PIMExport!BL56))</f>
        <v>920</v>
      </c>
      <c r="BM58" s="47">
        <f>IFERROR(PIMExport!BM56*1,IFERROR(SUBSTITUTE(PIMExport!BM56,".",",")*1,PIMExport!BM56))</f>
        <v>970</v>
      </c>
      <c r="BN58" s="47">
        <f>IFERROR(PIMExport!BN56*1,IFERROR(SUBSTITUTE(PIMExport!BN56,".",",")*1,PIMExport!BN56))</f>
        <v>1010</v>
      </c>
      <c r="BO58" s="47">
        <f>IFERROR(PIMExport!BO56*1,IFERROR(SUBSTITUTE(PIMExport!BO56,".",",")*1,PIMExport!BO56))</f>
        <v>1060</v>
      </c>
      <c r="BP58" s="47">
        <f>IFERROR(PIMExport!BP56*1,IFERROR(SUBSTITUTE(PIMExport!BP56,".",",")*1,PIMExport!BP56))</f>
        <v>1100</v>
      </c>
      <c r="BQ58" s="47">
        <f>IFERROR(PIMExport!BQ56*1,IFERROR(SUBSTITUTE(PIMExport!BQ56,".",",")*1,PIMExport!BQ56))</f>
        <v>1140</v>
      </c>
      <c r="BR58" s="47">
        <f>IFERROR(PIMExport!BR56*1,IFERROR(SUBSTITUTE(PIMExport!BR56,".",",")*1,PIMExport!BR56))</f>
        <v>1190</v>
      </c>
      <c r="BS58" s="47">
        <f>IFERROR(PIMExport!BS56*1,IFERROR(SUBSTITUTE(PIMExport!BS56,".",",")*1,PIMExport!BS56))</f>
        <v>1230</v>
      </c>
      <c r="BT58" s="47">
        <f>IFERROR(PIMExport!BT56*1,IFERROR(SUBSTITUTE(PIMExport!BT56,".",",")*1,PIMExport!BT56))</f>
        <v>1280</v>
      </c>
      <c r="BU58" s="47">
        <f>IFERROR(PIMExport!BU56*1,IFERROR(SUBSTITUTE(PIMExport!BU56,".",",")*1,PIMExport!BU56))</f>
        <v>1320</v>
      </c>
      <c r="BV58" s="47">
        <f>IFERROR(PIMExport!BV56*1,IFERROR(SUBSTITUTE(PIMExport!BV56,".",",")*1,PIMExport!BV56))</f>
        <v>0</v>
      </c>
      <c r="BW58" s="47">
        <f>IFERROR(PIMExport!BW56*1,IFERROR(SUBSTITUTE(PIMExport!BW56,".",",")*1,PIMExport!BW56))</f>
        <v>0</v>
      </c>
      <c r="BX58" s="47">
        <f>IFERROR(PIMExport!BX56*1,IFERROR(SUBSTITUTE(PIMExport!BX56,".",",")*1,PIMExport!BX56))</f>
        <v>0</v>
      </c>
      <c r="BY58" s="47">
        <f>IFERROR(PIMExport!BY56*1,IFERROR(SUBSTITUTE(PIMExport!BY56,".",",")*1,PIMExport!BY56))</f>
        <v>0</v>
      </c>
      <c r="BZ58" s="47">
        <f>IFERROR(PIMExport!BZ56*1,IFERROR(SUBSTITUTE(PIMExport!BZ56,".",",")*1,PIMExport!BZ56))</f>
        <v>0</v>
      </c>
      <c r="CA58" s="47">
        <f>IFERROR(PIMExport!CA56*1,IFERROR(SUBSTITUTE(PIMExport!CA56,".",",")*1,PIMExport!CA56))</f>
        <v>0</v>
      </c>
      <c r="CB58" s="47">
        <f>IFERROR(PIMExport!CB56*1,IFERROR(SUBSTITUTE(PIMExport!CB56,".",",")*1,PIMExport!CB56))</f>
        <v>506</v>
      </c>
      <c r="CC58" s="47">
        <f>IFERROR(PIMExport!CC56*1,IFERROR(SUBSTITUTE(PIMExport!CC56,".",",")*1,PIMExport!CC56))</f>
        <v>1146</v>
      </c>
      <c r="CD58" s="47">
        <f>IFERROR(PIMExport!CD56*1,IFERROR(SUBSTITUTE(PIMExport!CD56,".",",")*1,PIMExport!CD56))</f>
        <v>1886</v>
      </c>
      <c r="CE58" s="47">
        <f>IFERROR(PIMExport!CE56*1,IFERROR(SUBSTITUTE(PIMExport!CE56,".",",")*1,PIMExport!CE56))</f>
        <v>2591</v>
      </c>
      <c r="CF58" s="47">
        <f>IFERROR(PIMExport!CF56*1,IFERROR(SUBSTITUTE(PIMExport!CF56,".",",")*1,PIMExport!CF56))</f>
        <v>3356</v>
      </c>
      <c r="CG58" s="47">
        <f>IFERROR(PIMExport!CG56*1,IFERROR(SUBSTITUTE(PIMExport!CG56,".",",")*1,PIMExport!CG56))</f>
        <v>4096</v>
      </c>
      <c r="CH58" s="47">
        <f>IFERROR(PIMExport!CH56*1,IFERROR(SUBSTITUTE(PIMExport!CH56,".",",")*1,PIMExport!CH56))</f>
        <v>4826</v>
      </c>
      <c r="CI58" s="47">
        <f>IFERROR(PIMExport!CI56*1,IFERROR(SUBSTITUTE(PIMExport!CI56,".",",")*1,PIMExport!CI56))</f>
        <v>5566</v>
      </c>
      <c r="CJ58" s="47">
        <f>IFERROR(PIMExport!CJ56*1,IFERROR(SUBSTITUTE(PIMExport!CJ56,".",",")*1,PIMExport!CJ56))</f>
        <v>6296</v>
      </c>
      <c r="CK58" s="47">
        <f>IFERROR(PIMExport!CK56*1,IFERROR(SUBSTITUTE(PIMExport!CK56,".",",")*1,PIMExport!CK56))</f>
        <v>7061</v>
      </c>
      <c r="CL58" s="47">
        <f>IFERROR(PIMExport!CL56*1,IFERROR(SUBSTITUTE(PIMExport!CL56,".",",")*1,PIMExport!CL56))</f>
        <v>7821</v>
      </c>
      <c r="CM58" s="47">
        <f>IFERROR(PIMExport!CM56*1,IFERROR(SUBSTITUTE(PIMExport!CM56,".",",")*1,PIMExport!CM56))</f>
        <v>8571</v>
      </c>
      <c r="CN58" s="47">
        <f>IFERROR(PIMExport!CN56*1,IFERROR(SUBSTITUTE(PIMExport!CN56,".",",")*1,PIMExport!CN56))</f>
        <v>9331</v>
      </c>
      <c r="CO58" s="47">
        <f>IFERROR(PIMExport!CO56*1,IFERROR(SUBSTITUTE(PIMExport!CO56,".",",")*1,PIMExport!CO56))</f>
        <v>10081</v>
      </c>
      <c r="CP58" s="47">
        <f>IFERROR(PIMExport!CP56*1,IFERROR(SUBSTITUTE(PIMExport!CP56,".",",")*1,PIMExport!CP56))</f>
        <v>11001</v>
      </c>
      <c r="CQ58" s="47">
        <f>IFERROR(PIMExport!CQ56*1,IFERROR(SUBSTITUTE(PIMExport!CQ56,".",",")*1,PIMExport!CQ56))</f>
        <v>15000</v>
      </c>
      <c r="CR58" s="47">
        <f>IFERROR(PIMExport!CR56*1,IFERROR(SUBSTITUTE(PIMExport!CR56,".",",")*1,PIMExport!CR56))</f>
        <v>0</v>
      </c>
      <c r="CS58" s="47">
        <f>IFERROR(PIMExport!CS56*1,IFERROR(SUBSTITUTE(PIMExport!CS56,".",",")*1,PIMExport!CS56))</f>
        <v>0</v>
      </c>
      <c r="CT58" s="47">
        <f>IFERROR(PIMExport!CT56*1,IFERROR(SUBSTITUTE(PIMExport!CT56,".",",")*1,PIMExport!CT56))</f>
        <v>0</v>
      </c>
      <c r="CU58" s="47">
        <f>IFERROR(PIMExport!CU56*1,IFERROR(SUBSTITUTE(PIMExport!CU56,".",",")*1,PIMExport!CU56))</f>
        <v>50</v>
      </c>
      <c r="CV58" s="47">
        <f>IFERROR(PIMExport!CV56*1,IFERROR(SUBSTITUTE(PIMExport!CV56,".",",")*1,PIMExport!CV56))</f>
        <v>8400</v>
      </c>
      <c r="CW58" s="47">
        <f>IFERROR(PIMExport!CW56*1,IFERROR(SUBSTITUTE(PIMExport!CW56,".",",")*1,PIMExport!CW56))</f>
        <v>8.4599999999999996E-5</v>
      </c>
      <c r="CX58" s="47">
        <f>IFERROR(PIMExport!CX56*1,IFERROR(SUBSTITUTE(PIMExport!CX56,".",",")*1,PIMExport!CX56))</f>
        <v>400</v>
      </c>
      <c r="CY58" s="47">
        <f>IFERROR(PIMExport!CY56*1,IFERROR(SUBSTITUTE(PIMExport!CY56,".",",")*1,PIMExport!CY56))</f>
        <v>500</v>
      </c>
      <c r="CZ58" s="47">
        <f>IFERROR(PIMExport!CZ56*1,IFERROR(SUBSTITUTE(PIMExport!CZ56,".",",")*1,PIMExport!CZ56))</f>
        <v>20200</v>
      </c>
      <c r="DA58" s="47">
        <f>IFERROR(PIMExport!DA56*1,IFERROR(SUBSTITUTE(PIMExport!DA56,".",",")*1,PIMExport!DA56))</f>
        <v>500</v>
      </c>
      <c r="DB58" s="47">
        <f>IFERROR(PIMExport!DB56*1,IFERROR(SUBSTITUTE(PIMExport!DB56,".",",")*1,PIMExport!DB56))</f>
        <v>0</v>
      </c>
      <c r="DC58" s="47">
        <f>IFERROR(PIMExport!DC56*1,IFERROR(SUBSTITUTE(PIMExport!DC56,".",",")*1,PIMExport!DC56))</f>
        <v>0</v>
      </c>
      <c r="DD58" s="47">
        <f>IFERROR(PIMExport!DD56*1,IFERROR(SUBSTITUTE(PIMExport!DD56,".",",")*1,PIMExport!DD56))</f>
        <v>0</v>
      </c>
      <c r="DE58" s="47">
        <f>IFERROR(PIMExport!DE56*1,IFERROR(SUBSTITUTE(PIMExport!DE56,".",",")*1,PIMExport!DE56))</f>
        <v>0</v>
      </c>
      <c r="DF58" s="47">
        <f>IFERROR(PIMExport!DF56*1,IFERROR(SUBSTITUTE(PIMExport!DF56,".",",")*1,PIMExport!DF56))</f>
        <v>0</v>
      </c>
      <c r="DG58" s="47">
        <f>IFERROR(PIMExport!DG56*1,IFERROR(SUBSTITUTE(PIMExport!DG56,".",",")*1,PIMExport!DG56))</f>
        <v>0</v>
      </c>
      <c r="DH58" s="47" t="str">
        <f>IFERROR(PIMExport!DH56*1,IFERROR(SUBSTITUTE(PIMExport!DH56,".",",")*1,PIMExport!DH56))</f>
        <v>Equal to or better than 0.025 mm</v>
      </c>
      <c r="DI58" s="47">
        <f>IFERROR(PIMExport!DI56*1,IFERROR(SUBSTITUTE(PIMExport!DI56,".",",")*1,PIMExport!DI56))</f>
        <v>0</v>
      </c>
      <c r="DJ58" s="47" t="str">
        <f>IFERROR(PIMExport!DJ56*1,IFERROR(SUBSTITUTE(PIMExport!DJ56,".",",")*1,PIMExport!DJ56))</f>
        <v>60 x 60 mm</v>
      </c>
      <c r="DK58" s="47" t="str">
        <f>IFERROR(PIMExport!DK56*1,IFERROR(SUBSTITUTE(PIMExport!DK56,".",",")*1,PIMExport!DK56))</f>
        <v>20 mm</v>
      </c>
      <c r="DL58" s="47">
        <f>IFERROR(PIMExport!DL56*1,IFERROR(SUBSTITUTE(PIMExport!DL56,".",",")*1,PIMExport!DL56))</f>
        <v>470</v>
      </c>
      <c r="DM58" s="47">
        <f>IFERROR(PIMExport!DM56*1,IFERROR(SUBSTITUTE(PIMExport!DM56,".",",")*1,PIMExport!DM56))</f>
        <v>5780</v>
      </c>
      <c r="DN58" s="47">
        <f>IFERROR(PIMExport!DN56*1,IFERROR(SUBSTITUTE(PIMExport!DN56,".",",")*1,PIMExport!DN56))</f>
        <v>0</v>
      </c>
      <c r="DO58" s="47">
        <f>IFERROR(PIMExport!DO56*1,IFERROR(SUBSTITUTE(PIMExport!DO56,".",",")*1,PIMExport!DO56))</f>
        <v>0</v>
      </c>
    </row>
    <row r="59" spans="1:119">
      <c r="A59" s="47" t="str">
        <f>IFERROR(PIMExport!A57*1,IFERROR(SUBSTITUTE(PIMExport!A57,".",",")*1,PIMExport!A57))</f>
        <v>WM06D05-N</v>
      </c>
      <c r="B59" s="47" t="str">
        <f>IFERROR(PIMExport!B57*1,IFERROR(SUBSTITUTE(PIMExport!B57,".",",")*1,PIMExport!B57))</f>
        <v>BallScrew</v>
      </c>
      <c r="C59" s="47" t="str">
        <f>IFERROR(PIMExport!C57*1,IFERROR(SUBSTITUTE(PIMExport!C57,".",",")*1,PIMExport!C57))</f>
        <v>Ball Guide</v>
      </c>
      <c r="D59" s="47">
        <f>IFERROR(PIMExport!D57*1,IFERROR(SUBSTITUTE(PIMExport!D57,".",",")*1,PIMExport!D57))</f>
        <v>11000</v>
      </c>
      <c r="E59" s="47">
        <f>IFERROR(PIMExport!E57*1,IFERROR(SUBSTITUTE(PIMExport!E57,".",",")*1,PIMExport!E57))</f>
        <v>1.99</v>
      </c>
      <c r="F59" s="47">
        <f>IFERROR(PIMExport!F57*1,IFERROR(SUBSTITUTE(PIMExport!F57,".",",")*1,PIMExport!F57))</f>
        <v>0</v>
      </c>
      <c r="G59" s="47">
        <f>IFERROR(PIMExport!G57*1,IFERROR(SUBSTITUTE(PIMExport!G57,".",",")*1,PIMExport!G57))</f>
        <v>6.16</v>
      </c>
      <c r="H59" s="47">
        <f>IFERROR(PIMExport!H57*1,IFERROR(SUBSTITUTE(PIMExport!H57,".",",")*1,PIMExport!H57))</f>
        <v>0.65</v>
      </c>
      <c r="I59" s="47">
        <f>IFERROR(PIMExport!I57*1,IFERROR(SUBSTITUTE(PIMExport!I57,".",",")*1,PIMExport!I57))</f>
        <v>141.69999999999999</v>
      </c>
      <c r="J59" s="47">
        <f>IFERROR(PIMExport!J57*1,IFERROR(SUBSTITUTE(PIMExport!J57,".",",")*1,PIMExport!J57))</f>
        <v>35</v>
      </c>
      <c r="K59" s="47">
        <f>IFERROR(PIMExport!K57*1,IFERROR(SUBSTITUTE(PIMExport!K57,".",",")*1,PIMExport!K57))</f>
        <v>0</v>
      </c>
      <c r="L59" s="47">
        <f>IFERROR(PIMExport!L57*1,IFERROR(SUBSTITUTE(PIMExport!L57,".",",")*1,PIMExport!L57))</f>
        <v>3.8999999999999999E-5</v>
      </c>
      <c r="M59" s="47">
        <f>IFERROR(PIMExport!M57*1,IFERROR(SUBSTITUTE(PIMExport!M57,".",",")*1,PIMExport!M57))</f>
        <v>0.9</v>
      </c>
      <c r="N59" s="47">
        <f>IFERROR(PIMExport!N57*1,IFERROR(SUBSTITUTE(PIMExport!N57,".",",")*1,PIMExport!N57))</f>
        <v>150</v>
      </c>
      <c r="O59" s="47">
        <f>IFERROR(PIMExport!O57*1,IFERROR(SUBSTITUTE(PIMExport!O57,".",",")*1,PIMExport!O57))</f>
        <v>1500</v>
      </c>
      <c r="P59" s="47">
        <f>IFERROR(PIMExport!P57*1,IFERROR(SUBSTITUTE(PIMExport!P57,".",",")*1,PIMExport!P57))</f>
        <v>3000</v>
      </c>
      <c r="Q59" s="47">
        <f>IFERROR(PIMExport!Q57*1,IFERROR(SUBSTITUTE(PIMExport!Q57,".",",")*1,PIMExport!Q57))</f>
        <v>0.8</v>
      </c>
      <c r="R59" s="47">
        <f>IFERROR(PIMExport!R57*1,IFERROR(SUBSTITUTE(PIMExport!R57,".",",")*1,PIMExport!R57))</f>
        <v>1.4</v>
      </c>
      <c r="S59" s="47">
        <f>IFERROR(PIMExport!S57*1,IFERROR(SUBSTITUTE(PIMExport!S57,".",",")*1,PIMExport!S57))</f>
        <v>1.8</v>
      </c>
      <c r="T59" s="47">
        <f>IFERROR(PIMExport!T57*1,IFERROR(SUBSTITUTE(PIMExport!T57,".",",")*1,PIMExport!T57))</f>
        <v>20</v>
      </c>
      <c r="U59" s="47">
        <f>IFERROR(PIMExport!U57*1,IFERROR(SUBSTITUTE(PIMExport!U57,".",",")*1,PIMExport!U57))</f>
        <v>0.1</v>
      </c>
      <c r="V59" s="47">
        <f>IFERROR(PIMExport!V57*1,IFERROR(SUBSTITUTE(PIMExport!V57,".",",")*1,PIMExport!V57))</f>
        <v>0</v>
      </c>
      <c r="W59" s="47">
        <f>IFERROR(PIMExport!W57*1,IFERROR(SUBSTITUTE(PIMExport!W57,".",",")*1,PIMExport!W57))</f>
        <v>0</v>
      </c>
      <c r="X59" s="47">
        <f>IFERROR(PIMExport!X57*1,IFERROR(SUBSTITUTE(PIMExport!X57,".",",")*1,PIMExport!X57))</f>
        <v>0</v>
      </c>
      <c r="Y59" s="47">
        <f>IFERROR(PIMExport!Y57*1,IFERROR(SUBSTITUTE(PIMExport!Y57,".",",")*1,PIMExport!Y57))</f>
        <v>4000</v>
      </c>
      <c r="Z59" s="47">
        <f>IFERROR(PIMExport!Z57*1,IFERROR(SUBSTITUTE(PIMExport!Z57,".",",")*1,PIMExport!Z57))</f>
        <v>0</v>
      </c>
      <c r="AA59" s="47">
        <f>IFERROR(PIMExport!AA57*1,IFERROR(SUBSTITUTE(PIMExport!AA57,".",",")*1,PIMExport!AA57))</f>
        <v>0</v>
      </c>
      <c r="AB59" s="47">
        <f>IFERROR(PIMExport!AB57*1,IFERROR(SUBSTITUTE(PIMExport!AB57,".",",")*1,PIMExport!AB57))</f>
        <v>0</v>
      </c>
      <c r="AC59" s="47">
        <f>IFERROR(PIMExport!AC57*1,IFERROR(SUBSTITUTE(PIMExport!AC57,".",",")*1,PIMExport!AC57))</f>
        <v>0</v>
      </c>
      <c r="AD59" s="47">
        <f>IFERROR(PIMExport!AD57*1,IFERROR(SUBSTITUTE(PIMExport!AD57,".",",")*1,PIMExport!AD57))</f>
        <v>0</v>
      </c>
      <c r="AE59" s="47">
        <f>IFERROR(PIMExport!AE57*1,IFERROR(SUBSTITUTE(PIMExport!AE57,".",",")*1,PIMExport!AE57))</f>
        <v>2000</v>
      </c>
      <c r="AF59" s="47">
        <f>IFERROR(PIMExport!AF57*1,IFERROR(SUBSTITUTE(PIMExport!AF57,".",",")*1,PIMExport!AF57))</f>
        <v>2000</v>
      </c>
      <c r="AG59" s="47">
        <f>IFERROR(PIMExport!AG57*1,IFERROR(SUBSTITUTE(PIMExport!AG57,".",",")*1,PIMExport!AG57))</f>
        <v>100</v>
      </c>
      <c r="AH59" s="47">
        <f>IFERROR(PIMExport!AH57*1,IFERROR(SUBSTITUTE(PIMExport!AH57,".",",")*1,PIMExport!AH57))</f>
        <v>200</v>
      </c>
      <c r="AI59" s="47">
        <f>IFERROR(PIMExport!AI57*1,IFERROR(SUBSTITUTE(PIMExport!AI57,".",",")*1,PIMExport!AI57))</f>
        <v>200</v>
      </c>
      <c r="AJ59" s="47">
        <f>IFERROR(PIMExport!AJ57*1,IFERROR(SUBSTITUTE(PIMExport!AJ57,".",",")*1,PIMExport!AJ57))</f>
        <v>0</v>
      </c>
      <c r="AK59" s="47">
        <f>IFERROR(PIMExport!AK57*1,IFERROR(SUBSTITUTE(PIMExport!AK57,".",",")*1,PIMExport!AK57))</f>
        <v>0</v>
      </c>
      <c r="AL59" s="47">
        <f>IFERROR(PIMExport!AL57*1,IFERROR(SUBSTITUTE(PIMExport!AL57,".",",")*1,PIMExport!AL57))</f>
        <v>0.25</v>
      </c>
      <c r="AM59" s="47">
        <f>IFERROR(PIMExport!AM57*1,IFERROR(SUBSTITUTE(PIMExport!AM57,".",",")*1,PIMExport!AM57))</f>
        <v>20</v>
      </c>
      <c r="AN59" s="47">
        <f>IFERROR(PIMExport!AN57*1,IFERROR(SUBSTITUTE(PIMExport!AN57,".",",")*1,PIMExport!AN57))</f>
        <v>1</v>
      </c>
      <c r="AO59" s="47">
        <f>IFERROR(PIMExport!AO57*1,IFERROR(SUBSTITUTE(PIMExport!AO57,".",",")*1,PIMExport!AO57))</f>
        <v>42324</v>
      </c>
      <c r="AP59" s="47">
        <f>IFERROR(PIMExport!AP57*1,IFERROR(SUBSTITUTE(PIMExport!AP57,".",",")*1,PIMExport!AP57))</f>
        <v>500</v>
      </c>
      <c r="AQ59" s="47">
        <f>IFERROR(PIMExport!AQ57*1,IFERROR(SUBSTITUTE(PIMExport!AQ57,".",",")*1,PIMExport!AQ57))</f>
        <v>0</v>
      </c>
      <c r="AR59" s="47">
        <f>IFERROR(PIMExport!AR57*1,IFERROR(SUBSTITUTE(PIMExport!AR57,".",",")*1,PIMExport!AR57))</f>
        <v>0</v>
      </c>
      <c r="AS59" s="47">
        <f>IFERROR(PIMExport!AS57*1,IFERROR(SUBSTITUTE(PIMExport!AS57,".",",")*1,PIMExport!AS57))</f>
        <v>0</v>
      </c>
      <c r="AT59" s="47">
        <f>IFERROR(PIMExport!AT57*1,IFERROR(SUBSTITUTE(PIMExport!AT57,".",",")*1,PIMExport!AT57))</f>
        <v>0</v>
      </c>
      <c r="AU59" s="47">
        <f>IFERROR(PIMExport!AU57*1,IFERROR(SUBSTITUTE(PIMExport!AU57,".",",")*1,PIMExport!AU57))</f>
        <v>0</v>
      </c>
      <c r="AV59" s="47">
        <f>IFERROR(PIMExport!AV57*1,IFERROR(SUBSTITUTE(PIMExport!AV57,".",",")*1,PIMExport!AV57))</f>
        <v>0</v>
      </c>
      <c r="AW59" s="47">
        <f>IFERROR(PIMExport!AW57*1,IFERROR(SUBSTITUTE(PIMExport!AW57,".",",")*1,PIMExport!AW57))</f>
        <v>0</v>
      </c>
      <c r="AX59" s="47">
        <f>IFERROR(PIMExport!AX57*1,IFERROR(SUBSTITUTE(PIMExport!AX57,".",",")*1,PIMExport!AX57))</f>
        <v>0</v>
      </c>
      <c r="AY59" s="47">
        <f>IFERROR(PIMExport!AY57*1,IFERROR(SUBSTITUTE(PIMExport!AY57,".",",")*1,PIMExport!AY57))</f>
        <v>0</v>
      </c>
      <c r="AZ59" s="47">
        <f>IFERROR(PIMExport!AZ57*1,IFERROR(SUBSTITUTE(PIMExport!AZ57,".",",")*1,PIMExport!AZ57))</f>
        <v>0</v>
      </c>
      <c r="BA59" s="47">
        <f>IFERROR(PIMExport!BA57*1,IFERROR(SUBSTITUTE(PIMExport!BA57,".",",")*1,PIMExport!BA57))</f>
        <v>0</v>
      </c>
      <c r="BB59" s="47">
        <f>IFERROR(PIMExport!BB57*1,IFERROR(SUBSTITUTE(PIMExport!BB57,".",",")*1,PIMExport!BB57))</f>
        <v>0</v>
      </c>
      <c r="BC59" s="47">
        <f>IFERROR(PIMExport!BC57*1,IFERROR(SUBSTITUTE(PIMExport!BC57,".",",")*1,PIMExport!BC57))</f>
        <v>0</v>
      </c>
      <c r="BD59" s="47">
        <f>IFERROR(PIMExport!BD57*1,IFERROR(SUBSTITUTE(PIMExport!BD57,".",",")*1,PIMExport!BD57))</f>
        <v>0</v>
      </c>
      <c r="BE59" s="47">
        <f>IFERROR(PIMExport!BE57*1,IFERROR(SUBSTITUTE(PIMExport!BE57,".",",")*1,PIMExport!BE57))</f>
        <v>0</v>
      </c>
      <c r="BF59" s="47">
        <f>IFERROR(PIMExport!BF57*1,IFERROR(SUBSTITUTE(PIMExport!BF57,".",",")*1,PIMExport!BF57))</f>
        <v>0</v>
      </c>
      <c r="BG59" s="47">
        <f>IFERROR(PIMExport!BG57*1,IFERROR(SUBSTITUTE(PIMExport!BG57,".",",")*1,PIMExport!BG57))</f>
        <v>460</v>
      </c>
      <c r="BH59" s="47">
        <f>IFERROR(PIMExport!BH57*1,IFERROR(SUBSTITUTE(PIMExport!BH57,".",",")*1,PIMExport!BH57))</f>
        <v>560</v>
      </c>
      <c r="BI59" s="47">
        <f>IFERROR(PIMExport!BI57*1,IFERROR(SUBSTITUTE(PIMExport!BI57,".",",")*1,PIMExport!BI57))</f>
        <v>600</v>
      </c>
      <c r="BJ59" s="47">
        <f>IFERROR(PIMExport!BJ57*1,IFERROR(SUBSTITUTE(PIMExport!BJ57,".",",")*1,PIMExport!BJ57))</f>
        <v>650</v>
      </c>
      <c r="BK59" s="47">
        <f>IFERROR(PIMExport!BK57*1,IFERROR(SUBSTITUTE(PIMExport!BK57,".",",")*1,PIMExport!BK57))</f>
        <v>690</v>
      </c>
      <c r="BL59" s="47">
        <f>IFERROR(PIMExport!BL57*1,IFERROR(SUBSTITUTE(PIMExport!BL57,".",",")*1,PIMExport!BL57))</f>
        <v>730</v>
      </c>
      <c r="BM59" s="47">
        <f>IFERROR(PIMExport!BM57*1,IFERROR(SUBSTITUTE(PIMExport!BM57,".",",")*1,PIMExport!BM57))</f>
        <v>780</v>
      </c>
      <c r="BN59" s="47">
        <f>IFERROR(PIMExport!BN57*1,IFERROR(SUBSTITUTE(PIMExport!BN57,".",",")*1,PIMExport!BN57))</f>
        <v>820</v>
      </c>
      <c r="BO59" s="47">
        <f>IFERROR(PIMExport!BO57*1,IFERROR(SUBSTITUTE(PIMExport!BO57,".",",")*1,PIMExport!BO57))</f>
        <v>870</v>
      </c>
      <c r="BP59" s="47">
        <f>IFERROR(PIMExport!BP57*1,IFERROR(SUBSTITUTE(PIMExport!BP57,".",",")*1,PIMExport!BP57))</f>
        <v>910</v>
      </c>
      <c r="BQ59" s="47">
        <f>IFERROR(PIMExport!BQ57*1,IFERROR(SUBSTITUTE(PIMExport!BQ57,".",",")*1,PIMExport!BQ57))</f>
        <v>950</v>
      </c>
      <c r="BR59" s="47">
        <f>IFERROR(PIMExport!BR57*1,IFERROR(SUBSTITUTE(PIMExport!BR57,".",",")*1,PIMExport!BR57))</f>
        <v>1000</v>
      </c>
      <c r="BS59" s="47">
        <f>IFERROR(PIMExport!BS57*1,IFERROR(SUBSTITUTE(PIMExport!BS57,".",",")*1,PIMExport!BS57))</f>
        <v>1040</v>
      </c>
      <c r="BT59" s="47">
        <f>IFERROR(PIMExport!BT57*1,IFERROR(SUBSTITUTE(PIMExport!BT57,".",",")*1,PIMExport!BT57))</f>
        <v>1090</v>
      </c>
      <c r="BU59" s="47">
        <f>IFERROR(PIMExport!BU57*1,IFERROR(SUBSTITUTE(PIMExport!BU57,".",",")*1,PIMExport!BU57))</f>
        <v>1130</v>
      </c>
      <c r="BV59" s="47">
        <f>IFERROR(PIMExport!BV57*1,IFERROR(SUBSTITUTE(PIMExport!BV57,".",",")*1,PIMExport!BV57))</f>
        <v>0</v>
      </c>
      <c r="BW59" s="47">
        <f>IFERROR(PIMExport!BW57*1,IFERROR(SUBSTITUTE(PIMExport!BW57,".",",")*1,PIMExport!BW57))</f>
        <v>0</v>
      </c>
      <c r="BX59" s="47">
        <f>IFERROR(PIMExport!BX57*1,IFERROR(SUBSTITUTE(PIMExport!BX57,".",",")*1,PIMExport!BX57))</f>
        <v>0</v>
      </c>
      <c r="BY59" s="47">
        <f>IFERROR(PIMExport!BY57*1,IFERROR(SUBSTITUTE(PIMExport!BY57,".",",")*1,PIMExport!BY57))</f>
        <v>0</v>
      </c>
      <c r="BZ59" s="47">
        <f>IFERROR(PIMExport!BZ57*1,IFERROR(SUBSTITUTE(PIMExport!BZ57,".",",")*1,PIMExport!BZ57))</f>
        <v>0</v>
      </c>
      <c r="CA59" s="47">
        <f>IFERROR(PIMExport!CA57*1,IFERROR(SUBSTITUTE(PIMExport!CA57,".",",")*1,PIMExport!CA57))</f>
        <v>0</v>
      </c>
      <c r="CB59" s="47">
        <f>IFERROR(PIMExport!CB57*1,IFERROR(SUBSTITUTE(PIMExport!CB57,".",",")*1,PIMExport!CB57))</f>
        <v>696</v>
      </c>
      <c r="CC59" s="47">
        <f>IFERROR(PIMExport!CC57*1,IFERROR(SUBSTITUTE(PIMExport!CC57,".",",")*1,PIMExport!CC57))</f>
        <v>1336</v>
      </c>
      <c r="CD59" s="47">
        <f>IFERROR(PIMExport!CD57*1,IFERROR(SUBSTITUTE(PIMExport!CD57,".",",")*1,PIMExport!CD57))</f>
        <v>2076</v>
      </c>
      <c r="CE59" s="47">
        <f>IFERROR(PIMExport!CE57*1,IFERROR(SUBSTITUTE(PIMExport!CE57,".",",")*1,PIMExport!CE57))</f>
        <v>2781</v>
      </c>
      <c r="CF59" s="47">
        <f>IFERROR(PIMExport!CF57*1,IFERROR(SUBSTITUTE(PIMExport!CF57,".",",")*1,PIMExport!CF57))</f>
        <v>3546</v>
      </c>
      <c r="CG59" s="47">
        <f>IFERROR(PIMExport!CG57*1,IFERROR(SUBSTITUTE(PIMExport!CG57,".",",")*1,PIMExport!CG57))</f>
        <v>4286</v>
      </c>
      <c r="CH59" s="47">
        <f>IFERROR(PIMExport!CH57*1,IFERROR(SUBSTITUTE(PIMExport!CH57,".",",")*1,PIMExport!CH57))</f>
        <v>5016</v>
      </c>
      <c r="CI59" s="47">
        <f>IFERROR(PIMExport!CI57*1,IFERROR(SUBSTITUTE(PIMExport!CI57,".",",")*1,PIMExport!CI57))</f>
        <v>5756</v>
      </c>
      <c r="CJ59" s="47">
        <f>IFERROR(PIMExport!CJ57*1,IFERROR(SUBSTITUTE(PIMExport!CJ57,".",",")*1,PIMExport!CJ57))</f>
        <v>6486</v>
      </c>
      <c r="CK59" s="47">
        <f>IFERROR(PIMExport!CK57*1,IFERROR(SUBSTITUTE(PIMExport!CK57,".",",")*1,PIMExport!CK57))</f>
        <v>7251</v>
      </c>
      <c r="CL59" s="47">
        <f>IFERROR(PIMExport!CL57*1,IFERROR(SUBSTITUTE(PIMExport!CL57,".",",")*1,PIMExport!CL57))</f>
        <v>8011</v>
      </c>
      <c r="CM59" s="47">
        <f>IFERROR(PIMExport!CM57*1,IFERROR(SUBSTITUTE(PIMExport!CM57,".",",")*1,PIMExport!CM57))</f>
        <v>8761</v>
      </c>
      <c r="CN59" s="47">
        <f>IFERROR(PIMExport!CN57*1,IFERROR(SUBSTITUTE(PIMExport!CN57,".",",")*1,PIMExport!CN57))</f>
        <v>9521</v>
      </c>
      <c r="CO59" s="47">
        <f>IFERROR(PIMExport!CO57*1,IFERROR(SUBSTITUTE(PIMExport!CO57,".",",")*1,PIMExport!CO57))</f>
        <v>10271</v>
      </c>
      <c r="CP59" s="47">
        <f>IFERROR(PIMExport!CP57*1,IFERROR(SUBSTITUTE(PIMExport!CP57,".",",")*1,PIMExport!CP57))</f>
        <v>11001</v>
      </c>
      <c r="CQ59" s="47">
        <f>IFERROR(PIMExport!CQ57*1,IFERROR(SUBSTITUTE(PIMExport!CQ57,".",",")*1,PIMExport!CQ57))</f>
        <v>15000</v>
      </c>
      <c r="CR59" s="47">
        <f>IFERROR(PIMExport!CR57*1,IFERROR(SUBSTITUTE(PIMExport!CR57,".",",")*1,PIMExport!CR57))</f>
        <v>0</v>
      </c>
      <c r="CS59" s="47">
        <f>IFERROR(PIMExport!CS57*1,IFERROR(SUBSTITUTE(PIMExport!CS57,".",",")*1,PIMExport!CS57))</f>
        <v>0</v>
      </c>
      <c r="CT59" s="47">
        <f>IFERROR(PIMExport!CT57*1,IFERROR(SUBSTITUTE(PIMExport!CT57,".",",")*1,PIMExport!CT57))</f>
        <v>0</v>
      </c>
      <c r="CU59" s="47">
        <f>IFERROR(PIMExport!CU57*1,IFERROR(SUBSTITUTE(PIMExport!CU57,".",",")*1,PIMExport!CU57))</f>
        <v>5</v>
      </c>
      <c r="CV59" s="47">
        <f>IFERROR(PIMExport!CV57*1,IFERROR(SUBSTITUTE(PIMExport!CV57,".",",")*1,PIMExport!CV57))</f>
        <v>10500</v>
      </c>
      <c r="CW59" s="47">
        <f>IFERROR(PIMExport!CW57*1,IFERROR(SUBSTITUTE(PIMExport!CW57,".",",")*1,PIMExport!CW57))</f>
        <v>8.4599999999999996E-5</v>
      </c>
      <c r="CX59" s="47">
        <f>IFERROR(PIMExport!CX57*1,IFERROR(SUBSTITUTE(PIMExport!CX57,".",",")*1,PIMExport!CX57))</f>
        <v>400</v>
      </c>
      <c r="CY59" s="47">
        <f>IFERROR(PIMExport!CY57*1,IFERROR(SUBSTITUTE(PIMExport!CY57,".",",")*1,PIMExport!CY57))</f>
        <v>500</v>
      </c>
      <c r="CZ59" s="47">
        <f>IFERROR(PIMExport!CZ57*1,IFERROR(SUBSTITUTE(PIMExport!CZ57,".",",")*1,PIMExport!CZ57))</f>
        <v>20200</v>
      </c>
      <c r="DA59" s="47">
        <f>IFERROR(PIMExport!DA57*1,IFERROR(SUBSTITUTE(PIMExport!DA57,".",",")*1,PIMExport!DA57))</f>
        <v>500</v>
      </c>
      <c r="DB59" s="47">
        <f>IFERROR(PIMExport!DB57*1,IFERROR(SUBSTITUTE(PIMExport!DB57,".",",")*1,PIMExport!DB57))</f>
        <v>0</v>
      </c>
      <c r="DC59" s="47">
        <f>IFERROR(PIMExport!DC57*1,IFERROR(SUBSTITUTE(PIMExport!DC57,".",",")*1,PIMExport!DC57))</f>
        <v>0</v>
      </c>
      <c r="DD59" s="47">
        <f>IFERROR(PIMExport!DD57*1,IFERROR(SUBSTITUTE(PIMExport!DD57,".",",")*1,PIMExport!DD57))</f>
        <v>0</v>
      </c>
      <c r="DE59" s="47">
        <f>IFERROR(PIMExport!DE57*1,IFERROR(SUBSTITUTE(PIMExport!DE57,".",",")*1,PIMExport!DE57))</f>
        <v>0</v>
      </c>
      <c r="DF59" s="47">
        <f>IFERROR(PIMExport!DF57*1,IFERROR(SUBSTITUTE(PIMExport!DF57,".",",")*1,PIMExport!DF57))</f>
        <v>0</v>
      </c>
      <c r="DG59" s="47">
        <f>IFERROR(PIMExport!DG57*1,IFERROR(SUBSTITUTE(PIMExport!DG57,".",",")*1,PIMExport!DG57))</f>
        <v>0</v>
      </c>
      <c r="DH59" s="47" t="str">
        <f>IFERROR(PIMExport!DH57*1,IFERROR(SUBSTITUTE(PIMExport!DH57,".",",")*1,PIMExport!DH57))</f>
        <v>Equal to or better than 0.025 mm</v>
      </c>
      <c r="DI59" s="47">
        <f>IFERROR(PIMExport!DI57*1,IFERROR(SUBSTITUTE(PIMExport!DI57,".",",")*1,PIMExport!DI57))</f>
        <v>0</v>
      </c>
      <c r="DJ59" s="47" t="str">
        <f>IFERROR(PIMExport!DJ57*1,IFERROR(SUBSTITUTE(PIMExport!DJ57,".",",")*1,PIMExport!DJ57))</f>
        <v>60 x 60 mm</v>
      </c>
      <c r="DK59" s="47" t="str">
        <f>IFERROR(PIMExport!DK57*1,IFERROR(SUBSTITUTE(PIMExport!DK57,".",",")*1,PIMExport!DK57))</f>
        <v>20 mm</v>
      </c>
      <c r="DL59" s="47">
        <f>IFERROR(PIMExport!DL57*1,IFERROR(SUBSTITUTE(PIMExport!DL57,".",",")*1,PIMExport!DL57))</f>
        <v>280</v>
      </c>
      <c r="DM59" s="47">
        <f>IFERROR(PIMExport!DM57*1,IFERROR(SUBSTITUTE(PIMExport!DM57,".",",")*1,PIMExport!DM57))</f>
        <v>12130</v>
      </c>
      <c r="DN59" s="47">
        <f>IFERROR(PIMExport!DN57*1,IFERROR(SUBSTITUTE(PIMExport!DN57,".",",")*1,PIMExport!DN57))</f>
        <v>0</v>
      </c>
      <c r="DO59" s="47">
        <f>IFERROR(PIMExport!DO57*1,IFERROR(SUBSTITUTE(PIMExport!DO57,".",",")*1,PIMExport!DO57))</f>
        <v>0</v>
      </c>
    </row>
    <row r="60" spans="1:119">
      <c r="A60" s="47" t="str">
        <f>IFERROR(PIMExport!A58*1,IFERROR(SUBSTITUTE(PIMExport!A58,".",",")*1,PIMExport!A58))</f>
        <v>WM06D20-N</v>
      </c>
      <c r="B60" s="47" t="str">
        <f>IFERROR(PIMExport!B58*1,IFERROR(SUBSTITUTE(PIMExport!B58,".",",")*1,PIMExport!B58))</f>
        <v>BallScrew</v>
      </c>
      <c r="C60" s="47" t="str">
        <f>IFERROR(PIMExport!C58*1,IFERROR(SUBSTITUTE(PIMExport!C58,".",",")*1,PIMExport!C58))</f>
        <v>Ball Guide</v>
      </c>
      <c r="D60" s="47">
        <f>IFERROR(PIMExport!D58*1,IFERROR(SUBSTITUTE(PIMExport!D58,".",",")*1,PIMExport!D58))</f>
        <v>11000</v>
      </c>
      <c r="E60" s="47">
        <f>IFERROR(PIMExport!E58*1,IFERROR(SUBSTITUTE(PIMExport!E58,".",",")*1,PIMExport!E58))</f>
        <v>1.99</v>
      </c>
      <c r="F60" s="47">
        <f>IFERROR(PIMExport!F58*1,IFERROR(SUBSTITUTE(PIMExport!F58,".",",")*1,PIMExport!F58))</f>
        <v>0</v>
      </c>
      <c r="G60" s="47">
        <f>IFERROR(PIMExport!G58*1,IFERROR(SUBSTITUTE(PIMExport!G58,".",",")*1,PIMExport!G58))</f>
        <v>6.16</v>
      </c>
      <c r="H60" s="47">
        <f>IFERROR(PIMExport!H58*1,IFERROR(SUBSTITUTE(PIMExport!H58,".",",")*1,PIMExport!H58))</f>
        <v>0.65</v>
      </c>
      <c r="I60" s="47">
        <f>IFERROR(PIMExport!I58*1,IFERROR(SUBSTITUTE(PIMExport!I58,".",",")*1,PIMExport!I58))</f>
        <v>141.69999999999999</v>
      </c>
      <c r="J60" s="47">
        <f>IFERROR(PIMExport!J58*1,IFERROR(SUBSTITUTE(PIMExport!J58,".",",")*1,PIMExport!J58))</f>
        <v>35</v>
      </c>
      <c r="K60" s="47">
        <f>IFERROR(PIMExport!K58*1,IFERROR(SUBSTITUTE(PIMExport!K58,".",",")*1,PIMExport!K58))</f>
        <v>0</v>
      </c>
      <c r="L60" s="47">
        <f>IFERROR(PIMExport!L58*1,IFERROR(SUBSTITUTE(PIMExport!L58,".",",")*1,PIMExport!L58))</f>
        <v>3.8999999999999999E-5</v>
      </c>
      <c r="M60" s="47">
        <f>IFERROR(PIMExport!M58*1,IFERROR(SUBSTITUTE(PIMExport!M58,".",",")*1,PIMExport!M58))</f>
        <v>0.9</v>
      </c>
      <c r="N60" s="47">
        <f>IFERROR(PIMExport!N58*1,IFERROR(SUBSTITUTE(PIMExport!N58,".",",")*1,PIMExport!N58))</f>
        <v>150</v>
      </c>
      <c r="O60" s="47">
        <f>IFERROR(PIMExport!O58*1,IFERROR(SUBSTITUTE(PIMExport!O58,".",",")*1,PIMExport!O58))</f>
        <v>1500</v>
      </c>
      <c r="P60" s="47">
        <f>IFERROR(PIMExport!P58*1,IFERROR(SUBSTITUTE(PIMExport!P58,".",",")*1,PIMExport!P58))</f>
        <v>3000</v>
      </c>
      <c r="Q60" s="47">
        <f>IFERROR(PIMExport!Q58*1,IFERROR(SUBSTITUTE(PIMExport!Q58,".",",")*1,PIMExport!Q58))</f>
        <v>1.3</v>
      </c>
      <c r="R60" s="47">
        <f>IFERROR(PIMExport!R58*1,IFERROR(SUBSTITUTE(PIMExport!R58,".",",")*1,PIMExport!R58))</f>
        <v>2</v>
      </c>
      <c r="S60" s="47">
        <f>IFERROR(PIMExport!S58*1,IFERROR(SUBSTITUTE(PIMExport!S58,".",",")*1,PIMExport!S58))</f>
        <v>2.2999999999999998</v>
      </c>
      <c r="T60" s="47">
        <f>IFERROR(PIMExport!T58*1,IFERROR(SUBSTITUTE(PIMExport!T58,".",",")*1,PIMExport!T58))</f>
        <v>20</v>
      </c>
      <c r="U60" s="47">
        <f>IFERROR(PIMExport!U58*1,IFERROR(SUBSTITUTE(PIMExport!U58,".",",")*1,PIMExport!U58))</f>
        <v>0.1</v>
      </c>
      <c r="V60" s="47">
        <f>IFERROR(PIMExport!V58*1,IFERROR(SUBSTITUTE(PIMExport!V58,".",",")*1,PIMExport!V58))</f>
        <v>0</v>
      </c>
      <c r="W60" s="47">
        <f>IFERROR(PIMExport!W58*1,IFERROR(SUBSTITUTE(PIMExport!W58,".",",")*1,PIMExport!W58))</f>
        <v>0</v>
      </c>
      <c r="X60" s="47">
        <f>IFERROR(PIMExport!X58*1,IFERROR(SUBSTITUTE(PIMExport!X58,".",",")*1,PIMExport!X58))</f>
        <v>0</v>
      </c>
      <c r="Y60" s="47">
        <f>IFERROR(PIMExport!Y58*1,IFERROR(SUBSTITUTE(PIMExport!Y58,".",",")*1,PIMExport!Y58))</f>
        <v>4000</v>
      </c>
      <c r="Z60" s="47">
        <f>IFERROR(PIMExport!Z58*1,IFERROR(SUBSTITUTE(PIMExport!Z58,".",",")*1,PIMExport!Z58))</f>
        <v>0</v>
      </c>
      <c r="AA60" s="47">
        <f>IFERROR(PIMExport!AA58*1,IFERROR(SUBSTITUTE(PIMExport!AA58,".",",")*1,PIMExport!AA58))</f>
        <v>0</v>
      </c>
      <c r="AB60" s="47">
        <f>IFERROR(PIMExport!AB58*1,IFERROR(SUBSTITUTE(PIMExport!AB58,".",",")*1,PIMExport!AB58))</f>
        <v>0</v>
      </c>
      <c r="AC60" s="47">
        <f>IFERROR(PIMExport!AC58*1,IFERROR(SUBSTITUTE(PIMExport!AC58,".",",")*1,PIMExport!AC58))</f>
        <v>0</v>
      </c>
      <c r="AD60" s="47">
        <f>IFERROR(PIMExport!AD58*1,IFERROR(SUBSTITUTE(PIMExport!AD58,".",",")*1,PIMExport!AD58))</f>
        <v>0</v>
      </c>
      <c r="AE60" s="47">
        <f>IFERROR(PIMExport!AE58*1,IFERROR(SUBSTITUTE(PIMExport!AE58,".",",")*1,PIMExport!AE58))</f>
        <v>2000</v>
      </c>
      <c r="AF60" s="47">
        <f>IFERROR(PIMExport!AF58*1,IFERROR(SUBSTITUTE(PIMExport!AF58,".",",")*1,PIMExport!AF58))</f>
        <v>2000</v>
      </c>
      <c r="AG60" s="47">
        <f>IFERROR(PIMExport!AG58*1,IFERROR(SUBSTITUTE(PIMExport!AG58,".",",")*1,PIMExport!AG58))</f>
        <v>100</v>
      </c>
      <c r="AH60" s="47">
        <f>IFERROR(PIMExport!AH58*1,IFERROR(SUBSTITUTE(PIMExport!AH58,".",",")*1,PIMExport!AH58))</f>
        <v>200</v>
      </c>
      <c r="AI60" s="47">
        <f>IFERROR(PIMExport!AI58*1,IFERROR(SUBSTITUTE(PIMExport!AI58,".",",")*1,PIMExport!AI58))</f>
        <v>200</v>
      </c>
      <c r="AJ60" s="47">
        <f>IFERROR(PIMExport!AJ58*1,IFERROR(SUBSTITUTE(PIMExport!AJ58,".",",")*1,PIMExport!AJ58))</f>
        <v>0</v>
      </c>
      <c r="AK60" s="47">
        <f>IFERROR(PIMExport!AK58*1,IFERROR(SUBSTITUTE(PIMExport!AK58,".",",")*1,PIMExport!AK58))</f>
        <v>0</v>
      </c>
      <c r="AL60" s="47">
        <f>IFERROR(PIMExport!AL58*1,IFERROR(SUBSTITUTE(PIMExport!AL58,".",",")*1,PIMExport!AL58))</f>
        <v>1</v>
      </c>
      <c r="AM60" s="47">
        <f>IFERROR(PIMExport!AM58*1,IFERROR(SUBSTITUTE(PIMExport!AM58,".",",")*1,PIMExport!AM58))</f>
        <v>20</v>
      </c>
      <c r="AN60" s="47">
        <f>IFERROR(PIMExport!AN58*1,IFERROR(SUBSTITUTE(PIMExport!AN58,".",",")*1,PIMExport!AN58))</f>
        <v>1</v>
      </c>
      <c r="AO60" s="47">
        <f>IFERROR(PIMExport!AO58*1,IFERROR(SUBSTITUTE(PIMExport!AO58,".",",")*1,PIMExport!AO58))</f>
        <v>42324</v>
      </c>
      <c r="AP60" s="47">
        <f>IFERROR(PIMExport!AP58*1,IFERROR(SUBSTITUTE(PIMExport!AP58,".",",")*1,PIMExport!AP58))</f>
        <v>500</v>
      </c>
      <c r="AQ60" s="47">
        <f>IFERROR(PIMExport!AQ58*1,IFERROR(SUBSTITUTE(PIMExport!AQ58,".",",")*1,PIMExport!AQ58))</f>
        <v>0</v>
      </c>
      <c r="AR60" s="47">
        <f>IFERROR(PIMExport!AR58*1,IFERROR(SUBSTITUTE(PIMExport!AR58,".",",")*1,PIMExport!AR58))</f>
        <v>0</v>
      </c>
      <c r="AS60" s="47">
        <f>IFERROR(PIMExport!AS58*1,IFERROR(SUBSTITUTE(PIMExport!AS58,".",",")*1,PIMExport!AS58))</f>
        <v>0</v>
      </c>
      <c r="AT60" s="47">
        <f>IFERROR(PIMExport!AT58*1,IFERROR(SUBSTITUTE(PIMExport!AT58,".",",")*1,PIMExport!AT58))</f>
        <v>0</v>
      </c>
      <c r="AU60" s="47">
        <f>IFERROR(PIMExport!AU58*1,IFERROR(SUBSTITUTE(PIMExport!AU58,".",",")*1,PIMExport!AU58))</f>
        <v>0</v>
      </c>
      <c r="AV60" s="47">
        <f>IFERROR(PIMExport!AV58*1,IFERROR(SUBSTITUTE(PIMExport!AV58,".",",")*1,PIMExport!AV58))</f>
        <v>0</v>
      </c>
      <c r="AW60" s="47">
        <f>IFERROR(PIMExport!AW58*1,IFERROR(SUBSTITUTE(PIMExport!AW58,".",",")*1,PIMExport!AW58))</f>
        <v>0</v>
      </c>
      <c r="AX60" s="47">
        <f>IFERROR(PIMExport!AX58*1,IFERROR(SUBSTITUTE(PIMExport!AX58,".",",")*1,PIMExport!AX58))</f>
        <v>0</v>
      </c>
      <c r="AY60" s="47">
        <f>IFERROR(PIMExport!AY58*1,IFERROR(SUBSTITUTE(PIMExport!AY58,".",",")*1,PIMExport!AY58))</f>
        <v>0</v>
      </c>
      <c r="AZ60" s="47">
        <f>IFERROR(PIMExport!AZ58*1,IFERROR(SUBSTITUTE(PIMExport!AZ58,".",",")*1,PIMExport!AZ58))</f>
        <v>0</v>
      </c>
      <c r="BA60" s="47">
        <f>IFERROR(PIMExport!BA58*1,IFERROR(SUBSTITUTE(PIMExport!BA58,".",",")*1,PIMExport!BA58))</f>
        <v>0</v>
      </c>
      <c r="BB60" s="47">
        <f>IFERROR(PIMExport!BB58*1,IFERROR(SUBSTITUTE(PIMExport!BB58,".",",")*1,PIMExport!BB58))</f>
        <v>0</v>
      </c>
      <c r="BC60" s="47">
        <f>IFERROR(PIMExport!BC58*1,IFERROR(SUBSTITUTE(PIMExport!BC58,".",",")*1,PIMExport!BC58))</f>
        <v>0</v>
      </c>
      <c r="BD60" s="47">
        <f>IFERROR(PIMExport!BD58*1,IFERROR(SUBSTITUTE(PIMExport!BD58,".",",")*1,PIMExport!BD58))</f>
        <v>0</v>
      </c>
      <c r="BE60" s="47">
        <f>IFERROR(PIMExport!BE58*1,IFERROR(SUBSTITUTE(PIMExport!BE58,".",",")*1,PIMExport!BE58))</f>
        <v>0</v>
      </c>
      <c r="BF60" s="47">
        <f>IFERROR(PIMExport!BF58*1,IFERROR(SUBSTITUTE(PIMExport!BF58,".",",")*1,PIMExport!BF58))</f>
        <v>0</v>
      </c>
      <c r="BG60" s="47">
        <f>IFERROR(PIMExport!BG58*1,IFERROR(SUBSTITUTE(PIMExport!BG58,".",",")*1,PIMExport!BG58))</f>
        <v>460</v>
      </c>
      <c r="BH60" s="47">
        <f>IFERROR(PIMExport!BH58*1,IFERROR(SUBSTITUTE(PIMExport!BH58,".",",")*1,PIMExport!BH58))</f>
        <v>560</v>
      </c>
      <c r="BI60" s="47">
        <f>IFERROR(PIMExport!BI58*1,IFERROR(SUBSTITUTE(PIMExport!BI58,".",",")*1,PIMExport!BI58))</f>
        <v>600</v>
      </c>
      <c r="BJ60" s="47">
        <f>IFERROR(PIMExport!BJ58*1,IFERROR(SUBSTITUTE(PIMExport!BJ58,".",",")*1,PIMExport!BJ58))</f>
        <v>650</v>
      </c>
      <c r="BK60" s="47">
        <f>IFERROR(PIMExport!BK58*1,IFERROR(SUBSTITUTE(PIMExport!BK58,".",",")*1,PIMExport!BK58))</f>
        <v>690</v>
      </c>
      <c r="BL60" s="47">
        <f>IFERROR(PIMExport!BL58*1,IFERROR(SUBSTITUTE(PIMExport!BL58,".",",")*1,PIMExport!BL58))</f>
        <v>730</v>
      </c>
      <c r="BM60" s="47">
        <f>IFERROR(PIMExport!BM58*1,IFERROR(SUBSTITUTE(PIMExport!BM58,".",",")*1,PIMExport!BM58))</f>
        <v>780</v>
      </c>
      <c r="BN60" s="47">
        <f>IFERROR(PIMExport!BN58*1,IFERROR(SUBSTITUTE(PIMExport!BN58,".",",")*1,PIMExport!BN58))</f>
        <v>820</v>
      </c>
      <c r="BO60" s="47">
        <f>IFERROR(PIMExport!BO58*1,IFERROR(SUBSTITUTE(PIMExport!BO58,".",",")*1,PIMExport!BO58))</f>
        <v>870</v>
      </c>
      <c r="BP60" s="47">
        <f>IFERROR(PIMExport!BP58*1,IFERROR(SUBSTITUTE(PIMExport!BP58,".",",")*1,PIMExport!BP58))</f>
        <v>910</v>
      </c>
      <c r="BQ60" s="47">
        <f>IFERROR(PIMExport!BQ58*1,IFERROR(SUBSTITUTE(PIMExport!BQ58,".",",")*1,PIMExport!BQ58))</f>
        <v>950</v>
      </c>
      <c r="BR60" s="47">
        <f>IFERROR(PIMExport!BR58*1,IFERROR(SUBSTITUTE(PIMExport!BR58,".",",")*1,PIMExport!BR58))</f>
        <v>1000</v>
      </c>
      <c r="BS60" s="47">
        <f>IFERROR(PIMExport!BS58*1,IFERROR(SUBSTITUTE(PIMExport!BS58,".",",")*1,PIMExport!BS58))</f>
        <v>1040</v>
      </c>
      <c r="BT60" s="47">
        <f>IFERROR(PIMExport!BT58*1,IFERROR(SUBSTITUTE(PIMExport!BT58,".",",")*1,PIMExport!BT58))</f>
        <v>1090</v>
      </c>
      <c r="BU60" s="47">
        <f>IFERROR(PIMExport!BU58*1,IFERROR(SUBSTITUTE(PIMExport!BU58,".",",")*1,PIMExport!BU58))</f>
        <v>1130</v>
      </c>
      <c r="BV60" s="47">
        <f>IFERROR(PIMExport!BV58*1,IFERROR(SUBSTITUTE(PIMExport!BV58,".",",")*1,PIMExport!BV58))</f>
        <v>0</v>
      </c>
      <c r="BW60" s="47">
        <f>IFERROR(PIMExport!BW58*1,IFERROR(SUBSTITUTE(PIMExport!BW58,".",",")*1,PIMExport!BW58))</f>
        <v>0</v>
      </c>
      <c r="BX60" s="47">
        <f>IFERROR(PIMExport!BX58*1,IFERROR(SUBSTITUTE(PIMExport!BX58,".",",")*1,PIMExport!BX58))</f>
        <v>0</v>
      </c>
      <c r="BY60" s="47">
        <f>IFERROR(PIMExport!BY58*1,IFERROR(SUBSTITUTE(PIMExport!BY58,".",",")*1,PIMExport!BY58))</f>
        <v>0</v>
      </c>
      <c r="BZ60" s="47">
        <f>IFERROR(PIMExport!BZ58*1,IFERROR(SUBSTITUTE(PIMExport!BZ58,".",",")*1,PIMExport!BZ58))</f>
        <v>0</v>
      </c>
      <c r="CA60" s="47">
        <f>IFERROR(PIMExport!CA58*1,IFERROR(SUBSTITUTE(PIMExport!CA58,".",",")*1,PIMExport!CA58))</f>
        <v>0</v>
      </c>
      <c r="CB60" s="47">
        <f>IFERROR(PIMExport!CB58*1,IFERROR(SUBSTITUTE(PIMExport!CB58,".",",")*1,PIMExport!CB58))</f>
        <v>696</v>
      </c>
      <c r="CC60" s="47">
        <f>IFERROR(PIMExport!CC58*1,IFERROR(SUBSTITUTE(PIMExport!CC58,".",",")*1,PIMExport!CC58))</f>
        <v>1336</v>
      </c>
      <c r="CD60" s="47">
        <f>IFERROR(PIMExport!CD58*1,IFERROR(SUBSTITUTE(PIMExport!CD58,".",",")*1,PIMExport!CD58))</f>
        <v>2076</v>
      </c>
      <c r="CE60" s="47">
        <f>IFERROR(PIMExport!CE58*1,IFERROR(SUBSTITUTE(PIMExport!CE58,".",",")*1,PIMExport!CE58))</f>
        <v>2781</v>
      </c>
      <c r="CF60" s="47">
        <f>IFERROR(PIMExport!CF58*1,IFERROR(SUBSTITUTE(PIMExport!CF58,".",",")*1,PIMExport!CF58))</f>
        <v>3546</v>
      </c>
      <c r="CG60" s="47">
        <f>IFERROR(PIMExport!CG58*1,IFERROR(SUBSTITUTE(PIMExport!CG58,".",",")*1,PIMExport!CG58))</f>
        <v>4286</v>
      </c>
      <c r="CH60" s="47">
        <f>IFERROR(PIMExport!CH58*1,IFERROR(SUBSTITUTE(PIMExport!CH58,".",",")*1,PIMExport!CH58))</f>
        <v>5016</v>
      </c>
      <c r="CI60" s="47">
        <f>IFERROR(PIMExport!CI58*1,IFERROR(SUBSTITUTE(PIMExport!CI58,".",",")*1,PIMExport!CI58))</f>
        <v>5756</v>
      </c>
      <c r="CJ60" s="47">
        <f>IFERROR(PIMExport!CJ58*1,IFERROR(SUBSTITUTE(PIMExport!CJ58,".",",")*1,PIMExport!CJ58))</f>
        <v>6486</v>
      </c>
      <c r="CK60" s="47">
        <f>IFERROR(PIMExport!CK58*1,IFERROR(SUBSTITUTE(PIMExport!CK58,".",",")*1,PIMExport!CK58))</f>
        <v>7251</v>
      </c>
      <c r="CL60" s="47">
        <f>IFERROR(PIMExport!CL58*1,IFERROR(SUBSTITUTE(PIMExport!CL58,".",",")*1,PIMExport!CL58))</f>
        <v>8011</v>
      </c>
      <c r="CM60" s="47">
        <f>IFERROR(PIMExport!CM58*1,IFERROR(SUBSTITUTE(PIMExport!CM58,".",",")*1,PIMExport!CM58))</f>
        <v>8761</v>
      </c>
      <c r="CN60" s="47">
        <f>IFERROR(PIMExport!CN58*1,IFERROR(SUBSTITUTE(PIMExport!CN58,".",",")*1,PIMExport!CN58))</f>
        <v>9521</v>
      </c>
      <c r="CO60" s="47">
        <f>IFERROR(PIMExport!CO58*1,IFERROR(SUBSTITUTE(PIMExport!CO58,".",",")*1,PIMExport!CO58))</f>
        <v>10271</v>
      </c>
      <c r="CP60" s="47">
        <f>IFERROR(PIMExport!CP58*1,IFERROR(SUBSTITUTE(PIMExport!CP58,".",",")*1,PIMExport!CP58))</f>
        <v>11001</v>
      </c>
      <c r="CQ60" s="47">
        <f>IFERROR(PIMExport!CQ58*1,IFERROR(SUBSTITUTE(PIMExport!CQ58,".",",")*1,PIMExport!CQ58))</f>
        <v>15000</v>
      </c>
      <c r="CR60" s="47">
        <f>IFERROR(PIMExport!CR58*1,IFERROR(SUBSTITUTE(PIMExport!CR58,".",",")*1,PIMExport!CR58))</f>
        <v>0</v>
      </c>
      <c r="CS60" s="47">
        <f>IFERROR(PIMExport!CS58*1,IFERROR(SUBSTITUTE(PIMExport!CS58,".",",")*1,PIMExport!CS58))</f>
        <v>0</v>
      </c>
      <c r="CT60" s="47">
        <f>IFERROR(PIMExport!CT58*1,IFERROR(SUBSTITUTE(PIMExport!CT58,".",",")*1,PIMExport!CT58))</f>
        <v>0</v>
      </c>
      <c r="CU60" s="47">
        <f>IFERROR(PIMExport!CU58*1,IFERROR(SUBSTITUTE(PIMExport!CU58,".",",")*1,PIMExport!CU58))</f>
        <v>20</v>
      </c>
      <c r="CV60" s="47">
        <f>IFERROR(PIMExport!CV58*1,IFERROR(SUBSTITUTE(PIMExport!CV58,".",",")*1,PIMExport!CV58))</f>
        <v>11600</v>
      </c>
      <c r="CW60" s="47">
        <f>IFERROR(PIMExport!CW58*1,IFERROR(SUBSTITUTE(PIMExport!CW58,".",",")*1,PIMExport!CW58))</f>
        <v>8.4599999999999996E-5</v>
      </c>
      <c r="CX60" s="47">
        <f>IFERROR(PIMExport!CX58*1,IFERROR(SUBSTITUTE(PIMExport!CX58,".",",")*1,PIMExport!CX58))</f>
        <v>400</v>
      </c>
      <c r="CY60" s="47">
        <f>IFERROR(PIMExport!CY58*1,IFERROR(SUBSTITUTE(PIMExport!CY58,".",",")*1,PIMExport!CY58))</f>
        <v>500</v>
      </c>
      <c r="CZ60" s="47">
        <f>IFERROR(PIMExport!CZ58*1,IFERROR(SUBSTITUTE(PIMExport!CZ58,".",",")*1,PIMExport!CZ58))</f>
        <v>20200</v>
      </c>
      <c r="DA60" s="47">
        <f>IFERROR(PIMExport!DA58*1,IFERROR(SUBSTITUTE(PIMExport!DA58,".",",")*1,PIMExport!DA58))</f>
        <v>500</v>
      </c>
      <c r="DB60" s="47">
        <f>IFERROR(PIMExport!DB58*1,IFERROR(SUBSTITUTE(PIMExport!DB58,".",",")*1,PIMExport!DB58))</f>
        <v>0</v>
      </c>
      <c r="DC60" s="47">
        <f>IFERROR(PIMExport!DC58*1,IFERROR(SUBSTITUTE(PIMExport!DC58,".",",")*1,PIMExport!DC58))</f>
        <v>0</v>
      </c>
      <c r="DD60" s="47">
        <f>IFERROR(PIMExport!DD58*1,IFERROR(SUBSTITUTE(PIMExport!DD58,".",",")*1,PIMExport!DD58))</f>
        <v>0</v>
      </c>
      <c r="DE60" s="47">
        <f>IFERROR(PIMExport!DE58*1,IFERROR(SUBSTITUTE(PIMExport!DE58,".",",")*1,PIMExport!DE58))</f>
        <v>0</v>
      </c>
      <c r="DF60" s="47">
        <f>IFERROR(PIMExport!DF58*1,IFERROR(SUBSTITUTE(PIMExport!DF58,".",",")*1,PIMExport!DF58))</f>
        <v>0</v>
      </c>
      <c r="DG60" s="47">
        <f>IFERROR(PIMExport!DG58*1,IFERROR(SUBSTITUTE(PIMExport!DG58,".",",")*1,PIMExport!DG58))</f>
        <v>0</v>
      </c>
      <c r="DH60" s="47" t="str">
        <f>IFERROR(PIMExport!DH58*1,IFERROR(SUBSTITUTE(PIMExport!DH58,".",",")*1,PIMExport!DH58))</f>
        <v>Equal to or better than 0.025 mm</v>
      </c>
      <c r="DI60" s="47">
        <f>IFERROR(PIMExport!DI58*1,IFERROR(SUBSTITUTE(PIMExport!DI58,".",",")*1,PIMExport!DI58))</f>
        <v>0</v>
      </c>
      <c r="DJ60" s="47" t="str">
        <f>IFERROR(PIMExport!DJ58*1,IFERROR(SUBSTITUTE(PIMExport!DJ58,".",",")*1,PIMExport!DJ58))</f>
        <v>60 x 60 mm</v>
      </c>
      <c r="DK60" s="47" t="str">
        <f>IFERROR(PIMExport!DK58*1,IFERROR(SUBSTITUTE(PIMExport!DK58,".",",")*1,PIMExport!DK58))</f>
        <v>20 mm</v>
      </c>
      <c r="DL60" s="47">
        <f>IFERROR(PIMExport!DL58*1,IFERROR(SUBSTITUTE(PIMExport!DL58,".",",")*1,PIMExport!DL58))</f>
        <v>280</v>
      </c>
      <c r="DM60" s="47">
        <f>IFERROR(PIMExport!DM58*1,IFERROR(SUBSTITUTE(PIMExport!DM58,".",",")*1,PIMExport!DM58))</f>
        <v>12130</v>
      </c>
      <c r="DN60" s="47">
        <f>IFERROR(PIMExport!DN58*1,IFERROR(SUBSTITUTE(PIMExport!DN58,".",",")*1,PIMExport!DN58))</f>
        <v>0</v>
      </c>
      <c r="DO60" s="47">
        <f>IFERROR(PIMExport!DO58*1,IFERROR(SUBSTITUTE(PIMExport!DO58,".",",")*1,PIMExport!DO58))</f>
        <v>0</v>
      </c>
    </row>
    <row r="61" spans="1:119">
      <c r="A61" s="47" t="str">
        <f>IFERROR(PIMExport!A59*1,IFERROR(SUBSTITUTE(PIMExport!A59,".",",")*1,PIMExport!A59))</f>
        <v>WM06D50-N</v>
      </c>
      <c r="B61" s="47" t="str">
        <f>IFERROR(PIMExport!B59*1,IFERROR(SUBSTITUTE(PIMExport!B59,".",",")*1,PIMExport!B59))</f>
        <v>BallScrew</v>
      </c>
      <c r="C61" s="47" t="str">
        <f>IFERROR(PIMExport!C59*1,IFERROR(SUBSTITUTE(PIMExport!C59,".",",")*1,PIMExport!C59))</f>
        <v>Ball Guide</v>
      </c>
      <c r="D61" s="47">
        <f>IFERROR(PIMExport!D59*1,IFERROR(SUBSTITUTE(PIMExport!D59,".",",")*1,PIMExport!D59))</f>
        <v>5000</v>
      </c>
      <c r="E61" s="47">
        <f>IFERROR(PIMExport!E59*1,IFERROR(SUBSTITUTE(PIMExport!E59,".",",")*1,PIMExport!E59))</f>
        <v>1.99</v>
      </c>
      <c r="F61" s="47">
        <f>IFERROR(PIMExport!F59*1,IFERROR(SUBSTITUTE(PIMExport!F59,".",",")*1,PIMExport!F59))</f>
        <v>0</v>
      </c>
      <c r="G61" s="47">
        <f>IFERROR(PIMExport!G59*1,IFERROR(SUBSTITUTE(PIMExport!G59,".",",")*1,PIMExport!G59))</f>
        <v>6.16</v>
      </c>
      <c r="H61" s="47">
        <f>IFERROR(PIMExport!H59*1,IFERROR(SUBSTITUTE(PIMExport!H59,".",",")*1,PIMExport!H59))</f>
        <v>0.65</v>
      </c>
      <c r="I61" s="47">
        <f>IFERROR(PIMExport!I59*1,IFERROR(SUBSTITUTE(PIMExport!I59,".",",")*1,PIMExport!I59))</f>
        <v>141.69999999999999</v>
      </c>
      <c r="J61" s="47">
        <f>IFERROR(PIMExport!J59*1,IFERROR(SUBSTITUTE(PIMExport!J59,".",",")*1,PIMExport!J59))</f>
        <v>35</v>
      </c>
      <c r="K61" s="47">
        <f>IFERROR(PIMExport!K59*1,IFERROR(SUBSTITUTE(PIMExport!K59,".",",")*1,PIMExport!K59))</f>
        <v>0</v>
      </c>
      <c r="L61" s="47">
        <f>IFERROR(PIMExport!L59*1,IFERROR(SUBSTITUTE(PIMExport!L59,".",",")*1,PIMExport!L59))</f>
        <v>3.8999999999999999E-5</v>
      </c>
      <c r="M61" s="47">
        <f>IFERROR(PIMExport!M59*1,IFERROR(SUBSTITUTE(PIMExport!M59,".",",")*1,PIMExport!M59))</f>
        <v>0.9</v>
      </c>
      <c r="N61" s="47">
        <f>IFERROR(PIMExport!N59*1,IFERROR(SUBSTITUTE(PIMExport!N59,".",",")*1,PIMExport!N59))</f>
        <v>150</v>
      </c>
      <c r="O61" s="47">
        <f>IFERROR(PIMExport!O59*1,IFERROR(SUBSTITUTE(PIMExport!O59,".",",")*1,PIMExport!O59))</f>
        <v>1500</v>
      </c>
      <c r="P61" s="47">
        <f>IFERROR(PIMExport!P59*1,IFERROR(SUBSTITUTE(PIMExport!P59,".",",")*1,PIMExport!P59))</f>
        <v>3000</v>
      </c>
      <c r="Q61" s="47">
        <f>IFERROR(PIMExport!Q59*1,IFERROR(SUBSTITUTE(PIMExport!Q59,".",",")*1,PIMExport!Q59))</f>
        <v>1.6</v>
      </c>
      <c r="R61" s="47">
        <f>IFERROR(PIMExport!R59*1,IFERROR(SUBSTITUTE(PIMExport!R59,".",",")*1,PIMExport!R59))</f>
        <v>2.4</v>
      </c>
      <c r="S61" s="47">
        <f>IFERROR(PIMExport!S59*1,IFERROR(SUBSTITUTE(PIMExport!S59,".",",")*1,PIMExport!S59))</f>
        <v>2.6</v>
      </c>
      <c r="T61" s="47">
        <f>IFERROR(PIMExport!T59*1,IFERROR(SUBSTITUTE(PIMExport!T59,".",",")*1,PIMExport!T59))</f>
        <v>20</v>
      </c>
      <c r="U61" s="47">
        <f>IFERROR(PIMExport!U59*1,IFERROR(SUBSTITUTE(PIMExport!U59,".",",")*1,PIMExport!U59))</f>
        <v>0.1</v>
      </c>
      <c r="V61" s="47">
        <f>IFERROR(PIMExport!V59*1,IFERROR(SUBSTITUTE(PIMExport!V59,".",",")*1,PIMExport!V59))</f>
        <v>0</v>
      </c>
      <c r="W61" s="47">
        <f>IFERROR(PIMExport!W59*1,IFERROR(SUBSTITUTE(PIMExport!W59,".",",")*1,PIMExport!W59))</f>
        <v>0</v>
      </c>
      <c r="X61" s="47">
        <f>IFERROR(PIMExport!X59*1,IFERROR(SUBSTITUTE(PIMExport!X59,".",",")*1,PIMExport!X59))</f>
        <v>0</v>
      </c>
      <c r="Y61" s="47">
        <f>IFERROR(PIMExport!Y59*1,IFERROR(SUBSTITUTE(PIMExport!Y59,".",",")*1,PIMExport!Y59))</f>
        <v>4000</v>
      </c>
      <c r="Z61" s="47">
        <f>IFERROR(PIMExport!Z59*1,IFERROR(SUBSTITUTE(PIMExport!Z59,".",",")*1,PIMExport!Z59))</f>
        <v>0</v>
      </c>
      <c r="AA61" s="47">
        <f>IFERROR(PIMExport!AA59*1,IFERROR(SUBSTITUTE(PIMExport!AA59,".",",")*1,PIMExport!AA59))</f>
        <v>0</v>
      </c>
      <c r="AB61" s="47">
        <f>IFERROR(PIMExport!AB59*1,IFERROR(SUBSTITUTE(PIMExport!AB59,".",",")*1,PIMExport!AB59))</f>
        <v>0</v>
      </c>
      <c r="AC61" s="47">
        <f>IFERROR(PIMExport!AC59*1,IFERROR(SUBSTITUTE(PIMExport!AC59,".",",")*1,PIMExport!AC59))</f>
        <v>0</v>
      </c>
      <c r="AD61" s="47">
        <f>IFERROR(PIMExport!AD59*1,IFERROR(SUBSTITUTE(PIMExport!AD59,".",",")*1,PIMExport!AD59))</f>
        <v>0</v>
      </c>
      <c r="AE61" s="47">
        <f>IFERROR(PIMExport!AE59*1,IFERROR(SUBSTITUTE(PIMExport!AE59,".",",")*1,PIMExport!AE59))</f>
        <v>2000</v>
      </c>
      <c r="AF61" s="47">
        <f>IFERROR(PIMExport!AF59*1,IFERROR(SUBSTITUTE(PIMExport!AF59,".",",")*1,PIMExport!AF59))</f>
        <v>2000</v>
      </c>
      <c r="AG61" s="47">
        <f>IFERROR(PIMExport!AG59*1,IFERROR(SUBSTITUTE(PIMExport!AG59,".",",")*1,PIMExport!AG59))</f>
        <v>100</v>
      </c>
      <c r="AH61" s="47">
        <f>IFERROR(PIMExport!AH59*1,IFERROR(SUBSTITUTE(PIMExport!AH59,".",",")*1,PIMExport!AH59))</f>
        <v>200</v>
      </c>
      <c r="AI61" s="47">
        <f>IFERROR(PIMExport!AI59*1,IFERROR(SUBSTITUTE(PIMExport!AI59,".",",")*1,PIMExport!AI59))</f>
        <v>200</v>
      </c>
      <c r="AJ61" s="47">
        <f>IFERROR(PIMExport!AJ59*1,IFERROR(SUBSTITUTE(PIMExport!AJ59,".",",")*1,PIMExport!AJ59))</f>
        <v>0</v>
      </c>
      <c r="AK61" s="47">
        <f>IFERROR(PIMExport!AK59*1,IFERROR(SUBSTITUTE(PIMExport!AK59,".",",")*1,PIMExport!AK59))</f>
        <v>0</v>
      </c>
      <c r="AL61" s="47">
        <f>IFERROR(PIMExport!AL59*1,IFERROR(SUBSTITUTE(PIMExport!AL59,".",",")*1,PIMExport!AL59))</f>
        <v>2.5</v>
      </c>
      <c r="AM61" s="47">
        <f>IFERROR(PIMExport!AM59*1,IFERROR(SUBSTITUTE(PIMExport!AM59,".",",")*1,PIMExport!AM59))</f>
        <v>20</v>
      </c>
      <c r="AN61" s="47">
        <f>IFERROR(PIMExport!AN59*1,IFERROR(SUBSTITUTE(PIMExport!AN59,".",",")*1,PIMExport!AN59))</f>
        <v>1</v>
      </c>
      <c r="AO61" s="47">
        <f>IFERROR(PIMExport!AO59*1,IFERROR(SUBSTITUTE(PIMExport!AO59,".",",")*1,PIMExport!AO59))</f>
        <v>42324</v>
      </c>
      <c r="AP61" s="47">
        <f>IFERROR(PIMExport!AP59*1,IFERROR(SUBSTITUTE(PIMExport!AP59,".",",")*1,PIMExport!AP59))</f>
        <v>500</v>
      </c>
      <c r="AQ61" s="47">
        <f>IFERROR(PIMExport!AQ59*1,IFERROR(SUBSTITUTE(PIMExport!AQ59,".",",")*1,PIMExport!AQ59))</f>
        <v>0</v>
      </c>
      <c r="AR61" s="47">
        <f>IFERROR(PIMExport!AR59*1,IFERROR(SUBSTITUTE(PIMExport!AR59,".",",")*1,PIMExport!AR59))</f>
        <v>0</v>
      </c>
      <c r="AS61" s="47">
        <f>IFERROR(PIMExport!AS59*1,IFERROR(SUBSTITUTE(PIMExport!AS59,".",",")*1,PIMExport!AS59))</f>
        <v>0</v>
      </c>
      <c r="AT61" s="47">
        <f>IFERROR(PIMExport!AT59*1,IFERROR(SUBSTITUTE(PIMExport!AT59,".",",")*1,PIMExport!AT59))</f>
        <v>0</v>
      </c>
      <c r="AU61" s="47">
        <f>IFERROR(PIMExport!AU59*1,IFERROR(SUBSTITUTE(PIMExport!AU59,".",",")*1,PIMExport!AU59))</f>
        <v>0</v>
      </c>
      <c r="AV61" s="47">
        <f>IFERROR(PIMExport!AV59*1,IFERROR(SUBSTITUTE(PIMExport!AV59,".",",")*1,PIMExport!AV59))</f>
        <v>0</v>
      </c>
      <c r="AW61" s="47">
        <f>IFERROR(PIMExport!AW59*1,IFERROR(SUBSTITUTE(PIMExport!AW59,".",",")*1,PIMExport!AW59))</f>
        <v>0</v>
      </c>
      <c r="AX61" s="47">
        <f>IFERROR(PIMExport!AX59*1,IFERROR(SUBSTITUTE(PIMExport!AX59,".",",")*1,PIMExport!AX59))</f>
        <v>0</v>
      </c>
      <c r="AY61" s="47">
        <f>IFERROR(PIMExport!AY59*1,IFERROR(SUBSTITUTE(PIMExport!AY59,".",",")*1,PIMExport!AY59))</f>
        <v>0</v>
      </c>
      <c r="AZ61" s="47">
        <f>IFERROR(PIMExport!AZ59*1,IFERROR(SUBSTITUTE(PIMExport!AZ59,".",",")*1,PIMExport!AZ59))</f>
        <v>0</v>
      </c>
      <c r="BA61" s="47">
        <f>IFERROR(PIMExport!BA59*1,IFERROR(SUBSTITUTE(PIMExport!BA59,".",",")*1,PIMExport!BA59))</f>
        <v>0</v>
      </c>
      <c r="BB61" s="47">
        <f>IFERROR(PIMExport!BB59*1,IFERROR(SUBSTITUTE(PIMExport!BB59,".",",")*1,PIMExport!BB59))</f>
        <v>0</v>
      </c>
      <c r="BC61" s="47">
        <f>IFERROR(PIMExport!BC59*1,IFERROR(SUBSTITUTE(PIMExport!BC59,".",",")*1,PIMExport!BC59))</f>
        <v>0</v>
      </c>
      <c r="BD61" s="47">
        <f>IFERROR(PIMExport!BD59*1,IFERROR(SUBSTITUTE(PIMExport!BD59,".",",")*1,PIMExport!BD59))</f>
        <v>0</v>
      </c>
      <c r="BE61" s="47">
        <f>IFERROR(PIMExport!BE59*1,IFERROR(SUBSTITUTE(PIMExport!BE59,".",",")*1,PIMExport!BE59))</f>
        <v>0</v>
      </c>
      <c r="BF61" s="47">
        <f>IFERROR(PIMExport!BF59*1,IFERROR(SUBSTITUTE(PIMExport!BF59,".",",")*1,PIMExport!BF59))</f>
        <v>0</v>
      </c>
      <c r="BG61" s="47">
        <f>IFERROR(PIMExport!BG59*1,IFERROR(SUBSTITUTE(PIMExport!BG59,".",",")*1,PIMExport!BG59))</f>
        <v>460</v>
      </c>
      <c r="BH61" s="47">
        <f>IFERROR(PIMExport!BH59*1,IFERROR(SUBSTITUTE(PIMExport!BH59,".",",")*1,PIMExport!BH59))</f>
        <v>560</v>
      </c>
      <c r="BI61" s="47">
        <f>IFERROR(PIMExport!BI59*1,IFERROR(SUBSTITUTE(PIMExport!BI59,".",",")*1,PIMExport!BI59))</f>
        <v>600</v>
      </c>
      <c r="BJ61" s="47">
        <f>IFERROR(PIMExport!BJ59*1,IFERROR(SUBSTITUTE(PIMExport!BJ59,".",",")*1,PIMExport!BJ59))</f>
        <v>650</v>
      </c>
      <c r="BK61" s="47">
        <f>IFERROR(PIMExport!BK59*1,IFERROR(SUBSTITUTE(PIMExport!BK59,".",",")*1,PIMExport!BK59))</f>
        <v>690</v>
      </c>
      <c r="BL61" s="47">
        <f>IFERROR(PIMExport!BL59*1,IFERROR(SUBSTITUTE(PIMExport!BL59,".",",")*1,PIMExport!BL59))</f>
        <v>730</v>
      </c>
      <c r="BM61" s="47">
        <f>IFERROR(PIMExport!BM59*1,IFERROR(SUBSTITUTE(PIMExport!BM59,".",",")*1,PIMExport!BM59))</f>
        <v>780</v>
      </c>
      <c r="BN61" s="47">
        <f>IFERROR(PIMExport!BN59*1,IFERROR(SUBSTITUTE(PIMExport!BN59,".",",")*1,PIMExport!BN59))</f>
        <v>820</v>
      </c>
      <c r="BO61" s="47">
        <f>IFERROR(PIMExport!BO59*1,IFERROR(SUBSTITUTE(PIMExport!BO59,".",",")*1,PIMExport!BO59))</f>
        <v>870</v>
      </c>
      <c r="BP61" s="47">
        <f>IFERROR(PIMExport!BP59*1,IFERROR(SUBSTITUTE(PIMExport!BP59,".",",")*1,PIMExport!BP59))</f>
        <v>910</v>
      </c>
      <c r="BQ61" s="47">
        <f>IFERROR(PIMExport!BQ59*1,IFERROR(SUBSTITUTE(PIMExport!BQ59,".",",")*1,PIMExport!BQ59))</f>
        <v>950</v>
      </c>
      <c r="BR61" s="47">
        <f>IFERROR(PIMExport!BR59*1,IFERROR(SUBSTITUTE(PIMExport!BR59,".",",")*1,PIMExport!BR59))</f>
        <v>1000</v>
      </c>
      <c r="BS61" s="47">
        <f>IFERROR(PIMExport!BS59*1,IFERROR(SUBSTITUTE(PIMExport!BS59,".",",")*1,PIMExport!BS59))</f>
        <v>1040</v>
      </c>
      <c r="BT61" s="47">
        <f>IFERROR(PIMExport!BT59*1,IFERROR(SUBSTITUTE(PIMExport!BT59,".",",")*1,PIMExport!BT59))</f>
        <v>1090</v>
      </c>
      <c r="BU61" s="47">
        <f>IFERROR(PIMExport!BU59*1,IFERROR(SUBSTITUTE(PIMExport!BU59,".",",")*1,PIMExport!BU59))</f>
        <v>1130</v>
      </c>
      <c r="BV61" s="47">
        <f>IFERROR(PIMExport!BV59*1,IFERROR(SUBSTITUTE(PIMExport!BV59,".",",")*1,PIMExport!BV59))</f>
        <v>0</v>
      </c>
      <c r="BW61" s="47">
        <f>IFERROR(PIMExport!BW59*1,IFERROR(SUBSTITUTE(PIMExport!BW59,".",",")*1,PIMExport!BW59))</f>
        <v>0</v>
      </c>
      <c r="BX61" s="47">
        <f>IFERROR(PIMExport!BX59*1,IFERROR(SUBSTITUTE(PIMExport!BX59,".",",")*1,PIMExport!BX59))</f>
        <v>0</v>
      </c>
      <c r="BY61" s="47">
        <f>IFERROR(PIMExport!BY59*1,IFERROR(SUBSTITUTE(PIMExport!BY59,".",",")*1,PIMExport!BY59))</f>
        <v>0</v>
      </c>
      <c r="BZ61" s="47">
        <f>IFERROR(PIMExport!BZ59*1,IFERROR(SUBSTITUTE(PIMExport!BZ59,".",",")*1,PIMExport!BZ59))</f>
        <v>0</v>
      </c>
      <c r="CA61" s="47">
        <f>IFERROR(PIMExport!CA59*1,IFERROR(SUBSTITUTE(PIMExport!CA59,".",",")*1,PIMExport!CA59))</f>
        <v>0</v>
      </c>
      <c r="CB61" s="47">
        <f>IFERROR(PIMExport!CB59*1,IFERROR(SUBSTITUTE(PIMExport!CB59,".",",")*1,PIMExport!CB59))</f>
        <v>696</v>
      </c>
      <c r="CC61" s="47">
        <f>IFERROR(PIMExport!CC59*1,IFERROR(SUBSTITUTE(PIMExport!CC59,".",",")*1,PIMExport!CC59))</f>
        <v>1336</v>
      </c>
      <c r="CD61" s="47">
        <f>IFERROR(PIMExport!CD59*1,IFERROR(SUBSTITUTE(PIMExport!CD59,".",",")*1,PIMExport!CD59))</f>
        <v>2076</v>
      </c>
      <c r="CE61" s="47">
        <f>IFERROR(PIMExport!CE59*1,IFERROR(SUBSTITUTE(PIMExport!CE59,".",",")*1,PIMExport!CE59))</f>
        <v>2781</v>
      </c>
      <c r="CF61" s="47">
        <f>IFERROR(PIMExport!CF59*1,IFERROR(SUBSTITUTE(PIMExport!CF59,".",",")*1,PIMExport!CF59))</f>
        <v>3546</v>
      </c>
      <c r="CG61" s="47">
        <f>IFERROR(PIMExport!CG59*1,IFERROR(SUBSTITUTE(PIMExport!CG59,".",",")*1,PIMExport!CG59))</f>
        <v>4286</v>
      </c>
      <c r="CH61" s="47">
        <f>IFERROR(PIMExport!CH59*1,IFERROR(SUBSTITUTE(PIMExport!CH59,".",",")*1,PIMExport!CH59))</f>
        <v>5016</v>
      </c>
      <c r="CI61" s="47">
        <f>IFERROR(PIMExport!CI59*1,IFERROR(SUBSTITUTE(PIMExport!CI59,".",",")*1,PIMExport!CI59))</f>
        <v>5756</v>
      </c>
      <c r="CJ61" s="47">
        <f>IFERROR(PIMExport!CJ59*1,IFERROR(SUBSTITUTE(PIMExport!CJ59,".",",")*1,PIMExport!CJ59))</f>
        <v>6486</v>
      </c>
      <c r="CK61" s="47">
        <f>IFERROR(PIMExport!CK59*1,IFERROR(SUBSTITUTE(PIMExport!CK59,".",",")*1,PIMExport!CK59))</f>
        <v>7251</v>
      </c>
      <c r="CL61" s="47">
        <f>IFERROR(PIMExport!CL59*1,IFERROR(SUBSTITUTE(PIMExport!CL59,".",",")*1,PIMExport!CL59))</f>
        <v>8011</v>
      </c>
      <c r="CM61" s="47">
        <f>IFERROR(PIMExport!CM59*1,IFERROR(SUBSTITUTE(PIMExport!CM59,".",",")*1,PIMExport!CM59))</f>
        <v>8761</v>
      </c>
      <c r="CN61" s="47">
        <f>IFERROR(PIMExport!CN59*1,IFERROR(SUBSTITUTE(PIMExport!CN59,".",",")*1,PIMExport!CN59))</f>
        <v>9521</v>
      </c>
      <c r="CO61" s="47">
        <f>IFERROR(PIMExport!CO59*1,IFERROR(SUBSTITUTE(PIMExport!CO59,".",",")*1,PIMExport!CO59))</f>
        <v>10271</v>
      </c>
      <c r="CP61" s="47">
        <f>IFERROR(PIMExport!CP59*1,IFERROR(SUBSTITUTE(PIMExport!CP59,".",",")*1,PIMExport!CP59))</f>
        <v>11001</v>
      </c>
      <c r="CQ61" s="47">
        <f>IFERROR(PIMExport!CQ59*1,IFERROR(SUBSTITUTE(PIMExport!CQ59,".",",")*1,PIMExport!CQ59))</f>
        <v>15000</v>
      </c>
      <c r="CR61" s="47">
        <f>IFERROR(PIMExport!CR59*1,IFERROR(SUBSTITUTE(PIMExport!CR59,".",",")*1,PIMExport!CR59))</f>
        <v>0</v>
      </c>
      <c r="CS61" s="47">
        <f>IFERROR(PIMExport!CS59*1,IFERROR(SUBSTITUTE(PIMExport!CS59,".",",")*1,PIMExport!CS59))</f>
        <v>0</v>
      </c>
      <c r="CT61" s="47">
        <f>IFERROR(PIMExport!CT59*1,IFERROR(SUBSTITUTE(PIMExport!CT59,".",",")*1,PIMExport!CT59))</f>
        <v>0</v>
      </c>
      <c r="CU61" s="47">
        <f>IFERROR(PIMExport!CU59*1,IFERROR(SUBSTITUTE(PIMExport!CU59,".",",")*1,PIMExport!CU59))</f>
        <v>50</v>
      </c>
      <c r="CV61" s="47">
        <f>IFERROR(PIMExport!CV59*1,IFERROR(SUBSTITUTE(PIMExport!CV59,".",",")*1,PIMExport!CV59))</f>
        <v>8400</v>
      </c>
      <c r="CW61" s="47">
        <f>IFERROR(PIMExport!CW59*1,IFERROR(SUBSTITUTE(PIMExport!CW59,".",",")*1,PIMExport!CW59))</f>
        <v>8.4599999999999996E-5</v>
      </c>
      <c r="CX61" s="47">
        <f>IFERROR(PIMExport!CX59*1,IFERROR(SUBSTITUTE(PIMExport!CX59,".",",")*1,PIMExport!CX59))</f>
        <v>400</v>
      </c>
      <c r="CY61" s="47">
        <f>IFERROR(PIMExport!CY59*1,IFERROR(SUBSTITUTE(PIMExport!CY59,".",",")*1,PIMExport!CY59))</f>
        <v>500</v>
      </c>
      <c r="CZ61" s="47">
        <f>IFERROR(PIMExport!CZ59*1,IFERROR(SUBSTITUTE(PIMExport!CZ59,".",",")*1,PIMExport!CZ59))</f>
        <v>20200</v>
      </c>
      <c r="DA61" s="47">
        <f>IFERROR(PIMExport!DA59*1,IFERROR(SUBSTITUTE(PIMExport!DA59,".",",")*1,PIMExport!DA59))</f>
        <v>500</v>
      </c>
      <c r="DB61" s="47">
        <f>IFERROR(PIMExport!DB59*1,IFERROR(SUBSTITUTE(PIMExport!DB59,".",",")*1,PIMExport!DB59))</f>
        <v>0</v>
      </c>
      <c r="DC61" s="47">
        <f>IFERROR(PIMExport!DC59*1,IFERROR(SUBSTITUTE(PIMExport!DC59,".",",")*1,PIMExport!DC59))</f>
        <v>0</v>
      </c>
      <c r="DD61" s="47">
        <f>IFERROR(PIMExport!DD59*1,IFERROR(SUBSTITUTE(PIMExport!DD59,".",",")*1,PIMExport!DD59))</f>
        <v>0</v>
      </c>
      <c r="DE61" s="47">
        <f>IFERROR(PIMExport!DE59*1,IFERROR(SUBSTITUTE(PIMExport!DE59,".",",")*1,PIMExport!DE59))</f>
        <v>0</v>
      </c>
      <c r="DF61" s="47">
        <f>IFERROR(PIMExport!DF59*1,IFERROR(SUBSTITUTE(PIMExport!DF59,".",",")*1,PIMExport!DF59))</f>
        <v>0</v>
      </c>
      <c r="DG61" s="47">
        <f>IFERROR(PIMExport!DG59*1,IFERROR(SUBSTITUTE(PIMExport!DG59,".",",")*1,PIMExport!DG59))</f>
        <v>0</v>
      </c>
      <c r="DH61" s="47" t="str">
        <f>IFERROR(PIMExport!DH59*1,IFERROR(SUBSTITUTE(PIMExport!DH59,".",",")*1,PIMExport!DH59))</f>
        <v>Equal to or better than 0.025 mm</v>
      </c>
      <c r="DI61" s="47">
        <f>IFERROR(PIMExport!DI59*1,IFERROR(SUBSTITUTE(PIMExport!DI59,".",",")*1,PIMExport!DI59))</f>
        <v>0</v>
      </c>
      <c r="DJ61" s="47" t="str">
        <f>IFERROR(PIMExport!DJ59*1,IFERROR(SUBSTITUTE(PIMExport!DJ59,".",",")*1,PIMExport!DJ59))</f>
        <v>60 x 60 mm</v>
      </c>
      <c r="DK61" s="47" t="str">
        <f>IFERROR(PIMExport!DK59*1,IFERROR(SUBSTITUTE(PIMExport!DK59,".",",")*1,PIMExport!DK59))</f>
        <v>20 mm</v>
      </c>
      <c r="DL61" s="47">
        <f>IFERROR(PIMExport!DL59*1,IFERROR(SUBSTITUTE(PIMExport!DL59,".",",")*1,PIMExport!DL59))</f>
        <v>280</v>
      </c>
      <c r="DM61" s="47">
        <f>IFERROR(PIMExport!DM59*1,IFERROR(SUBSTITUTE(PIMExport!DM59,".",",")*1,PIMExport!DM59))</f>
        <v>5780</v>
      </c>
      <c r="DN61" s="47">
        <f>IFERROR(PIMExport!DN59*1,IFERROR(SUBSTITUTE(PIMExport!DN59,".",",")*1,PIMExport!DN59))</f>
        <v>0</v>
      </c>
      <c r="DO61" s="47">
        <f>IFERROR(PIMExport!DO59*1,IFERROR(SUBSTITUTE(PIMExport!DO59,".",",")*1,PIMExport!DO59))</f>
        <v>0</v>
      </c>
    </row>
    <row r="62" spans="1:119">
      <c r="A62" s="47" t="str">
        <f>IFERROR(PIMExport!A60*1,IFERROR(SUBSTITUTE(PIMExport!A60,".",",")*1,PIMExport!A60))</f>
        <v>WM06D05-Z335</v>
      </c>
      <c r="B62" s="47" t="str">
        <f>IFERROR(PIMExport!B60*1,IFERROR(SUBSTITUTE(PIMExport!B60,".",",")*1,PIMExport!B60))</f>
        <v>BallScrew</v>
      </c>
      <c r="C62" s="47" t="str">
        <f>IFERROR(PIMExport!C60*1,IFERROR(SUBSTITUTE(PIMExport!C60,".",",")*1,PIMExport!C60))</f>
        <v>Ball Guide</v>
      </c>
      <c r="D62" s="47">
        <f>IFERROR(PIMExport!D60*1,IFERROR(SUBSTITUTE(PIMExport!D60,".",",")*1,PIMExport!D60))</f>
        <v>10665</v>
      </c>
      <c r="E62" s="47">
        <f>IFERROR(PIMExport!E60*1,IFERROR(SUBSTITUTE(PIMExport!E60,".",",")*1,PIMExport!E60))</f>
        <v>1.99</v>
      </c>
      <c r="F62" s="47">
        <f>IFERROR(PIMExport!F60*1,IFERROR(SUBSTITUTE(PIMExport!F60,".",",")*1,PIMExport!F60))</f>
        <v>0</v>
      </c>
      <c r="G62" s="47">
        <f>IFERROR(PIMExport!G60*1,IFERROR(SUBSTITUTE(PIMExport!G60,".",",")*1,PIMExport!G60))</f>
        <v>6.16</v>
      </c>
      <c r="H62" s="47">
        <f>IFERROR(PIMExport!H60*1,IFERROR(SUBSTITUTE(PIMExport!H60,".",",")*1,PIMExport!H60))</f>
        <v>0.65</v>
      </c>
      <c r="I62" s="47">
        <f>IFERROR(PIMExport!I60*1,IFERROR(SUBSTITUTE(PIMExport!I60,".",",")*1,PIMExport!I60))</f>
        <v>335</v>
      </c>
      <c r="J62" s="47">
        <f>IFERROR(PIMExport!J60*1,IFERROR(SUBSTITUTE(PIMExport!J60,".",",")*1,PIMExport!J60))</f>
        <v>35</v>
      </c>
      <c r="K62" s="47">
        <f>IFERROR(PIMExport!K60*1,IFERROR(SUBSTITUTE(PIMExport!K60,".",",")*1,PIMExport!K60))</f>
        <v>0</v>
      </c>
      <c r="L62" s="47">
        <f>IFERROR(PIMExport!L60*1,IFERROR(SUBSTITUTE(PIMExport!L60,".",",")*1,PIMExport!L60))</f>
        <v>3.8999999999999999E-5</v>
      </c>
      <c r="M62" s="47">
        <f>IFERROR(PIMExport!M60*1,IFERROR(SUBSTITUTE(PIMExport!M60,".",",")*1,PIMExport!M60))</f>
        <v>0.9</v>
      </c>
      <c r="N62" s="47">
        <f>IFERROR(PIMExport!N60*1,IFERROR(SUBSTITUTE(PIMExport!N60,".",",")*1,PIMExport!N60))</f>
        <v>150</v>
      </c>
      <c r="O62" s="47">
        <f>IFERROR(PIMExport!O60*1,IFERROR(SUBSTITUTE(PIMExport!O60,".",",")*1,PIMExport!O60))</f>
        <v>1500</v>
      </c>
      <c r="P62" s="47">
        <f>IFERROR(PIMExport!P60*1,IFERROR(SUBSTITUTE(PIMExport!P60,".",",")*1,PIMExport!P60))</f>
        <v>3000</v>
      </c>
      <c r="Q62" s="47">
        <f>IFERROR(PIMExport!Q60*1,IFERROR(SUBSTITUTE(PIMExport!Q60,".",",")*1,PIMExport!Q60))</f>
        <v>0.8</v>
      </c>
      <c r="R62" s="47">
        <f>IFERROR(PIMExport!R60*1,IFERROR(SUBSTITUTE(PIMExport!R60,".",",")*1,PIMExport!R60))</f>
        <v>1.4</v>
      </c>
      <c r="S62" s="47">
        <f>IFERROR(PIMExport!S60*1,IFERROR(SUBSTITUTE(PIMExport!S60,".",",")*1,PIMExport!S60))</f>
        <v>1.8</v>
      </c>
      <c r="T62" s="47">
        <f>IFERROR(PIMExport!T60*1,IFERROR(SUBSTITUTE(PIMExport!T60,".",",")*1,PIMExport!T60))</f>
        <v>20</v>
      </c>
      <c r="U62" s="47">
        <f>IFERROR(PIMExport!U60*1,IFERROR(SUBSTITUTE(PIMExport!U60,".",",")*1,PIMExport!U60))</f>
        <v>0.1</v>
      </c>
      <c r="V62" s="47">
        <f>IFERROR(PIMExport!V60*1,IFERROR(SUBSTITUTE(PIMExport!V60,".",",")*1,PIMExport!V60))</f>
        <v>0</v>
      </c>
      <c r="W62" s="47">
        <f>IFERROR(PIMExport!W60*1,IFERROR(SUBSTITUTE(PIMExport!W60,".",",")*1,PIMExport!W60))</f>
        <v>0</v>
      </c>
      <c r="X62" s="47">
        <f>IFERROR(PIMExport!X60*1,IFERROR(SUBSTITUTE(PIMExport!X60,".",",")*1,PIMExport!X60))</f>
        <v>0</v>
      </c>
      <c r="Y62" s="47">
        <f>IFERROR(PIMExport!Y60*1,IFERROR(SUBSTITUTE(PIMExport!Y60,".",",")*1,PIMExport!Y60))</f>
        <v>4000</v>
      </c>
      <c r="Z62" s="47">
        <f>IFERROR(PIMExport!Z60*1,IFERROR(SUBSTITUTE(PIMExport!Z60,".",",")*1,PIMExport!Z60))</f>
        <v>0</v>
      </c>
      <c r="AA62" s="47">
        <f>IFERROR(PIMExport!AA60*1,IFERROR(SUBSTITUTE(PIMExport!AA60,".",",")*1,PIMExport!AA60))</f>
        <v>0</v>
      </c>
      <c r="AB62" s="47">
        <f>IFERROR(PIMExport!AB60*1,IFERROR(SUBSTITUTE(PIMExport!AB60,".",",")*1,PIMExport!AB60))</f>
        <v>0</v>
      </c>
      <c r="AC62" s="47">
        <f>IFERROR(PIMExport!AC60*1,IFERROR(SUBSTITUTE(PIMExport!AC60,".",",")*1,PIMExport!AC60))</f>
        <v>0</v>
      </c>
      <c r="AD62" s="47">
        <f>IFERROR(PIMExport!AD60*1,IFERROR(SUBSTITUTE(PIMExport!AD60,".",",")*1,PIMExport!AD60))</f>
        <v>0</v>
      </c>
      <c r="AE62" s="47">
        <f>IFERROR(PIMExport!AE60*1,IFERROR(SUBSTITUTE(PIMExport!AE60,".",",")*1,PIMExport!AE60))</f>
        <v>2000</v>
      </c>
      <c r="AF62" s="47">
        <f>IFERROR(PIMExport!AF60*1,IFERROR(SUBSTITUTE(PIMExport!AF60,".",",")*1,PIMExport!AF60))</f>
        <v>2000</v>
      </c>
      <c r="AG62" s="47">
        <f>IFERROR(PIMExport!AG60*1,IFERROR(SUBSTITUTE(PIMExport!AG60,".",",")*1,PIMExport!AG60))</f>
        <v>100</v>
      </c>
      <c r="AH62" s="47">
        <f>IFERROR(PIMExport!AH60*1,IFERROR(SUBSTITUTE(PIMExport!AH60,".",",")*1,PIMExport!AH60))</f>
        <v>0</v>
      </c>
      <c r="AI62" s="47">
        <f>IFERROR(PIMExport!AI60*1,IFERROR(SUBSTITUTE(PIMExport!AI60,".",",")*1,PIMExport!AI60))</f>
        <v>0</v>
      </c>
      <c r="AJ62" s="47">
        <f>IFERROR(PIMExport!AJ60*1,IFERROR(SUBSTITUTE(PIMExport!AJ60,".",",")*1,PIMExport!AJ60))</f>
        <v>2</v>
      </c>
      <c r="AK62" s="47">
        <f>IFERROR(PIMExport!AK60*1,IFERROR(SUBSTITUTE(PIMExport!AK60,".",",")*1,PIMExport!AK60))</f>
        <v>2</v>
      </c>
      <c r="AL62" s="47">
        <f>IFERROR(PIMExport!AL60*1,IFERROR(SUBSTITUTE(PIMExport!AL60,".",",")*1,PIMExport!AL60))</f>
        <v>0.25</v>
      </c>
      <c r="AM62" s="47">
        <f>IFERROR(PIMExport!AM60*1,IFERROR(SUBSTITUTE(PIMExport!AM60,".",",")*1,PIMExport!AM60))</f>
        <v>20</v>
      </c>
      <c r="AN62" s="47">
        <f>IFERROR(PIMExport!AN60*1,IFERROR(SUBSTITUTE(PIMExport!AN60,".",",")*1,PIMExport!AN60))</f>
        <v>2</v>
      </c>
      <c r="AO62" s="47">
        <f>IFERROR(PIMExport!AO60*1,IFERROR(SUBSTITUTE(PIMExport!AO60,".",",")*1,PIMExport!AO60))</f>
        <v>42324</v>
      </c>
      <c r="AP62" s="47">
        <f>IFERROR(PIMExport!AP60*1,IFERROR(SUBSTITUTE(PIMExport!AP60,".",",")*1,PIMExport!AP60))</f>
        <v>500</v>
      </c>
      <c r="AQ62" s="47">
        <f>IFERROR(PIMExport!AQ60*1,IFERROR(SUBSTITUTE(PIMExport!AQ60,".",",")*1,PIMExport!AQ60))</f>
        <v>0</v>
      </c>
      <c r="AR62" s="47">
        <f>IFERROR(PIMExport!AR60*1,IFERROR(SUBSTITUTE(PIMExport!AR60,".",",")*1,PIMExport!AR60))</f>
        <v>0</v>
      </c>
      <c r="AS62" s="47">
        <f>IFERROR(PIMExport!AS60*1,IFERROR(SUBSTITUTE(PIMExport!AS60,".",",")*1,PIMExport!AS60))</f>
        <v>0</v>
      </c>
      <c r="AT62" s="47">
        <f>IFERROR(PIMExport!AT60*1,IFERROR(SUBSTITUTE(PIMExport!AT60,".",",")*1,PIMExport!AT60))</f>
        <v>0</v>
      </c>
      <c r="AU62" s="47">
        <f>IFERROR(PIMExport!AU60*1,IFERROR(SUBSTITUTE(PIMExport!AU60,".",",")*1,PIMExport!AU60))</f>
        <v>0</v>
      </c>
      <c r="AV62" s="47">
        <f>IFERROR(PIMExport!AV60*1,IFERROR(SUBSTITUTE(PIMExport!AV60,".",",")*1,PIMExport!AV60))</f>
        <v>0</v>
      </c>
      <c r="AW62" s="47">
        <f>IFERROR(PIMExport!AW60*1,IFERROR(SUBSTITUTE(PIMExport!AW60,".",",")*1,PIMExport!AW60))</f>
        <v>0</v>
      </c>
      <c r="AX62" s="47">
        <f>IFERROR(PIMExport!AX60*1,IFERROR(SUBSTITUTE(PIMExport!AX60,".",",")*1,PIMExport!AX60))</f>
        <v>0</v>
      </c>
      <c r="AY62" s="47">
        <f>IFERROR(PIMExport!AY60*1,IFERROR(SUBSTITUTE(PIMExport!AY60,".",",")*1,PIMExport!AY60))</f>
        <v>0</v>
      </c>
      <c r="AZ62" s="47">
        <f>IFERROR(PIMExport!AZ60*1,IFERROR(SUBSTITUTE(PIMExport!AZ60,".",",")*1,PIMExport!AZ60))</f>
        <v>0</v>
      </c>
      <c r="BA62" s="47">
        <f>IFERROR(PIMExport!BA60*1,IFERROR(SUBSTITUTE(PIMExport!BA60,".",",")*1,PIMExport!BA60))</f>
        <v>0</v>
      </c>
      <c r="BB62" s="47">
        <f>IFERROR(PIMExport!BB60*1,IFERROR(SUBSTITUTE(PIMExport!BB60,".",",")*1,PIMExport!BB60))</f>
        <v>0</v>
      </c>
      <c r="BC62" s="47">
        <f>IFERROR(PIMExport!BC60*1,IFERROR(SUBSTITUTE(PIMExport!BC60,".",",")*1,PIMExport!BC60))</f>
        <v>0</v>
      </c>
      <c r="BD62" s="47">
        <f>IFERROR(PIMExport!BD60*1,IFERROR(SUBSTITUTE(PIMExport!BD60,".",",")*1,PIMExport!BD60))</f>
        <v>0</v>
      </c>
      <c r="BE62" s="47">
        <f>IFERROR(PIMExport!BE60*1,IFERROR(SUBSTITUTE(PIMExport!BE60,".",",")*1,PIMExport!BE60))</f>
        <v>0</v>
      </c>
      <c r="BF62" s="47">
        <f>IFERROR(PIMExport!BF60*1,IFERROR(SUBSTITUTE(PIMExport!BF60,".",",")*1,PIMExport!BF60))</f>
        <v>0</v>
      </c>
      <c r="BG62" s="47">
        <f>IFERROR(PIMExport!BG60*1,IFERROR(SUBSTITUTE(PIMExport!BG60,".",",")*1,PIMExport!BG60))</f>
        <v>460</v>
      </c>
      <c r="BH62" s="47">
        <f>IFERROR(PIMExport!BH60*1,IFERROR(SUBSTITUTE(PIMExport!BH60,".",",")*1,PIMExport!BH60))</f>
        <v>560</v>
      </c>
      <c r="BI62" s="47">
        <f>IFERROR(PIMExport!BI60*1,IFERROR(SUBSTITUTE(PIMExport!BI60,".",",")*1,PIMExport!BI60))</f>
        <v>600</v>
      </c>
      <c r="BJ62" s="47">
        <f>IFERROR(PIMExport!BJ60*1,IFERROR(SUBSTITUTE(PIMExport!BJ60,".",",")*1,PIMExport!BJ60))</f>
        <v>650</v>
      </c>
      <c r="BK62" s="47">
        <f>IFERROR(PIMExport!BK60*1,IFERROR(SUBSTITUTE(PIMExport!BK60,".",",")*1,PIMExport!BK60))</f>
        <v>690</v>
      </c>
      <c r="BL62" s="47">
        <f>IFERROR(PIMExport!BL60*1,IFERROR(SUBSTITUTE(PIMExport!BL60,".",",")*1,PIMExport!BL60))</f>
        <v>730</v>
      </c>
      <c r="BM62" s="47">
        <f>IFERROR(PIMExport!BM60*1,IFERROR(SUBSTITUTE(PIMExport!BM60,".",",")*1,PIMExport!BM60))</f>
        <v>780</v>
      </c>
      <c r="BN62" s="47">
        <f>IFERROR(PIMExport!BN60*1,IFERROR(SUBSTITUTE(PIMExport!BN60,".",",")*1,PIMExport!BN60))</f>
        <v>820</v>
      </c>
      <c r="BO62" s="47">
        <f>IFERROR(PIMExport!BO60*1,IFERROR(SUBSTITUTE(PIMExport!BO60,".",",")*1,PIMExport!BO60))</f>
        <v>870</v>
      </c>
      <c r="BP62" s="47">
        <f>IFERROR(PIMExport!BP60*1,IFERROR(SUBSTITUTE(PIMExport!BP60,".",",")*1,PIMExport!BP60))</f>
        <v>910</v>
      </c>
      <c r="BQ62" s="47">
        <f>IFERROR(PIMExport!BQ60*1,IFERROR(SUBSTITUTE(PIMExport!BQ60,".",",")*1,PIMExport!BQ60))</f>
        <v>950</v>
      </c>
      <c r="BR62" s="47">
        <f>IFERROR(PIMExport!BR60*1,IFERROR(SUBSTITUTE(PIMExport!BR60,".",",")*1,PIMExport!BR60))</f>
        <v>1000</v>
      </c>
      <c r="BS62" s="47">
        <f>IFERROR(PIMExport!BS60*1,IFERROR(SUBSTITUTE(PIMExport!BS60,".",",")*1,PIMExport!BS60))</f>
        <v>1040</v>
      </c>
      <c r="BT62" s="47">
        <f>IFERROR(PIMExport!BT60*1,IFERROR(SUBSTITUTE(PIMExport!BT60,".",",")*1,PIMExport!BT60))</f>
        <v>1090</v>
      </c>
      <c r="BU62" s="47">
        <f>IFERROR(PIMExport!BU60*1,IFERROR(SUBSTITUTE(PIMExport!BU60,".",",")*1,PIMExport!BU60))</f>
        <v>1130</v>
      </c>
      <c r="BV62" s="47">
        <f>IFERROR(PIMExport!BV60*1,IFERROR(SUBSTITUTE(PIMExport!BV60,".",",")*1,PIMExport!BV60))</f>
        <v>0</v>
      </c>
      <c r="BW62" s="47">
        <f>IFERROR(PIMExport!BW60*1,IFERROR(SUBSTITUTE(PIMExport!BW60,".",",")*1,PIMExport!BW60))</f>
        <v>0</v>
      </c>
      <c r="BX62" s="47">
        <f>IFERROR(PIMExport!BX60*1,IFERROR(SUBSTITUTE(PIMExport!BX60,".",",")*1,PIMExport!BX60))</f>
        <v>0</v>
      </c>
      <c r="BY62" s="47">
        <f>IFERROR(PIMExport!BY60*1,IFERROR(SUBSTITUTE(PIMExport!BY60,".",",")*1,PIMExport!BY60))</f>
        <v>0</v>
      </c>
      <c r="BZ62" s="47">
        <f>IFERROR(PIMExport!BZ60*1,IFERROR(SUBSTITUTE(PIMExport!BZ60,".",",")*1,PIMExport!BZ60))</f>
        <v>0</v>
      </c>
      <c r="CA62" s="47">
        <f>IFERROR(PIMExport!CA60*1,IFERROR(SUBSTITUTE(PIMExport!CA60,".",",")*1,PIMExport!CA60))</f>
        <v>0</v>
      </c>
      <c r="CB62" s="47">
        <f>IFERROR(PIMExport!CB60*1,IFERROR(SUBSTITUTE(PIMExport!CB60,".",",")*1,PIMExport!CB60))</f>
        <v>696</v>
      </c>
      <c r="CC62" s="47">
        <f>IFERROR(PIMExport!CC60*1,IFERROR(SUBSTITUTE(PIMExport!CC60,".",",")*1,PIMExport!CC60))</f>
        <v>1336</v>
      </c>
      <c r="CD62" s="47">
        <f>IFERROR(PIMExport!CD60*1,IFERROR(SUBSTITUTE(PIMExport!CD60,".",",")*1,PIMExport!CD60))</f>
        <v>2076</v>
      </c>
      <c r="CE62" s="47">
        <f>IFERROR(PIMExport!CE60*1,IFERROR(SUBSTITUTE(PIMExport!CE60,".",",")*1,PIMExport!CE60))</f>
        <v>2781</v>
      </c>
      <c r="CF62" s="47">
        <f>IFERROR(PIMExport!CF60*1,IFERROR(SUBSTITUTE(PIMExport!CF60,".",",")*1,PIMExport!CF60))</f>
        <v>3546</v>
      </c>
      <c r="CG62" s="47">
        <f>IFERROR(PIMExport!CG60*1,IFERROR(SUBSTITUTE(PIMExport!CG60,".",",")*1,PIMExport!CG60))</f>
        <v>4286</v>
      </c>
      <c r="CH62" s="47">
        <f>IFERROR(PIMExport!CH60*1,IFERROR(SUBSTITUTE(PIMExport!CH60,".",",")*1,PIMExport!CH60))</f>
        <v>5016</v>
      </c>
      <c r="CI62" s="47">
        <f>IFERROR(PIMExport!CI60*1,IFERROR(SUBSTITUTE(PIMExport!CI60,".",",")*1,PIMExport!CI60))</f>
        <v>5756</v>
      </c>
      <c r="CJ62" s="47">
        <f>IFERROR(PIMExport!CJ60*1,IFERROR(SUBSTITUTE(PIMExport!CJ60,".",",")*1,PIMExport!CJ60))</f>
        <v>6486</v>
      </c>
      <c r="CK62" s="47">
        <f>IFERROR(PIMExport!CK60*1,IFERROR(SUBSTITUTE(PIMExport!CK60,".",",")*1,PIMExport!CK60))</f>
        <v>7251</v>
      </c>
      <c r="CL62" s="47">
        <f>IFERROR(PIMExport!CL60*1,IFERROR(SUBSTITUTE(PIMExport!CL60,".",",")*1,PIMExport!CL60))</f>
        <v>8011</v>
      </c>
      <c r="CM62" s="47">
        <f>IFERROR(PIMExport!CM60*1,IFERROR(SUBSTITUTE(PIMExport!CM60,".",",")*1,PIMExport!CM60))</f>
        <v>8761</v>
      </c>
      <c r="CN62" s="47">
        <f>IFERROR(PIMExport!CN60*1,IFERROR(SUBSTITUTE(PIMExport!CN60,".",",")*1,PIMExport!CN60))</f>
        <v>9521</v>
      </c>
      <c r="CO62" s="47">
        <f>IFERROR(PIMExport!CO60*1,IFERROR(SUBSTITUTE(PIMExport!CO60,".",",")*1,PIMExport!CO60))</f>
        <v>10271</v>
      </c>
      <c r="CP62" s="47">
        <f>IFERROR(PIMExport!CP60*1,IFERROR(SUBSTITUTE(PIMExport!CP60,".",",")*1,PIMExport!CP60))</f>
        <v>11001</v>
      </c>
      <c r="CQ62" s="47">
        <f>IFERROR(PIMExport!CQ60*1,IFERROR(SUBSTITUTE(PIMExport!CQ60,".",",")*1,PIMExport!CQ60))</f>
        <v>15000</v>
      </c>
      <c r="CR62" s="47">
        <f>IFERROR(PIMExport!CR60*1,IFERROR(SUBSTITUTE(PIMExport!CR60,".",",")*1,PIMExport!CR60))</f>
        <v>0</v>
      </c>
      <c r="CS62" s="47">
        <f>IFERROR(PIMExport!CS60*1,IFERROR(SUBSTITUTE(PIMExport!CS60,".",",")*1,PIMExport!CS60))</f>
        <v>0</v>
      </c>
      <c r="CT62" s="47">
        <f>IFERROR(PIMExport!CT60*1,IFERROR(SUBSTITUTE(PIMExport!CT60,".",",")*1,PIMExport!CT60))</f>
        <v>0</v>
      </c>
      <c r="CU62" s="47">
        <f>IFERROR(PIMExport!CU60*1,IFERROR(SUBSTITUTE(PIMExport!CU60,".",",")*1,PIMExport!CU60))</f>
        <v>5</v>
      </c>
      <c r="CV62" s="47">
        <f>IFERROR(PIMExport!CV60*1,IFERROR(SUBSTITUTE(PIMExport!CV60,".",",")*1,PIMExport!CV60))</f>
        <v>10500</v>
      </c>
      <c r="CW62" s="47">
        <f>IFERROR(PIMExport!CW60*1,IFERROR(SUBSTITUTE(PIMExport!CW60,".",",")*1,PIMExport!CW60))</f>
        <v>8.4599999999999996E-5</v>
      </c>
      <c r="CX62" s="47">
        <f>IFERROR(PIMExport!CX60*1,IFERROR(SUBSTITUTE(PIMExport!CX60,".",",")*1,PIMExport!CX60))</f>
        <v>400</v>
      </c>
      <c r="CY62" s="47">
        <f>IFERROR(PIMExport!CY60*1,IFERROR(SUBSTITUTE(PIMExport!CY60,".",",")*1,PIMExport!CY60))</f>
        <v>500</v>
      </c>
      <c r="CZ62" s="47">
        <f>IFERROR(PIMExport!CZ60*1,IFERROR(SUBSTITUTE(PIMExport!CZ60,".",",")*1,PIMExport!CZ60))</f>
        <v>20200</v>
      </c>
      <c r="DA62" s="47">
        <f>IFERROR(PIMExport!DA60*1,IFERROR(SUBSTITUTE(PIMExport!DA60,".",",")*1,PIMExport!DA60))</f>
        <v>500</v>
      </c>
      <c r="DB62" s="47">
        <f>IFERROR(PIMExport!DB60*1,IFERROR(SUBSTITUTE(PIMExport!DB60,".",",")*1,PIMExport!DB60))</f>
        <v>0</v>
      </c>
      <c r="DC62" s="47">
        <f>IFERROR(PIMExport!DC60*1,IFERROR(SUBSTITUTE(PIMExport!DC60,".",",")*1,PIMExport!DC60))</f>
        <v>0</v>
      </c>
      <c r="DD62" s="47">
        <f>IFERROR(PIMExport!DD60*1,IFERROR(SUBSTITUTE(PIMExport!DD60,".",",")*1,PIMExport!DD60))</f>
        <v>0</v>
      </c>
      <c r="DE62" s="47">
        <f>IFERROR(PIMExport!DE60*1,IFERROR(SUBSTITUTE(PIMExport!DE60,".",",")*1,PIMExport!DE60))</f>
        <v>0</v>
      </c>
      <c r="DF62" s="47">
        <f>IFERROR(PIMExport!DF60*1,IFERROR(SUBSTITUTE(PIMExport!DF60,".",",")*1,PIMExport!DF60))</f>
        <v>0</v>
      </c>
      <c r="DG62" s="47">
        <f>IFERROR(PIMExport!DG60*1,IFERROR(SUBSTITUTE(PIMExport!DG60,".",",")*1,PIMExport!DG60))</f>
        <v>0</v>
      </c>
      <c r="DH62" s="47" t="str">
        <f>IFERROR(PIMExport!DH60*1,IFERROR(SUBSTITUTE(PIMExport!DH60,".",",")*1,PIMExport!DH60))</f>
        <v>Equal to or better than 0.025 mm</v>
      </c>
      <c r="DI62" s="47">
        <f>IFERROR(PIMExport!DI60*1,IFERROR(SUBSTITUTE(PIMExport!DI60,".",",")*1,PIMExport!DI60))</f>
        <v>0</v>
      </c>
      <c r="DJ62" s="47" t="str">
        <f>IFERROR(PIMExport!DJ60*1,IFERROR(SUBSTITUTE(PIMExport!DJ60,".",",")*1,PIMExport!DJ60))</f>
        <v>60 x 60 mm</v>
      </c>
      <c r="DK62" s="47" t="str">
        <f>IFERROR(PIMExport!DK60*1,IFERROR(SUBSTITUTE(PIMExport!DK60,".",",")*1,PIMExport!DK60))</f>
        <v>20 mm</v>
      </c>
      <c r="DL62" s="47">
        <f>IFERROR(PIMExport!DL60*1,IFERROR(SUBSTITUTE(PIMExport!DL60,".",",")*1,PIMExport!DL60))</f>
        <v>615</v>
      </c>
      <c r="DM62" s="47">
        <f>IFERROR(PIMExport!DM60*1,IFERROR(SUBSTITUTE(PIMExport!DM60,".",",")*1,PIMExport!DM60))</f>
        <v>12130</v>
      </c>
      <c r="DN62" s="47">
        <f>IFERROR(PIMExport!DN60*1,IFERROR(SUBSTITUTE(PIMExport!DN60,".",",")*1,PIMExport!DN60))</f>
        <v>0</v>
      </c>
      <c r="DO62" s="47">
        <f>IFERROR(PIMExport!DO60*1,IFERROR(SUBSTITUTE(PIMExport!DO60,".",",")*1,PIMExport!DO60))</f>
        <v>0</v>
      </c>
    </row>
    <row r="63" spans="1:119">
      <c r="A63" s="47" t="str">
        <f>IFERROR(PIMExport!A61*1,IFERROR(SUBSTITUTE(PIMExport!A61,".",",")*1,PIMExport!A61))</f>
        <v>WM06D20-Z335</v>
      </c>
      <c r="B63" s="47" t="str">
        <f>IFERROR(PIMExport!B61*1,IFERROR(SUBSTITUTE(PIMExport!B61,".",",")*1,PIMExport!B61))</f>
        <v>BallScrew</v>
      </c>
      <c r="C63" s="47" t="str">
        <f>IFERROR(PIMExport!C61*1,IFERROR(SUBSTITUTE(PIMExport!C61,".",",")*1,PIMExport!C61))</f>
        <v>Ball Guide</v>
      </c>
      <c r="D63" s="47">
        <f>IFERROR(PIMExport!D61*1,IFERROR(SUBSTITUTE(PIMExport!D61,".",",")*1,PIMExport!D61))</f>
        <v>10665</v>
      </c>
      <c r="E63" s="47">
        <f>IFERROR(PIMExport!E61*1,IFERROR(SUBSTITUTE(PIMExport!E61,".",",")*1,PIMExport!E61))</f>
        <v>1.99</v>
      </c>
      <c r="F63" s="47">
        <f>IFERROR(PIMExport!F61*1,IFERROR(SUBSTITUTE(PIMExport!F61,".",",")*1,PIMExport!F61))</f>
        <v>0</v>
      </c>
      <c r="G63" s="47">
        <f>IFERROR(PIMExport!G61*1,IFERROR(SUBSTITUTE(PIMExport!G61,".",",")*1,PIMExport!G61))</f>
        <v>6.16</v>
      </c>
      <c r="H63" s="47">
        <f>IFERROR(PIMExport!H61*1,IFERROR(SUBSTITUTE(PIMExport!H61,".",",")*1,PIMExport!H61))</f>
        <v>0.65</v>
      </c>
      <c r="I63" s="47">
        <f>IFERROR(PIMExport!I61*1,IFERROR(SUBSTITUTE(PIMExport!I61,".",",")*1,PIMExport!I61))</f>
        <v>335</v>
      </c>
      <c r="J63" s="47">
        <f>IFERROR(PIMExport!J61*1,IFERROR(SUBSTITUTE(PIMExport!J61,".",",")*1,PIMExport!J61))</f>
        <v>35</v>
      </c>
      <c r="K63" s="47">
        <f>IFERROR(PIMExport!K61*1,IFERROR(SUBSTITUTE(PIMExport!K61,".",",")*1,PIMExport!K61))</f>
        <v>0</v>
      </c>
      <c r="L63" s="47">
        <f>IFERROR(PIMExport!L61*1,IFERROR(SUBSTITUTE(PIMExport!L61,".",",")*1,PIMExport!L61))</f>
        <v>3.8999999999999999E-5</v>
      </c>
      <c r="M63" s="47">
        <f>IFERROR(PIMExport!M61*1,IFERROR(SUBSTITUTE(PIMExport!M61,".",",")*1,PIMExport!M61))</f>
        <v>0.9</v>
      </c>
      <c r="N63" s="47">
        <f>IFERROR(PIMExport!N61*1,IFERROR(SUBSTITUTE(PIMExport!N61,".",",")*1,PIMExport!N61))</f>
        <v>150</v>
      </c>
      <c r="O63" s="47">
        <f>IFERROR(PIMExport!O61*1,IFERROR(SUBSTITUTE(PIMExport!O61,".",",")*1,PIMExport!O61))</f>
        <v>1500</v>
      </c>
      <c r="P63" s="47">
        <f>IFERROR(PIMExport!P61*1,IFERROR(SUBSTITUTE(PIMExport!P61,".",",")*1,PIMExport!P61))</f>
        <v>3000</v>
      </c>
      <c r="Q63" s="47">
        <f>IFERROR(PIMExport!Q61*1,IFERROR(SUBSTITUTE(PIMExport!Q61,".",",")*1,PIMExport!Q61))</f>
        <v>1.3</v>
      </c>
      <c r="R63" s="47">
        <f>IFERROR(PIMExport!R61*1,IFERROR(SUBSTITUTE(PIMExport!R61,".",",")*1,PIMExport!R61))</f>
        <v>2</v>
      </c>
      <c r="S63" s="47">
        <f>IFERROR(PIMExport!S61*1,IFERROR(SUBSTITUTE(PIMExport!S61,".",",")*1,PIMExport!S61))</f>
        <v>2.2999999999999998</v>
      </c>
      <c r="T63" s="47">
        <f>IFERROR(PIMExport!T61*1,IFERROR(SUBSTITUTE(PIMExport!T61,".",",")*1,PIMExport!T61))</f>
        <v>20</v>
      </c>
      <c r="U63" s="47">
        <f>IFERROR(PIMExport!U61*1,IFERROR(SUBSTITUTE(PIMExport!U61,".",",")*1,PIMExport!U61))</f>
        <v>0.1</v>
      </c>
      <c r="V63" s="47">
        <f>IFERROR(PIMExport!V61*1,IFERROR(SUBSTITUTE(PIMExport!V61,".",",")*1,PIMExport!V61))</f>
        <v>0</v>
      </c>
      <c r="W63" s="47">
        <f>IFERROR(PIMExport!W61*1,IFERROR(SUBSTITUTE(PIMExport!W61,".",",")*1,PIMExport!W61))</f>
        <v>0</v>
      </c>
      <c r="X63" s="47">
        <f>IFERROR(PIMExport!X61*1,IFERROR(SUBSTITUTE(PIMExport!X61,".",",")*1,PIMExport!X61))</f>
        <v>0</v>
      </c>
      <c r="Y63" s="47">
        <f>IFERROR(PIMExport!Y61*1,IFERROR(SUBSTITUTE(PIMExport!Y61,".",",")*1,PIMExport!Y61))</f>
        <v>4000</v>
      </c>
      <c r="Z63" s="47">
        <f>IFERROR(PIMExport!Z61*1,IFERROR(SUBSTITUTE(PIMExport!Z61,".",",")*1,PIMExport!Z61))</f>
        <v>0</v>
      </c>
      <c r="AA63" s="47">
        <f>IFERROR(PIMExport!AA61*1,IFERROR(SUBSTITUTE(PIMExport!AA61,".",",")*1,PIMExport!AA61))</f>
        <v>0</v>
      </c>
      <c r="AB63" s="47">
        <f>IFERROR(PIMExport!AB61*1,IFERROR(SUBSTITUTE(PIMExport!AB61,".",",")*1,PIMExport!AB61))</f>
        <v>0</v>
      </c>
      <c r="AC63" s="47">
        <f>IFERROR(PIMExport!AC61*1,IFERROR(SUBSTITUTE(PIMExport!AC61,".",",")*1,PIMExport!AC61))</f>
        <v>0</v>
      </c>
      <c r="AD63" s="47">
        <f>IFERROR(PIMExport!AD61*1,IFERROR(SUBSTITUTE(PIMExport!AD61,".",",")*1,PIMExport!AD61))</f>
        <v>0</v>
      </c>
      <c r="AE63" s="47">
        <f>IFERROR(PIMExport!AE61*1,IFERROR(SUBSTITUTE(PIMExport!AE61,".",",")*1,PIMExport!AE61))</f>
        <v>2000</v>
      </c>
      <c r="AF63" s="47">
        <f>IFERROR(PIMExport!AF61*1,IFERROR(SUBSTITUTE(PIMExport!AF61,".",",")*1,PIMExport!AF61))</f>
        <v>2000</v>
      </c>
      <c r="AG63" s="47">
        <f>IFERROR(PIMExport!AG61*1,IFERROR(SUBSTITUTE(PIMExport!AG61,".",",")*1,PIMExport!AG61))</f>
        <v>100</v>
      </c>
      <c r="AH63" s="47">
        <f>IFERROR(PIMExport!AH61*1,IFERROR(SUBSTITUTE(PIMExport!AH61,".",",")*1,PIMExport!AH61))</f>
        <v>0</v>
      </c>
      <c r="AI63" s="47">
        <f>IFERROR(PIMExport!AI61*1,IFERROR(SUBSTITUTE(PIMExport!AI61,".",",")*1,PIMExport!AI61))</f>
        <v>0</v>
      </c>
      <c r="AJ63" s="47">
        <f>IFERROR(PIMExport!AJ61*1,IFERROR(SUBSTITUTE(PIMExport!AJ61,".",",")*1,PIMExport!AJ61))</f>
        <v>2</v>
      </c>
      <c r="AK63" s="47">
        <f>IFERROR(PIMExport!AK61*1,IFERROR(SUBSTITUTE(PIMExport!AK61,".",",")*1,PIMExport!AK61))</f>
        <v>2</v>
      </c>
      <c r="AL63" s="47">
        <f>IFERROR(PIMExport!AL61*1,IFERROR(SUBSTITUTE(PIMExport!AL61,".",",")*1,PIMExport!AL61))</f>
        <v>1</v>
      </c>
      <c r="AM63" s="47">
        <f>IFERROR(PIMExport!AM61*1,IFERROR(SUBSTITUTE(PIMExport!AM61,".",",")*1,PIMExport!AM61))</f>
        <v>20</v>
      </c>
      <c r="AN63" s="47">
        <f>IFERROR(PIMExport!AN61*1,IFERROR(SUBSTITUTE(PIMExport!AN61,".",",")*1,PIMExport!AN61))</f>
        <v>2</v>
      </c>
      <c r="AO63" s="47">
        <f>IFERROR(PIMExport!AO61*1,IFERROR(SUBSTITUTE(PIMExport!AO61,".",",")*1,PIMExport!AO61))</f>
        <v>42324</v>
      </c>
      <c r="AP63" s="47">
        <f>IFERROR(PIMExport!AP61*1,IFERROR(SUBSTITUTE(PIMExport!AP61,".",",")*1,PIMExport!AP61))</f>
        <v>500</v>
      </c>
      <c r="AQ63" s="47">
        <f>IFERROR(PIMExport!AQ61*1,IFERROR(SUBSTITUTE(PIMExport!AQ61,".",",")*1,PIMExport!AQ61))</f>
        <v>0</v>
      </c>
      <c r="AR63" s="47">
        <f>IFERROR(PIMExport!AR61*1,IFERROR(SUBSTITUTE(PIMExport!AR61,".",",")*1,PIMExport!AR61))</f>
        <v>0</v>
      </c>
      <c r="AS63" s="47">
        <f>IFERROR(PIMExport!AS61*1,IFERROR(SUBSTITUTE(PIMExport!AS61,".",",")*1,PIMExport!AS61))</f>
        <v>0</v>
      </c>
      <c r="AT63" s="47">
        <f>IFERROR(PIMExport!AT61*1,IFERROR(SUBSTITUTE(PIMExport!AT61,".",",")*1,PIMExport!AT61))</f>
        <v>0</v>
      </c>
      <c r="AU63" s="47">
        <f>IFERROR(PIMExport!AU61*1,IFERROR(SUBSTITUTE(PIMExport!AU61,".",",")*1,PIMExport!AU61))</f>
        <v>0</v>
      </c>
      <c r="AV63" s="47">
        <f>IFERROR(PIMExport!AV61*1,IFERROR(SUBSTITUTE(PIMExport!AV61,".",",")*1,PIMExport!AV61))</f>
        <v>0</v>
      </c>
      <c r="AW63" s="47">
        <f>IFERROR(PIMExport!AW61*1,IFERROR(SUBSTITUTE(PIMExport!AW61,".",",")*1,PIMExport!AW61))</f>
        <v>0</v>
      </c>
      <c r="AX63" s="47">
        <f>IFERROR(PIMExport!AX61*1,IFERROR(SUBSTITUTE(PIMExport!AX61,".",",")*1,PIMExport!AX61))</f>
        <v>0</v>
      </c>
      <c r="AY63" s="47">
        <f>IFERROR(PIMExport!AY61*1,IFERROR(SUBSTITUTE(PIMExport!AY61,".",",")*1,PIMExport!AY61))</f>
        <v>0</v>
      </c>
      <c r="AZ63" s="47">
        <f>IFERROR(PIMExport!AZ61*1,IFERROR(SUBSTITUTE(PIMExport!AZ61,".",",")*1,PIMExport!AZ61))</f>
        <v>0</v>
      </c>
      <c r="BA63" s="47">
        <f>IFERROR(PIMExport!BA61*1,IFERROR(SUBSTITUTE(PIMExport!BA61,".",",")*1,PIMExport!BA61))</f>
        <v>0</v>
      </c>
      <c r="BB63" s="47">
        <f>IFERROR(PIMExport!BB61*1,IFERROR(SUBSTITUTE(PIMExport!BB61,".",",")*1,PIMExport!BB61))</f>
        <v>0</v>
      </c>
      <c r="BC63" s="47">
        <f>IFERROR(PIMExport!BC61*1,IFERROR(SUBSTITUTE(PIMExport!BC61,".",",")*1,PIMExport!BC61))</f>
        <v>0</v>
      </c>
      <c r="BD63" s="47">
        <f>IFERROR(PIMExport!BD61*1,IFERROR(SUBSTITUTE(PIMExport!BD61,".",",")*1,PIMExport!BD61))</f>
        <v>0</v>
      </c>
      <c r="BE63" s="47">
        <f>IFERROR(PIMExport!BE61*1,IFERROR(SUBSTITUTE(PIMExport!BE61,".",",")*1,PIMExport!BE61))</f>
        <v>0</v>
      </c>
      <c r="BF63" s="47">
        <f>IFERROR(PIMExport!BF61*1,IFERROR(SUBSTITUTE(PIMExport!BF61,".",",")*1,PIMExport!BF61))</f>
        <v>0</v>
      </c>
      <c r="BG63" s="47">
        <f>IFERROR(PIMExport!BG61*1,IFERROR(SUBSTITUTE(PIMExport!BG61,".",",")*1,PIMExport!BG61))</f>
        <v>460</v>
      </c>
      <c r="BH63" s="47">
        <f>IFERROR(PIMExport!BH61*1,IFERROR(SUBSTITUTE(PIMExport!BH61,".",",")*1,PIMExport!BH61))</f>
        <v>560</v>
      </c>
      <c r="BI63" s="47">
        <f>IFERROR(PIMExport!BI61*1,IFERROR(SUBSTITUTE(PIMExport!BI61,".",",")*1,PIMExport!BI61))</f>
        <v>600</v>
      </c>
      <c r="BJ63" s="47">
        <f>IFERROR(PIMExport!BJ61*1,IFERROR(SUBSTITUTE(PIMExport!BJ61,".",",")*1,PIMExport!BJ61))</f>
        <v>650</v>
      </c>
      <c r="BK63" s="47">
        <f>IFERROR(PIMExport!BK61*1,IFERROR(SUBSTITUTE(PIMExport!BK61,".",",")*1,PIMExport!BK61))</f>
        <v>690</v>
      </c>
      <c r="BL63" s="47">
        <f>IFERROR(PIMExport!BL61*1,IFERROR(SUBSTITUTE(PIMExport!BL61,".",",")*1,PIMExport!BL61))</f>
        <v>730</v>
      </c>
      <c r="BM63" s="47">
        <f>IFERROR(PIMExport!BM61*1,IFERROR(SUBSTITUTE(PIMExport!BM61,".",",")*1,PIMExport!BM61))</f>
        <v>780</v>
      </c>
      <c r="BN63" s="47">
        <f>IFERROR(PIMExport!BN61*1,IFERROR(SUBSTITUTE(PIMExport!BN61,".",",")*1,PIMExport!BN61))</f>
        <v>820</v>
      </c>
      <c r="BO63" s="47">
        <f>IFERROR(PIMExport!BO61*1,IFERROR(SUBSTITUTE(PIMExport!BO61,".",",")*1,PIMExport!BO61))</f>
        <v>870</v>
      </c>
      <c r="BP63" s="47">
        <f>IFERROR(PIMExport!BP61*1,IFERROR(SUBSTITUTE(PIMExport!BP61,".",",")*1,PIMExport!BP61))</f>
        <v>910</v>
      </c>
      <c r="BQ63" s="47">
        <f>IFERROR(PIMExport!BQ61*1,IFERROR(SUBSTITUTE(PIMExport!BQ61,".",",")*1,PIMExport!BQ61))</f>
        <v>950</v>
      </c>
      <c r="BR63" s="47">
        <f>IFERROR(PIMExport!BR61*1,IFERROR(SUBSTITUTE(PIMExport!BR61,".",",")*1,PIMExport!BR61))</f>
        <v>1000</v>
      </c>
      <c r="BS63" s="47">
        <f>IFERROR(PIMExport!BS61*1,IFERROR(SUBSTITUTE(PIMExport!BS61,".",",")*1,PIMExport!BS61))</f>
        <v>1040</v>
      </c>
      <c r="BT63" s="47">
        <f>IFERROR(PIMExport!BT61*1,IFERROR(SUBSTITUTE(PIMExport!BT61,".",",")*1,PIMExport!BT61))</f>
        <v>1090</v>
      </c>
      <c r="BU63" s="47">
        <f>IFERROR(PIMExport!BU61*1,IFERROR(SUBSTITUTE(PIMExport!BU61,".",",")*1,PIMExport!BU61))</f>
        <v>1130</v>
      </c>
      <c r="BV63" s="47">
        <f>IFERROR(PIMExport!BV61*1,IFERROR(SUBSTITUTE(PIMExport!BV61,".",",")*1,PIMExport!BV61))</f>
        <v>0</v>
      </c>
      <c r="BW63" s="47">
        <f>IFERROR(PIMExport!BW61*1,IFERROR(SUBSTITUTE(PIMExport!BW61,".",",")*1,PIMExport!BW61))</f>
        <v>0</v>
      </c>
      <c r="BX63" s="47">
        <f>IFERROR(PIMExport!BX61*1,IFERROR(SUBSTITUTE(PIMExport!BX61,".",",")*1,PIMExport!BX61))</f>
        <v>0</v>
      </c>
      <c r="BY63" s="47">
        <f>IFERROR(PIMExport!BY61*1,IFERROR(SUBSTITUTE(PIMExport!BY61,".",",")*1,PIMExport!BY61))</f>
        <v>0</v>
      </c>
      <c r="BZ63" s="47">
        <f>IFERROR(PIMExport!BZ61*1,IFERROR(SUBSTITUTE(PIMExport!BZ61,".",",")*1,PIMExport!BZ61))</f>
        <v>0</v>
      </c>
      <c r="CA63" s="47">
        <f>IFERROR(PIMExport!CA61*1,IFERROR(SUBSTITUTE(PIMExport!CA61,".",",")*1,PIMExport!CA61))</f>
        <v>0</v>
      </c>
      <c r="CB63" s="47">
        <f>IFERROR(PIMExport!CB61*1,IFERROR(SUBSTITUTE(PIMExport!CB61,".",",")*1,PIMExport!CB61))</f>
        <v>696</v>
      </c>
      <c r="CC63" s="47">
        <f>IFERROR(PIMExport!CC61*1,IFERROR(SUBSTITUTE(PIMExport!CC61,".",",")*1,PIMExport!CC61))</f>
        <v>1336</v>
      </c>
      <c r="CD63" s="47">
        <f>IFERROR(PIMExport!CD61*1,IFERROR(SUBSTITUTE(PIMExport!CD61,".",",")*1,PIMExport!CD61))</f>
        <v>2076</v>
      </c>
      <c r="CE63" s="47">
        <f>IFERROR(PIMExport!CE61*1,IFERROR(SUBSTITUTE(PIMExport!CE61,".",",")*1,PIMExport!CE61))</f>
        <v>2781</v>
      </c>
      <c r="CF63" s="47">
        <f>IFERROR(PIMExport!CF61*1,IFERROR(SUBSTITUTE(PIMExport!CF61,".",",")*1,PIMExport!CF61))</f>
        <v>3546</v>
      </c>
      <c r="CG63" s="47">
        <f>IFERROR(PIMExport!CG61*1,IFERROR(SUBSTITUTE(PIMExport!CG61,".",",")*1,PIMExport!CG61))</f>
        <v>4286</v>
      </c>
      <c r="CH63" s="47">
        <f>IFERROR(PIMExport!CH61*1,IFERROR(SUBSTITUTE(PIMExport!CH61,".",",")*1,PIMExport!CH61))</f>
        <v>5016</v>
      </c>
      <c r="CI63" s="47">
        <f>IFERROR(PIMExport!CI61*1,IFERROR(SUBSTITUTE(PIMExport!CI61,".",",")*1,PIMExport!CI61))</f>
        <v>5756</v>
      </c>
      <c r="CJ63" s="47">
        <f>IFERROR(PIMExport!CJ61*1,IFERROR(SUBSTITUTE(PIMExport!CJ61,".",",")*1,PIMExport!CJ61))</f>
        <v>6486</v>
      </c>
      <c r="CK63" s="47">
        <f>IFERROR(PIMExport!CK61*1,IFERROR(SUBSTITUTE(PIMExport!CK61,".",",")*1,PIMExport!CK61))</f>
        <v>7251</v>
      </c>
      <c r="CL63" s="47">
        <f>IFERROR(PIMExport!CL61*1,IFERROR(SUBSTITUTE(PIMExport!CL61,".",",")*1,PIMExport!CL61))</f>
        <v>8011</v>
      </c>
      <c r="CM63" s="47">
        <f>IFERROR(PIMExport!CM61*1,IFERROR(SUBSTITUTE(PIMExport!CM61,".",",")*1,PIMExport!CM61))</f>
        <v>8761</v>
      </c>
      <c r="CN63" s="47">
        <f>IFERROR(PIMExport!CN61*1,IFERROR(SUBSTITUTE(PIMExport!CN61,".",",")*1,PIMExport!CN61))</f>
        <v>9521</v>
      </c>
      <c r="CO63" s="47">
        <f>IFERROR(PIMExport!CO61*1,IFERROR(SUBSTITUTE(PIMExport!CO61,".",",")*1,PIMExport!CO61))</f>
        <v>10271</v>
      </c>
      <c r="CP63" s="47">
        <f>IFERROR(PIMExport!CP61*1,IFERROR(SUBSTITUTE(PIMExport!CP61,".",",")*1,PIMExport!CP61))</f>
        <v>11001</v>
      </c>
      <c r="CQ63" s="47">
        <f>IFERROR(PIMExport!CQ61*1,IFERROR(SUBSTITUTE(PIMExport!CQ61,".",",")*1,PIMExport!CQ61))</f>
        <v>15000</v>
      </c>
      <c r="CR63" s="47">
        <f>IFERROR(PIMExport!CR61*1,IFERROR(SUBSTITUTE(PIMExport!CR61,".",",")*1,PIMExport!CR61))</f>
        <v>0</v>
      </c>
      <c r="CS63" s="47">
        <f>IFERROR(PIMExport!CS61*1,IFERROR(SUBSTITUTE(PIMExport!CS61,".",",")*1,PIMExport!CS61))</f>
        <v>0</v>
      </c>
      <c r="CT63" s="47">
        <f>IFERROR(PIMExport!CT61*1,IFERROR(SUBSTITUTE(PIMExport!CT61,".",",")*1,PIMExport!CT61))</f>
        <v>0</v>
      </c>
      <c r="CU63" s="47">
        <f>IFERROR(PIMExport!CU61*1,IFERROR(SUBSTITUTE(PIMExport!CU61,".",",")*1,PIMExport!CU61))</f>
        <v>20</v>
      </c>
      <c r="CV63" s="47">
        <f>IFERROR(PIMExport!CV61*1,IFERROR(SUBSTITUTE(PIMExport!CV61,".",",")*1,PIMExport!CV61))</f>
        <v>11600</v>
      </c>
      <c r="CW63" s="47">
        <f>IFERROR(PIMExport!CW61*1,IFERROR(SUBSTITUTE(PIMExport!CW61,".",",")*1,PIMExport!CW61))</f>
        <v>8.4599999999999996E-5</v>
      </c>
      <c r="CX63" s="47">
        <f>IFERROR(PIMExport!CX61*1,IFERROR(SUBSTITUTE(PIMExport!CX61,".",",")*1,PIMExport!CX61))</f>
        <v>400</v>
      </c>
      <c r="CY63" s="47">
        <f>IFERROR(PIMExport!CY61*1,IFERROR(SUBSTITUTE(PIMExport!CY61,".",",")*1,PIMExport!CY61))</f>
        <v>500</v>
      </c>
      <c r="CZ63" s="47">
        <f>IFERROR(PIMExport!CZ61*1,IFERROR(SUBSTITUTE(PIMExport!CZ61,".",",")*1,PIMExport!CZ61))</f>
        <v>20200</v>
      </c>
      <c r="DA63" s="47">
        <f>IFERROR(PIMExport!DA61*1,IFERROR(SUBSTITUTE(PIMExport!DA61,".",",")*1,PIMExport!DA61))</f>
        <v>500</v>
      </c>
      <c r="DB63" s="47">
        <f>IFERROR(PIMExport!DB61*1,IFERROR(SUBSTITUTE(PIMExport!DB61,".",",")*1,PIMExport!DB61))</f>
        <v>0</v>
      </c>
      <c r="DC63" s="47">
        <f>IFERROR(PIMExport!DC61*1,IFERROR(SUBSTITUTE(PIMExport!DC61,".",",")*1,PIMExport!DC61))</f>
        <v>0</v>
      </c>
      <c r="DD63" s="47">
        <f>IFERROR(PIMExport!DD61*1,IFERROR(SUBSTITUTE(PIMExport!DD61,".",",")*1,PIMExport!DD61))</f>
        <v>0</v>
      </c>
      <c r="DE63" s="47">
        <f>IFERROR(PIMExport!DE61*1,IFERROR(SUBSTITUTE(PIMExport!DE61,".",",")*1,PIMExport!DE61))</f>
        <v>0</v>
      </c>
      <c r="DF63" s="47">
        <f>IFERROR(PIMExport!DF61*1,IFERROR(SUBSTITUTE(PIMExport!DF61,".",",")*1,PIMExport!DF61))</f>
        <v>0</v>
      </c>
      <c r="DG63" s="47">
        <f>IFERROR(PIMExport!DG61*1,IFERROR(SUBSTITUTE(PIMExport!DG61,".",",")*1,PIMExport!DG61))</f>
        <v>0</v>
      </c>
      <c r="DH63" s="47" t="str">
        <f>IFERROR(PIMExport!DH61*1,IFERROR(SUBSTITUTE(PIMExport!DH61,".",",")*1,PIMExport!DH61))</f>
        <v>Equal to or better than 0.025 mm</v>
      </c>
      <c r="DI63" s="47">
        <f>IFERROR(PIMExport!DI61*1,IFERROR(SUBSTITUTE(PIMExport!DI61,".",",")*1,PIMExport!DI61))</f>
        <v>0</v>
      </c>
      <c r="DJ63" s="47" t="str">
        <f>IFERROR(PIMExport!DJ61*1,IFERROR(SUBSTITUTE(PIMExport!DJ61,".",",")*1,PIMExport!DJ61))</f>
        <v>60 x 60 mm</v>
      </c>
      <c r="DK63" s="47" t="str">
        <f>IFERROR(PIMExport!DK61*1,IFERROR(SUBSTITUTE(PIMExport!DK61,".",",")*1,PIMExport!DK61))</f>
        <v>20 mm</v>
      </c>
      <c r="DL63" s="47">
        <f>IFERROR(PIMExport!DL61*1,IFERROR(SUBSTITUTE(PIMExport!DL61,".",",")*1,PIMExport!DL61))</f>
        <v>615</v>
      </c>
      <c r="DM63" s="47">
        <f>IFERROR(PIMExport!DM61*1,IFERROR(SUBSTITUTE(PIMExport!DM61,".",",")*1,PIMExport!DM61))</f>
        <v>12130</v>
      </c>
      <c r="DN63" s="47">
        <f>IFERROR(PIMExport!DN61*1,IFERROR(SUBSTITUTE(PIMExport!DN61,".",",")*1,PIMExport!DN61))</f>
        <v>0</v>
      </c>
      <c r="DO63" s="47">
        <f>IFERROR(PIMExport!DO61*1,IFERROR(SUBSTITUTE(PIMExport!DO61,".",",")*1,PIMExport!DO61))</f>
        <v>0</v>
      </c>
    </row>
    <row r="64" spans="1:119">
      <c r="A64" s="47" t="str">
        <f>IFERROR(PIMExport!A62*1,IFERROR(SUBSTITUTE(PIMExport!A62,".",",")*1,PIMExport!A62))</f>
        <v>WM06D50-Z335</v>
      </c>
      <c r="B64" s="47" t="str">
        <f>IFERROR(PIMExport!B62*1,IFERROR(SUBSTITUTE(PIMExport!B62,".",",")*1,PIMExport!B62))</f>
        <v>BallScrew</v>
      </c>
      <c r="C64" s="47" t="str">
        <f>IFERROR(PIMExport!C62*1,IFERROR(SUBSTITUTE(PIMExport!C62,".",",")*1,PIMExport!C62))</f>
        <v>Ball Guide</v>
      </c>
      <c r="D64" s="47">
        <f>IFERROR(PIMExport!D62*1,IFERROR(SUBSTITUTE(PIMExport!D62,".",",")*1,PIMExport!D62))</f>
        <v>4665</v>
      </c>
      <c r="E64" s="47">
        <f>IFERROR(PIMExport!E62*1,IFERROR(SUBSTITUTE(PIMExport!E62,".",",")*1,PIMExport!E62))</f>
        <v>1.99</v>
      </c>
      <c r="F64" s="47">
        <f>IFERROR(PIMExport!F62*1,IFERROR(SUBSTITUTE(PIMExport!F62,".",",")*1,PIMExport!F62))</f>
        <v>0</v>
      </c>
      <c r="G64" s="47">
        <f>IFERROR(PIMExport!G62*1,IFERROR(SUBSTITUTE(PIMExport!G62,".",",")*1,PIMExport!G62))</f>
        <v>6.16</v>
      </c>
      <c r="H64" s="47">
        <f>IFERROR(PIMExport!H62*1,IFERROR(SUBSTITUTE(PIMExport!H62,".",",")*1,PIMExport!H62))</f>
        <v>0.65</v>
      </c>
      <c r="I64" s="47">
        <f>IFERROR(PIMExport!I62*1,IFERROR(SUBSTITUTE(PIMExport!I62,".",",")*1,PIMExport!I62))</f>
        <v>335</v>
      </c>
      <c r="J64" s="47">
        <f>IFERROR(PIMExport!J62*1,IFERROR(SUBSTITUTE(PIMExport!J62,".",",")*1,PIMExport!J62))</f>
        <v>35</v>
      </c>
      <c r="K64" s="47">
        <f>IFERROR(PIMExport!K62*1,IFERROR(SUBSTITUTE(PIMExport!K62,".",",")*1,PIMExport!K62))</f>
        <v>0</v>
      </c>
      <c r="L64" s="47">
        <f>IFERROR(PIMExport!L62*1,IFERROR(SUBSTITUTE(PIMExport!L62,".",",")*1,PIMExport!L62))</f>
        <v>3.8999999999999999E-5</v>
      </c>
      <c r="M64" s="47">
        <f>IFERROR(PIMExport!M62*1,IFERROR(SUBSTITUTE(PIMExport!M62,".",",")*1,PIMExport!M62))</f>
        <v>0.9</v>
      </c>
      <c r="N64" s="47">
        <f>IFERROR(PIMExport!N62*1,IFERROR(SUBSTITUTE(PIMExport!N62,".",",")*1,PIMExport!N62))</f>
        <v>150</v>
      </c>
      <c r="O64" s="47">
        <f>IFERROR(PIMExport!O62*1,IFERROR(SUBSTITUTE(PIMExport!O62,".",",")*1,PIMExport!O62))</f>
        <v>1500</v>
      </c>
      <c r="P64" s="47">
        <f>IFERROR(PIMExport!P62*1,IFERROR(SUBSTITUTE(PIMExport!P62,".",",")*1,PIMExport!P62))</f>
        <v>3000</v>
      </c>
      <c r="Q64" s="47">
        <f>IFERROR(PIMExport!Q62*1,IFERROR(SUBSTITUTE(PIMExport!Q62,".",",")*1,PIMExport!Q62))</f>
        <v>1.6</v>
      </c>
      <c r="R64" s="47">
        <f>IFERROR(PIMExport!R62*1,IFERROR(SUBSTITUTE(PIMExport!R62,".",",")*1,PIMExport!R62))</f>
        <v>2.4</v>
      </c>
      <c r="S64" s="47">
        <f>IFERROR(PIMExport!S62*1,IFERROR(SUBSTITUTE(PIMExport!S62,".",",")*1,PIMExport!S62))</f>
        <v>2.6</v>
      </c>
      <c r="T64" s="47">
        <f>IFERROR(PIMExport!T62*1,IFERROR(SUBSTITUTE(PIMExport!T62,".",",")*1,PIMExport!T62))</f>
        <v>20</v>
      </c>
      <c r="U64" s="47">
        <f>IFERROR(PIMExport!U62*1,IFERROR(SUBSTITUTE(PIMExport!U62,".",",")*1,PIMExport!U62))</f>
        <v>0.1</v>
      </c>
      <c r="V64" s="47">
        <f>IFERROR(PIMExport!V62*1,IFERROR(SUBSTITUTE(PIMExport!V62,".",",")*1,PIMExport!V62))</f>
        <v>0</v>
      </c>
      <c r="W64" s="47">
        <f>IFERROR(PIMExport!W62*1,IFERROR(SUBSTITUTE(PIMExport!W62,".",",")*1,PIMExport!W62))</f>
        <v>0</v>
      </c>
      <c r="X64" s="47">
        <f>IFERROR(PIMExport!X62*1,IFERROR(SUBSTITUTE(PIMExport!X62,".",",")*1,PIMExport!X62))</f>
        <v>0</v>
      </c>
      <c r="Y64" s="47">
        <f>IFERROR(PIMExport!Y62*1,IFERROR(SUBSTITUTE(PIMExport!Y62,".",",")*1,PIMExport!Y62))</f>
        <v>4000</v>
      </c>
      <c r="Z64" s="47">
        <f>IFERROR(PIMExport!Z62*1,IFERROR(SUBSTITUTE(PIMExport!Z62,".",",")*1,PIMExport!Z62))</f>
        <v>0</v>
      </c>
      <c r="AA64" s="47">
        <f>IFERROR(PIMExport!AA62*1,IFERROR(SUBSTITUTE(PIMExport!AA62,".",",")*1,PIMExport!AA62))</f>
        <v>0</v>
      </c>
      <c r="AB64" s="47">
        <f>IFERROR(PIMExport!AB62*1,IFERROR(SUBSTITUTE(PIMExport!AB62,".",",")*1,PIMExport!AB62))</f>
        <v>0</v>
      </c>
      <c r="AC64" s="47">
        <f>IFERROR(PIMExport!AC62*1,IFERROR(SUBSTITUTE(PIMExport!AC62,".",",")*1,PIMExport!AC62))</f>
        <v>0</v>
      </c>
      <c r="AD64" s="47">
        <f>IFERROR(PIMExport!AD62*1,IFERROR(SUBSTITUTE(PIMExport!AD62,".",",")*1,PIMExport!AD62))</f>
        <v>0</v>
      </c>
      <c r="AE64" s="47">
        <f>IFERROR(PIMExport!AE62*1,IFERROR(SUBSTITUTE(PIMExport!AE62,".",",")*1,PIMExport!AE62))</f>
        <v>2000</v>
      </c>
      <c r="AF64" s="47">
        <f>IFERROR(PIMExport!AF62*1,IFERROR(SUBSTITUTE(PIMExport!AF62,".",",")*1,PIMExport!AF62))</f>
        <v>2000</v>
      </c>
      <c r="AG64" s="47">
        <f>IFERROR(PIMExport!AG62*1,IFERROR(SUBSTITUTE(PIMExport!AG62,".",",")*1,PIMExport!AG62))</f>
        <v>100</v>
      </c>
      <c r="AH64" s="47">
        <f>IFERROR(PIMExport!AH62*1,IFERROR(SUBSTITUTE(PIMExport!AH62,".",",")*1,PIMExport!AH62))</f>
        <v>0</v>
      </c>
      <c r="AI64" s="47">
        <f>IFERROR(PIMExport!AI62*1,IFERROR(SUBSTITUTE(PIMExport!AI62,".",",")*1,PIMExport!AI62))</f>
        <v>0</v>
      </c>
      <c r="AJ64" s="47">
        <f>IFERROR(PIMExport!AJ62*1,IFERROR(SUBSTITUTE(PIMExport!AJ62,".",",")*1,PIMExport!AJ62))</f>
        <v>2</v>
      </c>
      <c r="AK64" s="47">
        <f>IFERROR(PIMExport!AK62*1,IFERROR(SUBSTITUTE(PIMExport!AK62,".",",")*1,PIMExport!AK62))</f>
        <v>2</v>
      </c>
      <c r="AL64" s="47">
        <f>IFERROR(PIMExport!AL62*1,IFERROR(SUBSTITUTE(PIMExport!AL62,".",",")*1,PIMExport!AL62))</f>
        <v>2.5</v>
      </c>
      <c r="AM64" s="47">
        <f>IFERROR(PIMExport!AM62*1,IFERROR(SUBSTITUTE(PIMExport!AM62,".",",")*1,PIMExport!AM62))</f>
        <v>20</v>
      </c>
      <c r="AN64" s="47">
        <f>IFERROR(PIMExport!AN62*1,IFERROR(SUBSTITUTE(PIMExport!AN62,".",",")*1,PIMExport!AN62))</f>
        <v>2</v>
      </c>
      <c r="AO64" s="47">
        <f>IFERROR(PIMExport!AO62*1,IFERROR(SUBSTITUTE(PIMExport!AO62,".",",")*1,PIMExport!AO62))</f>
        <v>42324</v>
      </c>
      <c r="AP64" s="47">
        <f>IFERROR(PIMExport!AP62*1,IFERROR(SUBSTITUTE(PIMExport!AP62,".",",")*1,PIMExport!AP62))</f>
        <v>500</v>
      </c>
      <c r="AQ64" s="47">
        <f>IFERROR(PIMExport!AQ62*1,IFERROR(SUBSTITUTE(PIMExport!AQ62,".",",")*1,PIMExport!AQ62))</f>
        <v>0</v>
      </c>
      <c r="AR64" s="47">
        <f>IFERROR(PIMExport!AR62*1,IFERROR(SUBSTITUTE(PIMExport!AR62,".",",")*1,PIMExport!AR62))</f>
        <v>0</v>
      </c>
      <c r="AS64" s="47">
        <f>IFERROR(PIMExport!AS62*1,IFERROR(SUBSTITUTE(PIMExport!AS62,".",",")*1,PIMExport!AS62))</f>
        <v>0</v>
      </c>
      <c r="AT64" s="47">
        <f>IFERROR(PIMExport!AT62*1,IFERROR(SUBSTITUTE(PIMExport!AT62,".",",")*1,PIMExport!AT62))</f>
        <v>0</v>
      </c>
      <c r="AU64" s="47">
        <f>IFERROR(PIMExport!AU62*1,IFERROR(SUBSTITUTE(PIMExport!AU62,".",",")*1,PIMExport!AU62))</f>
        <v>0</v>
      </c>
      <c r="AV64" s="47">
        <f>IFERROR(PIMExport!AV62*1,IFERROR(SUBSTITUTE(PIMExport!AV62,".",",")*1,PIMExport!AV62))</f>
        <v>0</v>
      </c>
      <c r="AW64" s="47">
        <f>IFERROR(PIMExport!AW62*1,IFERROR(SUBSTITUTE(PIMExport!AW62,".",",")*1,PIMExport!AW62))</f>
        <v>0</v>
      </c>
      <c r="AX64" s="47">
        <f>IFERROR(PIMExport!AX62*1,IFERROR(SUBSTITUTE(PIMExport!AX62,".",",")*1,PIMExport!AX62))</f>
        <v>0</v>
      </c>
      <c r="AY64" s="47">
        <f>IFERROR(PIMExport!AY62*1,IFERROR(SUBSTITUTE(PIMExport!AY62,".",",")*1,PIMExport!AY62))</f>
        <v>0</v>
      </c>
      <c r="AZ64" s="47">
        <f>IFERROR(PIMExport!AZ62*1,IFERROR(SUBSTITUTE(PIMExport!AZ62,".",",")*1,PIMExport!AZ62))</f>
        <v>0</v>
      </c>
      <c r="BA64" s="47">
        <f>IFERROR(PIMExport!BA62*1,IFERROR(SUBSTITUTE(PIMExport!BA62,".",",")*1,PIMExport!BA62))</f>
        <v>0</v>
      </c>
      <c r="BB64" s="47">
        <f>IFERROR(PIMExport!BB62*1,IFERROR(SUBSTITUTE(PIMExport!BB62,".",",")*1,PIMExport!BB62))</f>
        <v>0</v>
      </c>
      <c r="BC64" s="47">
        <f>IFERROR(PIMExport!BC62*1,IFERROR(SUBSTITUTE(PIMExport!BC62,".",",")*1,PIMExport!BC62))</f>
        <v>0</v>
      </c>
      <c r="BD64" s="47">
        <f>IFERROR(PIMExport!BD62*1,IFERROR(SUBSTITUTE(PIMExport!BD62,".",",")*1,PIMExport!BD62))</f>
        <v>0</v>
      </c>
      <c r="BE64" s="47">
        <f>IFERROR(PIMExport!BE62*1,IFERROR(SUBSTITUTE(PIMExport!BE62,".",",")*1,PIMExport!BE62))</f>
        <v>0</v>
      </c>
      <c r="BF64" s="47">
        <f>IFERROR(PIMExport!BF62*1,IFERROR(SUBSTITUTE(PIMExport!BF62,".",",")*1,PIMExport!BF62))</f>
        <v>0</v>
      </c>
      <c r="BG64" s="47">
        <f>IFERROR(PIMExport!BG62*1,IFERROR(SUBSTITUTE(PIMExport!BG62,".",",")*1,PIMExport!BG62))</f>
        <v>460</v>
      </c>
      <c r="BH64" s="47">
        <f>IFERROR(PIMExport!BH62*1,IFERROR(SUBSTITUTE(PIMExport!BH62,".",",")*1,PIMExport!BH62))</f>
        <v>560</v>
      </c>
      <c r="BI64" s="47">
        <f>IFERROR(PIMExport!BI62*1,IFERROR(SUBSTITUTE(PIMExport!BI62,".",",")*1,PIMExport!BI62))</f>
        <v>600</v>
      </c>
      <c r="BJ64" s="47">
        <f>IFERROR(PIMExport!BJ62*1,IFERROR(SUBSTITUTE(PIMExport!BJ62,".",",")*1,PIMExport!BJ62))</f>
        <v>650</v>
      </c>
      <c r="BK64" s="47">
        <f>IFERROR(PIMExport!BK62*1,IFERROR(SUBSTITUTE(PIMExport!BK62,".",",")*1,PIMExport!BK62))</f>
        <v>690</v>
      </c>
      <c r="BL64" s="47">
        <f>IFERROR(PIMExport!BL62*1,IFERROR(SUBSTITUTE(PIMExport!BL62,".",",")*1,PIMExport!BL62))</f>
        <v>730</v>
      </c>
      <c r="BM64" s="47">
        <f>IFERROR(PIMExport!BM62*1,IFERROR(SUBSTITUTE(PIMExport!BM62,".",",")*1,PIMExport!BM62))</f>
        <v>780</v>
      </c>
      <c r="BN64" s="47">
        <f>IFERROR(PIMExport!BN62*1,IFERROR(SUBSTITUTE(PIMExport!BN62,".",",")*1,PIMExport!BN62))</f>
        <v>820</v>
      </c>
      <c r="BO64" s="47">
        <f>IFERROR(PIMExport!BO62*1,IFERROR(SUBSTITUTE(PIMExport!BO62,".",",")*1,PIMExport!BO62))</f>
        <v>870</v>
      </c>
      <c r="BP64" s="47">
        <f>IFERROR(PIMExport!BP62*1,IFERROR(SUBSTITUTE(PIMExport!BP62,".",",")*1,PIMExport!BP62))</f>
        <v>910</v>
      </c>
      <c r="BQ64" s="47">
        <f>IFERROR(PIMExport!BQ62*1,IFERROR(SUBSTITUTE(PIMExport!BQ62,".",",")*1,PIMExport!BQ62))</f>
        <v>950</v>
      </c>
      <c r="BR64" s="47">
        <f>IFERROR(PIMExport!BR62*1,IFERROR(SUBSTITUTE(PIMExport!BR62,".",",")*1,PIMExport!BR62))</f>
        <v>1000</v>
      </c>
      <c r="BS64" s="47">
        <f>IFERROR(PIMExport!BS62*1,IFERROR(SUBSTITUTE(PIMExport!BS62,".",",")*1,PIMExport!BS62))</f>
        <v>1040</v>
      </c>
      <c r="BT64" s="47">
        <f>IFERROR(PIMExport!BT62*1,IFERROR(SUBSTITUTE(PIMExport!BT62,".",",")*1,PIMExport!BT62))</f>
        <v>1090</v>
      </c>
      <c r="BU64" s="47">
        <f>IFERROR(PIMExport!BU62*1,IFERROR(SUBSTITUTE(PIMExport!BU62,".",",")*1,PIMExport!BU62))</f>
        <v>1130</v>
      </c>
      <c r="BV64" s="47">
        <f>IFERROR(PIMExport!BV62*1,IFERROR(SUBSTITUTE(PIMExport!BV62,".",",")*1,PIMExport!BV62))</f>
        <v>0</v>
      </c>
      <c r="BW64" s="47">
        <f>IFERROR(PIMExport!BW62*1,IFERROR(SUBSTITUTE(PIMExport!BW62,".",",")*1,PIMExport!BW62))</f>
        <v>0</v>
      </c>
      <c r="BX64" s="47">
        <f>IFERROR(PIMExport!BX62*1,IFERROR(SUBSTITUTE(PIMExport!BX62,".",",")*1,PIMExport!BX62))</f>
        <v>0</v>
      </c>
      <c r="BY64" s="47">
        <f>IFERROR(PIMExport!BY62*1,IFERROR(SUBSTITUTE(PIMExport!BY62,".",",")*1,PIMExport!BY62))</f>
        <v>0</v>
      </c>
      <c r="BZ64" s="47">
        <f>IFERROR(PIMExport!BZ62*1,IFERROR(SUBSTITUTE(PIMExport!BZ62,".",",")*1,PIMExport!BZ62))</f>
        <v>0</v>
      </c>
      <c r="CA64" s="47">
        <f>IFERROR(PIMExport!CA62*1,IFERROR(SUBSTITUTE(PIMExport!CA62,".",",")*1,PIMExport!CA62))</f>
        <v>0</v>
      </c>
      <c r="CB64" s="47">
        <f>IFERROR(PIMExport!CB62*1,IFERROR(SUBSTITUTE(PIMExport!CB62,".",",")*1,PIMExport!CB62))</f>
        <v>696</v>
      </c>
      <c r="CC64" s="47">
        <f>IFERROR(PIMExport!CC62*1,IFERROR(SUBSTITUTE(PIMExport!CC62,".",",")*1,PIMExport!CC62))</f>
        <v>1336</v>
      </c>
      <c r="CD64" s="47">
        <f>IFERROR(PIMExport!CD62*1,IFERROR(SUBSTITUTE(PIMExport!CD62,".",",")*1,PIMExport!CD62))</f>
        <v>2076</v>
      </c>
      <c r="CE64" s="47">
        <f>IFERROR(PIMExport!CE62*1,IFERROR(SUBSTITUTE(PIMExport!CE62,".",",")*1,PIMExport!CE62))</f>
        <v>2781</v>
      </c>
      <c r="CF64" s="47">
        <f>IFERROR(PIMExport!CF62*1,IFERROR(SUBSTITUTE(PIMExport!CF62,".",",")*1,PIMExport!CF62))</f>
        <v>3546</v>
      </c>
      <c r="CG64" s="47">
        <f>IFERROR(PIMExport!CG62*1,IFERROR(SUBSTITUTE(PIMExport!CG62,".",",")*1,PIMExport!CG62))</f>
        <v>4286</v>
      </c>
      <c r="CH64" s="47">
        <f>IFERROR(PIMExport!CH62*1,IFERROR(SUBSTITUTE(PIMExport!CH62,".",",")*1,PIMExport!CH62))</f>
        <v>5016</v>
      </c>
      <c r="CI64" s="47">
        <f>IFERROR(PIMExport!CI62*1,IFERROR(SUBSTITUTE(PIMExport!CI62,".",",")*1,PIMExport!CI62))</f>
        <v>5756</v>
      </c>
      <c r="CJ64" s="47">
        <f>IFERROR(PIMExport!CJ62*1,IFERROR(SUBSTITUTE(PIMExport!CJ62,".",",")*1,PIMExport!CJ62))</f>
        <v>6486</v>
      </c>
      <c r="CK64" s="47">
        <f>IFERROR(PIMExport!CK62*1,IFERROR(SUBSTITUTE(PIMExport!CK62,".",",")*1,PIMExport!CK62))</f>
        <v>7251</v>
      </c>
      <c r="CL64" s="47">
        <f>IFERROR(PIMExport!CL62*1,IFERROR(SUBSTITUTE(PIMExport!CL62,".",",")*1,PIMExport!CL62))</f>
        <v>8011</v>
      </c>
      <c r="CM64" s="47">
        <f>IFERROR(PIMExport!CM62*1,IFERROR(SUBSTITUTE(PIMExport!CM62,".",",")*1,PIMExport!CM62))</f>
        <v>8761</v>
      </c>
      <c r="CN64" s="47">
        <f>IFERROR(PIMExport!CN62*1,IFERROR(SUBSTITUTE(PIMExport!CN62,".",",")*1,PIMExport!CN62))</f>
        <v>9521</v>
      </c>
      <c r="CO64" s="47">
        <f>IFERROR(PIMExport!CO62*1,IFERROR(SUBSTITUTE(PIMExport!CO62,".",",")*1,PIMExport!CO62))</f>
        <v>10271</v>
      </c>
      <c r="CP64" s="47">
        <f>IFERROR(PIMExport!CP62*1,IFERROR(SUBSTITUTE(PIMExport!CP62,".",",")*1,PIMExport!CP62))</f>
        <v>11001</v>
      </c>
      <c r="CQ64" s="47">
        <f>IFERROR(PIMExport!CQ62*1,IFERROR(SUBSTITUTE(PIMExport!CQ62,".",",")*1,PIMExport!CQ62))</f>
        <v>15000</v>
      </c>
      <c r="CR64" s="47">
        <f>IFERROR(PIMExport!CR62*1,IFERROR(SUBSTITUTE(PIMExport!CR62,".",",")*1,PIMExport!CR62))</f>
        <v>0</v>
      </c>
      <c r="CS64" s="47">
        <f>IFERROR(PIMExport!CS62*1,IFERROR(SUBSTITUTE(PIMExport!CS62,".",",")*1,PIMExport!CS62))</f>
        <v>0</v>
      </c>
      <c r="CT64" s="47">
        <f>IFERROR(PIMExport!CT62*1,IFERROR(SUBSTITUTE(PIMExport!CT62,".",",")*1,PIMExport!CT62))</f>
        <v>0</v>
      </c>
      <c r="CU64" s="47">
        <f>IFERROR(PIMExport!CU62*1,IFERROR(SUBSTITUTE(PIMExport!CU62,".",",")*1,PIMExport!CU62))</f>
        <v>50</v>
      </c>
      <c r="CV64" s="47">
        <f>IFERROR(PIMExport!CV62*1,IFERROR(SUBSTITUTE(PIMExport!CV62,".",",")*1,PIMExport!CV62))</f>
        <v>8400</v>
      </c>
      <c r="CW64" s="47">
        <f>IFERROR(PIMExport!CW62*1,IFERROR(SUBSTITUTE(PIMExport!CW62,".",",")*1,PIMExport!CW62))</f>
        <v>8.4599999999999996E-5</v>
      </c>
      <c r="CX64" s="47">
        <f>IFERROR(PIMExport!CX62*1,IFERROR(SUBSTITUTE(PIMExport!CX62,".",",")*1,PIMExport!CX62))</f>
        <v>400</v>
      </c>
      <c r="CY64" s="47">
        <f>IFERROR(PIMExport!CY62*1,IFERROR(SUBSTITUTE(PIMExport!CY62,".",",")*1,PIMExport!CY62))</f>
        <v>500</v>
      </c>
      <c r="CZ64" s="47">
        <f>IFERROR(PIMExport!CZ62*1,IFERROR(SUBSTITUTE(PIMExport!CZ62,".",",")*1,PIMExport!CZ62))</f>
        <v>20200</v>
      </c>
      <c r="DA64" s="47">
        <f>IFERROR(PIMExport!DA62*1,IFERROR(SUBSTITUTE(PIMExport!DA62,".",",")*1,PIMExport!DA62))</f>
        <v>500</v>
      </c>
      <c r="DB64" s="47">
        <f>IFERROR(PIMExport!DB62*1,IFERROR(SUBSTITUTE(PIMExport!DB62,".",",")*1,PIMExport!DB62))</f>
        <v>0</v>
      </c>
      <c r="DC64" s="47">
        <f>IFERROR(PIMExport!DC62*1,IFERROR(SUBSTITUTE(PIMExport!DC62,".",",")*1,PIMExport!DC62))</f>
        <v>0</v>
      </c>
      <c r="DD64" s="47">
        <f>IFERROR(PIMExport!DD62*1,IFERROR(SUBSTITUTE(PIMExport!DD62,".",",")*1,PIMExport!DD62))</f>
        <v>0</v>
      </c>
      <c r="DE64" s="47">
        <f>IFERROR(PIMExport!DE62*1,IFERROR(SUBSTITUTE(PIMExport!DE62,".",",")*1,PIMExport!DE62))</f>
        <v>0</v>
      </c>
      <c r="DF64" s="47">
        <f>IFERROR(PIMExport!DF62*1,IFERROR(SUBSTITUTE(PIMExport!DF62,".",",")*1,PIMExport!DF62))</f>
        <v>0</v>
      </c>
      <c r="DG64" s="47">
        <f>IFERROR(PIMExport!DG62*1,IFERROR(SUBSTITUTE(PIMExport!DG62,".",",")*1,PIMExport!DG62))</f>
        <v>0</v>
      </c>
      <c r="DH64" s="47" t="str">
        <f>IFERROR(PIMExport!DH62*1,IFERROR(SUBSTITUTE(PIMExport!DH62,".",",")*1,PIMExport!DH62))</f>
        <v>Equal to or better than 0.025 mm</v>
      </c>
      <c r="DI64" s="47">
        <f>IFERROR(PIMExport!DI62*1,IFERROR(SUBSTITUTE(PIMExport!DI62,".",",")*1,PIMExport!DI62))</f>
        <v>0</v>
      </c>
      <c r="DJ64" s="47" t="str">
        <f>IFERROR(PIMExport!DJ62*1,IFERROR(SUBSTITUTE(PIMExport!DJ62,".",",")*1,PIMExport!DJ62))</f>
        <v>60 x 60 mm</v>
      </c>
      <c r="DK64" s="47" t="str">
        <f>IFERROR(PIMExport!DK62*1,IFERROR(SUBSTITUTE(PIMExport!DK62,".",",")*1,PIMExport!DK62))</f>
        <v>20 mm</v>
      </c>
      <c r="DL64" s="47">
        <f>IFERROR(PIMExport!DL62*1,IFERROR(SUBSTITUTE(PIMExport!DL62,".",",")*1,PIMExport!DL62))</f>
        <v>615</v>
      </c>
      <c r="DM64" s="47">
        <f>IFERROR(PIMExport!DM62*1,IFERROR(SUBSTITUTE(PIMExport!DM62,".",",")*1,PIMExport!DM62))</f>
        <v>5780</v>
      </c>
      <c r="DN64" s="47">
        <f>IFERROR(PIMExport!DN62*1,IFERROR(SUBSTITUTE(PIMExport!DN62,".",",")*1,PIMExport!DN62))</f>
        <v>0</v>
      </c>
      <c r="DO64" s="47">
        <f>IFERROR(PIMExport!DO62*1,IFERROR(SUBSTITUTE(PIMExport!DO62,".",",")*1,PIMExport!DO62))</f>
        <v>0</v>
      </c>
    </row>
    <row r="65" spans="1:119">
      <c r="A65" s="47" t="str">
        <f>IFERROR(PIMExport!A63*1,IFERROR(SUBSTITUTE(PIMExport!A63,".",",")*1,PIMExport!A63))</f>
        <v>WM08S05-S</v>
      </c>
      <c r="B65" s="47" t="str">
        <f>IFERROR(PIMExport!B63*1,IFERROR(SUBSTITUTE(PIMExport!B63,".",",")*1,PIMExport!B63))</f>
        <v>BallScrew</v>
      </c>
      <c r="C65" s="47" t="str">
        <f>IFERROR(PIMExport!C63*1,IFERROR(SUBSTITUTE(PIMExport!C63,".",",")*1,PIMExport!C63))</f>
        <v>Ball Guide</v>
      </c>
      <c r="D65" s="47">
        <f>IFERROR(PIMExport!D63*1,IFERROR(SUBSTITUTE(PIMExport!D63,".",",")*1,PIMExport!D63))</f>
        <v>10540</v>
      </c>
      <c r="E65" s="47">
        <f>IFERROR(PIMExport!E63*1,IFERROR(SUBSTITUTE(PIMExport!E63,".",",")*1,PIMExport!E63))</f>
        <v>1.6</v>
      </c>
      <c r="F65" s="47">
        <f>IFERROR(PIMExport!F63*1,IFERROR(SUBSTITUTE(PIMExport!F63,".",",")*1,PIMExport!F63))</f>
        <v>0</v>
      </c>
      <c r="G65" s="47">
        <f>IFERROR(PIMExport!G63*1,IFERROR(SUBSTITUTE(PIMExport!G63,".",",")*1,PIMExport!G63))</f>
        <v>7</v>
      </c>
      <c r="H65" s="47">
        <f>IFERROR(PIMExport!H63*1,IFERROR(SUBSTITUTE(PIMExport!H63,".",",")*1,PIMExport!H63))</f>
        <v>1.1000000000000001</v>
      </c>
      <c r="I65" s="47">
        <f>IFERROR(PIMExport!I63*1,IFERROR(SUBSTITUTE(PIMExport!I63,".",",")*1,PIMExport!I63))</f>
        <v>100</v>
      </c>
      <c r="J65" s="47">
        <f>IFERROR(PIMExport!J63*1,IFERROR(SUBSTITUTE(PIMExport!J63,".",",")*1,PIMExport!J63))</f>
        <v>48.75</v>
      </c>
      <c r="K65" s="47">
        <f>IFERROR(PIMExport!K63*1,IFERROR(SUBSTITUTE(PIMExport!K63,".",",")*1,PIMExport!K63))</f>
        <v>0</v>
      </c>
      <c r="L65" s="47">
        <f>IFERROR(PIMExport!L63*1,IFERROR(SUBSTITUTE(PIMExport!L63,".",",")*1,PIMExport!L63))</f>
        <v>1.63E-4</v>
      </c>
      <c r="M65" s="47">
        <f>IFERROR(PIMExport!M63*1,IFERROR(SUBSTITUTE(PIMExport!M63,".",",")*1,PIMExport!M63))</f>
        <v>0.9</v>
      </c>
      <c r="N65" s="47">
        <f>IFERROR(PIMExport!N63*1,IFERROR(SUBSTITUTE(PIMExport!N63,".",",")*1,PIMExport!N63))</f>
        <v>150</v>
      </c>
      <c r="O65" s="47">
        <f>IFERROR(PIMExport!O63*1,IFERROR(SUBSTITUTE(PIMExport!O63,".",",")*1,PIMExport!O63))</f>
        <v>1500</v>
      </c>
      <c r="P65" s="47">
        <f>IFERROR(PIMExport!P63*1,IFERROR(SUBSTITUTE(PIMExport!P63,".",",")*1,PIMExport!P63))</f>
        <v>3000</v>
      </c>
      <c r="Q65" s="47">
        <f>IFERROR(PIMExport!Q63*1,IFERROR(SUBSTITUTE(PIMExport!Q63,".",",")*1,PIMExport!Q63))</f>
        <v>0.9</v>
      </c>
      <c r="R65" s="47">
        <f>IFERROR(PIMExport!R63*1,IFERROR(SUBSTITUTE(PIMExport!R63,".",",")*1,PIMExport!R63))</f>
        <v>1.3</v>
      </c>
      <c r="S65" s="47">
        <f>IFERROR(PIMExport!S63*1,IFERROR(SUBSTITUTE(PIMExport!S63,".",",")*1,PIMExport!S63))</f>
        <v>1.7</v>
      </c>
      <c r="T65" s="47">
        <f>IFERROR(PIMExport!T63*1,IFERROR(SUBSTITUTE(PIMExport!T63,".",",")*1,PIMExport!T63))</f>
        <v>22.5</v>
      </c>
      <c r="U65" s="47">
        <f>IFERROR(PIMExport!U63*1,IFERROR(SUBSTITUTE(PIMExport!U63,".",",")*1,PIMExport!U63))</f>
        <v>0.1</v>
      </c>
      <c r="V65" s="47">
        <f>IFERROR(PIMExport!V63*1,IFERROR(SUBSTITUTE(PIMExport!V63,".",",")*1,PIMExport!V63))</f>
        <v>0</v>
      </c>
      <c r="W65" s="47">
        <f>IFERROR(PIMExport!W63*1,IFERROR(SUBSTITUTE(PIMExport!W63,".",",")*1,PIMExport!W63))</f>
        <v>0</v>
      </c>
      <c r="X65" s="47">
        <f>IFERROR(PIMExport!X63*1,IFERROR(SUBSTITUTE(PIMExport!X63,".",",")*1,PIMExport!X63))</f>
        <v>0</v>
      </c>
      <c r="Y65" s="47">
        <f>IFERROR(PIMExport!Y63*1,IFERROR(SUBSTITUTE(PIMExport!Y63,".",",")*1,PIMExport!Y63))</f>
        <v>3500</v>
      </c>
      <c r="Z65" s="47">
        <f>IFERROR(PIMExport!Z63*1,IFERROR(SUBSTITUTE(PIMExport!Z63,".",",")*1,PIMExport!Z63))</f>
        <v>0</v>
      </c>
      <c r="AA65" s="47">
        <f>IFERROR(PIMExport!AA63*1,IFERROR(SUBSTITUTE(PIMExport!AA63,".",",")*1,PIMExport!AA63))</f>
        <v>0</v>
      </c>
      <c r="AB65" s="47">
        <f>IFERROR(PIMExport!AB63*1,IFERROR(SUBSTITUTE(PIMExport!AB63,".",",")*1,PIMExport!AB63))</f>
        <v>0</v>
      </c>
      <c r="AC65" s="47">
        <f>IFERROR(PIMExport!AC63*1,IFERROR(SUBSTITUTE(PIMExport!AC63,".",",")*1,PIMExport!AC63))</f>
        <v>0</v>
      </c>
      <c r="AD65" s="47">
        <f>IFERROR(PIMExport!AD63*1,IFERROR(SUBSTITUTE(PIMExport!AD63,".",",")*1,PIMExport!AD63))</f>
        <v>0</v>
      </c>
      <c r="AE65" s="47">
        <f>IFERROR(PIMExport!AE63*1,IFERROR(SUBSTITUTE(PIMExport!AE63,".",",")*1,PIMExport!AE63))</f>
        <v>2100</v>
      </c>
      <c r="AF65" s="47">
        <f>IFERROR(PIMExport!AF63*1,IFERROR(SUBSTITUTE(PIMExport!AF63,".",",")*1,PIMExport!AF63))</f>
        <v>2100</v>
      </c>
      <c r="AG65" s="47">
        <f>IFERROR(PIMExport!AG63*1,IFERROR(SUBSTITUTE(PIMExport!AG63,".",",")*1,PIMExport!AG63))</f>
        <v>150</v>
      </c>
      <c r="AH65" s="47">
        <f>IFERROR(PIMExport!AH63*1,IFERROR(SUBSTITUTE(PIMExport!AH63,".",",")*1,PIMExport!AH63))</f>
        <v>180</v>
      </c>
      <c r="AI65" s="47">
        <f>IFERROR(PIMExport!AI63*1,IFERROR(SUBSTITUTE(PIMExport!AI63,".",",")*1,PIMExport!AI63))</f>
        <v>180</v>
      </c>
      <c r="AJ65" s="47">
        <f>IFERROR(PIMExport!AJ63*1,IFERROR(SUBSTITUTE(PIMExport!AJ63,".",",")*1,PIMExport!AJ63))</f>
        <v>0</v>
      </c>
      <c r="AK65" s="47">
        <f>IFERROR(PIMExport!AK63*1,IFERROR(SUBSTITUTE(PIMExport!AK63,".",",")*1,PIMExport!AK63))</f>
        <v>0</v>
      </c>
      <c r="AL65" s="47">
        <f>IFERROR(PIMExport!AL63*1,IFERROR(SUBSTITUTE(PIMExport!AL63,".",",")*1,PIMExport!AL63))</f>
        <v>0.25</v>
      </c>
      <c r="AM65" s="47">
        <f>IFERROR(PIMExport!AM63*1,IFERROR(SUBSTITUTE(PIMExport!AM63,".",",")*1,PIMExport!AM63))</f>
        <v>20</v>
      </c>
      <c r="AN65" s="47">
        <f>IFERROR(PIMExport!AN63*1,IFERROR(SUBSTITUTE(PIMExport!AN63,".",",")*1,PIMExport!AN63))</f>
        <v>1</v>
      </c>
      <c r="AO65" s="47">
        <f>IFERROR(PIMExport!AO63*1,IFERROR(SUBSTITUTE(PIMExport!AO63,".",",")*1,PIMExport!AO63))</f>
        <v>35838</v>
      </c>
      <c r="AP65" s="47">
        <f>IFERROR(PIMExport!AP63*1,IFERROR(SUBSTITUTE(PIMExport!AP63,".",",")*1,PIMExport!AP63))</f>
        <v>400</v>
      </c>
      <c r="AQ65" s="47">
        <f>IFERROR(PIMExport!AQ63*1,IFERROR(SUBSTITUTE(PIMExport!AQ63,".",",")*1,PIMExport!AQ63))</f>
        <v>0</v>
      </c>
      <c r="AR65" s="47">
        <f>IFERROR(PIMExport!AR63*1,IFERROR(SUBSTITUTE(PIMExport!AR63,".",",")*1,PIMExport!AR63))</f>
        <v>0</v>
      </c>
      <c r="AS65" s="47">
        <f>IFERROR(PIMExport!AS63*1,IFERROR(SUBSTITUTE(PIMExport!AS63,".",",")*1,PIMExport!AS63))</f>
        <v>0</v>
      </c>
      <c r="AT65" s="47">
        <f>IFERROR(PIMExport!AT63*1,IFERROR(SUBSTITUTE(PIMExport!AT63,".",",")*1,PIMExport!AT63))</f>
        <v>0</v>
      </c>
      <c r="AU65" s="47">
        <f>IFERROR(PIMExport!AU63*1,IFERROR(SUBSTITUTE(PIMExport!AU63,".",",")*1,PIMExport!AU63))</f>
        <v>0</v>
      </c>
      <c r="AV65" s="47">
        <f>IFERROR(PIMExport!AV63*1,IFERROR(SUBSTITUTE(PIMExport!AV63,".",",")*1,PIMExport!AV63))</f>
        <v>0</v>
      </c>
      <c r="AW65" s="47">
        <f>IFERROR(PIMExport!AW63*1,IFERROR(SUBSTITUTE(PIMExport!AW63,".",",")*1,PIMExport!AW63))</f>
        <v>0</v>
      </c>
      <c r="AX65" s="47">
        <f>IFERROR(PIMExport!AX63*1,IFERROR(SUBSTITUTE(PIMExport!AX63,".",",")*1,PIMExport!AX63))</f>
        <v>0</v>
      </c>
      <c r="AY65" s="47">
        <f>IFERROR(PIMExport!AY63*1,IFERROR(SUBSTITUTE(PIMExport!AY63,".",",")*1,PIMExport!AY63))</f>
        <v>0</v>
      </c>
      <c r="AZ65" s="47">
        <f>IFERROR(PIMExport!AZ63*1,IFERROR(SUBSTITUTE(PIMExport!AZ63,".",",")*1,PIMExport!AZ63))</f>
        <v>0</v>
      </c>
      <c r="BA65" s="47">
        <f>IFERROR(PIMExport!BA63*1,IFERROR(SUBSTITUTE(PIMExport!BA63,".",",")*1,PIMExport!BA63))</f>
        <v>0</v>
      </c>
      <c r="BB65" s="47">
        <f>IFERROR(PIMExport!BB63*1,IFERROR(SUBSTITUTE(PIMExport!BB63,".",",")*1,PIMExport!BB63))</f>
        <v>0</v>
      </c>
      <c r="BC65" s="47">
        <f>IFERROR(PIMExport!BC63*1,IFERROR(SUBSTITUTE(PIMExport!BC63,".",",")*1,PIMExport!BC63))</f>
        <v>0</v>
      </c>
      <c r="BD65" s="47">
        <f>IFERROR(PIMExport!BD63*1,IFERROR(SUBSTITUTE(PIMExport!BD63,".",",")*1,PIMExport!BD63))</f>
        <v>0</v>
      </c>
      <c r="BE65" s="47">
        <f>IFERROR(PIMExport!BE63*1,IFERROR(SUBSTITUTE(PIMExport!BE63,".",",")*1,PIMExport!BE63))</f>
        <v>0</v>
      </c>
      <c r="BF65" s="47">
        <f>IFERROR(PIMExport!BF63*1,IFERROR(SUBSTITUTE(PIMExport!BF63,".",",")*1,PIMExport!BF63))</f>
        <v>0</v>
      </c>
      <c r="BG65" s="47">
        <f>IFERROR(PIMExport!BG63*1,IFERROR(SUBSTITUTE(PIMExport!BG63,".",",")*1,PIMExport!BG63))</f>
        <v>350</v>
      </c>
      <c r="BH65" s="47">
        <f>IFERROR(PIMExport!BH63*1,IFERROR(SUBSTITUTE(PIMExport!BH63,".",",")*1,PIMExport!BH63))</f>
        <v>425</v>
      </c>
      <c r="BI65" s="47">
        <f>IFERROR(PIMExport!BI63*1,IFERROR(SUBSTITUTE(PIMExport!BI63,".",",")*1,PIMExport!BI63))</f>
        <v>475</v>
      </c>
      <c r="BJ65" s="47">
        <f>IFERROR(PIMExport!BJ63*1,IFERROR(SUBSTITUTE(PIMExport!BJ63,".",",")*1,PIMExport!BJ63))</f>
        <v>515</v>
      </c>
      <c r="BK65" s="47">
        <f>IFERROR(PIMExport!BK63*1,IFERROR(SUBSTITUTE(PIMExport!BK63,".",",")*1,PIMExport!BK63))</f>
        <v>565</v>
      </c>
      <c r="BL65" s="47">
        <f>IFERROR(PIMExport!BL63*1,IFERROR(SUBSTITUTE(PIMExport!BL63,".",",")*1,PIMExport!BL63))</f>
        <v>605</v>
      </c>
      <c r="BM65" s="47">
        <f>IFERROR(PIMExport!BM63*1,IFERROR(SUBSTITUTE(PIMExport!BM63,".",",")*1,PIMExport!BM63))</f>
        <v>645</v>
      </c>
      <c r="BN65" s="47">
        <f>IFERROR(PIMExport!BN63*1,IFERROR(SUBSTITUTE(PIMExport!BN63,".",",")*1,PIMExport!BN63))</f>
        <v>695</v>
      </c>
      <c r="BO65" s="47">
        <f>IFERROR(PIMExport!BO63*1,IFERROR(SUBSTITUTE(PIMExport!BO63,".",",")*1,PIMExport!BO63))</f>
        <v>735</v>
      </c>
      <c r="BP65" s="47">
        <f>IFERROR(PIMExport!BP63*1,IFERROR(SUBSTITUTE(PIMExport!BP63,".",",")*1,PIMExport!BP63))</f>
        <v>785</v>
      </c>
      <c r="BQ65" s="47">
        <f>IFERROR(PIMExport!BQ63*1,IFERROR(SUBSTITUTE(PIMExport!BQ63,".",",")*1,PIMExport!BQ63))</f>
        <v>825</v>
      </c>
      <c r="BR65" s="47">
        <f>IFERROR(PIMExport!BR63*1,IFERROR(SUBSTITUTE(PIMExport!BR63,".",",")*1,PIMExport!BR63))</f>
        <v>865</v>
      </c>
      <c r="BS65" s="47">
        <f>IFERROR(PIMExport!BS63*1,IFERROR(SUBSTITUTE(PIMExport!BS63,".",",")*1,PIMExport!BS63))</f>
        <v>915</v>
      </c>
      <c r="BT65" s="47">
        <f>IFERROR(PIMExport!BT63*1,IFERROR(SUBSTITUTE(PIMExport!BT63,".",",")*1,PIMExport!BT63))</f>
        <v>955</v>
      </c>
      <c r="BU65" s="47">
        <f>IFERROR(PIMExport!BU63*1,IFERROR(SUBSTITUTE(PIMExport!BU63,".",",")*1,PIMExport!BU63))</f>
        <v>0</v>
      </c>
      <c r="BV65" s="47">
        <f>IFERROR(PIMExport!BV63*1,IFERROR(SUBSTITUTE(PIMExport!BV63,".",",")*1,PIMExport!BV63))</f>
        <v>0</v>
      </c>
      <c r="BW65" s="47">
        <f>IFERROR(PIMExport!BW63*1,IFERROR(SUBSTITUTE(PIMExport!BW63,".",",")*1,PIMExport!BW63))</f>
        <v>0</v>
      </c>
      <c r="BX65" s="47">
        <f>IFERROR(PIMExport!BX63*1,IFERROR(SUBSTITUTE(PIMExport!BX63,".",",")*1,PIMExport!BX63))</f>
        <v>0</v>
      </c>
      <c r="BY65" s="47">
        <f>IFERROR(PIMExport!BY63*1,IFERROR(SUBSTITUTE(PIMExport!BY63,".",",")*1,PIMExport!BY63))</f>
        <v>0</v>
      </c>
      <c r="BZ65" s="47">
        <f>IFERROR(PIMExport!BZ63*1,IFERROR(SUBSTITUTE(PIMExport!BZ63,".",",")*1,PIMExport!BZ63))</f>
        <v>0</v>
      </c>
      <c r="CA65" s="47">
        <f>IFERROR(PIMExport!CA63*1,IFERROR(SUBSTITUTE(PIMExport!CA63,".",",")*1,PIMExport!CA63))</f>
        <v>0</v>
      </c>
      <c r="CB65" s="47">
        <f>IFERROR(PIMExport!CB63*1,IFERROR(SUBSTITUTE(PIMExport!CB63,".",",")*1,PIMExport!CB63))</f>
        <v>681</v>
      </c>
      <c r="CC65" s="47">
        <f>IFERROR(PIMExport!CC63*1,IFERROR(SUBSTITUTE(PIMExport!CC63,".",",")*1,PIMExport!CC63))</f>
        <v>1311</v>
      </c>
      <c r="CD65" s="47">
        <f>IFERROR(PIMExport!CD63*1,IFERROR(SUBSTITUTE(PIMExport!CD63,".",",")*1,PIMExport!CD63))</f>
        <v>2066</v>
      </c>
      <c r="CE65" s="47">
        <f>IFERROR(PIMExport!CE63*1,IFERROR(SUBSTITUTE(PIMExport!CE63,".",",")*1,PIMExport!CE63))</f>
        <v>2831</v>
      </c>
      <c r="CF65" s="47">
        <f>IFERROR(PIMExport!CF63*1,IFERROR(SUBSTITUTE(PIMExport!CF63,".",",")*1,PIMExport!CF63))</f>
        <v>3591</v>
      </c>
      <c r="CG65" s="47">
        <f>IFERROR(PIMExport!CG63*1,IFERROR(SUBSTITUTE(PIMExport!CG63,".",",")*1,PIMExport!CG63))</f>
        <v>4355</v>
      </c>
      <c r="CH65" s="47">
        <f>IFERROR(PIMExport!CH63*1,IFERROR(SUBSTITUTE(PIMExport!CH63,".",",")*1,PIMExport!CH63))</f>
        <v>5116</v>
      </c>
      <c r="CI65" s="47">
        <f>IFERROR(PIMExport!CI63*1,IFERROR(SUBSTITUTE(PIMExport!CI63,".",",")*1,PIMExport!CI63))</f>
        <v>5871</v>
      </c>
      <c r="CJ65" s="47">
        <f>IFERROR(PIMExport!CJ63*1,IFERROR(SUBSTITUTE(PIMExport!CJ63,".",",")*1,PIMExport!CJ63))</f>
        <v>6641</v>
      </c>
      <c r="CK65" s="47">
        <f>IFERROR(PIMExport!CK63*1,IFERROR(SUBSTITUTE(PIMExport!CK63,".",",")*1,PIMExport!CK63))</f>
        <v>7396</v>
      </c>
      <c r="CL65" s="47">
        <f>IFERROR(PIMExport!CL63*1,IFERROR(SUBSTITUTE(PIMExport!CL63,".",",")*1,PIMExport!CL63))</f>
        <v>8161</v>
      </c>
      <c r="CM65" s="47">
        <f>IFERROR(PIMExport!CM63*1,IFERROR(SUBSTITUTE(PIMExport!CM63,".",",")*1,PIMExport!CM63))</f>
        <v>8926</v>
      </c>
      <c r="CN65" s="47">
        <f>IFERROR(PIMExport!CN63*1,IFERROR(SUBSTITUTE(PIMExport!CN63,".",",")*1,PIMExport!CN63))</f>
        <v>9731</v>
      </c>
      <c r="CO65" s="47">
        <f>IFERROR(PIMExport!CO63*1,IFERROR(SUBSTITUTE(PIMExport!CO63,".",",")*1,PIMExport!CO63))</f>
        <v>10541</v>
      </c>
      <c r="CP65" s="47">
        <f>IFERROR(PIMExport!CP63*1,IFERROR(SUBSTITUTE(PIMExport!CP63,".",",")*1,PIMExport!CP63))</f>
        <v>15000</v>
      </c>
      <c r="CQ65" s="47">
        <f>IFERROR(PIMExport!CQ63*1,IFERROR(SUBSTITUTE(PIMExport!CQ63,".",",")*1,PIMExport!CQ63))</f>
        <v>0</v>
      </c>
      <c r="CR65" s="47">
        <f>IFERROR(PIMExport!CR63*1,IFERROR(SUBSTITUTE(PIMExport!CR63,".",",")*1,PIMExport!CR63))</f>
        <v>0</v>
      </c>
      <c r="CS65" s="47">
        <f>IFERROR(PIMExport!CS63*1,IFERROR(SUBSTITUTE(PIMExport!CS63,".",",")*1,PIMExport!CS63))</f>
        <v>0</v>
      </c>
      <c r="CT65" s="47">
        <f>IFERROR(PIMExport!CT63*1,IFERROR(SUBSTITUTE(PIMExport!CT63,".",",")*1,PIMExport!CT63))</f>
        <v>0</v>
      </c>
      <c r="CU65" s="47">
        <f>IFERROR(PIMExport!CU63*1,IFERROR(SUBSTITUTE(PIMExport!CU63,".",",")*1,PIMExport!CU63))</f>
        <v>5</v>
      </c>
      <c r="CV65" s="47">
        <f>IFERROR(PIMExport!CV63*1,IFERROR(SUBSTITUTE(PIMExport!CV63,".",",")*1,PIMExport!CV63))</f>
        <v>12300</v>
      </c>
      <c r="CW65" s="47">
        <f>IFERROR(PIMExport!CW63*1,IFERROR(SUBSTITUTE(PIMExport!CW63,".",",")*1,PIMExport!CW63))</f>
        <v>2.2499999999999999E-4</v>
      </c>
      <c r="CX65" s="47">
        <f>IFERROR(PIMExport!CX63*1,IFERROR(SUBSTITUTE(PIMExport!CX63,".",",")*1,PIMExport!CX63))</f>
        <v>0</v>
      </c>
      <c r="CY65" s="47">
        <f>IFERROR(PIMExport!CY63*1,IFERROR(SUBSTITUTE(PIMExport!CY63,".",",")*1,PIMExport!CY63))</f>
        <v>700</v>
      </c>
      <c r="CZ65" s="47">
        <f>IFERROR(PIMExport!CZ63*1,IFERROR(SUBSTITUTE(PIMExport!CZ63,".",",")*1,PIMExport!CZ63))</f>
        <v>27500</v>
      </c>
      <c r="DA65" s="47">
        <f>IFERROR(PIMExport!DA63*1,IFERROR(SUBSTITUTE(PIMExport!DA63,".",",")*1,PIMExport!DA63))</f>
        <v>700</v>
      </c>
      <c r="DB65" s="47">
        <f>IFERROR(PIMExport!DB63*1,IFERROR(SUBSTITUTE(PIMExport!DB63,".",",")*1,PIMExport!DB63))</f>
        <v>0</v>
      </c>
      <c r="DC65" s="47">
        <f>IFERROR(PIMExport!DC63*1,IFERROR(SUBSTITUTE(PIMExport!DC63,".",",")*1,PIMExport!DC63))</f>
        <v>0</v>
      </c>
      <c r="DD65" s="47">
        <f>IFERROR(PIMExport!DD63*1,IFERROR(SUBSTITUTE(PIMExport!DD63,".",",")*1,PIMExport!DD63))</f>
        <v>0</v>
      </c>
      <c r="DE65" s="47">
        <f>IFERROR(PIMExport!DE63*1,IFERROR(SUBSTITUTE(PIMExport!DE63,".",",")*1,PIMExport!DE63))</f>
        <v>0</v>
      </c>
      <c r="DF65" s="47">
        <f>IFERROR(PIMExport!DF63*1,IFERROR(SUBSTITUTE(PIMExport!DF63,".",",")*1,PIMExport!DF63))</f>
        <v>0</v>
      </c>
      <c r="DG65" s="47">
        <f>IFERROR(PIMExport!DG63*1,IFERROR(SUBSTITUTE(PIMExport!DG63,".",",")*1,PIMExport!DG63))</f>
        <v>0</v>
      </c>
      <c r="DH65" s="47" t="str">
        <f>IFERROR(PIMExport!DH63*1,IFERROR(SUBSTITUTE(PIMExport!DH63,".",",")*1,PIMExport!DH63))</f>
        <v>Equal to or better than 0.025 mm</v>
      </c>
      <c r="DI65" s="47">
        <f>IFERROR(PIMExport!DI63*1,IFERROR(SUBSTITUTE(PIMExport!DI63,".",",")*1,PIMExport!DI63))</f>
        <v>0</v>
      </c>
      <c r="DJ65" s="47" t="str">
        <f>IFERROR(PIMExport!DJ63*1,IFERROR(SUBSTITUTE(PIMExport!DJ63,".",",")*1,PIMExport!DJ63))</f>
        <v>80 x 80 mm</v>
      </c>
      <c r="DK65" s="47" t="str">
        <f>IFERROR(PIMExport!DK63*1,IFERROR(SUBSTITUTE(PIMExport!DK63,".",",")*1,PIMExport!DK63))</f>
        <v>25 mm</v>
      </c>
      <c r="DL65" s="47">
        <f>IFERROR(PIMExport!DL63*1,IFERROR(SUBSTITUTE(PIMExport!DL63,".",",")*1,PIMExport!DL63))</f>
        <v>220</v>
      </c>
      <c r="DM65" s="47">
        <f>IFERROR(PIMExport!DM63*1,IFERROR(SUBSTITUTE(PIMExport!DM63,".",",")*1,PIMExport!DM63))</f>
        <v>11495</v>
      </c>
      <c r="DN65" s="47">
        <f>IFERROR(PIMExport!DN63*1,IFERROR(SUBSTITUTE(PIMExport!DN63,".",",")*1,PIMExport!DN63))</f>
        <v>0</v>
      </c>
      <c r="DO65" s="47">
        <f>IFERROR(PIMExport!DO63*1,IFERROR(SUBSTITUTE(PIMExport!DO63,".",",")*1,PIMExport!DO63))</f>
        <v>0</v>
      </c>
    </row>
    <row r="66" spans="1:119">
      <c r="A66" s="47" t="str">
        <f>IFERROR(PIMExport!A64*1,IFERROR(SUBSTITUTE(PIMExport!A64,".",",")*1,PIMExport!A64))</f>
        <v>WM08S10-S</v>
      </c>
      <c r="B66" s="47" t="str">
        <f>IFERROR(PIMExport!B64*1,IFERROR(SUBSTITUTE(PIMExport!B64,".",",")*1,PIMExport!B64))</f>
        <v>BallScrew</v>
      </c>
      <c r="C66" s="47" t="str">
        <f>IFERROR(PIMExport!C64*1,IFERROR(SUBSTITUTE(PIMExport!C64,".",",")*1,PIMExport!C64))</f>
        <v>Ball Guide</v>
      </c>
      <c r="D66" s="47">
        <f>IFERROR(PIMExport!D64*1,IFERROR(SUBSTITUTE(PIMExport!D64,".",",")*1,PIMExport!D64))</f>
        <v>10540</v>
      </c>
      <c r="E66" s="47">
        <f>IFERROR(PIMExport!E64*1,IFERROR(SUBSTITUTE(PIMExport!E64,".",",")*1,PIMExport!E64))</f>
        <v>1.6</v>
      </c>
      <c r="F66" s="47">
        <f>IFERROR(PIMExport!F64*1,IFERROR(SUBSTITUTE(PIMExport!F64,".",",")*1,PIMExport!F64))</f>
        <v>0</v>
      </c>
      <c r="G66" s="47">
        <f>IFERROR(PIMExport!G64*1,IFERROR(SUBSTITUTE(PIMExport!G64,".",",")*1,PIMExport!G64))</f>
        <v>7</v>
      </c>
      <c r="H66" s="47">
        <f>IFERROR(PIMExport!H64*1,IFERROR(SUBSTITUTE(PIMExport!H64,".",",")*1,PIMExport!H64))</f>
        <v>1.1000000000000001</v>
      </c>
      <c r="I66" s="47">
        <f>IFERROR(PIMExport!I64*1,IFERROR(SUBSTITUTE(PIMExport!I64,".",",")*1,PIMExport!I64))</f>
        <v>100</v>
      </c>
      <c r="J66" s="47">
        <f>IFERROR(PIMExport!J64*1,IFERROR(SUBSTITUTE(PIMExport!J64,".",",")*1,PIMExport!J64))</f>
        <v>48.75</v>
      </c>
      <c r="K66" s="47">
        <f>IFERROR(PIMExport!K64*1,IFERROR(SUBSTITUTE(PIMExport!K64,".",",")*1,PIMExport!K64))</f>
        <v>0</v>
      </c>
      <c r="L66" s="47">
        <f>IFERROR(PIMExport!L64*1,IFERROR(SUBSTITUTE(PIMExport!L64,".",",")*1,PIMExport!L64))</f>
        <v>1.63E-4</v>
      </c>
      <c r="M66" s="47">
        <f>IFERROR(PIMExport!M64*1,IFERROR(SUBSTITUTE(PIMExport!M64,".",",")*1,PIMExport!M64))</f>
        <v>0.9</v>
      </c>
      <c r="N66" s="47">
        <f>IFERROR(PIMExport!N64*1,IFERROR(SUBSTITUTE(PIMExport!N64,".",",")*1,PIMExport!N64))</f>
        <v>150</v>
      </c>
      <c r="O66" s="47">
        <f>IFERROR(PIMExport!O64*1,IFERROR(SUBSTITUTE(PIMExport!O64,".",",")*1,PIMExport!O64))</f>
        <v>1500</v>
      </c>
      <c r="P66" s="47">
        <f>IFERROR(PIMExport!P64*1,IFERROR(SUBSTITUTE(PIMExport!P64,".",",")*1,PIMExport!P64))</f>
        <v>3000</v>
      </c>
      <c r="Q66" s="47">
        <f>IFERROR(PIMExport!Q64*1,IFERROR(SUBSTITUTE(PIMExport!Q64,".",",")*1,PIMExport!Q64))</f>
        <v>1.1000000000000001</v>
      </c>
      <c r="R66" s="47">
        <f>IFERROR(PIMExport!R64*1,IFERROR(SUBSTITUTE(PIMExport!R64,".",",")*1,PIMExport!R64))</f>
        <v>1.5</v>
      </c>
      <c r="S66" s="47">
        <f>IFERROR(PIMExport!S64*1,IFERROR(SUBSTITUTE(PIMExport!S64,".",",")*1,PIMExport!S64))</f>
        <v>1.8</v>
      </c>
      <c r="T66" s="47">
        <f>IFERROR(PIMExport!T64*1,IFERROR(SUBSTITUTE(PIMExport!T64,".",",")*1,PIMExport!T64))</f>
        <v>22.5</v>
      </c>
      <c r="U66" s="47">
        <f>IFERROR(PIMExport!U64*1,IFERROR(SUBSTITUTE(PIMExport!U64,".",",")*1,PIMExport!U64))</f>
        <v>0.1</v>
      </c>
      <c r="V66" s="47">
        <f>IFERROR(PIMExport!V64*1,IFERROR(SUBSTITUTE(PIMExport!V64,".",",")*1,PIMExport!V64))</f>
        <v>0</v>
      </c>
      <c r="W66" s="47">
        <f>IFERROR(PIMExport!W64*1,IFERROR(SUBSTITUTE(PIMExport!W64,".",",")*1,PIMExport!W64))</f>
        <v>0</v>
      </c>
      <c r="X66" s="47">
        <f>IFERROR(PIMExport!X64*1,IFERROR(SUBSTITUTE(PIMExport!X64,".",",")*1,PIMExport!X64))</f>
        <v>0</v>
      </c>
      <c r="Y66" s="47">
        <f>IFERROR(PIMExport!Y64*1,IFERROR(SUBSTITUTE(PIMExport!Y64,".",",")*1,PIMExport!Y64))</f>
        <v>3500</v>
      </c>
      <c r="Z66" s="47">
        <f>IFERROR(PIMExport!Z64*1,IFERROR(SUBSTITUTE(PIMExport!Z64,".",",")*1,PIMExport!Z64))</f>
        <v>0</v>
      </c>
      <c r="AA66" s="47">
        <f>IFERROR(PIMExport!AA64*1,IFERROR(SUBSTITUTE(PIMExport!AA64,".",",")*1,PIMExport!AA64))</f>
        <v>0</v>
      </c>
      <c r="AB66" s="47">
        <f>IFERROR(PIMExport!AB64*1,IFERROR(SUBSTITUTE(PIMExport!AB64,".",",")*1,PIMExport!AB64))</f>
        <v>0</v>
      </c>
      <c r="AC66" s="47">
        <f>IFERROR(PIMExport!AC64*1,IFERROR(SUBSTITUTE(PIMExport!AC64,".",",")*1,PIMExport!AC64))</f>
        <v>0</v>
      </c>
      <c r="AD66" s="47">
        <f>IFERROR(PIMExport!AD64*1,IFERROR(SUBSTITUTE(PIMExport!AD64,".",",")*1,PIMExport!AD64))</f>
        <v>0</v>
      </c>
      <c r="AE66" s="47">
        <f>IFERROR(PIMExport!AE64*1,IFERROR(SUBSTITUTE(PIMExport!AE64,".",",")*1,PIMExport!AE64))</f>
        <v>2100</v>
      </c>
      <c r="AF66" s="47">
        <f>IFERROR(PIMExport!AF64*1,IFERROR(SUBSTITUTE(PIMExport!AF64,".",",")*1,PIMExport!AF64))</f>
        <v>2100</v>
      </c>
      <c r="AG66" s="47">
        <f>IFERROR(PIMExport!AG64*1,IFERROR(SUBSTITUTE(PIMExport!AG64,".",",")*1,PIMExport!AG64))</f>
        <v>150</v>
      </c>
      <c r="AH66" s="47">
        <f>IFERROR(PIMExport!AH64*1,IFERROR(SUBSTITUTE(PIMExport!AH64,".",",")*1,PIMExport!AH64))</f>
        <v>180</v>
      </c>
      <c r="AI66" s="47">
        <f>IFERROR(PIMExport!AI64*1,IFERROR(SUBSTITUTE(PIMExport!AI64,".",",")*1,PIMExport!AI64))</f>
        <v>180</v>
      </c>
      <c r="AJ66" s="47">
        <f>IFERROR(PIMExport!AJ64*1,IFERROR(SUBSTITUTE(PIMExport!AJ64,".",",")*1,PIMExport!AJ64))</f>
        <v>0</v>
      </c>
      <c r="AK66" s="47">
        <f>IFERROR(PIMExport!AK64*1,IFERROR(SUBSTITUTE(PIMExport!AK64,".",",")*1,PIMExport!AK64))</f>
        <v>0</v>
      </c>
      <c r="AL66" s="47">
        <f>IFERROR(PIMExport!AL64*1,IFERROR(SUBSTITUTE(PIMExport!AL64,".",",")*1,PIMExport!AL64))</f>
        <v>0.5</v>
      </c>
      <c r="AM66" s="47">
        <f>IFERROR(PIMExport!AM64*1,IFERROR(SUBSTITUTE(PIMExport!AM64,".",",")*1,PIMExport!AM64))</f>
        <v>20</v>
      </c>
      <c r="AN66" s="47">
        <f>IFERROR(PIMExport!AN64*1,IFERROR(SUBSTITUTE(PIMExport!AN64,".",",")*1,PIMExport!AN64))</f>
        <v>1</v>
      </c>
      <c r="AO66" s="47">
        <f>IFERROR(PIMExport!AO64*1,IFERROR(SUBSTITUTE(PIMExport!AO64,".",",")*1,PIMExport!AO64))</f>
        <v>35838</v>
      </c>
      <c r="AP66" s="47">
        <f>IFERROR(PIMExport!AP64*1,IFERROR(SUBSTITUTE(PIMExport!AP64,".",",")*1,PIMExport!AP64))</f>
        <v>400</v>
      </c>
      <c r="AQ66" s="47">
        <f>IFERROR(PIMExport!AQ64*1,IFERROR(SUBSTITUTE(PIMExport!AQ64,".",",")*1,PIMExport!AQ64))</f>
        <v>0</v>
      </c>
      <c r="AR66" s="47">
        <f>IFERROR(PIMExport!AR64*1,IFERROR(SUBSTITUTE(PIMExport!AR64,".",",")*1,PIMExport!AR64))</f>
        <v>0</v>
      </c>
      <c r="AS66" s="47">
        <f>IFERROR(PIMExport!AS64*1,IFERROR(SUBSTITUTE(PIMExport!AS64,".",",")*1,PIMExport!AS64))</f>
        <v>0</v>
      </c>
      <c r="AT66" s="47">
        <f>IFERROR(PIMExport!AT64*1,IFERROR(SUBSTITUTE(PIMExport!AT64,".",",")*1,PIMExport!AT64))</f>
        <v>0</v>
      </c>
      <c r="AU66" s="47">
        <f>IFERROR(PIMExport!AU64*1,IFERROR(SUBSTITUTE(PIMExport!AU64,".",",")*1,PIMExport!AU64))</f>
        <v>0</v>
      </c>
      <c r="AV66" s="47">
        <f>IFERROR(PIMExport!AV64*1,IFERROR(SUBSTITUTE(PIMExport!AV64,".",",")*1,PIMExport!AV64))</f>
        <v>0</v>
      </c>
      <c r="AW66" s="47">
        <f>IFERROR(PIMExport!AW64*1,IFERROR(SUBSTITUTE(PIMExport!AW64,".",",")*1,PIMExport!AW64))</f>
        <v>0</v>
      </c>
      <c r="AX66" s="47">
        <f>IFERROR(PIMExport!AX64*1,IFERROR(SUBSTITUTE(PIMExport!AX64,".",",")*1,PIMExport!AX64))</f>
        <v>0</v>
      </c>
      <c r="AY66" s="47">
        <f>IFERROR(PIMExport!AY64*1,IFERROR(SUBSTITUTE(PIMExport!AY64,".",",")*1,PIMExport!AY64))</f>
        <v>0</v>
      </c>
      <c r="AZ66" s="47">
        <f>IFERROR(PIMExport!AZ64*1,IFERROR(SUBSTITUTE(PIMExport!AZ64,".",",")*1,PIMExport!AZ64))</f>
        <v>0</v>
      </c>
      <c r="BA66" s="47">
        <f>IFERROR(PIMExport!BA64*1,IFERROR(SUBSTITUTE(PIMExport!BA64,".",",")*1,PIMExport!BA64))</f>
        <v>0</v>
      </c>
      <c r="BB66" s="47">
        <f>IFERROR(PIMExport!BB64*1,IFERROR(SUBSTITUTE(PIMExport!BB64,".",",")*1,PIMExport!BB64))</f>
        <v>0</v>
      </c>
      <c r="BC66" s="47">
        <f>IFERROR(PIMExport!BC64*1,IFERROR(SUBSTITUTE(PIMExport!BC64,".",",")*1,PIMExport!BC64))</f>
        <v>0</v>
      </c>
      <c r="BD66" s="47">
        <f>IFERROR(PIMExport!BD64*1,IFERROR(SUBSTITUTE(PIMExport!BD64,".",",")*1,PIMExport!BD64))</f>
        <v>0</v>
      </c>
      <c r="BE66" s="47">
        <f>IFERROR(PIMExport!BE64*1,IFERROR(SUBSTITUTE(PIMExport!BE64,".",",")*1,PIMExport!BE64))</f>
        <v>0</v>
      </c>
      <c r="BF66" s="47">
        <f>IFERROR(PIMExport!BF64*1,IFERROR(SUBSTITUTE(PIMExport!BF64,".",",")*1,PIMExport!BF64))</f>
        <v>0</v>
      </c>
      <c r="BG66" s="47">
        <f>IFERROR(PIMExport!BG64*1,IFERROR(SUBSTITUTE(PIMExport!BG64,".",",")*1,PIMExport!BG64))</f>
        <v>350</v>
      </c>
      <c r="BH66" s="47">
        <f>IFERROR(PIMExport!BH64*1,IFERROR(SUBSTITUTE(PIMExport!BH64,".",",")*1,PIMExport!BH64))</f>
        <v>425</v>
      </c>
      <c r="BI66" s="47">
        <f>IFERROR(PIMExport!BI64*1,IFERROR(SUBSTITUTE(PIMExport!BI64,".",",")*1,PIMExport!BI64))</f>
        <v>475</v>
      </c>
      <c r="BJ66" s="47">
        <f>IFERROR(PIMExport!BJ64*1,IFERROR(SUBSTITUTE(PIMExport!BJ64,".",",")*1,PIMExport!BJ64))</f>
        <v>515</v>
      </c>
      <c r="BK66" s="47">
        <f>IFERROR(PIMExport!BK64*1,IFERROR(SUBSTITUTE(PIMExport!BK64,".",",")*1,PIMExport!BK64))</f>
        <v>565</v>
      </c>
      <c r="BL66" s="47">
        <f>IFERROR(PIMExport!BL64*1,IFERROR(SUBSTITUTE(PIMExport!BL64,".",",")*1,PIMExport!BL64))</f>
        <v>605</v>
      </c>
      <c r="BM66" s="47">
        <f>IFERROR(PIMExport!BM64*1,IFERROR(SUBSTITUTE(PIMExport!BM64,".",",")*1,PIMExport!BM64))</f>
        <v>645</v>
      </c>
      <c r="BN66" s="47">
        <f>IFERROR(PIMExport!BN64*1,IFERROR(SUBSTITUTE(PIMExport!BN64,".",",")*1,PIMExport!BN64))</f>
        <v>695</v>
      </c>
      <c r="BO66" s="47">
        <f>IFERROR(PIMExport!BO64*1,IFERROR(SUBSTITUTE(PIMExport!BO64,".",",")*1,PIMExport!BO64))</f>
        <v>735</v>
      </c>
      <c r="BP66" s="47">
        <f>IFERROR(PIMExport!BP64*1,IFERROR(SUBSTITUTE(PIMExport!BP64,".",",")*1,PIMExport!BP64))</f>
        <v>785</v>
      </c>
      <c r="BQ66" s="47">
        <f>IFERROR(PIMExport!BQ64*1,IFERROR(SUBSTITUTE(PIMExport!BQ64,".",",")*1,PIMExport!BQ64))</f>
        <v>825</v>
      </c>
      <c r="BR66" s="47">
        <f>IFERROR(PIMExport!BR64*1,IFERROR(SUBSTITUTE(PIMExport!BR64,".",",")*1,PIMExport!BR64))</f>
        <v>865</v>
      </c>
      <c r="BS66" s="47">
        <f>IFERROR(PIMExport!BS64*1,IFERROR(SUBSTITUTE(PIMExport!BS64,".",",")*1,PIMExport!BS64))</f>
        <v>915</v>
      </c>
      <c r="BT66" s="47">
        <f>IFERROR(PIMExport!BT64*1,IFERROR(SUBSTITUTE(PIMExport!BT64,".",",")*1,PIMExport!BT64))</f>
        <v>955</v>
      </c>
      <c r="BU66" s="47">
        <f>IFERROR(PIMExport!BU64*1,IFERROR(SUBSTITUTE(PIMExport!BU64,".",",")*1,PIMExport!BU64))</f>
        <v>0</v>
      </c>
      <c r="BV66" s="47">
        <f>IFERROR(PIMExport!BV64*1,IFERROR(SUBSTITUTE(PIMExport!BV64,".",",")*1,PIMExport!BV64))</f>
        <v>0</v>
      </c>
      <c r="BW66" s="47">
        <f>IFERROR(PIMExport!BW64*1,IFERROR(SUBSTITUTE(PIMExport!BW64,".",",")*1,PIMExport!BW64))</f>
        <v>0</v>
      </c>
      <c r="BX66" s="47">
        <f>IFERROR(PIMExport!BX64*1,IFERROR(SUBSTITUTE(PIMExport!BX64,".",",")*1,PIMExport!BX64))</f>
        <v>0</v>
      </c>
      <c r="BY66" s="47">
        <f>IFERROR(PIMExport!BY64*1,IFERROR(SUBSTITUTE(PIMExport!BY64,".",",")*1,PIMExport!BY64))</f>
        <v>0</v>
      </c>
      <c r="BZ66" s="47">
        <f>IFERROR(PIMExport!BZ64*1,IFERROR(SUBSTITUTE(PIMExport!BZ64,".",",")*1,PIMExport!BZ64))</f>
        <v>0</v>
      </c>
      <c r="CA66" s="47">
        <f>IFERROR(PIMExport!CA64*1,IFERROR(SUBSTITUTE(PIMExport!CA64,".",",")*1,PIMExport!CA64))</f>
        <v>0</v>
      </c>
      <c r="CB66" s="47">
        <f>IFERROR(PIMExport!CB64*1,IFERROR(SUBSTITUTE(PIMExport!CB64,".",",")*1,PIMExport!CB64))</f>
        <v>681</v>
      </c>
      <c r="CC66" s="47">
        <f>IFERROR(PIMExport!CC64*1,IFERROR(SUBSTITUTE(PIMExport!CC64,".",",")*1,PIMExport!CC64))</f>
        <v>1311</v>
      </c>
      <c r="CD66" s="47">
        <f>IFERROR(PIMExport!CD64*1,IFERROR(SUBSTITUTE(PIMExport!CD64,".",",")*1,PIMExport!CD64))</f>
        <v>2066</v>
      </c>
      <c r="CE66" s="47">
        <f>IFERROR(PIMExport!CE64*1,IFERROR(SUBSTITUTE(PIMExport!CE64,".",",")*1,PIMExport!CE64))</f>
        <v>2831</v>
      </c>
      <c r="CF66" s="47">
        <f>IFERROR(PIMExport!CF64*1,IFERROR(SUBSTITUTE(PIMExport!CF64,".",",")*1,PIMExport!CF64))</f>
        <v>3591</v>
      </c>
      <c r="CG66" s="47">
        <f>IFERROR(PIMExport!CG64*1,IFERROR(SUBSTITUTE(PIMExport!CG64,".",",")*1,PIMExport!CG64))</f>
        <v>4355</v>
      </c>
      <c r="CH66" s="47">
        <f>IFERROR(PIMExport!CH64*1,IFERROR(SUBSTITUTE(PIMExport!CH64,".",",")*1,PIMExport!CH64))</f>
        <v>5116</v>
      </c>
      <c r="CI66" s="47">
        <f>IFERROR(PIMExport!CI64*1,IFERROR(SUBSTITUTE(PIMExport!CI64,".",",")*1,PIMExport!CI64))</f>
        <v>5871</v>
      </c>
      <c r="CJ66" s="47">
        <f>IFERROR(PIMExport!CJ64*1,IFERROR(SUBSTITUTE(PIMExport!CJ64,".",",")*1,PIMExport!CJ64))</f>
        <v>6641</v>
      </c>
      <c r="CK66" s="47">
        <f>IFERROR(PIMExport!CK64*1,IFERROR(SUBSTITUTE(PIMExport!CK64,".",",")*1,PIMExport!CK64))</f>
        <v>7396</v>
      </c>
      <c r="CL66" s="47">
        <f>IFERROR(PIMExport!CL64*1,IFERROR(SUBSTITUTE(PIMExport!CL64,".",",")*1,PIMExport!CL64))</f>
        <v>8161</v>
      </c>
      <c r="CM66" s="47">
        <f>IFERROR(PIMExport!CM64*1,IFERROR(SUBSTITUTE(PIMExport!CM64,".",",")*1,PIMExport!CM64))</f>
        <v>8926</v>
      </c>
      <c r="CN66" s="47">
        <f>IFERROR(PIMExport!CN64*1,IFERROR(SUBSTITUTE(PIMExport!CN64,".",",")*1,PIMExport!CN64))</f>
        <v>9731</v>
      </c>
      <c r="CO66" s="47">
        <f>IFERROR(PIMExport!CO64*1,IFERROR(SUBSTITUTE(PIMExport!CO64,".",",")*1,PIMExport!CO64))</f>
        <v>10541</v>
      </c>
      <c r="CP66" s="47">
        <f>IFERROR(PIMExport!CP64*1,IFERROR(SUBSTITUTE(PIMExport!CP64,".",",")*1,PIMExport!CP64))</f>
        <v>15000</v>
      </c>
      <c r="CQ66" s="47">
        <f>IFERROR(PIMExport!CQ64*1,IFERROR(SUBSTITUTE(PIMExport!CQ64,".",",")*1,PIMExport!CQ64))</f>
        <v>0</v>
      </c>
      <c r="CR66" s="47">
        <f>IFERROR(PIMExport!CR64*1,IFERROR(SUBSTITUTE(PIMExport!CR64,".",",")*1,PIMExport!CR64))</f>
        <v>0</v>
      </c>
      <c r="CS66" s="47">
        <f>IFERROR(PIMExport!CS64*1,IFERROR(SUBSTITUTE(PIMExport!CS64,".",",")*1,PIMExport!CS64))</f>
        <v>0</v>
      </c>
      <c r="CT66" s="47">
        <f>IFERROR(PIMExport!CT64*1,IFERROR(SUBSTITUTE(PIMExport!CT64,".",",")*1,PIMExport!CT64))</f>
        <v>0</v>
      </c>
      <c r="CU66" s="47">
        <f>IFERROR(PIMExport!CU64*1,IFERROR(SUBSTITUTE(PIMExport!CU64,".",",")*1,PIMExport!CU64))</f>
        <v>10</v>
      </c>
      <c r="CV66" s="47">
        <f>IFERROR(PIMExport!CV64*1,IFERROR(SUBSTITUTE(PIMExport!CV64,".",",")*1,PIMExport!CV64))</f>
        <v>13200</v>
      </c>
      <c r="CW66" s="47">
        <f>IFERROR(PIMExport!CW64*1,IFERROR(SUBSTITUTE(PIMExport!CW64,".",",")*1,PIMExport!CW64))</f>
        <v>2.2499999999999999E-4</v>
      </c>
      <c r="CX66" s="47">
        <f>IFERROR(PIMExport!CX64*1,IFERROR(SUBSTITUTE(PIMExport!CX64,".",",")*1,PIMExport!CX64))</f>
        <v>0</v>
      </c>
      <c r="CY66" s="47">
        <f>IFERROR(PIMExport!CY64*1,IFERROR(SUBSTITUTE(PIMExport!CY64,".",",")*1,PIMExport!CY64))</f>
        <v>700</v>
      </c>
      <c r="CZ66" s="47">
        <f>IFERROR(PIMExport!CZ64*1,IFERROR(SUBSTITUTE(PIMExport!CZ64,".",",")*1,PIMExport!CZ64))</f>
        <v>27500</v>
      </c>
      <c r="DA66" s="47">
        <f>IFERROR(PIMExport!DA64*1,IFERROR(SUBSTITUTE(PIMExport!DA64,".",",")*1,PIMExport!DA64))</f>
        <v>700</v>
      </c>
      <c r="DB66" s="47">
        <f>IFERROR(PIMExport!DB64*1,IFERROR(SUBSTITUTE(PIMExport!DB64,".",",")*1,PIMExport!DB64))</f>
        <v>0</v>
      </c>
      <c r="DC66" s="47">
        <f>IFERROR(PIMExport!DC64*1,IFERROR(SUBSTITUTE(PIMExport!DC64,".",",")*1,PIMExport!DC64))</f>
        <v>0</v>
      </c>
      <c r="DD66" s="47">
        <f>IFERROR(PIMExport!DD64*1,IFERROR(SUBSTITUTE(PIMExport!DD64,".",",")*1,PIMExport!DD64))</f>
        <v>0</v>
      </c>
      <c r="DE66" s="47">
        <f>IFERROR(PIMExport!DE64*1,IFERROR(SUBSTITUTE(PIMExport!DE64,".",",")*1,PIMExport!DE64))</f>
        <v>0</v>
      </c>
      <c r="DF66" s="47">
        <f>IFERROR(PIMExport!DF64*1,IFERROR(SUBSTITUTE(PIMExport!DF64,".",",")*1,PIMExport!DF64))</f>
        <v>0</v>
      </c>
      <c r="DG66" s="47">
        <f>IFERROR(PIMExport!DG64*1,IFERROR(SUBSTITUTE(PIMExport!DG64,".",",")*1,PIMExport!DG64))</f>
        <v>0</v>
      </c>
      <c r="DH66" s="47" t="str">
        <f>IFERROR(PIMExport!DH64*1,IFERROR(SUBSTITUTE(PIMExport!DH64,".",",")*1,PIMExport!DH64))</f>
        <v>Equal to or better than 0.025 mm</v>
      </c>
      <c r="DI66" s="47">
        <f>IFERROR(PIMExport!DI64*1,IFERROR(SUBSTITUTE(PIMExport!DI64,".",",")*1,PIMExport!DI64))</f>
        <v>0</v>
      </c>
      <c r="DJ66" s="47" t="str">
        <f>IFERROR(PIMExport!DJ64*1,IFERROR(SUBSTITUTE(PIMExport!DJ64,".",",")*1,PIMExport!DJ64))</f>
        <v>80 x 80 mm</v>
      </c>
      <c r="DK66" s="47" t="str">
        <f>IFERROR(PIMExport!DK64*1,IFERROR(SUBSTITUTE(PIMExport!DK64,".",",")*1,PIMExport!DK64))</f>
        <v>25 mm</v>
      </c>
      <c r="DL66" s="47">
        <f>IFERROR(PIMExport!DL64*1,IFERROR(SUBSTITUTE(PIMExport!DL64,".",",")*1,PIMExport!DL64))</f>
        <v>220</v>
      </c>
      <c r="DM66" s="47">
        <f>IFERROR(PIMExport!DM64*1,IFERROR(SUBSTITUTE(PIMExport!DM64,".",",")*1,PIMExport!DM64))</f>
        <v>11495</v>
      </c>
      <c r="DN66" s="47">
        <f>IFERROR(PIMExport!DN64*1,IFERROR(SUBSTITUTE(PIMExport!DN64,".",",")*1,PIMExport!DN64))</f>
        <v>0</v>
      </c>
      <c r="DO66" s="47">
        <f>IFERROR(PIMExport!DO64*1,IFERROR(SUBSTITUTE(PIMExport!DO64,".",",")*1,PIMExport!DO64))</f>
        <v>0</v>
      </c>
    </row>
    <row r="67" spans="1:119">
      <c r="A67" s="47" t="str">
        <f>IFERROR(PIMExport!A65*1,IFERROR(SUBSTITUTE(PIMExport!A65,".",",")*1,PIMExport!A65))</f>
        <v>WM08S20-S</v>
      </c>
      <c r="B67" s="47" t="str">
        <f>IFERROR(PIMExport!B65*1,IFERROR(SUBSTITUTE(PIMExport!B65,".",",")*1,PIMExport!B65))</f>
        <v>BallScrew</v>
      </c>
      <c r="C67" s="47" t="str">
        <f>IFERROR(PIMExport!C65*1,IFERROR(SUBSTITUTE(PIMExport!C65,".",",")*1,PIMExport!C65))</f>
        <v>Ball Guide</v>
      </c>
      <c r="D67" s="47">
        <f>IFERROR(PIMExport!D65*1,IFERROR(SUBSTITUTE(PIMExport!D65,".",",")*1,PIMExport!D65))</f>
        <v>10540</v>
      </c>
      <c r="E67" s="47">
        <f>IFERROR(PIMExport!E65*1,IFERROR(SUBSTITUTE(PIMExport!E65,".",",")*1,PIMExport!E65))</f>
        <v>1.6</v>
      </c>
      <c r="F67" s="47">
        <f>IFERROR(PIMExport!F65*1,IFERROR(SUBSTITUTE(PIMExport!F65,".",",")*1,PIMExport!F65))</f>
        <v>0</v>
      </c>
      <c r="G67" s="47">
        <f>IFERROR(PIMExport!G65*1,IFERROR(SUBSTITUTE(PIMExport!G65,".",",")*1,PIMExport!G65))</f>
        <v>7</v>
      </c>
      <c r="H67" s="47">
        <f>IFERROR(PIMExport!H65*1,IFERROR(SUBSTITUTE(PIMExport!H65,".",",")*1,PIMExport!H65))</f>
        <v>1.1000000000000001</v>
      </c>
      <c r="I67" s="47">
        <f>IFERROR(PIMExport!I65*1,IFERROR(SUBSTITUTE(PIMExport!I65,".",",")*1,PIMExport!I65))</f>
        <v>100</v>
      </c>
      <c r="J67" s="47">
        <f>IFERROR(PIMExport!J65*1,IFERROR(SUBSTITUTE(PIMExport!J65,".",",")*1,PIMExport!J65))</f>
        <v>48.75</v>
      </c>
      <c r="K67" s="47">
        <f>IFERROR(PIMExport!K65*1,IFERROR(SUBSTITUTE(PIMExport!K65,".",",")*1,PIMExport!K65))</f>
        <v>0</v>
      </c>
      <c r="L67" s="47">
        <f>IFERROR(PIMExport!L65*1,IFERROR(SUBSTITUTE(PIMExport!L65,".",",")*1,PIMExport!L65))</f>
        <v>1.63E-4</v>
      </c>
      <c r="M67" s="47">
        <f>IFERROR(PIMExport!M65*1,IFERROR(SUBSTITUTE(PIMExport!M65,".",",")*1,PIMExport!M65))</f>
        <v>0.9</v>
      </c>
      <c r="N67" s="47">
        <f>IFERROR(PIMExport!N65*1,IFERROR(SUBSTITUTE(PIMExport!N65,".",",")*1,PIMExport!N65))</f>
        <v>150</v>
      </c>
      <c r="O67" s="47">
        <f>IFERROR(PIMExport!O65*1,IFERROR(SUBSTITUTE(PIMExport!O65,".",",")*1,PIMExport!O65))</f>
        <v>1500</v>
      </c>
      <c r="P67" s="47">
        <f>IFERROR(PIMExport!P65*1,IFERROR(SUBSTITUTE(PIMExport!P65,".",",")*1,PIMExport!P65))</f>
        <v>3000</v>
      </c>
      <c r="Q67" s="47">
        <f>IFERROR(PIMExport!Q65*1,IFERROR(SUBSTITUTE(PIMExport!Q65,".",",")*1,PIMExport!Q65))</f>
        <v>1.3</v>
      </c>
      <c r="R67" s="47">
        <f>IFERROR(PIMExport!R65*1,IFERROR(SUBSTITUTE(PIMExport!R65,".",",")*1,PIMExport!R65))</f>
        <v>1.8</v>
      </c>
      <c r="S67" s="47">
        <f>IFERROR(PIMExport!S65*1,IFERROR(SUBSTITUTE(PIMExport!S65,".",",")*1,PIMExport!S65))</f>
        <v>2</v>
      </c>
      <c r="T67" s="47">
        <f>IFERROR(PIMExport!T65*1,IFERROR(SUBSTITUTE(PIMExport!T65,".",",")*1,PIMExport!T65))</f>
        <v>22.5</v>
      </c>
      <c r="U67" s="47">
        <f>IFERROR(PIMExport!U65*1,IFERROR(SUBSTITUTE(PIMExport!U65,".",",")*1,PIMExport!U65))</f>
        <v>0.1</v>
      </c>
      <c r="V67" s="47">
        <f>IFERROR(PIMExport!V65*1,IFERROR(SUBSTITUTE(PIMExport!V65,".",",")*1,PIMExport!V65))</f>
        <v>0</v>
      </c>
      <c r="W67" s="47">
        <f>IFERROR(PIMExport!W65*1,IFERROR(SUBSTITUTE(PIMExport!W65,".",",")*1,PIMExport!W65))</f>
        <v>0</v>
      </c>
      <c r="X67" s="47">
        <f>IFERROR(PIMExport!X65*1,IFERROR(SUBSTITUTE(PIMExport!X65,".",",")*1,PIMExport!X65))</f>
        <v>0</v>
      </c>
      <c r="Y67" s="47">
        <f>IFERROR(PIMExport!Y65*1,IFERROR(SUBSTITUTE(PIMExport!Y65,".",",")*1,PIMExport!Y65))</f>
        <v>3500</v>
      </c>
      <c r="Z67" s="47">
        <f>IFERROR(PIMExport!Z65*1,IFERROR(SUBSTITUTE(PIMExport!Z65,".",",")*1,PIMExport!Z65))</f>
        <v>0</v>
      </c>
      <c r="AA67" s="47">
        <f>IFERROR(PIMExport!AA65*1,IFERROR(SUBSTITUTE(PIMExport!AA65,".",",")*1,PIMExport!AA65))</f>
        <v>0</v>
      </c>
      <c r="AB67" s="47">
        <f>IFERROR(PIMExport!AB65*1,IFERROR(SUBSTITUTE(PIMExport!AB65,".",",")*1,PIMExport!AB65))</f>
        <v>0</v>
      </c>
      <c r="AC67" s="47">
        <f>IFERROR(PIMExport!AC65*1,IFERROR(SUBSTITUTE(PIMExport!AC65,".",",")*1,PIMExport!AC65))</f>
        <v>0</v>
      </c>
      <c r="AD67" s="47">
        <f>IFERROR(PIMExport!AD65*1,IFERROR(SUBSTITUTE(PIMExport!AD65,".",",")*1,PIMExport!AD65))</f>
        <v>0</v>
      </c>
      <c r="AE67" s="47">
        <f>IFERROR(PIMExport!AE65*1,IFERROR(SUBSTITUTE(PIMExport!AE65,".",",")*1,PIMExport!AE65))</f>
        <v>2100</v>
      </c>
      <c r="AF67" s="47">
        <f>IFERROR(PIMExport!AF65*1,IFERROR(SUBSTITUTE(PIMExport!AF65,".",",")*1,PIMExport!AF65))</f>
        <v>2100</v>
      </c>
      <c r="AG67" s="47">
        <f>IFERROR(PIMExport!AG65*1,IFERROR(SUBSTITUTE(PIMExport!AG65,".",",")*1,PIMExport!AG65))</f>
        <v>150</v>
      </c>
      <c r="AH67" s="47">
        <f>IFERROR(PIMExport!AH65*1,IFERROR(SUBSTITUTE(PIMExport!AH65,".",",")*1,PIMExport!AH65))</f>
        <v>180</v>
      </c>
      <c r="AI67" s="47">
        <f>IFERROR(PIMExport!AI65*1,IFERROR(SUBSTITUTE(PIMExport!AI65,".",",")*1,PIMExport!AI65))</f>
        <v>180</v>
      </c>
      <c r="AJ67" s="47">
        <f>IFERROR(PIMExport!AJ65*1,IFERROR(SUBSTITUTE(PIMExport!AJ65,".",",")*1,PIMExport!AJ65))</f>
        <v>0</v>
      </c>
      <c r="AK67" s="47">
        <f>IFERROR(PIMExport!AK65*1,IFERROR(SUBSTITUTE(PIMExport!AK65,".",",")*1,PIMExport!AK65))</f>
        <v>0</v>
      </c>
      <c r="AL67" s="47">
        <f>IFERROR(PIMExport!AL65*1,IFERROR(SUBSTITUTE(PIMExport!AL65,".",",")*1,PIMExport!AL65))</f>
        <v>1</v>
      </c>
      <c r="AM67" s="47">
        <f>IFERROR(PIMExport!AM65*1,IFERROR(SUBSTITUTE(PIMExport!AM65,".",",")*1,PIMExport!AM65))</f>
        <v>20</v>
      </c>
      <c r="AN67" s="47">
        <f>IFERROR(PIMExport!AN65*1,IFERROR(SUBSTITUTE(PIMExport!AN65,".",",")*1,PIMExport!AN65))</f>
        <v>1</v>
      </c>
      <c r="AO67" s="47">
        <f>IFERROR(PIMExport!AO65*1,IFERROR(SUBSTITUTE(PIMExport!AO65,".",",")*1,PIMExport!AO65))</f>
        <v>35838</v>
      </c>
      <c r="AP67" s="47">
        <f>IFERROR(PIMExport!AP65*1,IFERROR(SUBSTITUTE(PIMExport!AP65,".",",")*1,PIMExport!AP65))</f>
        <v>400</v>
      </c>
      <c r="AQ67" s="47">
        <f>IFERROR(PIMExport!AQ65*1,IFERROR(SUBSTITUTE(PIMExport!AQ65,".",",")*1,PIMExport!AQ65))</f>
        <v>0</v>
      </c>
      <c r="AR67" s="47">
        <f>IFERROR(PIMExport!AR65*1,IFERROR(SUBSTITUTE(PIMExport!AR65,".",",")*1,PIMExport!AR65))</f>
        <v>0</v>
      </c>
      <c r="AS67" s="47">
        <f>IFERROR(PIMExport!AS65*1,IFERROR(SUBSTITUTE(PIMExport!AS65,".",",")*1,PIMExport!AS65))</f>
        <v>0</v>
      </c>
      <c r="AT67" s="47">
        <f>IFERROR(PIMExport!AT65*1,IFERROR(SUBSTITUTE(PIMExport!AT65,".",",")*1,PIMExport!AT65))</f>
        <v>0</v>
      </c>
      <c r="AU67" s="47">
        <f>IFERROR(PIMExport!AU65*1,IFERROR(SUBSTITUTE(PIMExport!AU65,".",",")*1,PIMExport!AU65))</f>
        <v>0</v>
      </c>
      <c r="AV67" s="47">
        <f>IFERROR(PIMExport!AV65*1,IFERROR(SUBSTITUTE(PIMExport!AV65,".",",")*1,PIMExport!AV65))</f>
        <v>0</v>
      </c>
      <c r="AW67" s="47">
        <f>IFERROR(PIMExport!AW65*1,IFERROR(SUBSTITUTE(PIMExport!AW65,".",",")*1,PIMExport!AW65))</f>
        <v>0</v>
      </c>
      <c r="AX67" s="47">
        <f>IFERROR(PIMExport!AX65*1,IFERROR(SUBSTITUTE(PIMExport!AX65,".",",")*1,PIMExport!AX65))</f>
        <v>0</v>
      </c>
      <c r="AY67" s="47">
        <f>IFERROR(PIMExport!AY65*1,IFERROR(SUBSTITUTE(PIMExport!AY65,".",",")*1,PIMExport!AY65))</f>
        <v>0</v>
      </c>
      <c r="AZ67" s="47">
        <f>IFERROR(PIMExport!AZ65*1,IFERROR(SUBSTITUTE(PIMExport!AZ65,".",",")*1,PIMExport!AZ65))</f>
        <v>0</v>
      </c>
      <c r="BA67" s="47">
        <f>IFERROR(PIMExport!BA65*1,IFERROR(SUBSTITUTE(PIMExport!BA65,".",",")*1,PIMExport!BA65))</f>
        <v>0</v>
      </c>
      <c r="BB67" s="47">
        <f>IFERROR(PIMExport!BB65*1,IFERROR(SUBSTITUTE(PIMExport!BB65,".",",")*1,PIMExport!BB65))</f>
        <v>0</v>
      </c>
      <c r="BC67" s="47">
        <f>IFERROR(PIMExport!BC65*1,IFERROR(SUBSTITUTE(PIMExport!BC65,".",",")*1,PIMExport!BC65))</f>
        <v>0</v>
      </c>
      <c r="BD67" s="47">
        <f>IFERROR(PIMExport!BD65*1,IFERROR(SUBSTITUTE(PIMExport!BD65,".",",")*1,PIMExport!BD65))</f>
        <v>0</v>
      </c>
      <c r="BE67" s="47">
        <f>IFERROR(PIMExport!BE65*1,IFERROR(SUBSTITUTE(PIMExport!BE65,".",",")*1,PIMExport!BE65))</f>
        <v>0</v>
      </c>
      <c r="BF67" s="47">
        <f>IFERROR(PIMExport!BF65*1,IFERROR(SUBSTITUTE(PIMExport!BF65,".",",")*1,PIMExport!BF65))</f>
        <v>0</v>
      </c>
      <c r="BG67" s="47">
        <f>IFERROR(PIMExport!BG65*1,IFERROR(SUBSTITUTE(PIMExport!BG65,".",",")*1,PIMExport!BG65))</f>
        <v>350</v>
      </c>
      <c r="BH67" s="47">
        <f>IFERROR(PIMExport!BH65*1,IFERROR(SUBSTITUTE(PIMExport!BH65,".",",")*1,PIMExport!BH65))</f>
        <v>425</v>
      </c>
      <c r="BI67" s="47">
        <f>IFERROR(PIMExport!BI65*1,IFERROR(SUBSTITUTE(PIMExport!BI65,".",",")*1,PIMExport!BI65))</f>
        <v>475</v>
      </c>
      <c r="BJ67" s="47">
        <f>IFERROR(PIMExport!BJ65*1,IFERROR(SUBSTITUTE(PIMExport!BJ65,".",",")*1,PIMExport!BJ65))</f>
        <v>515</v>
      </c>
      <c r="BK67" s="47">
        <f>IFERROR(PIMExport!BK65*1,IFERROR(SUBSTITUTE(PIMExport!BK65,".",",")*1,PIMExport!BK65))</f>
        <v>565</v>
      </c>
      <c r="BL67" s="47">
        <f>IFERROR(PIMExport!BL65*1,IFERROR(SUBSTITUTE(PIMExport!BL65,".",",")*1,PIMExport!BL65))</f>
        <v>605</v>
      </c>
      <c r="BM67" s="47">
        <f>IFERROR(PIMExport!BM65*1,IFERROR(SUBSTITUTE(PIMExport!BM65,".",",")*1,PIMExport!BM65))</f>
        <v>645</v>
      </c>
      <c r="BN67" s="47">
        <f>IFERROR(PIMExport!BN65*1,IFERROR(SUBSTITUTE(PIMExport!BN65,".",",")*1,PIMExport!BN65))</f>
        <v>695</v>
      </c>
      <c r="BO67" s="47">
        <f>IFERROR(PIMExport!BO65*1,IFERROR(SUBSTITUTE(PIMExport!BO65,".",",")*1,PIMExport!BO65))</f>
        <v>735</v>
      </c>
      <c r="BP67" s="47">
        <f>IFERROR(PIMExport!BP65*1,IFERROR(SUBSTITUTE(PIMExport!BP65,".",",")*1,PIMExport!BP65))</f>
        <v>785</v>
      </c>
      <c r="BQ67" s="47">
        <f>IFERROR(PIMExport!BQ65*1,IFERROR(SUBSTITUTE(PIMExport!BQ65,".",",")*1,PIMExport!BQ65))</f>
        <v>825</v>
      </c>
      <c r="BR67" s="47">
        <f>IFERROR(PIMExport!BR65*1,IFERROR(SUBSTITUTE(PIMExport!BR65,".",",")*1,PIMExport!BR65))</f>
        <v>865</v>
      </c>
      <c r="BS67" s="47">
        <f>IFERROR(PIMExport!BS65*1,IFERROR(SUBSTITUTE(PIMExport!BS65,".",",")*1,PIMExport!BS65))</f>
        <v>915</v>
      </c>
      <c r="BT67" s="47">
        <f>IFERROR(PIMExport!BT65*1,IFERROR(SUBSTITUTE(PIMExport!BT65,".",",")*1,PIMExport!BT65))</f>
        <v>955</v>
      </c>
      <c r="BU67" s="47">
        <f>IFERROR(PIMExport!BU65*1,IFERROR(SUBSTITUTE(PIMExport!BU65,".",",")*1,PIMExport!BU65))</f>
        <v>0</v>
      </c>
      <c r="BV67" s="47">
        <f>IFERROR(PIMExport!BV65*1,IFERROR(SUBSTITUTE(PIMExport!BV65,".",",")*1,PIMExport!BV65))</f>
        <v>0</v>
      </c>
      <c r="BW67" s="47">
        <f>IFERROR(PIMExport!BW65*1,IFERROR(SUBSTITUTE(PIMExport!BW65,".",",")*1,PIMExport!BW65))</f>
        <v>0</v>
      </c>
      <c r="BX67" s="47">
        <f>IFERROR(PIMExport!BX65*1,IFERROR(SUBSTITUTE(PIMExport!BX65,".",",")*1,PIMExport!BX65))</f>
        <v>0</v>
      </c>
      <c r="BY67" s="47">
        <f>IFERROR(PIMExport!BY65*1,IFERROR(SUBSTITUTE(PIMExport!BY65,".",",")*1,PIMExport!BY65))</f>
        <v>0</v>
      </c>
      <c r="BZ67" s="47">
        <f>IFERROR(PIMExport!BZ65*1,IFERROR(SUBSTITUTE(PIMExport!BZ65,".",",")*1,PIMExport!BZ65))</f>
        <v>0</v>
      </c>
      <c r="CA67" s="47">
        <f>IFERROR(PIMExport!CA65*1,IFERROR(SUBSTITUTE(PIMExport!CA65,".",",")*1,PIMExport!CA65))</f>
        <v>0</v>
      </c>
      <c r="CB67" s="47">
        <f>IFERROR(PIMExport!CB65*1,IFERROR(SUBSTITUTE(PIMExport!CB65,".",",")*1,PIMExport!CB65))</f>
        <v>681</v>
      </c>
      <c r="CC67" s="47">
        <f>IFERROR(PIMExport!CC65*1,IFERROR(SUBSTITUTE(PIMExport!CC65,".",",")*1,PIMExport!CC65))</f>
        <v>1311</v>
      </c>
      <c r="CD67" s="47">
        <f>IFERROR(PIMExport!CD65*1,IFERROR(SUBSTITUTE(PIMExport!CD65,".",",")*1,PIMExport!CD65))</f>
        <v>2066</v>
      </c>
      <c r="CE67" s="47">
        <f>IFERROR(PIMExport!CE65*1,IFERROR(SUBSTITUTE(PIMExport!CE65,".",",")*1,PIMExport!CE65))</f>
        <v>2831</v>
      </c>
      <c r="CF67" s="47">
        <f>IFERROR(PIMExport!CF65*1,IFERROR(SUBSTITUTE(PIMExport!CF65,".",",")*1,PIMExport!CF65))</f>
        <v>3591</v>
      </c>
      <c r="CG67" s="47">
        <f>IFERROR(PIMExport!CG65*1,IFERROR(SUBSTITUTE(PIMExport!CG65,".",",")*1,PIMExport!CG65))</f>
        <v>4355</v>
      </c>
      <c r="CH67" s="47">
        <f>IFERROR(PIMExport!CH65*1,IFERROR(SUBSTITUTE(PIMExport!CH65,".",",")*1,PIMExport!CH65))</f>
        <v>5116</v>
      </c>
      <c r="CI67" s="47">
        <f>IFERROR(PIMExport!CI65*1,IFERROR(SUBSTITUTE(PIMExport!CI65,".",",")*1,PIMExport!CI65))</f>
        <v>5871</v>
      </c>
      <c r="CJ67" s="47">
        <f>IFERROR(PIMExport!CJ65*1,IFERROR(SUBSTITUTE(PIMExport!CJ65,".",",")*1,PIMExport!CJ65))</f>
        <v>6641</v>
      </c>
      <c r="CK67" s="47">
        <f>IFERROR(PIMExport!CK65*1,IFERROR(SUBSTITUTE(PIMExport!CK65,".",",")*1,PIMExport!CK65))</f>
        <v>7396</v>
      </c>
      <c r="CL67" s="47">
        <f>IFERROR(PIMExport!CL65*1,IFERROR(SUBSTITUTE(PIMExport!CL65,".",",")*1,PIMExport!CL65))</f>
        <v>8161</v>
      </c>
      <c r="CM67" s="47">
        <f>IFERROR(PIMExport!CM65*1,IFERROR(SUBSTITUTE(PIMExport!CM65,".",",")*1,PIMExport!CM65))</f>
        <v>8926</v>
      </c>
      <c r="CN67" s="47">
        <f>IFERROR(PIMExport!CN65*1,IFERROR(SUBSTITUTE(PIMExport!CN65,".",",")*1,PIMExport!CN65))</f>
        <v>9731</v>
      </c>
      <c r="CO67" s="47">
        <f>IFERROR(PIMExport!CO65*1,IFERROR(SUBSTITUTE(PIMExport!CO65,".",",")*1,PIMExport!CO65))</f>
        <v>10541</v>
      </c>
      <c r="CP67" s="47">
        <f>IFERROR(PIMExport!CP65*1,IFERROR(SUBSTITUTE(PIMExport!CP65,".",",")*1,PIMExport!CP65))</f>
        <v>15000</v>
      </c>
      <c r="CQ67" s="47">
        <f>IFERROR(PIMExport!CQ65*1,IFERROR(SUBSTITUTE(PIMExport!CQ65,".",",")*1,PIMExport!CQ65))</f>
        <v>0</v>
      </c>
      <c r="CR67" s="47">
        <f>IFERROR(PIMExport!CR65*1,IFERROR(SUBSTITUTE(PIMExport!CR65,".",",")*1,PIMExport!CR65))</f>
        <v>0</v>
      </c>
      <c r="CS67" s="47">
        <f>IFERROR(PIMExport!CS65*1,IFERROR(SUBSTITUTE(PIMExport!CS65,".",",")*1,PIMExport!CS65))</f>
        <v>0</v>
      </c>
      <c r="CT67" s="47">
        <f>IFERROR(PIMExport!CT65*1,IFERROR(SUBSTITUTE(PIMExport!CT65,".",",")*1,PIMExport!CT65))</f>
        <v>0</v>
      </c>
      <c r="CU67" s="47">
        <f>IFERROR(PIMExport!CU65*1,IFERROR(SUBSTITUTE(PIMExport!CU65,".",",")*1,PIMExport!CU65))</f>
        <v>20</v>
      </c>
      <c r="CV67" s="47">
        <f>IFERROR(PIMExport!CV65*1,IFERROR(SUBSTITUTE(PIMExport!CV65,".",",")*1,PIMExport!CV65))</f>
        <v>13000</v>
      </c>
      <c r="CW67" s="47">
        <f>IFERROR(PIMExport!CW65*1,IFERROR(SUBSTITUTE(PIMExport!CW65,".",",")*1,PIMExport!CW65))</f>
        <v>2.2499999999999999E-4</v>
      </c>
      <c r="CX67" s="47">
        <f>IFERROR(PIMExport!CX65*1,IFERROR(SUBSTITUTE(PIMExport!CX65,".",",")*1,PIMExport!CX65))</f>
        <v>0</v>
      </c>
      <c r="CY67" s="47">
        <f>IFERROR(PIMExport!CY65*1,IFERROR(SUBSTITUTE(PIMExport!CY65,".",",")*1,PIMExport!CY65))</f>
        <v>700</v>
      </c>
      <c r="CZ67" s="47">
        <f>IFERROR(PIMExport!CZ65*1,IFERROR(SUBSTITUTE(PIMExport!CZ65,".",",")*1,PIMExport!CZ65))</f>
        <v>27500</v>
      </c>
      <c r="DA67" s="47">
        <f>IFERROR(PIMExport!DA65*1,IFERROR(SUBSTITUTE(PIMExport!DA65,".",",")*1,PIMExport!DA65))</f>
        <v>700</v>
      </c>
      <c r="DB67" s="47">
        <f>IFERROR(PIMExport!DB65*1,IFERROR(SUBSTITUTE(PIMExport!DB65,".",",")*1,PIMExport!DB65))</f>
        <v>0</v>
      </c>
      <c r="DC67" s="47">
        <f>IFERROR(PIMExport!DC65*1,IFERROR(SUBSTITUTE(PIMExport!DC65,".",",")*1,PIMExport!DC65))</f>
        <v>0</v>
      </c>
      <c r="DD67" s="47">
        <f>IFERROR(PIMExport!DD65*1,IFERROR(SUBSTITUTE(PIMExport!DD65,".",",")*1,PIMExport!DD65))</f>
        <v>0</v>
      </c>
      <c r="DE67" s="47">
        <f>IFERROR(PIMExport!DE65*1,IFERROR(SUBSTITUTE(PIMExport!DE65,".",",")*1,PIMExport!DE65))</f>
        <v>0</v>
      </c>
      <c r="DF67" s="47">
        <f>IFERROR(PIMExport!DF65*1,IFERROR(SUBSTITUTE(PIMExport!DF65,".",",")*1,PIMExport!DF65))</f>
        <v>0</v>
      </c>
      <c r="DG67" s="47">
        <f>IFERROR(PIMExport!DG65*1,IFERROR(SUBSTITUTE(PIMExport!DG65,".",",")*1,PIMExport!DG65))</f>
        <v>0</v>
      </c>
      <c r="DH67" s="47" t="str">
        <f>IFERROR(PIMExport!DH65*1,IFERROR(SUBSTITUTE(PIMExport!DH65,".",",")*1,PIMExport!DH65))</f>
        <v>Equal to or better than 0.025 mm</v>
      </c>
      <c r="DI67" s="47">
        <f>IFERROR(PIMExport!DI65*1,IFERROR(SUBSTITUTE(PIMExport!DI65,".",",")*1,PIMExport!DI65))</f>
        <v>0</v>
      </c>
      <c r="DJ67" s="47" t="str">
        <f>IFERROR(PIMExport!DJ65*1,IFERROR(SUBSTITUTE(PIMExport!DJ65,".",",")*1,PIMExport!DJ65))</f>
        <v>80 x 80 mm</v>
      </c>
      <c r="DK67" s="47" t="str">
        <f>IFERROR(PIMExport!DK65*1,IFERROR(SUBSTITUTE(PIMExport!DK65,".",",")*1,PIMExport!DK65))</f>
        <v>25 mm</v>
      </c>
      <c r="DL67" s="47">
        <f>IFERROR(PIMExport!DL65*1,IFERROR(SUBSTITUTE(PIMExport!DL65,".",",")*1,PIMExport!DL65))</f>
        <v>220</v>
      </c>
      <c r="DM67" s="47">
        <f>IFERROR(PIMExport!DM65*1,IFERROR(SUBSTITUTE(PIMExport!DM65,".",",")*1,PIMExport!DM65))</f>
        <v>11495</v>
      </c>
      <c r="DN67" s="47">
        <f>IFERROR(PIMExport!DN65*1,IFERROR(SUBSTITUTE(PIMExport!DN65,".",",")*1,PIMExport!DN65))</f>
        <v>0</v>
      </c>
      <c r="DO67" s="47">
        <f>IFERROR(PIMExport!DO65*1,IFERROR(SUBSTITUTE(PIMExport!DO65,".",",")*1,PIMExport!DO65))</f>
        <v>0</v>
      </c>
    </row>
    <row r="68" spans="1:119">
      <c r="A68" s="47" t="str">
        <f>IFERROR(PIMExport!A66*1,IFERROR(SUBSTITUTE(PIMExport!A66,".",",")*1,PIMExport!A66))</f>
        <v>WM08S50-S</v>
      </c>
      <c r="B68" s="47" t="str">
        <f>IFERROR(PIMExport!B66*1,IFERROR(SUBSTITUTE(PIMExport!B66,".",",")*1,PIMExport!B66))</f>
        <v>BallScrew</v>
      </c>
      <c r="C68" s="47" t="str">
        <f>IFERROR(PIMExport!C66*1,IFERROR(SUBSTITUTE(PIMExport!C66,".",",")*1,PIMExport!C66))</f>
        <v>Ball Guide</v>
      </c>
      <c r="D68" s="47">
        <f>IFERROR(PIMExport!D66*1,IFERROR(SUBSTITUTE(PIMExport!D66,".",",")*1,PIMExport!D66))</f>
        <v>5000</v>
      </c>
      <c r="E68" s="47">
        <f>IFERROR(PIMExport!E66*1,IFERROR(SUBSTITUTE(PIMExport!E66,".",",")*1,PIMExport!E66))</f>
        <v>1.6</v>
      </c>
      <c r="F68" s="47">
        <f>IFERROR(PIMExport!F66*1,IFERROR(SUBSTITUTE(PIMExport!F66,".",",")*1,PIMExport!F66))</f>
        <v>0</v>
      </c>
      <c r="G68" s="47">
        <f>IFERROR(PIMExport!G66*1,IFERROR(SUBSTITUTE(PIMExport!G66,".",",")*1,PIMExport!G66))</f>
        <v>7</v>
      </c>
      <c r="H68" s="47">
        <f>IFERROR(PIMExport!H66*1,IFERROR(SUBSTITUTE(PIMExport!H66,".",",")*1,PIMExport!H66))</f>
        <v>1.1000000000000001</v>
      </c>
      <c r="I68" s="47">
        <f>IFERROR(PIMExport!I66*1,IFERROR(SUBSTITUTE(PIMExport!I66,".",",")*1,PIMExport!I66))</f>
        <v>100</v>
      </c>
      <c r="J68" s="47">
        <f>IFERROR(PIMExport!J66*1,IFERROR(SUBSTITUTE(PIMExport!J66,".",",")*1,PIMExport!J66))</f>
        <v>48.75</v>
      </c>
      <c r="K68" s="47">
        <f>IFERROR(PIMExport!K66*1,IFERROR(SUBSTITUTE(PIMExport!K66,".",",")*1,PIMExport!K66))</f>
        <v>0</v>
      </c>
      <c r="L68" s="47">
        <f>IFERROR(PIMExport!L66*1,IFERROR(SUBSTITUTE(PIMExport!L66,".",",")*1,PIMExport!L66))</f>
        <v>1.63E-4</v>
      </c>
      <c r="M68" s="47">
        <f>IFERROR(PIMExport!M66*1,IFERROR(SUBSTITUTE(PIMExport!M66,".",",")*1,PIMExport!M66))</f>
        <v>0.9</v>
      </c>
      <c r="N68" s="47">
        <f>IFERROR(PIMExport!N66*1,IFERROR(SUBSTITUTE(PIMExport!N66,".",",")*1,PIMExport!N66))</f>
        <v>150</v>
      </c>
      <c r="O68" s="47">
        <f>IFERROR(PIMExport!O66*1,IFERROR(SUBSTITUTE(PIMExport!O66,".",",")*1,PIMExport!O66))</f>
        <v>1500</v>
      </c>
      <c r="P68" s="47">
        <f>IFERROR(PIMExport!P66*1,IFERROR(SUBSTITUTE(PIMExport!P66,".",",")*1,PIMExport!P66))</f>
        <v>3000</v>
      </c>
      <c r="Q68" s="47">
        <f>IFERROR(PIMExport!Q66*1,IFERROR(SUBSTITUTE(PIMExport!Q66,".",",")*1,PIMExport!Q66))</f>
        <v>2</v>
      </c>
      <c r="R68" s="47">
        <f>IFERROR(PIMExport!R66*1,IFERROR(SUBSTITUTE(PIMExport!R66,".",",")*1,PIMExport!R66))</f>
        <v>2.4</v>
      </c>
      <c r="S68" s="47">
        <f>IFERROR(PIMExport!S66*1,IFERROR(SUBSTITUTE(PIMExport!S66,".",",")*1,PIMExport!S66))</f>
        <v>2.9</v>
      </c>
      <c r="T68" s="47">
        <f>IFERROR(PIMExport!T66*1,IFERROR(SUBSTITUTE(PIMExport!T66,".",",")*1,PIMExport!T66))</f>
        <v>22.5</v>
      </c>
      <c r="U68" s="47">
        <f>IFERROR(PIMExport!U66*1,IFERROR(SUBSTITUTE(PIMExport!U66,".",",")*1,PIMExport!U66))</f>
        <v>0.1</v>
      </c>
      <c r="V68" s="47">
        <f>IFERROR(PIMExport!V66*1,IFERROR(SUBSTITUTE(PIMExport!V66,".",",")*1,PIMExport!V66))</f>
        <v>0</v>
      </c>
      <c r="W68" s="47">
        <f>IFERROR(PIMExport!W66*1,IFERROR(SUBSTITUTE(PIMExport!W66,".",",")*1,PIMExport!W66))</f>
        <v>0</v>
      </c>
      <c r="X68" s="47">
        <f>IFERROR(PIMExport!X66*1,IFERROR(SUBSTITUTE(PIMExport!X66,".",",")*1,PIMExport!X66))</f>
        <v>0</v>
      </c>
      <c r="Y68" s="47">
        <f>IFERROR(PIMExport!Y66*1,IFERROR(SUBSTITUTE(PIMExport!Y66,".",",")*1,PIMExport!Y66))</f>
        <v>3500</v>
      </c>
      <c r="Z68" s="47">
        <f>IFERROR(PIMExport!Z66*1,IFERROR(SUBSTITUTE(PIMExport!Z66,".",",")*1,PIMExport!Z66))</f>
        <v>0</v>
      </c>
      <c r="AA68" s="47">
        <f>IFERROR(PIMExport!AA66*1,IFERROR(SUBSTITUTE(PIMExport!AA66,".",",")*1,PIMExport!AA66))</f>
        <v>0</v>
      </c>
      <c r="AB68" s="47">
        <f>IFERROR(PIMExport!AB66*1,IFERROR(SUBSTITUTE(PIMExport!AB66,".",",")*1,PIMExport!AB66))</f>
        <v>0</v>
      </c>
      <c r="AC68" s="47">
        <f>IFERROR(PIMExport!AC66*1,IFERROR(SUBSTITUTE(PIMExport!AC66,".",",")*1,PIMExport!AC66))</f>
        <v>0</v>
      </c>
      <c r="AD68" s="47">
        <f>IFERROR(PIMExport!AD66*1,IFERROR(SUBSTITUTE(PIMExport!AD66,".",",")*1,PIMExport!AD66))</f>
        <v>0</v>
      </c>
      <c r="AE68" s="47">
        <f>IFERROR(PIMExport!AE66*1,IFERROR(SUBSTITUTE(PIMExport!AE66,".",",")*1,PIMExport!AE66))</f>
        <v>2100</v>
      </c>
      <c r="AF68" s="47">
        <f>IFERROR(PIMExport!AF66*1,IFERROR(SUBSTITUTE(PIMExport!AF66,".",",")*1,PIMExport!AF66))</f>
        <v>2100</v>
      </c>
      <c r="AG68" s="47">
        <f>IFERROR(PIMExport!AG66*1,IFERROR(SUBSTITUTE(PIMExport!AG66,".",",")*1,PIMExport!AG66))</f>
        <v>150</v>
      </c>
      <c r="AH68" s="47">
        <f>IFERROR(PIMExport!AH66*1,IFERROR(SUBSTITUTE(PIMExport!AH66,".",",")*1,PIMExport!AH66))</f>
        <v>180</v>
      </c>
      <c r="AI68" s="47">
        <f>IFERROR(PIMExport!AI66*1,IFERROR(SUBSTITUTE(PIMExport!AI66,".",",")*1,PIMExport!AI66))</f>
        <v>180</v>
      </c>
      <c r="AJ68" s="47">
        <f>IFERROR(PIMExport!AJ66*1,IFERROR(SUBSTITUTE(PIMExport!AJ66,".",",")*1,PIMExport!AJ66))</f>
        <v>0</v>
      </c>
      <c r="AK68" s="47">
        <f>IFERROR(PIMExport!AK66*1,IFERROR(SUBSTITUTE(PIMExport!AK66,".",",")*1,PIMExport!AK66))</f>
        <v>0</v>
      </c>
      <c r="AL68" s="47">
        <f>IFERROR(PIMExport!AL66*1,IFERROR(SUBSTITUTE(PIMExport!AL66,".",",")*1,PIMExport!AL66))</f>
        <v>2.5</v>
      </c>
      <c r="AM68" s="47">
        <f>IFERROR(PIMExport!AM66*1,IFERROR(SUBSTITUTE(PIMExport!AM66,".",",")*1,PIMExport!AM66))</f>
        <v>20</v>
      </c>
      <c r="AN68" s="47">
        <f>IFERROR(PIMExport!AN66*1,IFERROR(SUBSTITUTE(PIMExport!AN66,".",",")*1,PIMExport!AN66))</f>
        <v>1</v>
      </c>
      <c r="AO68" s="47">
        <f>IFERROR(PIMExport!AO66*1,IFERROR(SUBSTITUTE(PIMExport!AO66,".",",")*1,PIMExport!AO66))</f>
        <v>35838</v>
      </c>
      <c r="AP68" s="47">
        <f>IFERROR(PIMExport!AP66*1,IFERROR(SUBSTITUTE(PIMExport!AP66,".",",")*1,PIMExport!AP66))</f>
        <v>400</v>
      </c>
      <c r="AQ68" s="47">
        <f>IFERROR(PIMExport!AQ66*1,IFERROR(SUBSTITUTE(PIMExport!AQ66,".",",")*1,PIMExport!AQ66))</f>
        <v>0</v>
      </c>
      <c r="AR68" s="47">
        <f>IFERROR(PIMExport!AR66*1,IFERROR(SUBSTITUTE(PIMExport!AR66,".",",")*1,PIMExport!AR66))</f>
        <v>0</v>
      </c>
      <c r="AS68" s="47">
        <f>IFERROR(PIMExport!AS66*1,IFERROR(SUBSTITUTE(PIMExport!AS66,".",",")*1,PIMExport!AS66))</f>
        <v>0</v>
      </c>
      <c r="AT68" s="47">
        <f>IFERROR(PIMExport!AT66*1,IFERROR(SUBSTITUTE(PIMExport!AT66,".",",")*1,PIMExport!AT66))</f>
        <v>0</v>
      </c>
      <c r="AU68" s="47">
        <f>IFERROR(PIMExport!AU66*1,IFERROR(SUBSTITUTE(PIMExport!AU66,".",",")*1,PIMExport!AU66))</f>
        <v>0</v>
      </c>
      <c r="AV68" s="47">
        <f>IFERROR(PIMExport!AV66*1,IFERROR(SUBSTITUTE(PIMExport!AV66,".",",")*1,PIMExport!AV66))</f>
        <v>0</v>
      </c>
      <c r="AW68" s="47">
        <f>IFERROR(PIMExport!AW66*1,IFERROR(SUBSTITUTE(PIMExport!AW66,".",",")*1,PIMExport!AW66))</f>
        <v>0</v>
      </c>
      <c r="AX68" s="47">
        <f>IFERROR(PIMExport!AX66*1,IFERROR(SUBSTITUTE(PIMExport!AX66,".",",")*1,PIMExport!AX66))</f>
        <v>0</v>
      </c>
      <c r="AY68" s="47">
        <f>IFERROR(PIMExport!AY66*1,IFERROR(SUBSTITUTE(PIMExport!AY66,".",",")*1,PIMExport!AY66))</f>
        <v>0</v>
      </c>
      <c r="AZ68" s="47">
        <f>IFERROR(PIMExport!AZ66*1,IFERROR(SUBSTITUTE(PIMExport!AZ66,".",",")*1,PIMExport!AZ66))</f>
        <v>0</v>
      </c>
      <c r="BA68" s="47">
        <f>IFERROR(PIMExport!BA66*1,IFERROR(SUBSTITUTE(PIMExport!BA66,".",",")*1,PIMExport!BA66))</f>
        <v>0</v>
      </c>
      <c r="BB68" s="47">
        <f>IFERROR(PIMExport!BB66*1,IFERROR(SUBSTITUTE(PIMExport!BB66,".",",")*1,PIMExport!BB66))</f>
        <v>0</v>
      </c>
      <c r="BC68" s="47">
        <f>IFERROR(PIMExport!BC66*1,IFERROR(SUBSTITUTE(PIMExport!BC66,".",",")*1,PIMExport!BC66))</f>
        <v>0</v>
      </c>
      <c r="BD68" s="47">
        <f>IFERROR(PIMExport!BD66*1,IFERROR(SUBSTITUTE(PIMExport!BD66,".",",")*1,PIMExport!BD66))</f>
        <v>0</v>
      </c>
      <c r="BE68" s="47">
        <f>IFERROR(PIMExport!BE66*1,IFERROR(SUBSTITUTE(PIMExport!BE66,".",",")*1,PIMExport!BE66))</f>
        <v>0</v>
      </c>
      <c r="BF68" s="47">
        <f>IFERROR(PIMExport!BF66*1,IFERROR(SUBSTITUTE(PIMExport!BF66,".",",")*1,PIMExport!BF66))</f>
        <v>0</v>
      </c>
      <c r="BG68" s="47">
        <f>IFERROR(PIMExport!BG66*1,IFERROR(SUBSTITUTE(PIMExport!BG66,".",",")*1,PIMExport!BG66))</f>
        <v>350</v>
      </c>
      <c r="BH68" s="47">
        <f>IFERROR(PIMExport!BH66*1,IFERROR(SUBSTITUTE(PIMExport!BH66,".",",")*1,PIMExport!BH66))</f>
        <v>425</v>
      </c>
      <c r="BI68" s="47">
        <f>IFERROR(PIMExport!BI66*1,IFERROR(SUBSTITUTE(PIMExport!BI66,".",",")*1,PIMExport!BI66))</f>
        <v>475</v>
      </c>
      <c r="BJ68" s="47">
        <f>IFERROR(PIMExport!BJ66*1,IFERROR(SUBSTITUTE(PIMExport!BJ66,".",",")*1,PIMExport!BJ66))</f>
        <v>515</v>
      </c>
      <c r="BK68" s="47">
        <f>IFERROR(PIMExport!BK66*1,IFERROR(SUBSTITUTE(PIMExport!BK66,".",",")*1,PIMExport!BK66))</f>
        <v>565</v>
      </c>
      <c r="BL68" s="47">
        <f>IFERROR(PIMExport!BL66*1,IFERROR(SUBSTITUTE(PIMExport!BL66,".",",")*1,PIMExport!BL66))</f>
        <v>605</v>
      </c>
      <c r="BM68" s="47">
        <f>IFERROR(PIMExport!BM66*1,IFERROR(SUBSTITUTE(PIMExport!BM66,".",",")*1,PIMExport!BM66))</f>
        <v>645</v>
      </c>
      <c r="BN68" s="47">
        <f>IFERROR(PIMExport!BN66*1,IFERROR(SUBSTITUTE(PIMExport!BN66,".",",")*1,PIMExport!BN66))</f>
        <v>695</v>
      </c>
      <c r="BO68" s="47">
        <f>IFERROR(PIMExport!BO66*1,IFERROR(SUBSTITUTE(PIMExport!BO66,".",",")*1,PIMExport!BO66))</f>
        <v>735</v>
      </c>
      <c r="BP68" s="47">
        <f>IFERROR(PIMExport!BP66*1,IFERROR(SUBSTITUTE(PIMExport!BP66,".",",")*1,PIMExport!BP66))</f>
        <v>785</v>
      </c>
      <c r="BQ68" s="47">
        <f>IFERROR(PIMExport!BQ66*1,IFERROR(SUBSTITUTE(PIMExport!BQ66,".",",")*1,PIMExport!BQ66))</f>
        <v>825</v>
      </c>
      <c r="BR68" s="47">
        <f>IFERROR(PIMExport!BR66*1,IFERROR(SUBSTITUTE(PIMExport!BR66,".",",")*1,PIMExport!BR66))</f>
        <v>865</v>
      </c>
      <c r="BS68" s="47">
        <f>IFERROR(PIMExport!BS66*1,IFERROR(SUBSTITUTE(PIMExport!BS66,".",",")*1,PIMExport!BS66))</f>
        <v>915</v>
      </c>
      <c r="BT68" s="47">
        <f>IFERROR(PIMExport!BT66*1,IFERROR(SUBSTITUTE(PIMExport!BT66,".",",")*1,PIMExport!BT66))</f>
        <v>995</v>
      </c>
      <c r="BU68" s="47">
        <f>IFERROR(PIMExport!BU66*1,IFERROR(SUBSTITUTE(PIMExport!BU66,".",",")*1,PIMExport!BU66))</f>
        <v>0</v>
      </c>
      <c r="BV68" s="47">
        <f>IFERROR(PIMExport!BV66*1,IFERROR(SUBSTITUTE(PIMExport!BV66,".",",")*1,PIMExport!BV66))</f>
        <v>0</v>
      </c>
      <c r="BW68" s="47">
        <f>IFERROR(PIMExport!BW66*1,IFERROR(SUBSTITUTE(PIMExport!BW66,".",",")*1,PIMExport!BW66))</f>
        <v>0</v>
      </c>
      <c r="BX68" s="47">
        <f>IFERROR(PIMExport!BX66*1,IFERROR(SUBSTITUTE(PIMExport!BX66,".",",")*1,PIMExport!BX66))</f>
        <v>0</v>
      </c>
      <c r="BY68" s="47">
        <f>IFERROR(PIMExport!BY66*1,IFERROR(SUBSTITUTE(PIMExport!BY66,".",",")*1,PIMExport!BY66))</f>
        <v>0</v>
      </c>
      <c r="BZ68" s="47">
        <f>IFERROR(PIMExport!BZ66*1,IFERROR(SUBSTITUTE(PIMExport!BZ66,".",",")*1,PIMExport!BZ66))</f>
        <v>0</v>
      </c>
      <c r="CA68" s="47">
        <f>IFERROR(PIMExport!CA66*1,IFERROR(SUBSTITUTE(PIMExport!CA66,".",",")*1,PIMExport!CA66))</f>
        <v>0</v>
      </c>
      <c r="CB68" s="47">
        <f>IFERROR(PIMExport!CB66*1,IFERROR(SUBSTITUTE(PIMExport!CB66,".",",")*1,PIMExport!CB66))</f>
        <v>681</v>
      </c>
      <c r="CC68" s="47">
        <f>IFERROR(PIMExport!CC66*1,IFERROR(SUBSTITUTE(PIMExport!CC66,".",",")*1,PIMExport!CC66))</f>
        <v>1311</v>
      </c>
      <c r="CD68" s="47">
        <f>IFERROR(PIMExport!CD66*1,IFERROR(SUBSTITUTE(PIMExport!CD66,".",",")*1,PIMExport!CD66))</f>
        <v>2066</v>
      </c>
      <c r="CE68" s="47">
        <f>IFERROR(PIMExport!CE66*1,IFERROR(SUBSTITUTE(PIMExport!CE66,".",",")*1,PIMExport!CE66))</f>
        <v>2831</v>
      </c>
      <c r="CF68" s="47">
        <f>IFERROR(PIMExport!CF66*1,IFERROR(SUBSTITUTE(PIMExport!CF66,".",",")*1,PIMExport!CF66))</f>
        <v>3591</v>
      </c>
      <c r="CG68" s="47">
        <f>IFERROR(PIMExport!CG66*1,IFERROR(SUBSTITUTE(PIMExport!CG66,".",",")*1,PIMExport!CG66))</f>
        <v>4355</v>
      </c>
      <c r="CH68" s="47">
        <f>IFERROR(PIMExport!CH66*1,IFERROR(SUBSTITUTE(PIMExport!CH66,".",",")*1,PIMExport!CH66))</f>
        <v>5116</v>
      </c>
      <c r="CI68" s="47">
        <f>IFERROR(PIMExport!CI66*1,IFERROR(SUBSTITUTE(PIMExport!CI66,".",",")*1,PIMExport!CI66))</f>
        <v>5871</v>
      </c>
      <c r="CJ68" s="47">
        <f>IFERROR(PIMExport!CJ66*1,IFERROR(SUBSTITUTE(PIMExport!CJ66,".",",")*1,PIMExport!CJ66))</f>
        <v>6641</v>
      </c>
      <c r="CK68" s="47">
        <f>IFERROR(PIMExport!CK66*1,IFERROR(SUBSTITUTE(PIMExport!CK66,".",",")*1,PIMExport!CK66))</f>
        <v>7396</v>
      </c>
      <c r="CL68" s="47">
        <f>IFERROR(PIMExport!CL66*1,IFERROR(SUBSTITUTE(PIMExport!CL66,".",",")*1,PIMExport!CL66))</f>
        <v>8161</v>
      </c>
      <c r="CM68" s="47">
        <f>IFERROR(PIMExport!CM66*1,IFERROR(SUBSTITUTE(PIMExport!CM66,".",",")*1,PIMExport!CM66))</f>
        <v>8926</v>
      </c>
      <c r="CN68" s="47">
        <f>IFERROR(PIMExport!CN66*1,IFERROR(SUBSTITUTE(PIMExport!CN66,".",",")*1,PIMExport!CN66))</f>
        <v>9731</v>
      </c>
      <c r="CO68" s="47">
        <f>IFERROR(PIMExport!CO66*1,IFERROR(SUBSTITUTE(PIMExport!CO66,".",",")*1,PIMExport!CO66))</f>
        <v>10541</v>
      </c>
      <c r="CP68" s="47">
        <f>IFERROR(PIMExport!CP66*1,IFERROR(SUBSTITUTE(PIMExport!CP66,".",",")*1,PIMExport!CP66))</f>
        <v>15000</v>
      </c>
      <c r="CQ68" s="47">
        <f>IFERROR(PIMExport!CQ66*1,IFERROR(SUBSTITUTE(PIMExport!CQ66,".",",")*1,PIMExport!CQ66))</f>
        <v>0</v>
      </c>
      <c r="CR68" s="47">
        <f>IFERROR(PIMExport!CR66*1,IFERROR(SUBSTITUTE(PIMExport!CR66,".",",")*1,PIMExport!CR66))</f>
        <v>0</v>
      </c>
      <c r="CS68" s="47">
        <f>IFERROR(PIMExport!CS66*1,IFERROR(SUBSTITUTE(PIMExport!CS66,".",",")*1,PIMExport!CS66))</f>
        <v>0</v>
      </c>
      <c r="CT68" s="47">
        <f>IFERROR(PIMExport!CT66*1,IFERROR(SUBSTITUTE(PIMExport!CT66,".",",")*1,PIMExport!CT66))</f>
        <v>0</v>
      </c>
      <c r="CU68" s="47">
        <f>IFERROR(PIMExport!CU66*1,IFERROR(SUBSTITUTE(PIMExport!CU66,".",",")*1,PIMExport!CU66))</f>
        <v>50</v>
      </c>
      <c r="CV68" s="47">
        <f>IFERROR(PIMExport!CV66*1,IFERROR(SUBSTITUTE(PIMExport!CV66,".",",")*1,PIMExport!CV66))</f>
        <v>15400</v>
      </c>
      <c r="CW68" s="47">
        <f>IFERROR(PIMExport!CW66*1,IFERROR(SUBSTITUTE(PIMExport!CW66,".",",")*1,PIMExport!CW66))</f>
        <v>2.2499999999999999E-4</v>
      </c>
      <c r="CX68" s="47">
        <f>IFERROR(PIMExport!CX66*1,IFERROR(SUBSTITUTE(PIMExport!CX66,".",",")*1,PIMExport!CX66))</f>
        <v>0</v>
      </c>
      <c r="CY68" s="47">
        <f>IFERROR(PIMExport!CY66*1,IFERROR(SUBSTITUTE(PIMExport!CY66,".",",")*1,PIMExport!CY66))</f>
        <v>700</v>
      </c>
      <c r="CZ68" s="47">
        <f>IFERROR(PIMExport!CZ66*1,IFERROR(SUBSTITUTE(PIMExport!CZ66,".",",")*1,PIMExport!CZ66))</f>
        <v>27500</v>
      </c>
      <c r="DA68" s="47">
        <f>IFERROR(PIMExport!DA66*1,IFERROR(SUBSTITUTE(PIMExport!DA66,".",",")*1,PIMExport!DA66))</f>
        <v>700</v>
      </c>
      <c r="DB68" s="47">
        <f>IFERROR(PIMExport!DB66*1,IFERROR(SUBSTITUTE(PIMExport!DB66,".",",")*1,PIMExport!DB66))</f>
        <v>0</v>
      </c>
      <c r="DC68" s="47">
        <f>IFERROR(PIMExport!DC66*1,IFERROR(SUBSTITUTE(PIMExport!DC66,".",",")*1,PIMExport!DC66))</f>
        <v>0</v>
      </c>
      <c r="DD68" s="47">
        <f>IFERROR(PIMExport!DD66*1,IFERROR(SUBSTITUTE(PIMExport!DD66,".",",")*1,PIMExport!DD66))</f>
        <v>0</v>
      </c>
      <c r="DE68" s="47">
        <f>IFERROR(PIMExport!DE66*1,IFERROR(SUBSTITUTE(PIMExport!DE66,".",",")*1,PIMExport!DE66))</f>
        <v>0</v>
      </c>
      <c r="DF68" s="47">
        <f>IFERROR(PIMExport!DF66*1,IFERROR(SUBSTITUTE(PIMExport!DF66,".",",")*1,PIMExport!DF66))</f>
        <v>0</v>
      </c>
      <c r="DG68" s="47">
        <f>IFERROR(PIMExport!DG66*1,IFERROR(SUBSTITUTE(PIMExport!DG66,".",",")*1,PIMExport!DG66))</f>
        <v>0</v>
      </c>
      <c r="DH68" s="47" t="str">
        <f>IFERROR(PIMExport!DH66*1,IFERROR(SUBSTITUTE(PIMExport!DH66,".",",")*1,PIMExport!DH66))</f>
        <v>Equal to or better than 0.025 mm</v>
      </c>
      <c r="DI68" s="47">
        <f>IFERROR(PIMExport!DI66*1,IFERROR(SUBSTITUTE(PIMExport!DI66,".",",")*1,PIMExport!DI66))</f>
        <v>0</v>
      </c>
      <c r="DJ68" s="47" t="str">
        <f>IFERROR(PIMExport!DJ66*1,IFERROR(SUBSTITUTE(PIMExport!DJ66,".",",")*1,PIMExport!DJ66))</f>
        <v>80 x 80 mm</v>
      </c>
      <c r="DK68" s="47" t="str">
        <f>IFERROR(PIMExport!DK66*1,IFERROR(SUBSTITUTE(PIMExport!DK66,".",",")*1,PIMExport!DK66))</f>
        <v>25 mm</v>
      </c>
      <c r="DL68" s="47">
        <f>IFERROR(PIMExport!DL66*1,IFERROR(SUBSTITUTE(PIMExport!DL66,".",",")*1,PIMExport!DL66))</f>
        <v>220</v>
      </c>
      <c r="DM68" s="47">
        <f>IFERROR(PIMExport!DM66*1,IFERROR(SUBSTITUTE(PIMExport!DM66,".",",")*1,PIMExport!DM66))</f>
        <v>5645</v>
      </c>
      <c r="DN68" s="47">
        <f>IFERROR(PIMExport!DN66*1,IFERROR(SUBSTITUTE(PIMExport!DN66,".",",")*1,PIMExport!DN66))</f>
        <v>0</v>
      </c>
      <c r="DO68" s="47">
        <f>IFERROR(PIMExport!DO66*1,IFERROR(SUBSTITUTE(PIMExport!DO66,".",",")*1,PIMExport!DO66))</f>
        <v>0</v>
      </c>
    </row>
    <row r="69" spans="1:119">
      <c r="A69" s="47" t="str">
        <f>IFERROR(PIMExport!A67*1,IFERROR(SUBSTITUTE(PIMExport!A67,".",",")*1,PIMExport!A67))</f>
        <v>WM08S05-Y280</v>
      </c>
      <c r="B69" s="47" t="str">
        <f>IFERROR(PIMExport!B67*1,IFERROR(SUBSTITUTE(PIMExport!B67,".",",")*1,PIMExport!B67))</f>
        <v>BallScrew</v>
      </c>
      <c r="C69" s="47" t="str">
        <f>IFERROR(PIMExport!C67*1,IFERROR(SUBSTITUTE(PIMExport!C67,".",",")*1,PIMExport!C67))</f>
        <v>Ball Guide</v>
      </c>
      <c r="D69" s="47">
        <f>IFERROR(PIMExport!D67*1,IFERROR(SUBSTITUTE(PIMExport!D67,".",",")*1,PIMExport!D67))</f>
        <v>10260</v>
      </c>
      <c r="E69" s="47">
        <f>IFERROR(PIMExport!E67*1,IFERROR(SUBSTITUTE(PIMExport!E67,".",",")*1,PIMExport!E67))</f>
        <v>1.6</v>
      </c>
      <c r="F69" s="47">
        <f>IFERROR(PIMExport!F67*1,IFERROR(SUBSTITUTE(PIMExport!F67,".",",")*1,PIMExport!F67))</f>
        <v>0</v>
      </c>
      <c r="G69" s="47">
        <f>IFERROR(PIMExport!G67*1,IFERROR(SUBSTITUTE(PIMExport!G67,".",",")*1,PIMExport!G67))</f>
        <v>7</v>
      </c>
      <c r="H69" s="47">
        <f>IFERROR(PIMExport!H67*1,IFERROR(SUBSTITUTE(PIMExport!H67,".",",")*1,PIMExport!H67))</f>
        <v>1.1000000000000001</v>
      </c>
      <c r="I69" s="47">
        <f>IFERROR(PIMExport!I67*1,IFERROR(SUBSTITUTE(PIMExport!I67,".",",")*1,PIMExport!I67))</f>
        <v>280</v>
      </c>
      <c r="J69" s="47">
        <f>IFERROR(PIMExport!J67*1,IFERROR(SUBSTITUTE(PIMExport!J67,".",",")*1,PIMExport!J67))</f>
        <v>48.75</v>
      </c>
      <c r="K69" s="47">
        <f>IFERROR(PIMExport!K67*1,IFERROR(SUBSTITUTE(PIMExport!K67,".",",")*1,PIMExport!K67))</f>
        <v>0</v>
      </c>
      <c r="L69" s="47">
        <f>IFERROR(PIMExport!L67*1,IFERROR(SUBSTITUTE(PIMExport!L67,".",",")*1,PIMExport!L67))</f>
        <v>1.63E-4</v>
      </c>
      <c r="M69" s="47">
        <f>IFERROR(PIMExport!M67*1,IFERROR(SUBSTITUTE(PIMExport!M67,".",",")*1,PIMExport!M67))</f>
        <v>0.9</v>
      </c>
      <c r="N69" s="47">
        <f>IFERROR(PIMExport!N67*1,IFERROR(SUBSTITUTE(PIMExport!N67,".",",")*1,PIMExport!N67))</f>
        <v>150</v>
      </c>
      <c r="O69" s="47">
        <f>IFERROR(PIMExport!O67*1,IFERROR(SUBSTITUTE(PIMExport!O67,".",",")*1,PIMExport!O67))</f>
        <v>1500</v>
      </c>
      <c r="P69" s="47">
        <f>IFERROR(PIMExport!P67*1,IFERROR(SUBSTITUTE(PIMExport!P67,".",",")*1,PIMExport!P67))</f>
        <v>3000</v>
      </c>
      <c r="Q69" s="47">
        <f>IFERROR(PIMExport!Q67*1,IFERROR(SUBSTITUTE(PIMExport!Q67,".",",")*1,PIMExport!Q67))</f>
        <v>0.9</v>
      </c>
      <c r="R69" s="47">
        <f>IFERROR(PIMExport!R67*1,IFERROR(SUBSTITUTE(PIMExport!R67,".",",")*1,PIMExport!R67))</f>
        <v>1.3</v>
      </c>
      <c r="S69" s="47">
        <f>IFERROR(PIMExport!S67*1,IFERROR(SUBSTITUTE(PIMExport!S67,".",",")*1,PIMExport!S67))</f>
        <v>1.7</v>
      </c>
      <c r="T69" s="47">
        <f>IFERROR(PIMExport!T67*1,IFERROR(SUBSTITUTE(PIMExport!T67,".",",")*1,PIMExport!T67))</f>
        <v>22.5</v>
      </c>
      <c r="U69" s="47">
        <f>IFERROR(PIMExport!U67*1,IFERROR(SUBSTITUTE(PIMExport!U67,".",",")*1,PIMExport!U67))</f>
        <v>0.1</v>
      </c>
      <c r="V69" s="47">
        <f>IFERROR(PIMExport!V67*1,IFERROR(SUBSTITUTE(PIMExport!V67,".",",")*1,PIMExport!V67))</f>
        <v>0</v>
      </c>
      <c r="W69" s="47">
        <f>IFERROR(PIMExport!W67*1,IFERROR(SUBSTITUTE(PIMExport!W67,".",",")*1,PIMExport!W67))</f>
        <v>0</v>
      </c>
      <c r="X69" s="47">
        <f>IFERROR(PIMExport!X67*1,IFERROR(SUBSTITUTE(PIMExport!X67,".",",")*1,PIMExport!X67))</f>
        <v>0</v>
      </c>
      <c r="Y69" s="47">
        <f>IFERROR(PIMExport!Y67*1,IFERROR(SUBSTITUTE(PIMExport!Y67,".",",")*1,PIMExport!Y67))</f>
        <v>3500</v>
      </c>
      <c r="Z69" s="47">
        <f>IFERROR(PIMExport!Z67*1,IFERROR(SUBSTITUTE(PIMExport!Z67,".",",")*1,PIMExport!Z67))</f>
        <v>0</v>
      </c>
      <c r="AA69" s="47">
        <f>IFERROR(PIMExport!AA67*1,IFERROR(SUBSTITUTE(PIMExport!AA67,".",",")*1,PIMExport!AA67))</f>
        <v>0</v>
      </c>
      <c r="AB69" s="47">
        <f>IFERROR(PIMExport!AB67*1,IFERROR(SUBSTITUTE(PIMExport!AB67,".",",")*1,PIMExport!AB67))</f>
        <v>0</v>
      </c>
      <c r="AC69" s="47">
        <f>IFERROR(PIMExport!AC67*1,IFERROR(SUBSTITUTE(PIMExport!AC67,".",",")*1,PIMExport!AC67))</f>
        <v>0</v>
      </c>
      <c r="AD69" s="47">
        <f>IFERROR(PIMExport!AD67*1,IFERROR(SUBSTITUTE(PIMExport!AD67,".",",")*1,PIMExport!AD67))</f>
        <v>0</v>
      </c>
      <c r="AE69" s="47">
        <f>IFERROR(PIMExport!AE67*1,IFERROR(SUBSTITUTE(PIMExport!AE67,".",",")*1,PIMExport!AE67))</f>
        <v>2100</v>
      </c>
      <c r="AF69" s="47">
        <f>IFERROR(PIMExport!AF67*1,IFERROR(SUBSTITUTE(PIMExport!AF67,".",",")*1,PIMExport!AF67))</f>
        <v>2100</v>
      </c>
      <c r="AG69" s="47">
        <f>IFERROR(PIMExport!AG67*1,IFERROR(SUBSTITUTE(PIMExport!AG67,".",",")*1,PIMExport!AG67))</f>
        <v>150</v>
      </c>
      <c r="AH69" s="47">
        <f>IFERROR(PIMExport!AH67*1,IFERROR(SUBSTITUTE(PIMExport!AH67,".",",")*1,PIMExport!AH67))</f>
        <v>0</v>
      </c>
      <c r="AI69" s="47">
        <f>IFERROR(PIMExport!AI67*1,IFERROR(SUBSTITUTE(PIMExport!AI67,".",",")*1,PIMExport!AI67))</f>
        <v>0</v>
      </c>
      <c r="AJ69" s="47">
        <f>IFERROR(PIMExport!AJ67*1,IFERROR(SUBSTITUTE(PIMExport!AJ67,".",",")*1,PIMExport!AJ67))</f>
        <v>2.1</v>
      </c>
      <c r="AK69" s="47">
        <f>IFERROR(PIMExport!AK67*1,IFERROR(SUBSTITUTE(PIMExport!AK67,".",",")*1,PIMExport!AK67))</f>
        <v>2.1</v>
      </c>
      <c r="AL69" s="47">
        <f>IFERROR(PIMExport!AL67*1,IFERROR(SUBSTITUTE(PIMExport!AL67,".",",")*1,PIMExport!AL67))</f>
        <v>0.25</v>
      </c>
      <c r="AM69" s="47">
        <f>IFERROR(PIMExport!AM67*1,IFERROR(SUBSTITUTE(PIMExport!AM67,".",",")*1,PIMExport!AM67))</f>
        <v>20</v>
      </c>
      <c r="AN69" s="47">
        <f>IFERROR(PIMExport!AN67*1,IFERROR(SUBSTITUTE(PIMExport!AN67,".",",")*1,PIMExport!AN67))</f>
        <v>2</v>
      </c>
      <c r="AO69" s="47">
        <f>IFERROR(PIMExport!AO67*1,IFERROR(SUBSTITUTE(PIMExport!AO67,".",",")*1,PIMExport!AO67))</f>
        <v>35838</v>
      </c>
      <c r="AP69" s="47">
        <f>IFERROR(PIMExport!AP67*1,IFERROR(SUBSTITUTE(PIMExport!AP67,".",",")*1,PIMExport!AP67))</f>
        <v>400</v>
      </c>
      <c r="AQ69" s="47">
        <f>IFERROR(PIMExport!AQ67*1,IFERROR(SUBSTITUTE(PIMExport!AQ67,".",",")*1,PIMExport!AQ67))</f>
        <v>0</v>
      </c>
      <c r="AR69" s="47">
        <f>IFERROR(PIMExport!AR67*1,IFERROR(SUBSTITUTE(PIMExport!AR67,".",",")*1,PIMExport!AR67))</f>
        <v>0</v>
      </c>
      <c r="AS69" s="47">
        <f>IFERROR(PIMExport!AS67*1,IFERROR(SUBSTITUTE(PIMExport!AS67,".",",")*1,PIMExport!AS67))</f>
        <v>0</v>
      </c>
      <c r="AT69" s="47">
        <f>IFERROR(PIMExport!AT67*1,IFERROR(SUBSTITUTE(PIMExport!AT67,".",",")*1,PIMExport!AT67))</f>
        <v>0</v>
      </c>
      <c r="AU69" s="47">
        <f>IFERROR(PIMExport!AU67*1,IFERROR(SUBSTITUTE(PIMExport!AU67,".",",")*1,PIMExport!AU67))</f>
        <v>0</v>
      </c>
      <c r="AV69" s="47">
        <f>IFERROR(PIMExport!AV67*1,IFERROR(SUBSTITUTE(PIMExport!AV67,".",",")*1,PIMExport!AV67))</f>
        <v>0</v>
      </c>
      <c r="AW69" s="47">
        <f>IFERROR(PIMExport!AW67*1,IFERROR(SUBSTITUTE(PIMExport!AW67,".",",")*1,PIMExport!AW67))</f>
        <v>0</v>
      </c>
      <c r="AX69" s="47">
        <f>IFERROR(PIMExport!AX67*1,IFERROR(SUBSTITUTE(PIMExport!AX67,".",",")*1,PIMExport!AX67))</f>
        <v>0</v>
      </c>
      <c r="AY69" s="47">
        <f>IFERROR(PIMExport!AY67*1,IFERROR(SUBSTITUTE(PIMExport!AY67,".",",")*1,PIMExport!AY67))</f>
        <v>0</v>
      </c>
      <c r="AZ69" s="47">
        <f>IFERROR(PIMExport!AZ67*1,IFERROR(SUBSTITUTE(PIMExport!AZ67,".",",")*1,PIMExport!AZ67))</f>
        <v>0</v>
      </c>
      <c r="BA69" s="47">
        <f>IFERROR(PIMExport!BA67*1,IFERROR(SUBSTITUTE(PIMExport!BA67,".",",")*1,PIMExport!BA67))</f>
        <v>0</v>
      </c>
      <c r="BB69" s="47">
        <f>IFERROR(PIMExport!BB67*1,IFERROR(SUBSTITUTE(PIMExport!BB67,".",",")*1,PIMExport!BB67))</f>
        <v>0</v>
      </c>
      <c r="BC69" s="47">
        <f>IFERROR(PIMExport!BC67*1,IFERROR(SUBSTITUTE(PIMExport!BC67,".",",")*1,PIMExport!BC67))</f>
        <v>0</v>
      </c>
      <c r="BD69" s="47">
        <f>IFERROR(PIMExport!BD67*1,IFERROR(SUBSTITUTE(PIMExport!BD67,".",",")*1,PIMExport!BD67))</f>
        <v>0</v>
      </c>
      <c r="BE69" s="47">
        <f>IFERROR(PIMExport!BE67*1,IFERROR(SUBSTITUTE(PIMExport!BE67,".",",")*1,PIMExport!BE67))</f>
        <v>0</v>
      </c>
      <c r="BF69" s="47">
        <f>IFERROR(PIMExport!BF67*1,IFERROR(SUBSTITUTE(PIMExport!BF67,".",",")*1,PIMExport!BF67))</f>
        <v>0</v>
      </c>
      <c r="BG69" s="47">
        <f>IFERROR(PIMExport!BG67*1,IFERROR(SUBSTITUTE(PIMExport!BG67,".",",")*1,PIMExport!BG67))</f>
        <v>350</v>
      </c>
      <c r="BH69" s="47">
        <f>IFERROR(PIMExport!BH67*1,IFERROR(SUBSTITUTE(PIMExport!BH67,".",",")*1,PIMExport!BH67))</f>
        <v>425</v>
      </c>
      <c r="BI69" s="47">
        <f>IFERROR(PIMExport!BI67*1,IFERROR(SUBSTITUTE(PIMExport!BI67,".",",")*1,PIMExport!BI67))</f>
        <v>475</v>
      </c>
      <c r="BJ69" s="47">
        <f>IFERROR(PIMExport!BJ67*1,IFERROR(SUBSTITUTE(PIMExport!BJ67,".",",")*1,PIMExport!BJ67))</f>
        <v>515</v>
      </c>
      <c r="BK69" s="47">
        <f>IFERROR(PIMExport!BK67*1,IFERROR(SUBSTITUTE(PIMExport!BK67,".",",")*1,PIMExport!BK67))</f>
        <v>565</v>
      </c>
      <c r="BL69" s="47">
        <f>IFERROR(PIMExport!BL67*1,IFERROR(SUBSTITUTE(PIMExport!BL67,".",",")*1,PIMExport!BL67))</f>
        <v>605</v>
      </c>
      <c r="BM69" s="47">
        <f>IFERROR(PIMExport!BM67*1,IFERROR(SUBSTITUTE(PIMExport!BM67,".",",")*1,PIMExport!BM67))</f>
        <v>645</v>
      </c>
      <c r="BN69" s="47">
        <f>IFERROR(PIMExport!BN67*1,IFERROR(SUBSTITUTE(PIMExport!BN67,".",",")*1,PIMExport!BN67))</f>
        <v>695</v>
      </c>
      <c r="BO69" s="47">
        <f>IFERROR(PIMExport!BO67*1,IFERROR(SUBSTITUTE(PIMExport!BO67,".",",")*1,PIMExport!BO67))</f>
        <v>735</v>
      </c>
      <c r="BP69" s="47">
        <f>IFERROR(PIMExport!BP67*1,IFERROR(SUBSTITUTE(PIMExport!BP67,".",",")*1,PIMExport!BP67))</f>
        <v>785</v>
      </c>
      <c r="BQ69" s="47">
        <f>IFERROR(PIMExport!BQ67*1,IFERROR(SUBSTITUTE(PIMExport!BQ67,".",",")*1,PIMExport!BQ67))</f>
        <v>825</v>
      </c>
      <c r="BR69" s="47">
        <f>IFERROR(PIMExport!BR67*1,IFERROR(SUBSTITUTE(PIMExport!BR67,".",",")*1,PIMExport!BR67))</f>
        <v>865</v>
      </c>
      <c r="BS69" s="47">
        <f>IFERROR(PIMExport!BS67*1,IFERROR(SUBSTITUTE(PIMExport!BS67,".",",")*1,PIMExport!BS67))</f>
        <v>915</v>
      </c>
      <c r="BT69" s="47">
        <f>IFERROR(PIMExport!BT67*1,IFERROR(SUBSTITUTE(PIMExport!BT67,".",",")*1,PIMExport!BT67))</f>
        <v>955</v>
      </c>
      <c r="BU69" s="47">
        <f>IFERROR(PIMExport!BU67*1,IFERROR(SUBSTITUTE(PIMExport!BU67,".",",")*1,PIMExport!BU67))</f>
        <v>0</v>
      </c>
      <c r="BV69" s="47">
        <f>IFERROR(PIMExport!BV67*1,IFERROR(SUBSTITUTE(PIMExport!BV67,".",",")*1,PIMExport!BV67))</f>
        <v>0</v>
      </c>
      <c r="BW69" s="47">
        <f>IFERROR(PIMExport!BW67*1,IFERROR(SUBSTITUTE(PIMExport!BW67,".",",")*1,PIMExport!BW67))</f>
        <v>0</v>
      </c>
      <c r="BX69" s="47">
        <f>IFERROR(PIMExport!BX67*1,IFERROR(SUBSTITUTE(PIMExport!BX67,".",",")*1,PIMExport!BX67))</f>
        <v>0</v>
      </c>
      <c r="BY69" s="47">
        <f>IFERROR(PIMExport!BY67*1,IFERROR(SUBSTITUTE(PIMExport!BY67,".",",")*1,PIMExport!BY67))</f>
        <v>0</v>
      </c>
      <c r="BZ69" s="47">
        <f>IFERROR(PIMExport!BZ67*1,IFERROR(SUBSTITUTE(PIMExport!BZ67,".",",")*1,PIMExport!BZ67))</f>
        <v>0</v>
      </c>
      <c r="CA69" s="47">
        <f>IFERROR(PIMExport!CA67*1,IFERROR(SUBSTITUTE(PIMExport!CA67,".",",")*1,PIMExport!CA67))</f>
        <v>0</v>
      </c>
      <c r="CB69" s="47">
        <f>IFERROR(PIMExport!CB67*1,IFERROR(SUBSTITUTE(PIMExport!CB67,".",",")*1,PIMExport!CB67))</f>
        <v>681</v>
      </c>
      <c r="CC69" s="47">
        <f>IFERROR(PIMExport!CC67*1,IFERROR(SUBSTITUTE(PIMExport!CC67,".",",")*1,PIMExport!CC67))</f>
        <v>1311</v>
      </c>
      <c r="CD69" s="47">
        <f>IFERROR(PIMExport!CD67*1,IFERROR(SUBSTITUTE(PIMExport!CD67,".",",")*1,PIMExport!CD67))</f>
        <v>2066</v>
      </c>
      <c r="CE69" s="47">
        <f>IFERROR(PIMExport!CE67*1,IFERROR(SUBSTITUTE(PIMExport!CE67,".",",")*1,PIMExport!CE67))</f>
        <v>2831</v>
      </c>
      <c r="CF69" s="47">
        <f>IFERROR(PIMExport!CF67*1,IFERROR(SUBSTITUTE(PIMExport!CF67,".",",")*1,PIMExport!CF67))</f>
        <v>3591</v>
      </c>
      <c r="CG69" s="47">
        <f>IFERROR(PIMExport!CG67*1,IFERROR(SUBSTITUTE(PIMExport!CG67,".",",")*1,PIMExport!CG67))</f>
        <v>4355</v>
      </c>
      <c r="CH69" s="47">
        <f>IFERROR(PIMExport!CH67*1,IFERROR(SUBSTITUTE(PIMExport!CH67,".",",")*1,PIMExport!CH67))</f>
        <v>5116</v>
      </c>
      <c r="CI69" s="47">
        <f>IFERROR(PIMExport!CI67*1,IFERROR(SUBSTITUTE(PIMExport!CI67,".",",")*1,PIMExport!CI67))</f>
        <v>5871</v>
      </c>
      <c r="CJ69" s="47">
        <f>IFERROR(PIMExport!CJ67*1,IFERROR(SUBSTITUTE(PIMExport!CJ67,".",",")*1,PIMExport!CJ67))</f>
        <v>6641</v>
      </c>
      <c r="CK69" s="47">
        <f>IFERROR(PIMExport!CK67*1,IFERROR(SUBSTITUTE(PIMExport!CK67,".",",")*1,PIMExport!CK67))</f>
        <v>7396</v>
      </c>
      <c r="CL69" s="47">
        <f>IFERROR(PIMExport!CL67*1,IFERROR(SUBSTITUTE(PIMExport!CL67,".",",")*1,PIMExport!CL67))</f>
        <v>8161</v>
      </c>
      <c r="CM69" s="47">
        <f>IFERROR(PIMExport!CM67*1,IFERROR(SUBSTITUTE(PIMExport!CM67,".",",")*1,PIMExport!CM67))</f>
        <v>8926</v>
      </c>
      <c r="CN69" s="47">
        <f>IFERROR(PIMExport!CN67*1,IFERROR(SUBSTITUTE(PIMExport!CN67,".",",")*1,PIMExport!CN67))</f>
        <v>9731</v>
      </c>
      <c r="CO69" s="47">
        <f>IFERROR(PIMExport!CO67*1,IFERROR(SUBSTITUTE(PIMExport!CO67,".",",")*1,PIMExport!CO67))</f>
        <v>10541</v>
      </c>
      <c r="CP69" s="47">
        <f>IFERROR(PIMExport!CP67*1,IFERROR(SUBSTITUTE(PIMExport!CP67,".",",")*1,PIMExport!CP67))</f>
        <v>15000</v>
      </c>
      <c r="CQ69" s="47">
        <f>IFERROR(PIMExport!CQ67*1,IFERROR(SUBSTITUTE(PIMExport!CQ67,".",",")*1,PIMExport!CQ67))</f>
        <v>0</v>
      </c>
      <c r="CR69" s="47">
        <f>IFERROR(PIMExport!CR67*1,IFERROR(SUBSTITUTE(PIMExport!CR67,".",",")*1,PIMExport!CR67))</f>
        <v>0</v>
      </c>
      <c r="CS69" s="47">
        <f>IFERROR(PIMExport!CS67*1,IFERROR(SUBSTITUTE(PIMExport!CS67,".",",")*1,PIMExport!CS67))</f>
        <v>0</v>
      </c>
      <c r="CT69" s="47">
        <f>IFERROR(PIMExport!CT67*1,IFERROR(SUBSTITUTE(PIMExport!CT67,".",",")*1,PIMExport!CT67))</f>
        <v>0</v>
      </c>
      <c r="CU69" s="47">
        <f>IFERROR(PIMExport!CU67*1,IFERROR(SUBSTITUTE(PIMExport!CU67,".",",")*1,PIMExport!CU67))</f>
        <v>5</v>
      </c>
      <c r="CV69" s="47">
        <f>IFERROR(PIMExport!CV67*1,IFERROR(SUBSTITUTE(PIMExport!CV67,".",",")*1,PIMExport!CV67))</f>
        <v>12300</v>
      </c>
      <c r="CW69" s="47">
        <f>IFERROR(PIMExport!CW67*1,IFERROR(SUBSTITUTE(PIMExport!CW67,".",",")*1,PIMExport!CW67))</f>
        <v>2.2499999999999999E-4</v>
      </c>
      <c r="CX69" s="47">
        <f>IFERROR(PIMExport!CX67*1,IFERROR(SUBSTITUTE(PIMExport!CX67,".",",")*1,PIMExport!CX67))</f>
        <v>0</v>
      </c>
      <c r="CY69" s="47">
        <f>IFERROR(PIMExport!CY67*1,IFERROR(SUBSTITUTE(PIMExport!CY67,".",",")*1,PIMExport!CY67))</f>
        <v>700</v>
      </c>
      <c r="CZ69" s="47">
        <f>IFERROR(PIMExport!CZ67*1,IFERROR(SUBSTITUTE(PIMExport!CZ67,".",",")*1,PIMExport!CZ67))</f>
        <v>27500</v>
      </c>
      <c r="DA69" s="47">
        <f>IFERROR(PIMExport!DA67*1,IFERROR(SUBSTITUTE(PIMExport!DA67,".",",")*1,PIMExport!DA67))</f>
        <v>700</v>
      </c>
      <c r="DB69" s="47">
        <f>IFERROR(PIMExport!DB67*1,IFERROR(SUBSTITUTE(PIMExport!DB67,".",",")*1,PIMExport!DB67))</f>
        <v>0</v>
      </c>
      <c r="DC69" s="47">
        <f>IFERROR(PIMExport!DC67*1,IFERROR(SUBSTITUTE(PIMExport!DC67,".",",")*1,PIMExport!DC67))</f>
        <v>0</v>
      </c>
      <c r="DD69" s="47">
        <f>IFERROR(PIMExport!DD67*1,IFERROR(SUBSTITUTE(PIMExport!DD67,".",",")*1,PIMExport!DD67))</f>
        <v>0</v>
      </c>
      <c r="DE69" s="47">
        <f>IFERROR(PIMExport!DE67*1,IFERROR(SUBSTITUTE(PIMExport!DE67,".",",")*1,PIMExport!DE67))</f>
        <v>0</v>
      </c>
      <c r="DF69" s="47">
        <f>IFERROR(PIMExport!DF67*1,IFERROR(SUBSTITUTE(PIMExport!DF67,".",",")*1,PIMExport!DF67))</f>
        <v>0</v>
      </c>
      <c r="DG69" s="47">
        <f>IFERROR(PIMExport!DG67*1,IFERROR(SUBSTITUTE(PIMExport!DG67,".",",")*1,PIMExport!DG67))</f>
        <v>0</v>
      </c>
      <c r="DH69" s="47" t="str">
        <f>IFERROR(PIMExport!DH67*1,IFERROR(SUBSTITUTE(PIMExport!DH67,".",",")*1,PIMExport!DH67))</f>
        <v>Equal to or better than 0.025 mm</v>
      </c>
      <c r="DI69" s="47">
        <f>IFERROR(PIMExport!DI67*1,IFERROR(SUBSTITUTE(PIMExport!DI67,".",",")*1,PIMExport!DI67))</f>
        <v>0</v>
      </c>
      <c r="DJ69" s="47" t="str">
        <f>IFERROR(PIMExport!DJ67*1,IFERROR(SUBSTITUTE(PIMExport!DJ67,".",",")*1,PIMExport!DJ67))</f>
        <v>80 x 80 mm</v>
      </c>
      <c r="DK69" s="47" t="str">
        <f>IFERROR(PIMExport!DK67*1,IFERROR(SUBSTITUTE(PIMExport!DK67,".",",")*1,PIMExport!DK67))</f>
        <v>25 mm</v>
      </c>
      <c r="DL69" s="47">
        <f>IFERROR(PIMExport!DL67*1,IFERROR(SUBSTITUTE(PIMExport!DL67,".",",")*1,PIMExport!DL67))</f>
        <v>500</v>
      </c>
      <c r="DM69" s="47">
        <f>IFERROR(PIMExport!DM67*1,IFERROR(SUBSTITUTE(PIMExport!DM67,".",",")*1,PIMExport!DM67))</f>
        <v>11495</v>
      </c>
      <c r="DN69" s="47">
        <f>IFERROR(PIMExport!DN67*1,IFERROR(SUBSTITUTE(PIMExport!DN67,".",",")*1,PIMExport!DN67))</f>
        <v>0</v>
      </c>
      <c r="DO69" s="47">
        <f>IFERROR(PIMExport!DO67*1,IFERROR(SUBSTITUTE(PIMExport!DO67,".",",")*1,PIMExport!DO67))</f>
        <v>0</v>
      </c>
    </row>
    <row r="70" spans="1:119">
      <c r="A70" s="47" t="str">
        <f>IFERROR(PIMExport!A68*1,IFERROR(SUBSTITUTE(PIMExport!A68,".",",")*1,PIMExport!A68))</f>
        <v>WM08S10-Y280</v>
      </c>
      <c r="B70" s="47" t="str">
        <f>IFERROR(PIMExport!B68*1,IFERROR(SUBSTITUTE(PIMExport!B68,".",",")*1,PIMExport!B68))</f>
        <v>BallScrew</v>
      </c>
      <c r="C70" s="47" t="str">
        <f>IFERROR(PIMExport!C68*1,IFERROR(SUBSTITUTE(PIMExport!C68,".",",")*1,PIMExport!C68))</f>
        <v>Ball Guide</v>
      </c>
      <c r="D70" s="47">
        <f>IFERROR(PIMExport!D68*1,IFERROR(SUBSTITUTE(PIMExport!D68,".",",")*1,PIMExport!D68))</f>
        <v>10260</v>
      </c>
      <c r="E70" s="47">
        <f>IFERROR(PIMExport!E68*1,IFERROR(SUBSTITUTE(PIMExport!E68,".",",")*1,PIMExport!E68))</f>
        <v>1.6</v>
      </c>
      <c r="F70" s="47">
        <f>IFERROR(PIMExport!F68*1,IFERROR(SUBSTITUTE(PIMExport!F68,".",",")*1,PIMExport!F68))</f>
        <v>0</v>
      </c>
      <c r="G70" s="47">
        <f>IFERROR(PIMExport!G68*1,IFERROR(SUBSTITUTE(PIMExport!G68,".",",")*1,PIMExport!G68))</f>
        <v>7</v>
      </c>
      <c r="H70" s="47">
        <f>IFERROR(PIMExport!H68*1,IFERROR(SUBSTITUTE(PIMExport!H68,".",",")*1,PIMExport!H68))</f>
        <v>1.1000000000000001</v>
      </c>
      <c r="I70" s="47">
        <f>IFERROR(PIMExport!I68*1,IFERROR(SUBSTITUTE(PIMExport!I68,".",",")*1,PIMExport!I68))</f>
        <v>280</v>
      </c>
      <c r="J70" s="47">
        <f>IFERROR(PIMExport!J68*1,IFERROR(SUBSTITUTE(PIMExport!J68,".",",")*1,PIMExport!J68))</f>
        <v>48.75</v>
      </c>
      <c r="K70" s="47">
        <f>IFERROR(PIMExport!K68*1,IFERROR(SUBSTITUTE(PIMExport!K68,".",",")*1,PIMExport!K68))</f>
        <v>0</v>
      </c>
      <c r="L70" s="47">
        <f>IFERROR(PIMExport!L68*1,IFERROR(SUBSTITUTE(PIMExport!L68,".",",")*1,PIMExport!L68))</f>
        <v>1.63E-4</v>
      </c>
      <c r="M70" s="47">
        <f>IFERROR(PIMExport!M68*1,IFERROR(SUBSTITUTE(PIMExport!M68,".",",")*1,PIMExport!M68))</f>
        <v>0.9</v>
      </c>
      <c r="N70" s="47">
        <f>IFERROR(PIMExport!N68*1,IFERROR(SUBSTITUTE(PIMExport!N68,".",",")*1,PIMExport!N68))</f>
        <v>150</v>
      </c>
      <c r="O70" s="47">
        <f>IFERROR(PIMExport!O68*1,IFERROR(SUBSTITUTE(PIMExport!O68,".",",")*1,PIMExport!O68))</f>
        <v>1500</v>
      </c>
      <c r="P70" s="47">
        <f>IFERROR(PIMExport!P68*1,IFERROR(SUBSTITUTE(PIMExport!P68,".",",")*1,PIMExport!P68))</f>
        <v>3000</v>
      </c>
      <c r="Q70" s="47">
        <f>IFERROR(PIMExport!Q68*1,IFERROR(SUBSTITUTE(PIMExport!Q68,".",",")*1,PIMExport!Q68))</f>
        <v>1.1000000000000001</v>
      </c>
      <c r="R70" s="47">
        <f>IFERROR(PIMExport!R68*1,IFERROR(SUBSTITUTE(PIMExport!R68,".",",")*1,PIMExport!R68))</f>
        <v>1.5</v>
      </c>
      <c r="S70" s="47">
        <f>IFERROR(PIMExport!S68*1,IFERROR(SUBSTITUTE(PIMExport!S68,".",",")*1,PIMExport!S68))</f>
        <v>1.8</v>
      </c>
      <c r="T70" s="47">
        <f>IFERROR(PIMExport!T68*1,IFERROR(SUBSTITUTE(PIMExport!T68,".",",")*1,PIMExport!T68))</f>
        <v>22.5</v>
      </c>
      <c r="U70" s="47">
        <f>IFERROR(PIMExport!U68*1,IFERROR(SUBSTITUTE(PIMExport!U68,".",",")*1,PIMExport!U68))</f>
        <v>0.1</v>
      </c>
      <c r="V70" s="47">
        <f>IFERROR(PIMExport!V68*1,IFERROR(SUBSTITUTE(PIMExport!V68,".",",")*1,PIMExport!V68))</f>
        <v>0</v>
      </c>
      <c r="W70" s="47">
        <f>IFERROR(PIMExport!W68*1,IFERROR(SUBSTITUTE(PIMExport!W68,".",",")*1,PIMExport!W68))</f>
        <v>0</v>
      </c>
      <c r="X70" s="47">
        <f>IFERROR(PIMExport!X68*1,IFERROR(SUBSTITUTE(PIMExport!X68,".",",")*1,PIMExport!X68))</f>
        <v>0</v>
      </c>
      <c r="Y70" s="47">
        <f>IFERROR(PIMExport!Y68*1,IFERROR(SUBSTITUTE(PIMExport!Y68,".",",")*1,PIMExport!Y68))</f>
        <v>3500</v>
      </c>
      <c r="Z70" s="47">
        <f>IFERROR(PIMExport!Z68*1,IFERROR(SUBSTITUTE(PIMExport!Z68,".",",")*1,PIMExport!Z68))</f>
        <v>0</v>
      </c>
      <c r="AA70" s="47">
        <f>IFERROR(PIMExport!AA68*1,IFERROR(SUBSTITUTE(PIMExport!AA68,".",",")*1,PIMExport!AA68))</f>
        <v>0</v>
      </c>
      <c r="AB70" s="47">
        <f>IFERROR(PIMExport!AB68*1,IFERROR(SUBSTITUTE(PIMExport!AB68,".",",")*1,PIMExport!AB68))</f>
        <v>0</v>
      </c>
      <c r="AC70" s="47">
        <f>IFERROR(PIMExport!AC68*1,IFERROR(SUBSTITUTE(PIMExport!AC68,".",",")*1,PIMExport!AC68))</f>
        <v>0</v>
      </c>
      <c r="AD70" s="47">
        <f>IFERROR(PIMExport!AD68*1,IFERROR(SUBSTITUTE(PIMExport!AD68,".",",")*1,PIMExport!AD68))</f>
        <v>0</v>
      </c>
      <c r="AE70" s="47">
        <f>IFERROR(PIMExport!AE68*1,IFERROR(SUBSTITUTE(PIMExport!AE68,".",",")*1,PIMExport!AE68))</f>
        <v>2100</v>
      </c>
      <c r="AF70" s="47">
        <f>IFERROR(PIMExport!AF68*1,IFERROR(SUBSTITUTE(PIMExport!AF68,".",",")*1,PIMExport!AF68))</f>
        <v>2100</v>
      </c>
      <c r="AG70" s="47">
        <f>IFERROR(PIMExport!AG68*1,IFERROR(SUBSTITUTE(PIMExport!AG68,".",",")*1,PIMExport!AG68))</f>
        <v>150</v>
      </c>
      <c r="AH70" s="47">
        <f>IFERROR(PIMExport!AH68*1,IFERROR(SUBSTITUTE(PIMExport!AH68,".",",")*1,PIMExport!AH68))</f>
        <v>0</v>
      </c>
      <c r="AI70" s="47">
        <f>IFERROR(PIMExport!AI68*1,IFERROR(SUBSTITUTE(PIMExport!AI68,".",",")*1,PIMExport!AI68))</f>
        <v>0</v>
      </c>
      <c r="AJ70" s="47">
        <f>IFERROR(PIMExport!AJ68*1,IFERROR(SUBSTITUTE(PIMExport!AJ68,".",",")*1,PIMExport!AJ68))</f>
        <v>2.1</v>
      </c>
      <c r="AK70" s="47">
        <f>IFERROR(PIMExport!AK68*1,IFERROR(SUBSTITUTE(PIMExport!AK68,".",",")*1,PIMExport!AK68))</f>
        <v>2.1</v>
      </c>
      <c r="AL70" s="47">
        <f>IFERROR(PIMExport!AL68*1,IFERROR(SUBSTITUTE(PIMExport!AL68,".",",")*1,PIMExport!AL68))</f>
        <v>0.5</v>
      </c>
      <c r="AM70" s="47">
        <f>IFERROR(PIMExport!AM68*1,IFERROR(SUBSTITUTE(PIMExport!AM68,".",",")*1,PIMExport!AM68))</f>
        <v>20</v>
      </c>
      <c r="AN70" s="47">
        <f>IFERROR(PIMExport!AN68*1,IFERROR(SUBSTITUTE(PIMExport!AN68,".",",")*1,PIMExport!AN68))</f>
        <v>2</v>
      </c>
      <c r="AO70" s="47">
        <f>IFERROR(PIMExport!AO68*1,IFERROR(SUBSTITUTE(PIMExport!AO68,".",",")*1,PIMExport!AO68))</f>
        <v>35838</v>
      </c>
      <c r="AP70" s="47">
        <f>IFERROR(PIMExport!AP68*1,IFERROR(SUBSTITUTE(PIMExport!AP68,".",",")*1,PIMExport!AP68))</f>
        <v>400</v>
      </c>
      <c r="AQ70" s="47">
        <f>IFERROR(PIMExport!AQ68*1,IFERROR(SUBSTITUTE(PIMExport!AQ68,".",",")*1,PIMExport!AQ68))</f>
        <v>0</v>
      </c>
      <c r="AR70" s="47">
        <f>IFERROR(PIMExport!AR68*1,IFERROR(SUBSTITUTE(PIMExport!AR68,".",",")*1,PIMExport!AR68))</f>
        <v>0</v>
      </c>
      <c r="AS70" s="47">
        <f>IFERROR(PIMExport!AS68*1,IFERROR(SUBSTITUTE(PIMExport!AS68,".",",")*1,PIMExport!AS68))</f>
        <v>0</v>
      </c>
      <c r="AT70" s="47">
        <f>IFERROR(PIMExport!AT68*1,IFERROR(SUBSTITUTE(PIMExport!AT68,".",",")*1,PIMExport!AT68))</f>
        <v>0</v>
      </c>
      <c r="AU70" s="47">
        <f>IFERROR(PIMExport!AU68*1,IFERROR(SUBSTITUTE(PIMExport!AU68,".",",")*1,PIMExport!AU68))</f>
        <v>0</v>
      </c>
      <c r="AV70" s="47">
        <f>IFERROR(PIMExport!AV68*1,IFERROR(SUBSTITUTE(PIMExport!AV68,".",",")*1,PIMExport!AV68))</f>
        <v>0</v>
      </c>
      <c r="AW70" s="47">
        <f>IFERROR(PIMExport!AW68*1,IFERROR(SUBSTITUTE(PIMExport!AW68,".",",")*1,PIMExport!AW68))</f>
        <v>0</v>
      </c>
      <c r="AX70" s="47">
        <f>IFERROR(PIMExport!AX68*1,IFERROR(SUBSTITUTE(PIMExport!AX68,".",",")*1,PIMExport!AX68))</f>
        <v>0</v>
      </c>
      <c r="AY70" s="47">
        <f>IFERROR(PIMExport!AY68*1,IFERROR(SUBSTITUTE(PIMExport!AY68,".",",")*1,PIMExport!AY68))</f>
        <v>0</v>
      </c>
      <c r="AZ70" s="47">
        <f>IFERROR(PIMExport!AZ68*1,IFERROR(SUBSTITUTE(PIMExport!AZ68,".",",")*1,PIMExport!AZ68))</f>
        <v>0</v>
      </c>
      <c r="BA70" s="47">
        <f>IFERROR(PIMExport!BA68*1,IFERROR(SUBSTITUTE(PIMExport!BA68,".",",")*1,PIMExport!BA68))</f>
        <v>0</v>
      </c>
      <c r="BB70" s="47">
        <f>IFERROR(PIMExport!BB68*1,IFERROR(SUBSTITUTE(PIMExport!BB68,".",",")*1,PIMExport!BB68))</f>
        <v>0</v>
      </c>
      <c r="BC70" s="47">
        <f>IFERROR(PIMExport!BC68*1,IFERROR(SUBSTITUTE(PIMExport!BC68,".",",")*1,PIMExport!BC68))</f>
        <v>0</v>
      </c>
      <c r="BD70" s="47">
        <f>IFERROR(PIMExport!BD68*1,IFERROR(SUBSTITUTE(PIMExport!BD68,".",",")*1,PIMExport!BD68))</f>
        <v>0</v>
      </c>
      <c r="BE70" s="47">
        <f>IFERROR(PIMExport!BE68*1,IFERROR(SUBSTITUTE(PIMExport!BE68,".",",")*1,PIMExport!BE68))</f>
        <v>0</v>
      </c>
      <c r="BF70" s="47">
        <f>IFERROR(PIMExport!BF68*1,IFERROR(SUBSTITUTE(PIMExport!BF68,".",",")*1,PIMExport!BF68))</f>
        <v>0</v>
      </c>
      <c r="BG70" s="47">
        <f>IFERROR(PIMExport!BG68*1,IFERROR(SUBSTITUTE(PIMExport!BG68,".",",")*1,PIMExport!BG68))</f>
        <v>350</v>
      </c>
      <c r="BH70" s="47">
        <f>IFERROR(PIMExport!BH68*1,IFERROR(SUBSTITUTE(PIMExport!BH68,".",",")*1,PIMExport!BH68))</f>
        <v>425</v>
      </c>
      <c r="BI70" s="47">
        <f>IFERROR(PIMExport!BI68*1,IFERROR(SUBSTITUTE(PIMExport!BI68,".",",")*1,PIMExport!BI68))</f>
        <v>475</v>
      </c>
      <c r="BJ70" s="47">
        <f>IFERROR(PIMExport!BJ68*1,IFERROR(SUBSTITUTE(PIMExport!BJ68,".",",")*1,PIMExport!BJ68))</f>
        <v>515</v>
      </c>
      <c r="BK70" s="47">
        <f>IFERROR(PIMExport!BK68*1,IFERROR(SUBSTITUTE(PIMExport!BK68,".",",")*1,PIMExport!BK68))</f>
        <v>565</v>
      </c>
      <c r="BL70" s="47">
        <f>IFERROR(PIMExport!BL68*1,IFERROR(SUBSTITUTE(PIMExport!BL68,".",",")*1,PIMExport!BL68))</f>
        <v>605</v>
      </c>
      <c r="BM70" s="47">
        <f>IFERROR(PIMExport!BM68*1,IFERROR(SUBSTITUTE(PIMExport!BM68,".",",")*1,PIMExport!BM68))</f>
        <v>645</v>
      </c>
      <c r="BN70" s="47">
        <f>IFERROR(PIMExport!BN68*1,IFERROR(SUBSTITUTE(PIMExport!BN68,".",",")*1,PIMExport!BN68))</f>
        <v>695</v>
      </c>
      <c r="BO70" s="47">
        <f>IFERROR(PIMExport!BO68*1,IFERROR(SUBSTITUTE(PIMExport!BO68,".",",")*1,PIMExport!BO68))</f>
        <v>735</v>
      </c>
      <c r="BP70" s="47">
        <f>IFERROR(PIMExport!BP68*1,IFERROR(SUBSTITUTE(PIMExport!BP68,".",",")*1,PIMExport!BP68))</f>
        <v>785</v>
      </c>
      <c r="BQ70" s="47">
        <f>IFERROR(PIMExport!BQ68*1,IFERROR(SUBSTITUTE(PIMExport!BQ68,".",",")*1,PIMExport!BQ68))</f>
        <v>825</v>
      </c>
      <c r="BR70" s="47">
        <f>IFERROR(PIMExport!BR68*1,IFERROR(SUBSTITUTE(PIMExport!BR68,".",",")*1,PIMExport!BR68))</f>
        <v>865</v>
      </c>
      <c r="BS70" s="47">
        <f>IFERROR(PIMExport!BS68*1,IFERROR(SUBSTITUTE(PIMExport!BS68,".",",")*1,PIMExport!BS68))</f>
        <v>915</v>
      </c>
      <c r="BT70" s="47">
        <f>IFERROR(PIMExport!BT68*1,IFERROR(SUBSTITUTE(PIMExport!BT68,".",",")*1,PIMExport!BT68))</f>
        <v>955</v>
      </c>
      <c r="BU70" s="47">
        <f>IFERROR(PIMExport!BU68*1,IFERROR(SUBSTITUTE(PIMExport!BU68,".",",")*1,PIMExport!BU68))</f>
        <v>0</v>
      </c>
      <c r="BV70" s="47">
        <f>IFERROR(PIMExport!BV68*1,IFERROR(SUBSTITUTE(PIMExport!BV68,".",",")*1,PIMExport!BV68))</f>
        <v>0</v>
      </c>
      <c r="BW70" s="47">
        <f>IFERROR(PIMExport!BW68*1,IFERROR(SUBSTITUTE(PIMExport!BW68,".",",")*1,PIMExport!BW68))</f>
        <v>0</v>
      </c>
      <c r="BX70" s="47">
        <f>IFERROR(PIMExport!BX68*1,IFERROR(SUBSTITUTE(PIMExport!BX68,".",",")*1,PIMExport!BX68))</f>
        <v>0</v>
      </c>
      <c r="BY70" s="47">
        <f>IFERROR(PIMExport!BY68*1,IFERROR(SUBSTITUTE(PIMExport!BY68,".",",")*1,PIMExport!BY68))</f>
        <v>0</v>
      </c>
      <c r="BZ70" s="47">
        <f>IFERROR(PIMExport!BZ68*1,IFERROR(SUBSTITUTE(PIMExport!BZ68,".",",")*1,PIMExport!BZ68))</f>
        <v>0</v>
      </c>
      <c r="CA70" s="47">
        <f>IFERROR(PIMExport!CA68*1,IFERROR(SUBSTITUTE(PIMExport!CA68,".",",")*1,PIMExport!CA68))</f>
        <v>0</v>
      </c>
      <c r="CB70" s="47">
        <f>IFERROR(PIMExport!CB68*1,IFERROR(SUBSTITUTE(PIMExport!CB68,".",",")*1,PIMExport!CB68))</f>
        <v>681</v>
      </c>
      <c r="CC70" s="47">
        <f>IFERROR(PIMExport!CC68*1,IFERROR(SUBSTITUTE(PIMExport!CC68,".",",")*1,PIMExport!CC68))</f>
        <v>1311</v>
      </c>
      <c r="CD70" s="47">
        <f>IFERROR(PIMExport!CD68*1,IFERROR(SUBSTITUTE(PIMExport!CD68,".",",")*1,PIMExport!CD68))</f>
        <v>2066</v>
      </c>
      <c r="CE70" s="47">
        <f>IFERROR(PIMExport!CE68*1,IFERROR(SUBSTITUTE(PIMExport!CE68,".",",")*1,PIMExport!CE68))</f>
        <v>2831</v>
      </c>
      <c r="CF70" s="47">
        <f>IFERROR(PIMExport!CF68*1,IFERROR(SUBSTITUTE(PIMExport!CF68,".",",")*1,PIMExport!CF68))</f>
        <v>3591</v>
      </c>
      <c r="CG70" s="47">
        <f>IFERROR(PIMExport!CG68*1,IFERROR(SUBSTITUTE(PIMExport!CG68,".",",")*1,PIMExport!CG68))</f>
        <v>4355</v>
      </c>
      <c r="CH70" s="47">
        <f>IFERROR(PIMExport!CH68*1,IFERROR(SUBSTITUTE(PIMExport!CH68,".",",")*1,PIMExport!CH68))</f>
        <v>5116</v>
      </c>
      <c r="CI70" s="47">
        <f>IFERROR(PIMExport!CI68*1,IFERROR(SUBSTITUTE(PIMExport!CI68,".",",")*1,PIMExport!CI68))</f>
        <v>5871</v>
      </c>
      <c r="CJ70" s="47">
        <f>IFERROR(PIMExport!CJ68*1,IFERROR(SUBSTITUTE(PIMExport!CJ68,".",",")*1,PIMExport!CJ68))</f>
        <v>6641</v>
      </c>
      <c r="CK70" s="47">
        <f>IFERROR(PIMExport!CK68*1,IFERROR(SUBSTITUTE(PIMExport!CK68,".",",")*1,PIMExport!CK68))</f>
        <v>7396</v>
      </c>
      <c r="CL70" s="47">
        <f>IFERROR(PIMExport!CL68*1,IFERROR(SUBSTITUTE(PIMExport!CL68,".",",")*1,PIMExport!CL68))</f>
        <v>8161</v>
      </c>
      <c r="CM70" s="47">
        <f>IFERROR(PIMExport!CM68*1,IFERROR(SUBSTITUTE(PIMExport!CM68,".",",")*1,PIMExport!CM68))</f>
        <v>8926</v>
      </c>
      <c r="CN70" s="47">
        <f>IFERROR(PIMExport!CN68*1,IFERROR(SUBSTITUTE(PIMExport!CN68,".",",")*1,PIMExport!CN68))</f>
        <v>9731</v>
      </c>
      <c r="CO70" s="47">
        <f>IFERROR(PIMExport!CO68*1,IFERROR(SUBSTITUTE(PIMExport!CO68,".",",")*1,PIMExport!CO68))</f>
        <v>10541</v>
      </c>
      <c r="CP70" s="47">
        <f>IFERROR(PIMExport!CP68*1,IFERROR(SUBSTITUTE(PIMExport!CP68,".",",")*1,PIMExport!CP68))</f>
        <v>15000</v>
      </c>
      <c r="CQ70" s="47">
        <f>IFERROR(PIMExport!CQ68*1,IFERROR(SUBSTITUTE(PIMExport!CQ68,".",",")*1,PIMExport!CQ68))</f>
        <v>0</v>
      </c>
      <c r="CR70" s="47">
        <f>IFERROR(PIMExport!CR68*1,IFERROR(SUBSTITUTE(PIMExport!CR68,".",",")*1,PIMExport!CR68))</f>
        <v>0</v>
      </c>
      <c r="CS70" s="47">
        <f>IFERROR(PIMExport!CS68*1,IFERROR(SUBSTITUTE(PIMExport!CS68,".",",")*1,PIMExport!CS68))</f>
        <v>0</v>
      </c>
      <c r="CT70" s="47">
        <f>IFERROR(PIMExport!CT68*1,IFERROR(SUBSTITUTE(PIMExport!CT68,".",",")*1,PIMExport!CT68))</f>
        <v>0</v>
      </c>
      <c r="CU70" s="47">
        <f>IFERROR(PIMExport!CU68*1,IFERROR(SUBSTITUTE(PIMExport!CU68,".",",")*1,PIMExport!CU68))</f>
        <v>10</v>
      </c>
      <c r="CV70" s="47">
        <f>IFERROR(PIMExport!CV68*1,IFERROR(SUBSTITUTE(PIMExport!CV68,".",",")*1,PIMExport!CV68))</f>
        <v>13200</v>
      </c>
      <c r="CW70" s="47">
        <f>IFERROR(PIMExport!CW68*1,IFERROR(SUBSTITUTE(PIMExport!CW68,".",",")*1,PIMExport!CW68))</f>
        <v>2.2499999999999999E-4</v>
      </c>
      <c r="CX70" s="47">
        <f>IFERROR(PIMExport!CX68*1,IFERROR(SUBSTITUTE(PIMExport!CX68,".",",")*1,PIMExport!CX68))</f>
        <v>0</v>
      </c>
      <c r="CY70" s="47">
        <f>IFERROR(PIMExport!CY68*1,IFERROR(SUBSTITUTE(PIMExport!CY68,".",",")*1,PIMExport!CY68))</f>
        <v>700</v>
      </c>
      <c r="CZ70" s="47">
        <f>IFERROR(PIMExport!CZ68*1,IFERROR(SUBSTITUTE(PIMExport!CZ68,".",",")*1,PIMExport!CZ68))</f>
        <v>27500</v>
      </c>
      <c r="DA70" s="47">
        <f>IFERROR(PIMExport!DA68*1,IFERROR(SUBSTITUTE(PIMExport!DA68,".",",")*1,PIMExport!DA68))</f>
        <v>700</v>
      </c>
      <c r="DB70" s="47">
        <f>IFERROR(PIMExport!DB68*1,IFERROR(SUBSTITUTE(PIMExport!DB68,".",",")*1,PIMExport!DB68))</f>
        <v>0</v>
      </c>
      <c r="DC70" s="47">
        <f>IFERROR(PIMExport!DC68*1,IFERROR(SUBSTITUTE(PIMExport!DC68,".",",")*1,PIMExport!DC68))</f>
        <v>0</v>
      </c>
      <c r="DD70" s="47">
        <f>IFERROR(PIMExport!DD68*1,IFERROR(SUBSTITUTE(PIMExport!DD68,".",",")*1,PIMExport!DD68))</f>
        <v>0</v>
      </c>
      <c r="DE70" s="47">
        <f>IFERROR(PIMExport!DE68*1,IFERROR(SUBSTITUTE(PIMExport!DE68,".",",")*1,PIMExport!DE68))</f>
        <v>0</v>
      </c>
      <c r="DF70" s="47">
        <f>IFERROR(PIMExport!DF68*1,IFERROR(SUBSTITUTE(PIMExport!DF68,".",",")*1,PIMExport!DF68))</f>
        <v>0</v>
      </c>
      <c r="DG70" s="47">
        <f>IFERROR(PIMExport!DG68*1,IFERROR(SUBSTITUTE(PIMExport!DG68,".",",")*1,PIMExport!DG68))</f>
        <v>0</v>
      </c>
      <c r="DH70" s="47" t="str">
        <f>IFERROR(PIMExport!DH68*1,IFERROR(SUBSTITUTE(PIMExport!DH68,".",",")*1,PIMExport!DH68))</f>
        <v>Equal to or better than 0.025 mm</v>
      </c>
      <c r="DI70" s="47">
        <f>IFERROR(PIMExport!DI68*1,IFERROR(SUBSTITUTE(PIMExport!DI68,".",",")*1,PIMExport!DI68))</f>
        <v>0</v>
      </c>
      <c r="DJ70" s="47" t="str">
        <f>IFERROR(PIMExport!DJ68*1,IFERROR(SUBSTITUTE(PIMExport!DJ68,".",",")*1,PIMExport!DJ68))</f>
        <v>80 x 80 mm</v>
      </c>
      <c r="DK70" s="47" t="str">
        <f>IFERROR(PIMExport!DK68*1,IFERROR(SUBSTITUTE(PIMExport!DK68,".",",")*1,PIMExport!DK68))</f>
        <v>25 mm</v>
      </c>
      <c r="DL70" s="47">
        <f>IFERROR(PIMExport!DL68*1,IFERROR(SUBSTITUTE(PIMExport!DL68,".",",")*1,PIMExport!DL68))</f>
        <v>500</v>
      </c>
      <c r="DM70" s="47">
        <f>IFERROR(PIMExport!DM68*1,IFERROR(SUBSTITUTE(PIMExport!DM68,".",",")*1,PIMExport!DM68))</f>
        <v>11495</v>
      </c>
      <c r="DN70" s="47">
        <f>IFERROR(PIMExport!DN68*1,IFERROR(SUBSTITUTE(PIMExport!DN68,".",",")*1,PIMExport!DN68))</f>
        <v>0</v>
      </c>
      <c r="DO70" s="47">
        <f>IFERROR(PIMExport!DO68*1,IFERROR(SUBSTITUTE(PIMExport!DO68,".",",")*1,PIMExport!DO68))</f>
        <v>0</v>
      </c>
    </row>
    <row r="71" spans="1:119">
      <c r="A71" s="47" t="str">
        <f>IFERROR(PIMExport!A69*1,IFERROR(SUBSTITUTE(PIMExport!A69,".",",")*1,PIMExport!A69))</f>
        <v>WM08S20-Y280</v>
      </c>
      <c r="B71" s="47" t="str">
        <f>IFERROR(PIMExport!B69*1,IFERROR(SUBSTITUTE(PIMExport!B69,".",",")*1,PIMExport!B69))</f>
        <v>BallScrew</v>
      </c>
      <c r="C71" s="47" t="str">
        <f>IFERROR(PIMExport!C69*1,IFERROR(SUBSTITUTE(PIMExport!C69,".",",")*1,PIMExport!C69))</f>
        <v>Ball Guide</v>
      </c>
      <c r="D71" s="47">
        <f>IFERROR(PIMExport!D69*1,IFERROR(SUBSTITUTE(PIMExport!D69,".",",")*1,PIMExport!D69))</f>
        <v>10260</v>
      </c>
      <c r="E71" s="47">
        <f>IFERROR(PIMExport!E69*1,IFERROR(SUBSTITUTE(PIMExport!E69,".",",")*1,PIMExport!E69))</f>
        <v>1.6</v>
      </c>
      <c r="F71" s="47">
        <f>IFERROR(PIMExport!F69*1,IFERROR(SUBSTITUTE(PIMExport!F69,".",",")*1,PIMExport!F69))</f>
        <v>0</v>
      </c>
      <c r="G71" s="47">
        <f>IFERROR(PIMExport!G69*1,IFERROR(SUBSTITUTE(PIMExport!G69,".",",")*1,PIMExport!G69))</f>
        <v>7</v>
      </c>
      <c r="H71" s="47">
        <f>IFERROR(PIMExport!H69*1,IFERROR(SUBSTITUTE(PIMExport!H69,".",",")*1,PIMExport!H69))</f>
        <v>1.1000000000000001</v>
      </c>
      <c r="I71" s="47">
        <f>IFERROR(PIMExport!I69*1,IFERROR(SUBSTITUTE(PIMExport!I69,".",",")*1,PIMExport!I69))</f>
        <v>280</v>
      </c>
      <c r="J71" s="47">
        <f>IFERROR(PIMExport!J69*1,IFERROR(SUBSTITUTE(PIMExport!J69,".",",")*1,PIMExport!J69))</f>
        <v>48.75</v>
      </c>
      <c r="K71" s="47">
        <f>IFERROR(PIMExport!K69*1,IFERROR(SUBSTITUTE(PIMExport!K69,".",",")*1,PIMExport!K69))</f>
        <v>0</v>
      </c>
      <c r="L71" s="47">
        <f>IFERROR(PIMExport!L69*1,IFERROR(SUBSTITUTE(PIMExport!L69,".",",")*1,PIMExport!L69))</f>
        <v>1.63E-4</v>
      </c>
      <c r="M71" s="47">
        <f>IFERROR(PIMExport!M69*1,IFERROR(SUBSTITUTE(PIMExport!M69,".",",")*1,PIMExport!M69))</f>
        <v>0.9</v>
      </c>
      <c r="N71" s="47">
        <f>IFERROR(PIMExport!N69*1,IFERROR(SUBSTITUTE(PIMExport!N69,".",",")*1,PIMExport!N69))</f>
        <v>150</v>
      </c>
      <c r="O71" s="47">
        <f>IFERROR(PIMExport!O69*1,IFERROR(SUBSTITUTE(PIMExport!O69,".",",")*1,PIMExport!O69))</f>
        <v>1500</v>
      </c>
      <c r="P71" s="47">
        <f>IFERROR(PIMExport!P69*1,IFERROR(SUBSTITUTE(PIMExport!P69,".",",")*1,PIMExport!P69))</f>
        <v>3000</v>
      </c>
      <c r="Q71" s="47">
        <f>IFERROR(PIMExport!Q69*1,IFERROR(SUBSTITUTE(PIMExport!Q69,".",",")*1,PIMExport!Q69))</f>
        <v>1.3</v>
      </c>
      <c r="R71" s="47">
        <f>IFERROR(PIMExport!R69*1,IFERROR(SUBSTITUTE(PIMExport!R69,".",",")*1,PIMExport!R69))</f>
        <v>1.8</v>
      </c>
      <c r="S71" s="47">
        <f>IFERROR(PIMExport!S69*1,IFERROR(SUBSTITUTE(PIMExport!S69,".",",")*1,PIMExport!S69))</f>
        <v>2</v>
      </c>
      <c r="T71" s="47">
        <f>IFERROR(PIMExport!T69*1,IFERROR(SUBSTITUTE(PIMExport!T69,".",",")*1,PIMExport!T69))</f>
        <v>22.5</v>
      </c>
      <c r="U71" s="47">
        <f>IFERROR(PIMExport!U69*1,IFERROR(SUBSTITUTE(PIMExport!U69,".",",")*1,PIMExport!U69))</f>
        <v>0.1</v>
      </c>
      <c r="V71" s="47">
        <f>IFERROR(PIMExport!V69*1,IFERROR(SUBSTITUTE(PIMExport!V69,".",",")*1,PIMExport!V69))</f>
        <v>0</v>
      </c>
      <c r="W71" s="47">
        <f>IFERROR(PIMExport!W69*1,IFERROR(SUBSTITUTE(PIMExport!W69,".",",")*1,PIMExport!W69))</f>
        <v>0</v>
      </c>
      <c r="X71" s="47">
        <f>IFERROR(PIMExport!X69*1,IFERROR(SUBSTITUTE(PIMExport!X69,".",",")*1,PIMExport!X69))</f>
        <v>0</v>
      </c>
      <c r="Y71" s="47">
        <f>IFERROR(PIMExport!Y69*1,IFERROR(SUBSTITUTE(PIMExport!Y69,".",",")*1,PIMExport!Y69))</f>
        <v>3500</v>
      </c>
      <c r="Z71" s="47">
        <f>IFERROR(PIMExport!Z69*1,IFERROR(SUBSTITUTE(PIMExport!Z69,".",",")*1,PIMExport!Z69))</f>
        <v>0</v>
      </c>
      <c r="AA71" s="47">
        <f>IFERROR(PIMExport!AA69*1,IFERROR(SUBSTITUTE(PIMExport!AA69,".",",")*1,PIMExport!AA69))</f>
        <v>0</v>
      </c>
      <c r="AB71" s="47">
        <f>IFERROR(PIMExport!AB69*1,IFERROR(SUBSTITUTE(PIMExport!AB69,".",",")*1,PIMExport!AB69))</f>
        <v>0</v>
      </c>
      <c r="AC71" s="47">
        <f>IFERROR(PIMExport!AC69*1,IFERROR(SUBSTITUTE(PIMExport!AC69,".",",")*1,PIMExport!AC69))</f>
        <v>0</v>
      </c>
      <c r="AD71" s="47">
        <f>IFERROR(PIMExport!AD69*1,IFERROR(SUBSTITUTE(PIMExport!AD69,".",",")*1,PIMExport!AD69))</f>
        <v>0</v>
      </c>
      <c r="AE71" s="47">
        <f>IFERROR(PIMExport!AE69*1,IFERROR(SUBSTITUTE(PIMExport!AE69,".",",")*1,PIMExport!AE69))</f>
        <v>2100</v>
      </c>
      <c r="AF71" s="47">
        <f>IFERROR(PIMExport!AF69*1,IFERROR(SUBSTITUTE(PIMExport!AF69,".",",")*1,PIMExport!AF69))</f>
        <v>2100</v>
      </c>
      <c r="AG71" s="47">
        <f>IFERROR(PIMExport!AG69*1,IFERROR(SUBSTITUTE(PIMExport!AG69,".",",")*1,PIMExport!AG69))</f>
        <v>150</v>
      </c>
      <c r="AH71" s="47">
        <f>IFERROR(PIMExport!AH69*1,IFERROR(SUBSTITUTE(PIMExport!AH69,".",",")*1,PIMExport!AH69))</f>
        <v>0</v>
      </c>
      <c r="AI71" s="47">
        <f>IFERROR(PIMExport!AI69*1,IFERROR(SUBSTITUTE(PIMExport!AI69,".",",")*1,PIMExport!AI69))</f>
        <v>0</v>
      </c>
      <c r="AJ71" s="47">
        <f>IFERROR(PIMExport!AJ69*1,IFERROR(SUBSTITUTE(PIMExport!AJ69,".",",")*1,PIMExport!AJ69))</f>
        <v>2.1</v>
      </c>
      <c r="AK71" s="47">
        <f>IFERROR(PIMExport!AK69*1,IFERROR(SUBSTITUTE(PIMExport!AK69,".",",")*1,PIMExport!AK69))</f>
        <v>2.1</v>
      </c>
      <c r="AL71" s="47">
        <f>IFERROR(PIMExport!AL69*1,IFERROR(SUBSTITUTE(PIMExport!AL69,".",",")*1,PIMExport!AL69))</f>
        <v>1</v>
      </c>
      <c r="AM71" s="47">
        <f>IFERROR(PIMExport!AM69*1,IFERROR(SUBSTITUTE(PIMExport!AM69,".",",")*1,PIMExport!AM69))</f>
        <v>20</v>
      </c>
      <c r="AN71" s="47">
        <f>IFERROR(PIMExport!AN69*1,IFERROR(SUBSTITUTE(PIMExport!AN69,".",",")*1,PIMExport!AN69))</f>
        <v>2</v>
      </c>
      <c r="AO71" s="47">
        <f>IFERROR(PIMExport!AO69*1,IFERROR(SUBSTITUTE(PIMExport!AO69,".",",")*1,PIMExport!AO69))</f>
        <v>35838</v>
      </c>
      <c r="AP71" s="47">
        <f>IFERROR(PIMExport!AP69*1,IFERROR(SUBSTITUTE(PIMExport!AP69,".",",")*1,PIMExport!AP69))</f>
        <v>400</v>
      </c>
      <c r="AQ71" s="47">
        <f>IFERROR(PIMExport!AQ69*1,IFERROR(SUBSTITUTE(PIMExport!AQ69,".",",")*1,PIMExport!AQ69))</f>
        <v>0</v>
      </c>
      <c r="AR71" s="47">
        <f>IFERROR(PIMExport!AR69*1,IFERROR(SUBSTITUTE(PIMExport!AR69,".",",")*1,PIMExport!AR69))</f>
        <v>0</v>
      </c>
      <c r="AS71" s="47">
        <f>IFERROR(PIMExport!AS69*1,IFERROR(SUBSTITUTE(PIMExport!AS69,".",",")*1,PIMExport!AS69))</f>
        <v>0</v>
      </c>
      <c r="AT71" s="47">
        <f>IFERROR(PIMExport!AT69*1,IFERROR(SUBSTITUTE(PIMExport!AT69,".",",")*1,PIMExport!AT69))</f>
        <v>0</v>
      </c>
      <c r="AU71" s="47">
        <f>IFERROR(PIMExport!AU69*1,IFERROR(SUBSTITUTE(PIMExport!AU69,".",",")*1,PIMExport!AU69))</f>
        <v>0</v>
      </c>
      <c r="AV71" s="47">
        <f>IFERROR(PIMExport!AV69*1,IFERROR(SUBSTITUTE(PIMExport!AV69,".",",")*1,PIMExport!AV69))</f>
        <v>0</v>
      </c>
      <c r="AW71" s="47">
        <f>IFERROR(PIMExport!AW69*1,IFERROR(SUBSTITUTE(PIMExport!AW69,".",",")*1,PIMExport!AW69))</f>
        <v>0</v>
      </c>
      <c r="AX71" s="47">
        <f>IFERROR(PIMExport!AX69*1,IFERROR(SUBSTITUTE(PIMExport!AX69,".",",")*1,PIMExport!AX69))</f>
        <v>0</v>
      </c>
      <c r="AY71" s="47">
        <f>IFERROR(PIMExport!AY69*1,IFERROR(SUBSTITUTE(PIMExport!AY69,".",",")*1,PIMExport!AY69))</f>
        <v>0</v>
      </c>
      <c r="AZ71" s="47">
        <f>IFERROR(PIMExport!AZ69*1,IFERROR(SUBSTITUTE(PIMExport!AZ69,".",",")*1,PIMExport!AZ69))</f>
        <v>0</v>
      </c>
      <c r="BA71" s="47">
        <f>IFERROR(PIMExport!BA69*1,IFERROR(SUBSTITUTE(PIMExport!BA69,".",",")*1,PIMExport!BA69))</f>
        <v>0</v>
      </c>
      <c r="BB71" s="47">
        <f>IFERROR(PIMExport!BB69*1,IFERROR(SUBSTITUTE(PIMExport!BB69,".",",")*1,PIMExport!BB69))</f>
        <v>0</v>
      </c>
      <c r="BC71" s="47">
        <f>IFERROR(PIMExport!BC69*1,IFERROR(SUBSTITUTE(PIMExport!BC69,".",",")*1,PIMExport!BC69))</f>
        <v>0</v>
      </c>
      <c r="BD71" s="47">
        <f>IFERROR(PIMExport!BD69*1,IFERROR(SUBSTITUTE(PIMExport!BD69,".",",")*1,PIMExport!BD69))</f>
        <v>0</v>
      </c>
      <c r="BE71" s="47">
        <f>IFERROR(PIMExport!BE69*1,IFERROR(SUBSTITUTE(PIMExport!BE69,".",",")*1,PIMExport!BE69))</f>
        <v>0</v>
      </c>
      <c r="BF71" s="47">
        <f>IFERROR(PIMExport!BF69*1,IFERROR(SUBSTITUTE(PIMExport!BF69,".",",")*1,PIMExport!BF69))</f>
        <v>0</v>
      </c>
      <c r="BG71" s="47">
        <f>IFERROR(PIMExport!BG69*1,IFERROR(SUBSTITUTE(PIMExport!BG69,".",",")*1,PIMExport!BG69))</f>
        <v>350</v>
      </c>
      <c r="BH71" s="47">
        <f>IFERROR(PIMExport!BH69*1,IFERROR(SUBSTITUTE(PIMExport!BH69,".",",")*1,PIMExport!BH69))</f>
        <v>425</v>
      </c>
      <c r="BI71" s="47">
        <f>IFERROR(PIMExport!BI69*1,IFERROR(SUBSTITUTE(PIMExport!BI69,".",",")*1,PIMExport!BI69))</f>
        <v>475</v>
      </c>
      <c r="BJ71" s="47">
        <f>IFERROR(PIMExport!BJ69*1,IFERROR(SUBSTITUTE(PIMExport!BJ69,".",",")*1,PIMExport!BJ69))</f>
        <v>515</v>
      </c>
      <c r="BK71" s="47">
        <f>IFERROR(PIMExport!BK69*1,IFERROR(SUBSTITUTE(PIMExport!BK69,".",",")*1,PIMExport!BK69))</f>
        <v>565</v>
      </c>
      <c r="BL71" s="47">
        <f>IFERROR(PIMExport!BL69*1,IFERROR(SUBSTITUTE(PIMExport!BL69,".",",")*1,PIMExport!BL69))</f>
        <v>605</v>
      </c>
      <c r="BM71" s="47">
        <f>IFERROR(PIMExport!BM69*1,IFERROR(SUBSTITUTE(PIMExport!BM69,".",",")*1,PIMExport!BM69))</f>
        <v>645</v>
      </c>
      <c r="BN71" s="47">
        <f>IFERROR(PIMExport!BN69*1,IFERROR(SUBSTITUTE(PIMExport!BN69,".",",")*1,PIMExport!BN69))</f>
        <v>695</v>
      </c>
      <c r="BO71" s="47">
        <f>IFERROR(PIMExport!BO69*1,IFERROR(SUBSTITUTE(PIMExport!BO69,".",",")*1,PIMExport!BO69))</f>
        <v>735</v>
      </c>
      <c r="BP71" s="47">
        <f>IFERROR(PIMExport!BP69*1,IFERROR(SUBSTITUTE(PIMExport!BP69,".",",")*1,PIMExport!BP69))</f>
        <v>785</v>
      </c>
      <c r="BQ71" s="47">
        <f>IFERROR(PIMExport!BQ69*1,IFERROR(SUBSTITUTE(PIMExport!BQ69,".",",")*1,PIMExport!BQ69))</f>
        <v>825</v>
      </c>
      <c r="BR71" s="47">
        <f>IFERROR(PIMExport!BR69*1,IFERROR(SUBSTITUTE(PIMExport!BR69,".",",")*1,PIMExport!BR69))</f>
        <v>865</v>
      </c>
      <c r="BS71" s="47">
        <f>IFERROR(PIMExport!BS69*1,IFERROR(SUBSTITUTE(PIMExport!BS69,".",",")*1,PIMExport!BS69))</f>
        <v>915</v>
      </c>
      <c r="BT71" s="47">
        <f>IFERROR(PIMExport!BT69*1,IFERROR(SUBSTITUTE(PIMExport!BT69,".",",")*1,PIMExport!BT69))</f>
        <v>955</v>
      </c>
      <c r="BU71" s="47">
        <f>IFERROR(PIMExport!BU69*1,IFERROR(SUBSTITUTE(PIMExport!BU69,".",",")*1,PIMExport!BU69))</f>
        <v>0</v>
      </c>
      <c r="BV71" s="47">
        <f>IFERROR(PIMExport!BV69*1,IFERROR(SUBSTITUTE(PIMExport!BV69,".",",")*1,PIMExport!BV69))</f>
        <v>0</v>
      </c>
      <c r="BW71" s="47">
        <f>IFERROR(PIMExport!BW69*1,IFERROR(SUBSTITUTE(PIMExport!BW69,".",",")*1,PIMExport!BW69))</f>
        <v>0</v>
      </c>
      <c r="BX71" s="47">
        <f>IFERROR(PIMExport!BX69*1,IFERROR(SUBSTITUTE(PIMExport!BX69,".",",")*1,PIMExport!BX69))</f>
        <v>0</v>
      </c>
      <c r="BY71" s="47">
        <f>IFERROR(PIMExport!BY69*1,IFERROR(SUBSTITUTE(PIMExport!BY69,".",",")*1,PIMExport!BY69))</f>
        <v>0</v>
      </c>
      <c r="BZ71" s="47">
        <f>IFERROR(PIMExport!BZ69*1,IFERROR(SUBSTITUTE(PIMExport!BZ69,".",",")*1,PIMExport!BZ69))</f>
        <v>0</v>
      </c>
      <c r="CA71" s="47">
        <f>IFERROR(PIMExport!CA69*1,IFERROR(SUBSTITUTE(PIMExport!CA69,".",",")*1,PIMExport!CA69))</f>
        <v>0</v>
      </c>
      <c r="CB71" s="47">
        <f>IFERROR(PIMExport!CB69*1,IFERROR(SUBSTITUTE(PIMExport!CB69,".",",")*1,PIMExport!CB69))</f>
        <v>681</v>
      </c>
      <c r="CC71" s="47">
        <f>IFERROR(PIMExport!CC69*1,IFERROR(SUBSTITUTE(PIMExport!CC69,".",",")*1,PIMExport!CC69))</f>
        <v>1311</v>
      </c>
      <c r="CD71" s="47">
        <f>IFERROR(PIMExport!CD69*1,IFERROR(SUBSTITUTE(PIMExport!CD69,".",",")*1,PIMExport!CD69))</f>
        <v>2066</v>
      </c>
      <c r="CE71" s="47">
        <f>IFERROR(PIMExport!CE69*1,IFERROR(SUBSTITUTE(PIMExport!CE69,".",",")*1,PIMExport!CE69))</f>
        <v>2831</v>
      </c>
      <c r="CF71" s="47">
        <f>IFERROR(PIMExport!CF69*1,IFERROR(SUBSTITUTE(PIMExport!CF69,".",",")*1,PIMExport!CF69))</f>
        <v>3591</v>
      </c>
      <c r="CG71" s="47">
        <f>IFERROR(PIMExport!CG69*1,IFERROR(SUBSTITUTE(PIMExport!CG69,".",",")*1,PIMExport!CG69))</f>
        <v>4355</v>
      </c>
      <c r="CH71" s="47">
        <f>IFERROR(PIMExport!CH69*1,IFERROR(SUBSTITUTE(PIMExport!CH69,".",",")*1,PIMExport!CH69))</f>
        <v>5116</v>
      </c>
      <c r="CI71" s="47">
        <f>IFERROR(PIMExport!CI69*1,IFERROR(SUBSTITUTE(PIMExport!CI69,".",",")*1,PIMExport!CI69))</f>
        <v>5871</v>
      </c>
      <c r="CJ71" s="47">
        <f>IFERROR(PIMExport!CJ69*1,IFERROR(SUBSTITUTE(PIMExport!CJ69,".",",")*1,PIMExport!CJ69))</f>
        <v>6641</v>
      </c>
      <c r="CK71" s="47">
        <f>IFERROR(PIMExport!CK69*1,IFERROR(SUBSTITUTE(PIMExport!CK69,".",",")*1,PIMExport!CK69))</f>
        <v>7396</v>
      </c>
      <c r="CL71" s="47">
        <f>IFERROR(PIMExport!CL69*1,IFERROR(SUBSTITUTE(PIMExport!CL69,".",",")*1,PIMExport!CL69))</f>
        <v>8161</v>
      </c>
      <c r="CM71" s="47">
        <f>IFERROR(PIMExport!CM69*1,IFERROR(SUBSTITUTE(PIMExport!CM69,".",",")*1,PIMExport!CM69))</f>
        <v>8926</v>
      </c>
      <c r="CN71" s="47">
        <f>IFERROR(PIMExport!CN69*1,IFERROR(SUBSTITUTE(PIMExport!CN69,".",",")*1,PIMExport!CN69))</f>
        <v>9731</v>
      </c>
      <c r="CO71" s="47">
        <f>IFERROR(PIMExport!CO69*1,IFERROR(SUBSTITUTE(PIMExport!CO69,".",",")*1,PIMExport!CO69))</f>
        <v>10541</v>
      </c>
      <c r="CP71" s="47">
        <f>IFERROR(PIMExport!CP69*1,IFERROR(SUBSTITUTE(PIMExport!CP69,".",",")*1,PIMExport!CP69))</f>
        <v>15000</v>
      </c>
      <c r="CQ71" s="47">
        <f>IFERROR(PIMExport!CQ69*1,IFERROR(SUBSTITUTE(PIMExport!CQ69,".",",")*1,PIMExport!CQ69))</f>
        <v>0</v>
      </c>
      <c r="CR71" s="47">
        <f>IFERROR(PIMExport!CR69*1,IFERROR(SUBSTITUTE(PIMExport!CR69,".",",")*1,PIMExport!CR69))</f>
        <v>0</v>
      </c>
      <c r="CS71" s="47">
        <f>IFERROR(PIMExport!CS69*1,IFERROR(SUBSTITUTE(PIMExport!CS69,".",",")*1,PIMExport!CS69))</f>
        <v>0</v>
      </c>
      <c r="CT71" s="47">
        <f>IFERROR(PIMExport!CT69*1,IFERROR(SUBSTITUTE(PIMExport!CT69,".",",")*1,PIMExport!CT69))</f>
        <v>0</v>
      </c>
      <c r="CU71" s="47">
        <f>IFERROR(PIMExport!CU69*1,IFERROR(SUBSTITUTE(PIMExport!CU69,".",",")*1,PIMExport!CU69))</f>
        <v>20</v>
      </c>
      <c r="CV71" s="47">
        <f>IFERROR(PIMExport!CV69*1,IFERROR(SUBSTITUTE(PIMExport!CV69,".",",")*1,PIMExport!CV69))</f>
        <v>13000</v>
      </c>
      <c r="CW71" s="47">
        <f>IFERROR(PIMExport!CW69*1,IFERROR(SUBSTITUTE(PIMExport!CW69,".",",")*1,PIMExport!CW69))</f>
        <v>2.2499999999999999E-4</v>
      </c>
      <c r="CX71" s="47">
        <f>IFERROR(PIMExport!CX69*1,IFERROR(SUBSTITUTE(PIMExport!CX69,".",",")*1,PIMExport!CX69))</f>
        <v>0</v>
      </c>
      <c r="CY71" s="47">
        <f>IFERROR(PIMExport!CY69*1,IFERROR(SUBSTITUTE(PIMExport!CY69,".",",")*1,PIMExport!CY69))</f>
        <v>700</v>
      </c>
      <c r="CZ71" s="47">
        <f>IFERROR(PIMExport!CZ69*1,IFERROR(SUBSTITUTE(PIMExport!CZ69,".",",")*1,PIMExport!CZ69))</f>
        <v>27500</v>
      </c>
      <c r="DA71" s="47">
        <f>IFERROR(PIMExport!DA69*1,IFERROR(SUBSTITUTE(PIMExport!DA69,".",",")*1,PIMExport!DA69))</f>
        <v>700</v>
      </c>
      <c r="DB71" s="47">
        <f>IFERROR(PIMExport!DB69*1,IFERROR(SUBSTITUTE(PIMExport!DB69,".",",")*1,PIMExport!DB69))</f>
        <v>0</v>
      </c>
      <c r="DC71" s="47">
        <f>IFERROR(PIMExport!DC69*1,IFERROR(SUBSTITUTE(PIMExport!DC69,".",",")*1,PIMExport!DC69))</f>
        <v>0</v>
      </c>
      <c r="DD71" s="47">
        <f>IFERROR(PIMExport!DD69*1,IFERROR(SUBSTITUTE(PIMExport!DD69,".",",")*1,PIMExport!DD69))</f>
        <v>0</v>
      </c>
      <c r="DE71" s="47">
        <f>IFERROR(PIMExport!DE69*1,IFERROR(SUBSTITUTE(PIMExport!DE69,".",",")*1,PIMExport!DE69))</f>
        <v>0</v>
      </c>
      <c r="DF71" s="47">
        <f>IFERROR(PIMExport!DF69*1,IFERROR(SUBSTITUTE(PIMExport!DF69,".",",")*1,PIMExport!DF69))</f>
        <v>0</v>
      </c>
      <c r="DG71" s="47">
        <f>IFERROR(PIMExport!DG69*1,IFERROR(SUBSTITUTE(PIMExport!DG69,".",",")*1,PIMExport!DG69))</f>
        <v>0</v>
      </c>
      <c r="DH71" s="47" t="str">
        <f>IFERROR(PIMExport!DH69*1,IFERROR(SUBSTITUTE(PIMExport!DH69,".",",")*1,PIMExport!DH69))</f>
        <v>Equal to or better than 0.025 mm</v>
      </c>
      <c r="DI71" s="47">
        <f>IFERROR(PIMExport!DI69*1,IFERROR(SUBSTITUTE(PIMExport!DI69,".",",")*1,PIMExport!DI69))</f>
        <v>0</v>
      </c>
      <c r="DJ71" s="47" t="str">
        <f>IFERROR(PIMExport!DJ69*1,IFERROR(SUBSTITUTE(PIMExport!DJ69,".",",")*1,PIMExport!DJ69))</f>
        <v>80 x 80 mm</v>
      </c>
      <c r="DK71" s="47" t="str">
        <f>IFERROR(PIMExport!DK69*1,IFERROR(SUBSTITUTE(PIMExport!DK69,".",",")*1,PIMExport!DK69))</f>
        <v>25 mm</v>
      </c>
      <c r="DL71" s="47">
        <f>IFERROR(PIMExport!DL69*1,IFERROR(SUBSTITUTE(PIMExport!DL69,".",",")*1,PIMExport!DL69))</f>
        <v>500</v>
      </c>
      <c r="DM71" s="47">
        <f>IFERROR(PIMExport!DM69*1,IFERROR(SUBSTITUTE(PIMExport!DM69,".",",")*1,PIMExport!DM69))</f>
        <v>11495</v>
      </c>
      <c r="DN71" s="47">
        <f>IFERROR(PIMExport!DN69*1,IFERROR(SUBSTITUTE(PIMExport!DN69,".",",")*1,PIMExport!DN69))</f>
        <v>0</v>
      </c>
      <c r="DO71" s="47">
        <f>IFERROR(PIMExport!DO69*1,IFERROR(SUBSTITUTE(PIMExport!DO69,".",",")*1,PIMExport!DO69))</f>
        <v>0</v>
      </c>
    </row>
    <row r="72" spans="1:119">
      <c r="A72" s="47" t="str">
        <f>IFERROR(PIMExport!A70*1,IFERROR(SUBSTITUTE(PIMExport!A70,".",",")*1,PIMExport!A70))</f>
        <v>WM08S50-Y280</v>
      </c>
      <c r="B72" s="47" t="str">
        <f>IFERROR(PIMExport!B70*1,IFERROR(SUBSTITUTE(PIMExport!B70,".",",")*1,PIMExport!B70))</f>
        <v>BallScrew</v>
      </c>
      <c r="C72" s="47" t="str">
        <f>IFERROR(PIMExport!C70*1,IFERROR(SUBSTITUTE(PIMExport!C70,".",",")*1,PIMExport!C70))</f>
        <v>Ball Guide</v>
      </c>
      <c r="D72" s="47">
        <f>IFERROR(PIMExport!D70*1,IFERROR(SUBSTITUTE(PIMExport!D70,".",",")*1,PIMExport!D70))</f>
        <v>4720</v>
      </c>
      <c r="E72" s="47">
        <f>IFERROR(PIMExport!E70*1,IFERROR(SUBSTITUTE(PIMExport!E70,".",",")*1,PIMExport!E70))</f>
        <v>1.6</v>
      </c>
      <c r="F72" s="47">
        <f>IFERROR(PIMExport!F70*1,IFERROR(SUBSTITUTE(PIMExport!F70,".",",")*1,PIMExport!F70))</f>
        <v>0</v>
      </c>
      <c r="G72" s="47">
        <f>IFERROR(PIMExport!G70*1,IFERROR(SUBSTITUTE(PIMExport!G70,".",",")*1,PIMExport!G70))</f>
        <v>7</v>
      </c>
      <c r="H72" s="47">
        <f>IFERROR(PIMExport!H70*1,IFERROR(SUBSTITUTE(PIMExport!H70,".",",")*1,PIMExport!H70))</f>
        <v>1.1000000000000001</v>
      </c>
      <c r="I72" s="47">
        <f>IFERROR(PIMExport!I70*1,IFERROR(SUBSTITUTE(PIMExport!I70,".",",")*1,PIMExport!I70))</f>
        <v>280</v>
      </c>
      <c r="J72" s="47">
        <f>IFERROR(PIMExport!J70*1,IFERROR(SUBSTITUTE(PIMExport!J70,".",",")*1,PIMExport!J70))</f>
        <v>48.75</v>
      </c>
      <c r="K72" s="47">
        <f>IFERROR(PIMExport!K70*1,IFERROR(SUBSTITUTE(PIMExport!K70,".",",")*1,PIMExport!K70))</f>
        <v>0</v>
      </c>
      <c r="L72" s="47">
        <f>IFERROR(PIMExport!L70*1,IFERROR(SUBSTITUTE(PIMExport!L70,".",",")*1,PIMExport!L70))</f>
        <v>1.63E-4</v>
      </c>
      <c r="M72" s="47">
        <f>IFERROR(PIMExport!M70*1,IFERROR(SUBSTITUTE(PIMExport!M70,".",",")*1,PIMExport!M70))</f>
        <v>0.9</v>
      </c>
      <c r="N72" s="47">
        <f>IFERROR(PIMExport!N70*1,IFERROR(SUBSTITUTE(PIMExport!N70,".",",")*1,PIMExport!N70))</f>
        <v>150</v>
      </c>
      <c r="O72" s="47">
        <f>IFERROR(PIMExport!O70*1,IFERROR(SUBSTITUTE(PIMExport!O70,".",",")*1,PIMExport!O70))</f>
        <v>1500</v>
      </c>
      <c r="P72" s="47">
        <f>IFERROR(PIMExport!P70*1,IFERROR(SUBSTITUTE(PIMExport!P70,".",",")*1,PIMExport!P70))</f>
        <v>3000</v>
      </c>
      <c r="Q72" s="47">
        <f>IFERROR(PIMExport!Q70*1,IFERROR(SUBSTITUTE(PIMExport!Q70,".",",")*1,PIMExport!Q70))</f>
        <v>2</v>
      </c>
      <c r="R72" s="47">
        <f>IFERROR(PIMExport!R70*1,IFERROR(SUBSTITUTE(PIMExport!R70,".",",")*1,PIMExport!R70))</f>
        <v>2.4</v>
      </c>
      <c r="S72" s="47">
        <f>IFERROR(PIMExport!S70*1,IFERROR(SUBSTITUTE(PIMExport!S70,".",",")*1,PIMExport!S70))</f>
        <v>2.9</v>
      </c>
      <c r="T72" s="47">
        <f>IFERROR(PIMExport!T70*1,IFERROR(SUBSTITUTE(PIMExport!T70,".",",")*1,PIMExport!T70))</f>
        <v>22.5</v>
      </c>
      <c r="U72" s="47">
        <f>IFERROR(PIMExport!U70*1,IFERROR(SUBSTITUTE(PIMExport!U70,".",",")*1,PIMExport!U70))</f>
        <v>0.1</v>
      </c>
      <c r="V72" s="47">
        <f>IFERROR(PIMExport!V70*1,IFERROR(SUBSTITUTE(PIMExport!V70,".",",")*1,PIMExport!V70))</f>
        <v>0</v>
      </c>
      <c r="W72" s="47">
        <f>IFERROR(PIMExport!W70*1,IFERROR(SUBSTITUTE(PIMExport!W70,".",",")*1,PIMExport!W70))</f>
        <v>0</v>
      </c>
      <c r="X72" s="47">
        <f>IFERROR(PIMExport!X70*1,IFERROR(SUBSTITUTE(PIMExport!X70,".",",")*1,PIMExport!X70))</f>
        <v>0</v>
      </c>
      <c r="Y72" s="47">
        <f>IFERROR(PIMExport!Y70*1,IFERROR(SUBSTITUTE(PIMExport!Y70,".",",")*1,PIMExport!Y70))</f>
        <v>3500</v>
      </c>
      <c r="Z72" s="47">
        <f>IFERROR(PIMExport!Z70*1,IFERROR(SUBSTITUTE(PIMExport!Z70,".",",")*1,PIMExport!Z70))</f>
        <v>0</v>
      </c>
      <c r="AA72" s="47">
        <f>IFERROR(PIMExport!AA70*1,IFERROR(SUBSTITUTE(PIMExport!AA70,".",",")*1,PIMExport!AA70))</f>
        <v>0</v>
      </c>
      <c r="AB72" s="47">
        <f>IFERROR(PIMExport!AB70*1,IFERROR(SUBSTITUTE(PIMExport!AB70,".",",")*1,PIMExport!AB70))</f>
        <v>0</v>
      </c>
      <c r="AC72" s="47">
        <f>IFERROR(PIMExport!AC70*1,IFERROR(SUBSTITUTE(PIMExport!AC70,".",",")*1,PIMExport!AC70))</f>
        <v>0</v>
      </c>
      <c r="AD72" s="47">
        <f>IFERROR(PIMExport!AD70*1,IFERROR(SUBSTITUTE(PIMExport!AD70,".",",")*1,PIMExport!AD70))</f>
        <v>0</v>
      </c>
      <c r="AE72" s="47">
        <f>IFERROR(PIMExport!AE70*1,IFERROR(SUBSTITUTE(PIMExport!AE70,".",",")*1,PIMExport!AE70))</f>
        <v>2100</v>
      </c>
      <c r="AF72" s="47">
        <f>IFERROR(PIMExport!AF70*1,IFERROR(SUBSTITUTE(PIMExport!AF70,".",",")*1,PIMExport!AF70))</f>
        <v>2100</v>
      </c>
      <c r="AG72" s="47">
        <f>IFERROR(PIMExport!AG70*1,IFERROR(SUBSTITUTE(PIMExport!AG70,".",",")*1,PIMExport!AG70))</f>
        <v>150</v>
      </c>
      <c r="AH72" s="47">
        <f>IFERROR(PIMExport!AH70*1,IFERROR(SUBSTITUTE(PIMExport!AH70,".",",")*1,PIMExport!AH70))</f>
        <v>0</v>
      </c>
      <c r="AI72" s="47">
        <f>IFERROR(PIMExport!AI70*1,IFERROR(SUBSTITUTE(PIMExport!AI70,".",",")*1,PIMExport!AI70))</f>
        <v>0</v>
      </c>
      <c r="AJ72" s="47">
        <f>IFERROR(PIMExport!AJ70*1,IFERROR(SUBSTITUTE(PIMExport!AJ70,".",",")*1,PIMExport!AJ70))</f>
        <v>2.1</v>
      </c>
      <c r="AK72" s="47">
        <f>IFERROR(PIMExport!AK70*1,IFERROR(SUBSTITUTE(PIMExport!AK70,".",",")*1,PIMExport!AK70))</f>
        <v>2.1</v>
      </c>
      <c r="AL72" s="47">
        <f>IFERROR(PIMExport!AL70*1,IFERROR(SUBSTITUTE(PIMExport!AL70,".",",")*1,PIMExport!AL70))</f>
        <v>2.5</v>
      </c>
      <c r="AM72" s="47">
        <f>IFERROR(PIMExport!AM70*1,IFERROR(SUBSTITUTE(PIMExport!AM70,".",",")*1,PIMExport!AM70))</f>
        <v>20</v>
      </c>
      <c r="AN72" s="47">
        <f>IFERROR(PIMExport!AN70*1,IFERROR(SUBSTITUTE(PIMExport!AN70,".",",")*1,PIMExport!AN70))</f>
        <v>2</v>
      </c>
      <c r="AO72" s="47">
        <f>IFERROR(PIMExport!AO70*1,IFERROR(SUBSTITUTE(PIMExport!AO70,".",",")*1,PIMExport!AO70))</f>
        <v>35838</v>
      </c>
      <c r="AP72" s="47">
        <f>IFERROR(PIMExport!AP70*1,IFERROR(SUBSTITUTE(PIMExport!AP70,".",",")*1,PIMExport!AP70))</f>
        <v>400</v>
      </c>
      <c r="AQ72" s="47">
        <f>IFERROR(PIMExport!AQ70*1,IFERROR(SUBSTITUTE(PIMExport!AQ70,".",",")*1,PIMExport!AQ70))</f>
        <v>0</v>
      </c>
      <c r="AR72" s="47">
        <f>IFERROR(PIMExport!AR70*1,IFERROR(SUBSTITUTE(PIMExport!AR70,".",",")*1,PIMExport!AR70))</f>
        <v>0</v>
      </c>
      <c r="AS72" s="47">
        <f>IFERROR(PIMExport!AS70*1,IFERROR(SUBSTITUTE(PIMExport!AS70,".",",")*1,PIMExport!AS70))</f>
        <v>0</v>
      </c>
      <c r="AT72" s="47">
        <f>IFERROR(PIMExport!AT70*1,IFERROR(SUBSTITUTE(PIMExport!AT70,".",",")*1,PIMExport!AT70))</f>
        <v>0</v>
      </c>
      <c r="AU72" s="47">
        <f>IFERROR(PIMExport!AU70*1,IFERROR(SUBSTITUTE(PIMExport!AU70,".",",")*1,PIMExport!AU70))</f>
        <v>0</v>
      </c>
      <c r="AV72" s="47">
        <f>IFERROR(PIMExport!AV70*1,IFERROR(SUBSTITUTE(PIMExport!AV70,".",",")*1,PIMExport!AV70))</f>
        <v>0</v>
      </c>
      <c r="AW72" s="47">
        <f>IFERROR(PIMExport!AW70*1,IFERROR(SUBSTITUTE(PIMExport!AW70,".",",")*1,PIMExport!AW70))</f>
        <v>0</v>
      </c>
      <c r="AX72" s="47">
        <f>IFERROR(PIMExport!AX70*1,IFERROR(SUBSTITUTE(PIMExport!AX70,".",",")*1,PIMExport!AX70))</f>
        <v>0</v>
      </c>
      <c r="AY72" s="47">
        <f>IFERROR(PIMExport!AY70*1,IFERROR(SUBSTITUTE(PIMExport!AY70,".",",")*1,PIMExport!AY70))</f>
        <v>0</v>
      </c>
      <c r="AZ72" s="47">
        <f>IFERROR(PIMExport!AZ70*1,IFERROR(SUBSTITUTE(PIMExport!AZ70,".",",")*1,PIMExport!AZ70))</f>
        <v>0</v>
      </c>
      <c r="BA72" s="47">
        <f>IFERROR(PIMExport!BA70*1,IFERROR(SUBSTITUTE(PIMExport!BA70,".",",")*1,PIMExport!BA70))</f>
        <v>0</v>
      </c>
      <c r="BB72" s="47">
        <f>IFERROR(PIMExport!BB70*1,IFERROR(SUBSTITUTE(PIMExport!BB70,".",",")*1,PIMExport!BB70))</f>
        <v>0</v>
      </c>
      <c r="BC72" s="47">
        <f>IFERROR(PIMExport!BC70*1,IFERROR(SUBSTITUTE(PIMExport!BC70,".",",")*1,PIMExport!BC70))</f>
        <v>0</v>
      </c>
      <c r="BD72" s="47">
        <f>IFERROR(PIMExport!BD70*1,IFERROR(SUBSTITUTE(PIMExport!BD70,".",",")*1,PIMExport!BD70))</f>
        <v>0</v>
      </c>
      <c r="BE72" s="47">
        <f>IFERROR(PIMExport!BE70*1,IFERROR(SUBSTITUTE(PIMExport!BE70,".",",")*1,PIMExport!BE70))</f>
        <v>0</v>
      </c>
      <c r="BF72" s="47">
        <f>IFERROR(PIMExport!BF70*1,IFERROR(SUBSTITUTE(PIMExport!BF70,".",",")*1,PIMExport!BF70))</f>
        <v>0</v>
      </c>
      <c r="BG72" s="47">
        <f>IFERROR(PIMExport!BG70*1,IFERROR(SUBSTITUTE(PIMExport!BG70,".",",")*1,PIMExport!BG70))</f>
        <v>350</v>
      </c>
      <c r="BH72" s="47">
        <f>IFERROR(PIMExport!BH70*1,IFERROR(SUBSTITUTE(PIMExport!BH70,".",",")*1,PIMExport!BH70))</f>
        <v>425</v>
      </c>
      <c r="BI72" s="47">
        <f>IFERROR(PIMExport!BI70*1,IFERROR(SUBSTITUTE(PIMExport!BI70,".",",")*1,PIMExport!BI70))</f>
        <v>475</v>
      </c>
      <c r="BJ72" s="47">
        <f>IFERROR(PIMExport!BJ70*1,IFERROR(SUBSTITUTE(PIMExport!BJ70,".",",")*1,PIMExport!BJ70))</f>
        <v>515</v>
      </c>
      <c r="BK72" s="47">
        <f>IFERROR(PIMExport!BK70*1,IFERROR(SUBSTITUTE(PIMExport!BK70,".",",")*1,PIMExport!BK70))</f>
        <v>565</v>
      </c>
      <c r="BL72" s="47">
        <f>IFERROR(PIMExport!BL70*1,IFERROR(SUBSTITUTE(PIMExport!BL70,".",",")*1,PIMExport!BL70))</f>
        <v>605</v>
      </c>
      <c r="BM72" s="47">
        <f>IFERROR(PIMExport!BM70*1,IFERROR(SUBSTITUTE(PIMExport!BM70,".",",")*1,PIMExport!BM70))</f>
        <v>645</v>
      </c>
      <c r="BN72" s="47">
        <f>IFERROR(PIMExport!BN70*1,IFERROR(SUBSTITUTE(PIMExport!BN70,".",",")*1,PIMExport!BN70))</f>
        <v>695</v>
      </c>
      <c r="BO72" s="47">
        <f>IFERROR(PIMExport!BO70*1,IFERROR(SUBSTITUTE(PIMExport!BO70,".",",")*1,PIMExport!BO70))</f>
        <v>735</v>
      </c>
      <c r="BP72" s="47">
        <f>IFERROR(PIMExport!BP70*1,IFERROR(SUBSTITUTE(PIMExport!BP70,".",",")*1,PIMExport!BP70))</f>
        <v>785</v>
      </c>
      <c r="BQ72" s="47">
        <f>IFERROR(PIMExport!BQ70*1,IFERROR(SUBSTITUTE(PIMExport!BQ70,".",",")*1,PIMExport!BQ70))</f>
        <v>825</v>
      </c>
      <c r="BR72" s="47">
        <f>IFERROR(PIMExport!BR70*1,IFERROR(SUBSTITUTE(PIMExport!BR70,".",",")*1,PIMExport!BR70))</f>
        <v>865</v>
      </c>
      <c r="BS72" s="47">
        <f>IFERROR(PIMExport!BS70*1,IFERROR(SUBSTITUTE(PIMExport!BS70,".",",")*1,PIMExport!BS70))</f>
        <v>915</v>
      </c>
      <c r="BT72" s="47">
        <f>IFERROR(PIMExport!BT70*1,IFERROR(SUBSTITUTE(PIMExport!BT70,".",",")*1,PIMExport!BT70))</f>
        <v>995</v>
      </c>
      <c r="BU72" s="47">
        <f>IFERROR(PIMExport!BU70*1,IFERROR(SUBSTITUTE(PIMExport!BU70,".",",")*1,PIMExport!BU70))</f>
        <v>0</v>
      </c>
      <c r="BV72" s="47">
        <f>IFERROR(PIMExport!BV70*1,IFERROR(SUBSTITUTE(PIMExport!BV70,".",",")*1,PIMExport!BV70))</f>
        <v>0</v>
      </c>
      <c r="BW72" s="47">
        <f>IFERROR(PIMExport!BW70*1,IFERROR(SUBSTITUTE(PIMExport!BW70,".",",")*1,PIMExport!BW70))</f>
        <v>0</v>
      </c>
      <c r="BX72" s="47">
        <f>IFERROR(PIMExport!BX70*1,IFERROR(SUBSTITUTE(PIMExport!BX70,".",",")*1,PIMExport!BX70))</f>
        <v>0</v>
      </c>
      <c r="BY72" s="47">
        <f>IFERROR(PIMExport!BY70*1,IFERROR(SUBSTITUTE(PIMExport!BY70,".",",")*1,PIMExport!BY70))</f>
        <v>0</v>
      </c>
      <c r="BZ72" s="47">
        <f>IFERROR(PIMExport!BZ70*1,IFERROR(SUBSTITUTE(PIMExport!BZ70,".",",")*1,PIMExport!BZ70))</f>
        <v>0</v>
      </c>
      <c r="CA72" s="47">
        <f>IFERROR(PIMExport!CA70*1,IFERROR(SUBSTITUTE(PIMExport!CA70,".",",")*1,PIMExport!CA70))</f>
        <v>0</v>
      </c>
      <c r="CB72" s="47">
        <f>IFERROR(PIMExport!CB70*1,IFERROR(SUBSTITUTE(PIMExport!CB70,".",",")*1,PIMExport!CB70))</f>
        <v>681</v>
      </c>
      <c r="CC72" s="47">
        <f>IFERROR(PIMExport!CC70*1,IFERROR(SUBSTITUTE(PIMExport!CC70,".",",")*1,PIMExport!CC70))</f>
        <v>1311</v>
      </c>
      <c r="CD72" s="47">
        <f>IFERROR(PIMExport!CD70*1,IFERROR(SUBSTITUTE(PIMExport!CD70,".",",")*1,PIMExport!CD70))</f>
        <v>2066</v>
      </c>
      <c r="CE72" s="47">
        <f>IFERROR(PIMExport!CE70*1,IFERROR(SUBSTITUTE(PIMExport!CE70,".",",")*1,PIMExport!CE70))</f>
        <v>2831</v>
      </c>
      <c r="CF72" s="47">
        <f>IFERROR(PIMExport!CF70*1,IFERROR(SUBSTITUTE(PIMExport!CF70,".",",")*1,PIMExport!CF70))</f>
        <v>3591</v>
      </c>
      <c r="CG72" s="47">
        <f>IFERROR(PIMExport!CG70*1,IFERROR(SUBSTITUTE(PIMExport!CG70,".",",")*1,PIMExport!CG70))</f>
        <v>4355</v>
      </c>
      <c r="CH72" s="47">
        <f>IFERROR(PIMExport!CH70*1,IFERROR(SUBSTITUTE(PIMExport!CH70,".",",")*1,PIMExport!CH70))</f>
        <v>5116</v>
      </c>
      <c r="CI72" s="47">
        <f>IFERROR(PIMExport!CI70*1,IFERROR(SUBSTITUTE(PIMExport!CI70,".",",")*1,PIMExport!CI70))</f>
        <v>5871</v>
      </c>
      <c r="CJ72" s="47">
        <f>IFERROR(PIMExport!CJ70*1,IFERROR(SUBSTITUTE(PIMExport!CJ70,".",",")*1,PIMExport!CJ70))</f>
        <v>6641</v>
      </c>
      <c r="CK72" s="47">
        <f>IFERROR(PIMExport!CK70*1,IFERROR(SUBSTITUTE(PIMExport!CK70,".",",")*1,PIMExport!CK70))</f>
        <v>7396</v>
      </c>
      <c r="CL72" s="47">
        <f>IFERROR(PIMExport!CL70*1,IFERROR(SUBSTITUTE(PIMExport!CL70,".",",")*1,PIMExport!CL70))</f>
        <v>8161</v>
      </c>
      <c r="CM72" s="47">
        <f>IFERROR(PIMExport!CM70*1,IFERROR(SUBSTITUTE(PIMExport!CM70,".",",")*1,PIMExport!CM70))</f>
        <v>8926</v>
      </c>
      <c r="CN72" s="47">
        <f>IFERROR(PIMExport!CN70*1,IFERROR(SUBSTITUTE(PIMExport!CN70,".",",")*1,PIMExport!CN70))</f>
        <v>9731</v>
      </c>
      <c r="CO72" s="47">
        <f>IFERROR(PIMExport!CO70*1,IFERROR(SUBSTITUTE(PIMExport!CO70,".",",")*1,PIMExport!CO70))</f>
        <v>10541</v>
      </c>
      <c r="CP72" s="47">
        <f>IFERROR(PIMExport!CP70*1,IFERROR(SUBSTITUTE(PIMExport!CP70,".",",")*1,PIMExport!CP70))</f>
        <v>15000</v>
      </c>
      <c r="CQ72" s="47">
        <f>IFERROR(PIMExport!CQ70*1,IFERROR(SUBSTITUTE(PIMExport!CQ70,".",",")*1,PIMExport!CQ70))</f>
        <v>0</v>
      </c>
      <c r="CR72" s="47">
        <f>IFERROR(PIMExport!CR70*1,IFERROR(SUBSTITUTE(PIMExport!CR70,".",",")*1,PIMExport!CR70))</f>
        <v>0</v>
      </c>
      <c r="CS72" s="47">
        <f>IFERROR(PIMExport!CS70*1,IFERROR(SUBSTITUTE(PIMExport!CS70,".",",")*1,PIMExport!CS70))</f>
        <v>0</v>
      </c>
      <c r="CT72" s="47">
        <f>IFERROR(PIMExport!CT70*1,IFERROR(SUBSTITUTE(PIMExport!CT70,".",",")*1,PIMExport!CT70))</f>
        <v>0</v>
      </c>
      <c r="CU72" s="47">
        <f>IFERROR(PIMExport!CU70*1,IFERROR(SUBSTITUTE(PIMExport!CU70,".",",")*1,PIMExport!CU70))</f>
        <v>50</v>
      </c>
      <c r="CV72" s="47">
        <f>IFERROR(PIMExport!CV70*1,IFERROR(SUBSTITUTE(PIMExport!CV70,".",",")*1,PIMExport!CV70))</f>
        <v>15400</v>
      </c>
      <c r="CW72" s="47">
        <f>IFERROR(PIMExport!CW70*1,IFERROR(SUBSTITUTE(PIMExport!CW70,".",",")*1,PIMExport!CW70))</f>
        <v>2.2499999999999999E-4</v>
      </c>
      <c r="CX72" s="47">
        <f>IFERROR(PIMExport!CX70*1,IFERROR(SUBSTITUTE(PIMExport!CX70,".",",")*1,PIMExport!CX70))</f>
        <v>0</v>
      </c>
      <c r="CY72" s="47">
        <f>IFERROR(PIMExport!CY70*1,IFERROR(SUBSTITUTE(PIMExport!CY70,".",",")*1,PIMExport!CY70))</f>
        <v>700</v>
      </c>
      <c r="CZ72" s="47">
        <f>IFERROR(PIMExport!CZ70*1,IFERROR(SUBSTITUTE(PIMExport!CZ70,".",",")*1,PIMExport!CZ70))</f>
        <v>27500</v>
      </c>
      <c r="DA72" s="47">
        <f>IFERROR(PIMExport!DA70*1,IFERROR(SUBSTITUTE(PIMExport!DA70,".",",")*1,PIMExport!DA70))</f>
        <v>700</v>
      </c>
      <c r="DB72" s="47">
        <f>IFERROR(PIMExport!DB70*1,IFERROR(SUBSTITUTE(PIMExport!DB70,".",",")*1,PIMExport!DB70))</f>
        <v>0</v>
      </c>
      <c r="DC72" s="47">
        <f>IFERROR(PIMExport!DC70*1,IFERROR(SUBSTITUTE(PIMExport!DC70,".",",")*1,PIMExport!DC70))</f>
        <v>0</v>
      </c>
      <c r="DD72" s="47">
        <f>IFERROR(PIMExport!DD70*1,IFERROR(SUBSTITUTE(PIMExport!DD70,".",",")*1,PIMExport!DD70))</f>
        <v>0</v>
      </c>
      <c r="DE72" s="47">
        <f>IFERROR(PIMExport!DE70*1,IFERROR(SUBSTITUTE(PIMExport!DE70,".",",")*1,PIMExport!DE70))</f>
        <v>0</v>
      </c>
      <c r="DF72" s="47">
        <f>IFERROR(PIMExport!DF70*1,IFERROR(SUBSTITUTE(PIMExport!DF70,".",",")*1,PIMExport!DF70))</f>
        <v>0</v>
      </c>
      <c r="DG72" s="47">
        <f>IFERROR(PIMExport!DG70*1,IFERROR(SUBSTITUTE(PIMExport!DG70,".",",")*1,PIMExport!DG70))</f>
        <v>0</v>
      </c>
      <c r="DH72" s="47" t="str">
        <f>IFERROR(PIMExport!DH70*1,IFERROR(SUBSTITUTE(PIMExport!DH70,".",",")*1,PIMExport!DH70))</f>
        <v>Equal to or better than 0.025 mm</v>
      </c>
      <c r="DI72" s="47">
        <f>IFERROR(PIMExport!DI70*1,IFERROR(SUBSTITUTE(PIMExport!DI70,".",",")*1,PIMExport!DI70))</f>
        <v>0</v>
      </c>
      <c r="DJ72" s="47" t="str">
        <f>IFERROR(PIMExport!DJ70*1,IFERROR(SUBSTITUTE(PIMExport!DJ70,".",",")*1,PIMExport!DJ70))</f>
        <v>80 x 80 mm</v>
      </c>
      <c r="DK72" s="47" t="str">
        <f>IFERROR(PIMExport!DK70*1,IFERROR(SUBSTITUTE(PIMExport!DK70,".",",")*1,PIMExport!DK70))</f>
        <v>25 mm</v>
      </c>
      <c r="DL72" s="47">
        <f>IFERROR(PIMExport!DL70*1,IFERROR(SUBSTITUTE(PIMExport!DL70,".",",")*1,PIMExport!DL70))</f>
        <v>500</v>
      </c>
      <c r="DM72" s="47">
        <f>IFERROR(PIMExport!DM70*1,IFERROR(SUBSTITUTE(PIMExport!DM70,".",",")*1,PIMExport!DM70))</f>
        <v>5645</v>
      </c>
      <c r="DN72" s="47">
        <f>IFERROR(PIMExport!DN70*1,IFERROR(SUBSTITUTE(PIMExport!DN70,".",",")*1,PIMExport!DN70))</f>
        <v>0</v>
      </c>
      <c r="DO72" s="47">
        <f>IFERROR(PIMExport!DO70*1,IFERROR(SUBSTITUTE(PIMExport!DO70,".",",")*1,PIMExport!DO70))</f>
        <v>0</v>
      </c>
    </row>
    <row r="73" spans="1:119">
      <c r="A73" s="47" t="str">
        <f>IFERROR(PIMExport!A71*1,IFERROR(SUBSTITUTE(PIMExport!A71,".",",")*1,PIMExport!A71))</f>
        <v>WM08D05-L</v>
      </c>
      <c r="B73" s="47" t="str">
        <f>IFERROR(PIMExport!B71*1,IFERROR(SUBSTITUTE(PIMExport!B71,".",",")*1,PIMExport!B71))</f>
        <v>BallScrew</v>
      </c>
      <c r="C73" s="47" t="str">
        <f>IFERROR(PIMExport!C71*1,IFERROR(SUBSTITUTE(PIMExport!C71,".",",")*1,PIMExport!C71))</f>
        <v>Ball Guide</v>
      </c>
      <c r="D73" s="47">
        <f>IFERROR(PIMExport!D71*1,IFERROR(SUBSTITUTE(PIMExport!D71,".",",")*1,PIMExport!D71))</f>
        <v>10830</v>
      </c>
      <c r="E73" s="47">
        <f>IFERROR(PIMExport!E71*1,IFERROR(SUBSTITUTE(PIMExport!E71,".",",")*1,PIMExport!E71))</f>
        <v>6.4</v>
      </c>
      <c r="F73" s="47">
        <f>IFERROR(PIMExport!F71*1,IFERROR(SUBSTITUTE(PIMExport!F71,".",",")*1,PIMExport!F71))</f>
        <v>0</v>
      </c>
      <c r="G73" s="47">
        <f>IFERROR(PIMExport!G71*1,IFERROR(SUBSTITUTE(PIMExport!G71,".",",")*1,PIMExport!G71))</f>
        <v>11.57</v>
      </c>
      <c r="H73" s="47">
        <f>IFERROR(PIMExport!H71*1,IFERROR(SUBSTITUTE(PIMExport!H71,".",",")*1,PIMExport!H71))</f>
        <v>1.08</v>
      </c>
      <c r="I73" s="47">
        <f>IFERROR(PIMExport!I71*1,IFERROR(SUBSTITUTE(PIMExport!I71,".",",")*1,PIMExport!I71))</f>
        <v>324</v>
      </c>
      <c r="J73" s="47">
        <f>IFERROR(PIMExport!J71*1,IFERROR(SUBSTITUTE(PIMExport!J71,".",",")*1,PIMExport!J71))</f>
        <v>48.75</v>
      </c>
      <c r="K73" s="47">
        <f>IFERROR(PIMExport!K71*1,IFERROR(SUBSTITUTE(PIMExport!K71,".",",")*1,PIMExport!K71))</f>
        <v>0</v>
      </c>
      <c r="L73" s="47">
        <f>IFERROR(PIMExport!L71*1,IFERROR(SUBSTITUTE(PIMExport!L71,".",",")*1,PIMExport!L71))</f>
        <v>1.63E-4</v>
      </c>
      <c r="M73" s="47">
        <f>IFERROR(PIMExport!M71*1,IFERROR(SUBSTITUTE(PIMExport!M71,".",",")*1,PIMExport!M71))</f>
        <v>0.9</v>
      </c>
      <c r="N73" s="47">
        <f>IFERROR(PIMExport!N71*1,IFERROR(SUBSTITUTE(PIMExport!N71,".",",")*1,PIMExport!N71))</f>
        <v>150</v>
      </c>
      <c r="O73" s="47">
        <f>IFERROR(PIMExport!O71*1,IFERROR(SUBSTITUTE(PIMExport!O71,".",",")*1,PIMExport!O71))</f>
        <v>1500</v>
      </c>
      <c r="P73" s="47">
        <f>IFERROR(PIMExport!P71*1,IFERROR(SUBSTITUTE(PIMExport!P71,".",",")*1,PIMExport!P71))</f>
        <v>3000</v>
      </c>
      <c r="Q73" s="47">
        <f>IFERROR(PIMExport!Q71*1,IFERROR(SUBSTITUTE(PIMExport!Q71,".",",")*1,PIMExport!Q71))</f>
        <v>1.1000000000000001</v>
      </c>
      <c r="R73" s="47">
        <f>IFERROR(PIMExport!R71*1,IFERROR(SUBSTITUTE(PIMExport!R71,".",",")*1,PIMExport!R71))</f>
        <v>1.7</v>
      </c>
      <c r="S73" s="47">
        <f>IFERROR(PIMExport!S71*1,IFERROR(SUBSTITUTE(PIMExport!S71,".",",")*1,PIMExport!S71))</f>
        <v>2.1</v>
      </c>
      <c r="T73" s="47">
        <f>IFERROR(PIMExport!T71*1,IFERROR(SUBSTITUTE(PIMExport!T71,".",",")*1,PIMExport!T71))</f>
        <v>25</v>
      </c>
      <c r="U73" s="47">
        <f>IFERROR(PIMExport!U71*1,IFERROR(SUBSTITUTE(PIMExport!U71,".",",")*1,PIMExport!U71))</f>
        <v>0.1</v>
      </c>
      <c r="V73" s="47">
        <f>IFERROR(PIMExport!V71*1,IFERROR(SUBSTITUTE(PIMExport!V71,".",",")*1,PIMExport!V71))</f>
        <v>0</v>
      </c>
      <c r="W73" s="47">
        <f>IFERROR(PIMExport!W71*1,IFERROR(SUBSTITUTE(PIMExport!W71,".",",")*1,PIMExport!W71))</f>
        <v>0</v>
      </c>
      <c r="X73" s="47">
        <f>IFERROR(PIMExport!X71*1,IFERROR(SUBSTITUTE(PIMExport!X71,".",",")*1,PIMExport!X71))</f>
        <v>0</v>
      </c>
      <c r="Y73" s="47">
        <f>IFERROR(PIMExport!Y71*1,IFERROR(SUBSTITUTE(PIMExport!Y71,".",",")*1,PIMExport!Y71))</f>
        <v>5000</v>
      </c>
      <c r="Z73" s="47">
        <f>IFERROR(PIMExport!Z71*1,IFERROR(SUBSTITUTE(PIMExport!Z71,".",",")*1,PIMExport!Z71))</f>
        <v>0</v>
      </c>
      <c r="AA73" s="47">
        <f>IFERROR(PIMExport!AA71*1,IFERROR(SUBSTITUTE(PIMExport!AA71,".",",")*1,PIMExport!AA71))</f>
        <v>0</v>
      </c>
      <c r="AB73" s="47">
        <f>IFERROR(PIMExport!AB71*1,IFERROR(SUBSTITUTE(PIMExport!AB71,".",",")*1,PIMExport!AB71))</f>
        <v>0</v>
      </c>
      <c r="AC73" s="47">
        <f>IFERROR(PIMExport!AC71*1,IFERROR(SUBSTITUTE(PIMExport!AC71,".",",")*1,PIMExport!AC71))</f>
        <v>0</v>
      </c>
      <c r="AD73" s="47">
        <f>IFERROR(PIMExport!AD71*1,IFERROR(SUBSTITUTE(PIMExport!AD71,".",",")*1,PIMExport!AD71))</f>
        <v>0</v>
      </c>
      <c r="AE73" s="47">
        <f>IFERROR(PIMExport!AE71*1,IFERROR(SUBSTITUTE(PIMExport!AE71,".",",")*1,PIMExport!AE71))</f>
        <v>3000</v>
      </c>
      <c r="AF73" s="47">
        <f>IFERROR(PIMExport!AF71*1,IFERROR(SUBSTITUTE(PIMExport!AF71,".",",")*1,PIMExport!AF71))</f>
        <v>3000</v>
      </c>
      <c r="AG73" s="47">
        <f>IFERROR(PIMExport!AG71*1,IFERROR(SUBSTITUTE(PIMExport!AG71,".",",")*1,PIMExport!AG71))</f>
        <v>350</v>
      </c>
      <c r="AH73" s="47">
        <f>IFERROR(PIMExport!AH71*1,IFERROR(SUBSTITUTE(PIMExport!AH71,".",",")*1,PIMExport!AH71))</f>
        <v>750</v>
      </c>
      <c r="AI73" s="47">
        <f>IFERROR(PIMExport!AI71*1,IFERROR(SUBSTITUTE(PIMExport!AI71,".",",")*1,PIMExport!AI71))</f>
        <v>750</v>
      </c>
      <c r="AJ73" s="47">
        <f>IFERROR(PIMExport!AJ71*1,IFERROR(SUBSTITUTE(PIMExport!AJ71,".",",")*1,PIMExport!AJ71))</f>
        <v>0</v>
      </c>
      <c r="AK73" s="47">
        <f>IFERROR(PIMExport!AK71*1,IFERROR(SUBSTITUTE(PIMExport!AK71,".",",")*1,PIMExport!AK71))</f>
        <v>0</v>
      </c>
      <c r="AL73" s="47">
        <f>IFERROR(PIMExport!AL71*1,IFERROR(SUBSTITUTE(PIMExport!AL71,".",",")*1,PIMExport!AL71))</f>
        <v>0.25</v>
      </c>
      <c r="AM73" s="47">
        <f>IFERROR(PIMExport!AM71*1,IFERROR(SUBSTITUTE(PIMExport!AM71,".",",")*1,PIMExport!AM71))</f>
        <v>20</v>
      </c>
      <c r="AN73" s="47">
        <f>IFERROR(PIMExport!AN71*1,IFERROR(SUBSTITUTE(PIMExport!AN71,".",",")*1,PIMExport!AN71))</f>
        <v>1</v>
      </c>
      <c r="AO73" s="47">
        <f>IFERROR(PIMExport!AO71*1,IFERROR(SUBSTITUTE(PIMExport!AO71,".",",")*1,PIMExport!AO71))</f>
        <v>54956</v>
      </c>
      <c r="AP73" s="47">
        <f>IFERROR(PIMExport!AP71*1,IFERROR(SUBSTITUTE(PIMExport!AP71,".",",")*1,PIMExport!AP71))</f>
        <v>600</v>
      </c>
      <c r="AQ73" s="47">
        <f>IFERROR(PIMExport!AQ71*1,IFERROR(SUBSTITUTE(PIMExport!AQ71,".",",")*1,PIMExport!AQ71))</f>
        <v>0</v>
      </c>
      <c r="AR73" s="47">
        <f>IFERROR(PIMExport!AR71*1,IFERROR(SUBSTITUTE(PIMExport!AR71,".",",")*1,PIMExport!AR71))</f>
        <v>0</v>
      </c>
      <c r="AS73" s="47">
        <f>IFERROR(PIMExport!AS71*1,IFERROR(SUBSTITUTE(PIMExport!AS71,".",",")*1,PIMExport!AS71))</f>
        <v>0</v>
      </c>
      <c r="AT73" s="47">
        <f>IFERROR(PIMExport!AT71*1,IFERROR(SUBSTITUTE(PIMExport!AT71,".",",")*1,PIMExport!AT71))</f>
        <v>0</v>
      </c>
      <c r="AU73" s="47">
        <f>IFERROR(PIMExport!AU71*1,IFERROR(SUBSTITUTE(PIMExport!AU71,".",",")*1,PIMExport!AU71))</f>
        <v>0</v>
      </c>
      <c r="AV73" s="47">
        <f>IFERROR(PIMExport!AV71*1,IFERROR(SUBSTITUTE(PIMExport!AV71,".",",")*1,PIMExport!AV71))</f>
        <v>0</v>
      </c>
      <c r="AW73" s="47">
        <f>IFERROR(PIMExport!AW71*1,IFERROR(SUBSTITUTE(PIMExport!AW71,".",",")*1,PIMExport!AW71))</f>
        <v>0</v>
      </c>
      <c r="AX73" s="47">
        <f>IFERROR(PIMExport!AX71*1,IFERROR(SUBSTITUTE(PIMExport!AX71,".",",")*1,PIMExport!AX71))</f>
        <v>0</v>
      </c>
      <c r="AY73" s="47">
        <f>IFERROR(PIMExport!AY71*1,IFERROR(SUBSTITUTE(PIMExport!AY71,".",",")*1,PIMExport!AY71))</f>
        <v>0</v>
      </c>
      <c r="AZ73" s="47">
        <f>IFERROR(PIMExport!AZ71*1,IFERROR(SUBSTITUTE(PIMExport!AZ71,".",",")*1,PIMExport!AZ71))</f>
        <v>0</v>
      </c>
      <c r="BA73" s="47">
        <f>IFERROR(PIMExport!BA71*1,IFERROR(SUBSTITUTE(PIMExport!BA71,".",",")*1,PIMExport!BA71))</f>
        <v>0</v>
      </c>
      <c r="BB73" s="47">
        <f>IFERROR(PIMExport!BB71*1,IFERROR(SUBSTITUTE(PIMExport!BB71,".",",")*1,PIMExport!BB71))</f>
        <v>0</v>
      </c>
      <c r="BC73" s="47">
        <f>IFERROR(PIMExport!BC71*1,IFERROR(SUBSTITUTE(PIMExport!BC71,".",",")*1,PIMExport!BC71))</f>
        <v>0</v>
      </c>
      <c r="BD73" s="47">
        <f>IFERROR(PIMExport!BD71*1,IFERROR(SUBSTITUTE(PIMExport!BD71,".",",")*1,PIMExport!BD71))</f>
        <v>0</v>
      </c>
      <c r="BE73" s="47">
        <f>IFERROR(PIMExport!BE71*1,IFERROR(SUBSTITUTE(PIMExport!BE71,".",",")*1,PIMExport!BE71))</f>
        <v>0</v>
      </c>
      <c r="BF73" s="47">
        <f>IFERROR(PIMExport!BF71*1,IFERROR(SUBSTITUTE(PIMExport!BF71,".",",")*1,PIMExport!BF71))</f>
        <v>0</v>
      </c>
      <c r="BG73" s="47">
        <f>IFERROR(PIMExport!BG71*1,IFERROR(SUBSTITUTE(PIMExport!BG71,".",",")*1,PIMExport!BG71))</f>
        <v>670</v>
      </c>
      <c r="BH73" s="47">
        <f>IFERROR(PIMExport!BH71*1,IFERROR(SUBSTITUTE(PIMExport!BH71,".",",")*1,PIMExport!BH71))</f>
        <v>765</v>
      </c>
      <c r="BI73" s="47">
        <f>IFERROR(PIMExport!BI71*1,IFERROR(SUBSTITUTE(PIMExport!BI71,".",",")*1,PIMExport!BI71))</f>
        <v>805</v>
      </c>
      <c r="BJ73" s="47">
        <f>IFERROR(PIMExport!BJ71*1,IFERROR(SUBSTITUTE(PIMExport!BJ71,".",",")*1,PIMExport!BJ71))</f>
        <v>855</v>
      </c>
      <c r="BK73" s="47">
        <f>IFERROR(PIMExport!BK71*1,IFERROR(SUBSTITUTE(PIMExport!BK71,".",",")*1,PIMExport!BK71))</f>
        <v>895</v>
      </c>
      <c r="BL73" s="47">
        <f>IFERROR(PIMExport!BL71*1,IFERROR(SUBSTITUTE(PIMExport!BL71,".",",")*1,PIMExport!BL71))</f>
        <v>935</v>
      </c>
      <c r="BM73" s="47">
        <f>IFERROR(PIMExport!BM71*1,IFERROR(SUBSTITUTE(PIMExport!BM71,".",",")*1,PIMExport!BM71))</f>
        <v>985</v>
      </c>
      <c r="BN73" s="47">
        <f>IFERROR(PIMExport!BN71*1,IFERROR(SUBSTITUTE(PIMExport!BN71,".",",")*1,PIMExport!BN71))</f>
        <v>1025</v>
      </c>
      <c r="BO73" s="47">
        <f>IFERROR(PIMExport!BO71*1,IFERROR(SUBSTITUTE(PIMExport!BO71,".",",")*1,PIMExport!BO71))</f>
        <v>1075</v>
      </c>
      <c r="BP73" s="47">
        <f>IFERROR(PIMExport!BP71*1,IFERROR(SUBSTITUTE(PIMExport!BP71,".",",")*1,PIMExport!BP71))</f>
        <v>1115</v>
      </c>
      <c r="BQ73" s="47">
        <f>IFERROR(PIMExport!BQ71*1,IFERROR(SUBSTITUTE(PIMExport!BQ71,".",",")*1,PIMExport!BQ71))</f>
        <v>1155</v>
      </c>
      <c r="BR73" s="47">
        <f>IFERROR(PIMExport!BR71*1,IFERROR(SUBSTITUTE(PIMExport!BR71,".",",")*1,PIMExport!BR71))</f>
        <v>1205</v>
      </c>
      <c r="BS73" s="47">
        <f>IFERROR(PIMExport!BS71*1,IFERROR(SUBSTITUTE(PIMExport!BS71,".",",")*1,PIMExport!BS71))</f>
        <v>1245</v>
      </c>
      <c r="BT73" s="47">
        <f>IFERROR(PIMExport!BT71*1,IFERROR(SUBSTITUTE(PIMExport!BT71,".",",")*1,PIMExport!BT71))</f>
        <v>0</v>
      </c>
      <c r="BU73" s="47">
        <f>IFERROR(PIMExport!BU71*1,IFERROR(SUBSTITUTE(PIMExport!BU71,".",",")*1,PIMExport!BU71))</f>
        <v>0</v>
      </c>
      <c r="BV73" s="47">
        <f>IFERROR(PIMExport!BV71*1,IFERROR(SUBSTITUTE(PIMExport!BV71,".",",")*1,PIMExport!BV71))</f>
        <v>0</v>
      </c>
      <c r="BW73" s="47">
        <f>IFERROR(PIMExport!BW71*1,IFERROR(SUBSTITUTE(PIMExport!BW71,".",",")*1,PIMExport!BW71))</f>
        <v>0</v>
      </c>
      <c r="BX73" s="47">
        <f>IFERROR(PIMExport!BX71*1,IFERROR(SUBSTITUTE(PIMExport!BX71,".",",")*1,PIMExport!BX71))</f>
        <v>0</v>
      </c>
      <c r="BY73" s="47">
        <f>IFERROR(PIMExport!BY71*1,IFERROR(SUBSTITUTE(PIMExport!BY71,".",",")*1,PIMExport!BY71))</f>
        <v>0</v>
      </c>
      <c r="BZ73" s="47">
        <f>IFERROR(PIMExport!BZ71*1,IFERROR(SUBSTITUTE(PIMExport!BZ71,".",",")*1,PIMExport!BZ71))</f>
        <v>0</v>
      </c>
      <c r="CA73" s="47">
        <f>IFERROR(PIMExport!CA71*1,IFERROR(SUBSTITUTE(PIMExport!CA71,".",",")*1,PIMExport!CA71))</f>
        <v>0</v>
      </c>
      <c r="CB73" s="47">
        <f>IFERROR(PIMExport!CB71*1,IFERROR(SUBSTITUTE(PIMExport!CB71,".",",")*1,PIMExport!CB71))</f>
        <v>611</v>
      </c>
      <c r="CC73" s="47">
        <f>IFERROR(PIMExport!CC71*1,IFERROR(SUBSTITUTE(PIMExport!CC71,".",",")*1,PIMExport!CC71))</f>
        <v>1366</v>
      </c>
      <c r="CD73" s="47">
        <f>IFERROR(PIMExport!CD71*1,IFERROR(SUBSTITUTE(PIMExport!CD71,".",",")*1,PIMExport!CD71))</f>
        <v>2206</v>
      </c>
      <c r="CE73" s="47">
        <f>IFERROR(PIMExport!CE71*1,IFERROR(SUBSTITUTE(PIMExport!CE71,".",",")*1,PIMExport!CE71))</f>
        <v>3036</v>
      </c>
      <c r="CF73" s="47">
        <f>IFERROR(PIMExport!CF71*1,IFERROR(SUBSTITUTE(PIMExport!CF71,".",",")*1,PIMExport!CF71))</f>
        <v>3876</v>
      </c>
      <c r="CG73" s="47">
        <f>IFERROR(PIMExport!CG71*1,IFERROR(SUBSTITUTE(PIMExport!CG71,".",",")*1,PIMExport!CG71))</f>
        <v>4716</v>
      </c>
      <c r="CH73" s="47">
        <f>IFERROR(PIMExport!CH71*1,IFERROR(SUBSTITUTE(PIMExport!CH71,".",",")*1,PIMExport!CH71))</f>
        <v>5546</v>
      </c>
      <c r="CI73" s="47">
        <f>IFERROR(PIMExport!CI71*1,IFERROR(SUBSTITUTE(PIMExport!CI71,".",",")*1,PIMExport!CI71))</f>
        <v>6386</v>
      </c>
      <c r="CJ73" s="47">
        <f>IFERROR(PIMExport!CJ71*1,IFERROR(SUBSTITUTE(PIMExport!CJ71,".",",")*1,PIMExport!CJ71))</f>
        <v>7216</v>
      </c>
      <c r="CK73" s="47">
        <f>IFERROR(PIMExport!CK71*1,IFERROR(SUBSTITUTE(PIMExport!CK71,".",",")*1,PIMExport!CK71))</f>
        <v>8091</v>
      </c>
      <c r="CL73" s="47">
        <f>IFERROR(PIMExport!CL71*1,IFERROR(SUBSTITUTE(PIMExport!CL71,".",",")*1,PIMExport!CL71))</f>
        <v>8951</v>
      </c>
      <c r="CM73" s="47">
        <f>IFERROR(PIMExport!CM71*1,IFERROR(SUBSTITUTE(PIMExport!CM71,".",",")*1,PIMExport!CM71))</f>
        <v>9876</v>
      </c>
      <c r="CN73" s="47">
        <f>IFERROR(PIMExport!CN71*1,IFERROR(SUBSTITUTE(PIMExport!CN71,".",",")*1,PIMExport!CN71))</f>
        <v>10831</v>
      </c>
      <c r="CO73" s="47">
        <f>IFERROR(PIMExport!CO71*1,IFERROR(SUBSTITUTE(PIMExport!CO71,".",",")*1,PIMExport!CO71))</f>
        <v>15000</v>
      </c>
      <c r="CP73" s="47">
        <f>IFERROR(PIMExport!CP71*1,IFERROR(SUBSTITUTE(PIMExport!CP71,".",",")*1,PIMExport!CP71))</f>
        <v>0</v>
      </c>
      <c r="CQ73" s="47">
        <f>IFERROR(PIMExport!CQ71*1,IFERROR(SUBSTITUTE(PIMExport!CQ71,".",",")*1,PIMExport!CQ71))</f>
        <v>0</v>
      </c>
      <c r="CR73" s="47">
        <f>IFERROR(PIMExport!CR71*1,IFERROR(SUBSTITUTE(PIMExport!CR71,".",",")*1,PIMExport!CR71))</f>
        <v>0</v>
      </c>
      <c r="CS73" s="47">
        <f>IFERROR(PIMExport!CS71*1,IFERROR(SUBSTITUTE(PIMExport!CS71,".",",")*1,PIMExport!CS71))</f>
        <v>0</v>
      </c>
      <c r="CT73" s="47">
        <f>IFERROR(PIMExport!CT71*1,IFERROR(SUBSTITUTE(PIMExport!CT71,".",",")*1,PIMExport!CT71))</f>
        <v>0</v>
      </c>
      <c r="CU73" s="47">
        <f>IFERROR(PIMExport!CU71*1,IFERROR(SUBSTITUTE(PIMExport!CU71,".",",")*1,PIMExport!CU71))</f>
        <v>5</v>
      </c>
      <c r="CV73" s="47">
        <f>IFERROR(PIMExport!CV71*1,IFERROR(SUBSTITUTE(PIMExport!CV71,".",",")*1,PIMExport!CV71))</f>
        <v>12300</v>
      </c>
      <c r="CW73" s="47">
        <f>IFERROR(PIMExport!CW71*1,IFERROR(SUBSTITUTE(PIMExport!CW71,".",",")*1,PIMExport!CW71))</f>
        <v>2.2499999999999999E-4</v>
      </c>
      <c r="CX73" s="47">
        <f>IFERROR(PIMExport!CX71*1,IFERROR(SUBSTITUTE(PIMExport!CX71,".",",")*1,PIMExport!CX71))</f>
        <v>500</v>
      </c>
      <c r="CY73" s="47">
        <f>IFERROR(PIMExport!CY71*1,IFERROR(SUBSTITUTE(PIMExport!CY71,".",",")*1,PIMExport!CY71))</f>
        <v>700</v>
      </c>
      <c r="CZ73" s="47">
        <f>IFERROR(PIMExport!CZ71*1,IFERROR(SUBSTITUTE(PIMExport!CZ71,".",",")*1,PIMExport!CZ71))</f>
        <v>21700</v>
      </c>
      <c r="DA73" s="47">
        <f>IFERROR(PIMExport!DA71*1,IFERROR(SUBSTITUTE(PIMExport!DA71,".",",")*1,PIMExport!DA71))</f>
        <v>700</v>
      </c>
      <c r="DB73" s="47">
        <f>IFERROR(PIMExport!DB71*1,IFERROR(SUBSTITUTE(PIMExport!DB71,".",",")*1,PIMExport!DB71))</f>
        <v>0</v>
      </c>
      <c r="DC73" s="47">
        <f>IFERROR(PIMExport!DC71*1,IFERROR(SUBSTITUTE(PIMExport!DC71,".",",")*1,PIMExport!DC71))</f>
        <v>0</v>
      </c>
      <c r="DD73" s="47">
        <f>IFERROR(PIMExport!DD71*1,IFERROR(SUBSTITUTE(PIMExport!DD71,".",",")*1,PIMExport!DD71))</f>
        <v>0</v>
      </c>
      <c r="DE73" s="47">
        <f>IFERROR(PIMExport!DE71*1,IFERROR(SUBSTITUTE(PIMExport!DE71,".",",")*1,PIMExport!DE71))</f>
        <v>0</v>
      </c>
      <c r="DF73" s="47">
        <f>IFERROR(PIMExport!DF71*1,IFERROR(SUBSTITUTE(PIMExport!DF71,".",",")*1,PIMExport!DF71))</f>
        <v>0</v>
      </c>
      <c r="DG73" s="47">
        <f>IFERROR(PIMExport!DG71*1,IFERROR(SUBSTITUTE(PIMExport!DG71,".",",")*1,PIMExport!DG71))</f>
        <v>0</v>
      </c>
      <c r="DH73" s="47" t="str">
        <f>IFERROR(PIMExport!DH71*1,IFERROR(SUBSTITUTE(PIMExport!DH71,".",",")*1,PIMExport!DH71))</f>
        <v>Equal to or better than 0.025 mm</v>
      </c>
      <c r="DI73" s="47">
        <f>IFERROR(PIMExport!DI71*1,IFERROR(SUBSTITUTE(PIMExport!DI71,".",",")*1,PIMExport!DI71))</f>
        <v>0</v>
      </c>
      <c r="DJ73" s="47" t="str">
        <f>IFERROR(PIMExport!DJ71*1,IFERROR(SUBSTITUTE(PIMExport!DJ71,".",",")*1,PIMExport!DJ71))</f>
        <v>80 x 80 mm</v>
      </c>
      <c r="DK73" s="47" t="str">
        <f>IFERROR(PIMExport!DK71*1,IFERROR(SUBSTITUTE(PIMExport!DK71,".",",")*1,PIMExport!DK71))</f>
        <v>25 mm</v>
      </c>
      <c r="DL73" s="47">
        <f>IFERROR(PIMExport!DL71*1,IFERROR(SUBSTITUTE(PIMExport!DL71,".",",")*1,PIMExport!DL71))</f>
        <v>470</v>
      </c>
      <c r="DM73" s="47">
        <f>IFERROR(PIMExport!DM71*1,IFERROR(SUBSTITUTE(PIMExport!DM71,".",",")*1,PIMExport!DM71))</f>
        <v>12075</v>
      </c>
      <c r="DN73" s="47">
        <f>IFERROR(PIMExport!DN71*1,IFERROR(SUBSTITUTE(PIMExport!DN71,".",",")*1,PIMExport!DN71))</f>
        <v>0</v>
      </c>
      <c r="DO73" s="47">
        <f>IFERROR(PIMExport!DO71*1,IFERROR(SUBSTITUTE(PIMExport!DO71,".",",")*1,PIMExport!DO71))</f>
        <v>0</v>
      </c>
    </row>
    <row r="74" spans="1:119">
      <c r="A74" s="47" t="str">
        <f>IFERROR(PIMExport!A72*1,IFERROR(SUBSTITUTE(PIMExport!A72,".",",")*1,PIMExport!A72))</f>
        <v>WM08D10-L</v>
      </c>
      <c r="B74" s="47" t="str">
        <f>IFERROR(PIMExport!B72*1,IFERROR(SUBSTITUTE(PIMExport!B72,".",",")*1,PIMExport!B72))</f>
        <v>BallScrew</v>
      </c>
      <c r="C74" s="47" t="str">
        <f>IFERROR(PIMExport!C72*1,IFERROR(SUBSTITUTE(PIMExport!C72,".",",")*1,PIMExport!C72))</f>
        <v>Ball Guide</v>
      </c>
      <c r="D74" s="47">
        <f>IFERROR(PIMExport!D72*1,IFERROR(SUBSTITUTE(PIMExport!D72,".",",")*1,PIMExport!D72))</f>
        <v>10830</v>
      </c>
      <c r="E74" s="47">
        <f>IFERROR(PIMExport!E72*1,IFERROR(SUBSTITUTE(PIMExport!E72,".",",")*1,PIMExport!E72))</f>
        <v>6.4</v>
      </c>
      <c r="F74" s="47">
        <f>IFERROR(PIMExport!F72*1,IFERROR(SUBSTITUTE(PIMExport!F72,".",",")*1,PIMExport!F72))</f>
        <v>0</v>
      </c>
      <c r="G74" s="47">
        <f>IFERROR(PIMExport!G72*1,IFERROR(SUBSTITUTE(PIMExport!G72,".",",")*1,PIMExport!G72))</f>
        <v>11.57</v>
      </c>
      <c r="H74" s="47">
        <f>IFERROR(PIMExport!H72*1,IFERROR(SUBSTITUTE(PIMExport!H72,".",",")*1,PIMExport!H72))</f>
        <v>1.08</v>
      </c>
      <c r="I74" s="47">
        <f>IFERROR(PIMExport!I72*1,IFERROR(SUBSTITUTE(PIMExport!I72,".",",")*1,PIMExport!I72))</f>
        <v>324</v>
      </c>
      <c r="J74" s="47">
        <f>IFERROR(PIMExport!J72*1,IFERROR(SUBSTITUTE(PIMExport!J72,".",",")*1,PIMExport!J72))</f>
        <v>48.75</v>
      </c>
      <c r="K74" s="47">
        <f>IFERROR(PIMExport!K72*1,IFERROR(SUBSTITUTE(PIMExport!K72,".",",")*1,PIMExport!K72))</f>
        <v>0</v>
      </c>
      <c r="L74" s="47">
        <f>IFERROR(PIMExport!L72*1,IFERROR(SUBSTITUTE(PIMExport!L72,".",",")*1,PIMExport!L72))</f>
        <v>1.63E-4</v>
      </c>
      <c r="M74" s="47">
        <f>IFERROR(PIMExport!M72*1,IFERROR(SUBSTITUTE(PIMExport!M72,".",",")*1,PIMExport!M72))</f>
        <v>0.9</v>
      </c>
      <c r="N74" s="47">
        <f>IFERROR(PIMExport!N72*1,IFERROR(SUBSTITUTE(PIMExport!N72,".",",")*1,PIMExport!N72))</f>
        <v>150</v>
      </c>
      <c r="O74" s="47">
        <f>IFERROR(PIMExport!O72*1,IFERROR(SUBSTITUTE(PIMExport!O72,".",",")*1,PIMExport!O72))</f>
        <v>1500</v>
      </c>
      <c r="P74" s="47">
        <f>IFERROR(PIMExport!P72*1,IFERROR(SUBSTITUTE(PIMExport!P72,".",",")*1,PIMExport!P72))</f>
        <v>3000</v>
      </c>
      <c r="Q74" s="47">
        <f>IFERROR(PIMExport!Q72*1,IFERROR(SUBSTITUTE(PIMExport!Q72,".",",")*1,PIMExport!Q72))</f>
        <v>1.5</v>
      </c>
      <c r="R74" s="47">
        <f>IFERROR(PIMExport!R72*1,IFERROR(SUBSTITUTE(PIMExport!R72,".",",")*1,PIMExport!R72))</f>
        <v>2.1</v>
      </c>
      <c r="S74" s="47">
        <f>IFERROR(PIMExport!S72*1,IFERROR(SUBSTITUTE(PIMExport!S72,".",",")*1,PIMExport!S72))</f>
        <v>2.5</v>
      </c>
      <c r="T74" s="47">
        <f>IFERROR(PIMExport!T72*1,IFERROR(SUBSTITUTE(PIMExport!T72,".",",")*1,PIMExport!T72))</f>
        <v>25</v>
      </c>
      <c r="U74" s="47">
        <f>IFERROR(PIMExport!U72*1,IFERROR(SUBSTITUTE(PIMExport!U72,".",",")*1,PIMExport!U72))</f>
        <v>0.1</v>
      </c>
      <c r="V74" s="47">
        <f>IFERROR(PIMExport!V72*1,IFERROR(SUBSTITUTE(PIMExport!V72,".",",")*1,PIMExport!V72))</f>
        <v>0</v>
      </c>
      <c r="W74" s="47">
        <f>IFERROR(PIMExport!W72*1,IFERROR(SUBSTITUTE(PIMExport!W72,".",",")*1,PIMExport!W72))</f>
        <v>0</v>
      </c>
      <c r="X74" s="47">
        <f>IFERROR(PIMExport!X72*1,IFERROR(SUBSTITUTE(PIMExport!X72,".",",")*1,PIMExport!X72))</f>
        <v>0</v>
      </c>
      <c r="Y74" s="47">
        <f>IFERROR(PIMExport!Y72*1,IFERROR(SUBSTITUTE(PIMExport!Y72,".",",")*1,PIMExport!Y72))</f>
        <v>5000</v>
      </c>
      <c r="Z74" s="47">
        <f>IFERROR(PIMExport!Z72*1,IFERROR(SUBSTITUTE(PIMExport!Z72,".",",")*1,PIMExport!Z72))</f>
        <v>0</v>
      </c>
      <c r="AA74" s="47">
        <f>IFERROR(PIMExport!AA72*1,IFERROR(SUBSTITUTE(PIMExport!AA72,".",",")*1,PIMExport!AA72))</f>
        <v>0</v>
      </c>
      <c r="AB74" s="47">
        <f>IFERROR(PIMExport!AB72*1,IFERROR(SUBSTITUTE(PIMExport!AB72,".",",")*1,PIMExport!AB72))</f>
        <v>0</v>
      </c>
      <c r="AC74" s="47">
        <f>IFERROR(PIMExport!AC72*1,IFERROR(SUBSTITUTE(PIMExport!AC72,".",",")*1,PIMExport!AC72))</f>
        <v>0</v>
      </c>
      <c r="AD74" s="47">
        <f>IFERROR(PIMExport!AD72*1,IFERROR(SUBSTITUTE(PIMExport!AD72,".",",")*1,PIMExport!AD72))</f>
        <v>0</v>
      </c>
      <c r="AE74" s="47">
        <f>IFERROR(PIMExport!AE72*1,IFERROR(SUBSTITUTE(PIMExport!AE72,".",",")*1,PIMExport!AE72))</f>
        <v>3000</v>
      </c>
      <c r="AF74" s="47">
        <f>IFERROR(PIMExport!AF72*1,IFERROR(SUBSTITUTE(PIMExport!AF72,".",",")*1,PIMExport!AF72))</f>
        <v>3000</v>
      </c>
      <c r="AG74" s="47">
        <f>IFERROR(PIMExport!AG72*1,IFERROR(SUBSTITUTE(PIMExport!AG72,".",",")*1,PIMExport!AG72))</f>
        <v>350</v>
      </c>
      <c r="AH74" s="47">
        <f>IFERROR(PIMExport!AH72*1,IFERROR(SUBSTITUTE(PIMExport!AH72,".",",")*1,PIMExport!AH72))</f>
        <v>750</v>
      </c>
      <c r="AI74" s="47">
        <f>IFERROR(PIMExport!AI72*1,IFERROR(SUBSTITUTE(PIMExport!AI72,".",",")*1,PIMExport!AI72))</f>
        <v>750</v>
      </c>
      <c r="AJ74" s="47">
        <f>IFERROR(PIMExport!AJ72*1,IFERROR(SUBSTITUTE(PIMExport!AJ72,".",",")*1,PIMExport!AJ72))</f>
        <v>0</v>
      </c>
      <c r="AK74" s="47">
        <f>IFERROR(PIMExport!AK72*1,IFERROR(SUBSTITUTE(PIMExport!AK72,".",",")*1,PIMExport!AK72))</f>
        <v>0</v>
      </c>
      <c r="AL74" s="47">
        <f>IFERROR(PIMExport!AL72*1,IFERROR(SUBSTITUTE(PIMExport!AL72,".",",")*1,PIMExport!AL72))</f>
        <v>0.5</v>
      </c>
      <c r="AM74" s="47">
        <f>IFERROR(PIMExport!AM72*1,IFERROR(SUBSTITUTE(PIMExport!AM72,".",",")*1,PIMExport!AM72))</f>
        <v>20</v>
      </c>
      <c r="AN74" s="47">
        <f>IFERROR(PIMExport!AN72*1,IFERROR(SUBSTITUTE(PIMExport!AN72,".",",")*1,PIMExport!AN72))</f>
        <v>1</v>
      </c>
      <c r="AO74" s="47">
        <f>IFERROR(PIMExport!AO72*1,IFERROR(SUBSTITUTE(PIMExport!AO72,".",",")*1,PIMExport!AO72))</f>
        <v>54956</v>
      </c>
      <c r="AP74" s="47">
        <f>IFERROR(PIMExport!AP72*1,IFERROR(SUBSTITUTE(PIMExport!AP72,".",",")*1,PIMExport!AP72))</f>
        <v>600</v>
      </c>
      <c r="AQ74" s="47">
        <f>IFERROR(PIMExport!AQ72*1,IFERROR(SUBSTITUTE(PIMExport!AQ72,".",",")*1,PIMExport!AQ72))</f>
        <v>0</v>
      </c>
      <c r="AR74" s="47">
        <f>IFERROR(PIMExport!AR72*1,IFERROR(SUBSTITUTE(PIMExport!AR72,".",",")*1,PIMExport!AR72))</f>
        <v>0</v>
      </c>
      <c r="AS74" s="47">
        <f>IFERROR(PIMExport!AS72*1,IFERROR(SUBSTITUTE(PIMExport!AS72,".",",")*1,PIMExport!AS72))</f>
        <v>0</v>
      </c>
      <c r="AT74" s="47">
        <f>IFERROR(PIMExport!AT72*1,IFERROR(SUBSTITUTE(PIMExport!AT72,".",",")*1,PIMExport!AT72))</f>
        <v>0</v>
      </c>
      <c r="AU74" s="47">
        <f>IFERROR(PIMExport!AU72*1,IFERROR(SUBSTITUTE(PIMExport!AU72,".",",")*1,PIMExport!AU72))</f>
        <v>0</v>
      </c>
      <c r="AV74" s="47">
        <f>IFERROR(PIMExport!AV72*1,IFERROR(SUBSTITUTE(PIMExport!AV72,".",",")*1,PIMExport!AV72))</f>
        <v>0</v>
      </c>
      <c r="AW74" s="47">
        <f>IFERROR(PIMExport!AW72*1,IFERROR(SUBSTITUTE(PIMExport!AW72,".",",")*1,PIMExport!AW72))</f>
        <v>0</v>
      </c>
      <c r="AX74" s="47">
        <f>IFERROR(PIMExport!AX72*1,IFERROR(SUBSTITUTE(PIMExport!AX72,".",",")*1,PIMExport!AX72))</f>
        <v>0</v>
      </c>
      <c r="AY74" s="47">
        <f>IFERROR(PIMExport!AY72*1,IFERROR(SUBSTITUTE(PIMExport!AY72,".",",")*1,PIMExport!AY72))</f>
        <v>0</v>
      </c>
      <c r="AZ74" s="47">
        <f>IFERROR(PIMExport!AZ72*1,IFERROR(SUBSTITUTE(PIMExport!AZ72,".",",")*1,PIMExport!AZ72))</f>
        <v>0</v>
      </c>
      <c r="BA74" s="47">
        <f>IFERROR(PIMExport!BA72*1,IFERROR(SUBSTITUTE(PIMExport!BA72,".",",")*1,PIMExport!BA72))</f>
        <v>0</v>
      </c>
      <c r="BB74" s="47">
        <f>IFERROR(PIMExport!BB72*1,IFERROR(SUBSTITUTE(PIMExport!BB72,".",",")*1,PIMExport!BB72))</f>
        <v>0</v>
      </c>
      <c r="BC74" s="47">
        <f>IFERROR(PIMExport!BC72*1,IFERROR(SUBSTITUTE(PIMExport!BC72,".",",")*1,PIMExport!BC72))</f>
        <v>0</v>
      </c>
      <c r="BD74" s="47">
        <f>IFERROR(PIMExport!BD72*1,IFERROR(SUBSTITUTE(PIMExport!BD72,".",",")*1,PIMExport!BD72))</f>
        <v>0</v>
      </c>
      <c r="BE74" s="47">
        <f>IFERROR(PIMExport!BE72*1,IFERROR(SUBSTITUTE(PIMExport!BE72,".",",")*1,PIMExport!BE72))</f>
        <v>0</v>
      </c>
      <c r="BF74" s="47">
        <f>IFERROR(PIMExport!BF72*1,IFERROR(SUBSTITUTE(PIMExport!BF72,".",",")*1,PIMExport!BF72))</f>
        <v>0</v>
      </c>
      <c r="BG74" s="47">
        <f>IFERROR(PIMExport!BG72*1,IFERROR(SUBSTITUTE(PIMExport!BG72,".",",")*1,PIMExport!BG72))</f>
        <v>670</v>
      </c>
      <c r="BH74" s="47">
        <f>IFERROR(PIMExport!BH72*1,IFERROR(SUBSTITUTE(PIMExport!BH72,".",",")*1,PIMExport!BH72))</f>
        <v>765</v>
      </c>
      <c r="BI74" s="47">
        <f>IFERROR(PIMExport!BI72*1,IFERROR(SUBSTITUTE(PIMExport!BI72,".",",")*1,PIMExport!BI72))</f>
        <v>805</v>
      </c>
      <c r="BJ74" s="47">
        <f>IFERROR(PIMExport!BJ72*1,IFERROR(SUBSTITUTE(PIMExport!BJ72,".",",")*1,PIMExport!BJ72))</f>
        <v>855</v>
      </c>
      <c r="BK74" s="47">
        <f>IFERROR(PIMExport!BK72*1,IFERROR(SUBSTITUTE(PIMExport!BK72,".",",")*1,PIMExport!BK72))</f>
        <v>895</v>
      </c>
      <c r="BL74" s="47">
        <f>IFERROR(PIMExport!BL72*1,IFERROR(SUBSTITUTE(PIMExport!BL72,".",",")*1,PIMExport!BL72))</f>
        <v>935</v>
      </c>
      <c r="BM74" s="47">
        <f>IFERROR(PIMExport!BM72*1,IFERROR(SUBSTITUTE(PIMExport!BM72,".",",")*1,PIMExport!BM72))</f>
        <v>985</v>
      </c>
      <c r="BN74" s="47">
        <f>IFERROR(PIMExport!BN72*1,IFERROR(SUBSTITUTE(PIMExport!BN72,".",",")*1,PIMExport!BN72))</f>
        <v>1025</v>
      </c>
      <c r="BO74" s="47">
        <f>IFERROR(PIMExport!BO72*1,IFERROR(SUBSTITUTE(PIMExport!BO72,".",",")*1,PIMExport!BO72))</f>
        <v>1075</v>
      </c>
      <c r="BP74" s="47">
        <f>IFERROR(PIMExport!BP72*1,IFERROR(SUBSTITUTE(PIMExport!BP72,".",",")*1,PIMExport!BP72))</f>
        <v>1115</v>
      </c>
      <c r="BQ74" s="47">
        <f>IFERROR(PIMExport!BQ72*1,IFERROR(SUBSTITUTE(PIMExport!BQ72,".",",")*1,PIMExport!BQ72))</f>
        <v>1155</v>
      </c>
      <c r="BR74" s="47">
        <f>IFERROR(PIMExport!BR72*1,IFERROR(SUBSTITUTE(PIMExport!BR72,".",",")*1,PIMExport!BR72))</f>
        <v>1205</v>
      </c>
      <c r="BS74" s="47">
        <f>IFERROR(PIMExport!BS72*1,IFERROR(SUBSTITUTE(PIMExport!BS72,".",",")*1,PIMExport!BS72))</f>
        <v>1245</v>
      </c>
      <c r="BT74" s="47">
        <f>IFERROR(PIMExport!BT72*1,IFERROR(SUBSTITUTE(PIMExport!BT72,".",",")*1,PIMExport!BT72))</f>
        <v>0</v>
      </c>
      <c r="BU74" s="47">
        <f>IFERROR(PIMExport!BU72*1,IFERROR(SUBSTITUTE(PIMExport!BU72,".",",")*1,PIMExport!BU72))</f>
        <v>0</v>
      </c>
      <c r="BV74" s="47">
        <f>IFERROR(PIMExport!BV72*1,IFERROR(SUBSTITUTE(PIMExport!BV72,".",",")*1,PIMExport!BV72))</f>
        <v>0</v>
      </c>
      <c r="BW74" s="47">
        <f>IFERROR(PIMExport!BW72*1,IFERROR(SUBSTITUTE(PIMExport!BW72,".",",")*1,PIMExport!BW72))</f>
        <v>0</v>
      </c>
      <c r="BX74" s="47">
        <f>IFERROR(PIMExport!BX72*1,IFERROR(SUBSTITUTE(PIMExport!BX72,".",",")*1,PIMExport!BX72))</f>
        <v>0</v>
      </c>
      <c r="BY74" s="47">
        <f>IFERROR(PIMExport!BY72*1,IFERROR(SUBSTITUTE(PIMExport!BY72,".",",")*1,PIMExport!BY72))</f>
        <v>0</v>
      </c>
      <c r="BZ74" s="47">
        <f>IFERROR(PIMExport!BZ72*1,IFERROR(SUBSTITUTE(PIMExport!BZ72,".",",")*1,PIMExport!BZ72))</f>
        <v>0</v>
      </c>
      <c r="CA74" s="47">
        <f>IFERROR(PIMExport!CA72*1,IFERROR(SUBSTITUTE(PIMExport!CA72,".",",")*1,PIMExport!CA72))</f>
        <v>0</v>
      </c>
      <c r="CB74" s="47">
        <f>IFERROR(PIMExport!CB72*1,IFERROR(SUBSTITUTE(PIMExport!CB72,".",",")*1,PIMExport!CB72))</f>
        <v>611</v>
      </c>
      <c r="CC74" s="47">
        <f>IFERROR(PIMExport!CC72*1,IFERROR(SUBSTITUTE(PIMExport!CC72,".",",")*1,PIMExport!CC72))</f>
        <v>1366</v>
      </c>
      <c r="CD74" s="47">
        <f>IFERROR(PIMExport!CD72*1,IFERROR(SUBSTITUTE(PIMExport!CD72,".",",")*1,PIMExport!CD72))</f>
        <v>2206</v>
      </c>
      <c r="CE74" s="47">
        <f>IFERROR(PIMExport!CE72*1,IFERROR(SUBSTITUTE(PIMExport!CE72,".",",")*1,PIMExport!CE72))</f>
        <v>3036</v>
      </c>
      <c r="CF74" s="47">
        <f>IFERROR(PIMExport!CF72*1,IFERROR(SUBSTITUTE(PIMExport!CF72,".",",")*1,PIMExport!CF72))</f>
        <v>3876</v>
      </c>
      <c r="CG74" s="47">
        <f>IFERROR(PIMExport!CG72*1,IFERROR(SUBSTITUTE(PIMExport!CG72,".",",")*1,PIMExport!CG72))</f>
        <v>4716</v>
      </c>
      <c r="CH74" s="47">
        <f>IFERROR(PIMExport!CH72*1,IFERROR(SUBSTITUTE(PIMExport!CH72,".",",")*1,PIMExport!CH72))</f>
        <v>5546</v>
      </c>
      <c r="CI74" s="47">
        <f>IFERROR(PIMExport!CI72*1,IFERROR(SUBSTITUTE(PIMExport!CI72,".",",")*1,PIMExport!CI72))</f>
        <v>6386</v>
      </c>
      <c r="CJ74" s="47">
        <f>IFERROR(PIMExport!CJ72*1,IFERROR(SUBSTITUTE(PIMExport!CJ72,".",",")*1,PIMExport!CJ72))</f>
        <v>7216</v>
      </c>
      <c r="CK74" s="47">
        <f>IFERROR(PIMExport!CK72*1,IFERROR(SUBSTITUTE(PIMExport!CK72,".",",")*1,PIMExport!CK72))</f>
        <v>8091</v>
      </c>
      <c r="CL74" s="47">
        <f>IFERROR(PIMExport!CL72*1,IFERROR(SUBSTITUTE(PIMExport!CL72,".",",")*1,PIMExport!CL72))</f>
        <v>8951</v>
      </c>
      <c r="CM74" s="47">
        <f>IFERROR(PIMExport!CM72*1,IFERROR(SUBSTITUTE(PIMExport!CM72,".",",")*1,PIMExport!CM72))</f>
        <v>9876</v>
      </c>
      <c r="CN74" s="47">
        <f>IFERROR(PIMExport!CN72*1,IFERROR(SUBSTITUTE(PIMExport!CN72,".",",")*1,PIMExport!CN72))</f>
        <v>10831</v>
      </c>
      <c r="CO74" s="47">
        <f>IFERROR(PIMExport!CO72*1,IFERROR(SUBSTITUTE(PIMExport!CO72,".",",")*1,PIMExport!CO72))</f>
        <v>15000</v>
      </c>
      <c r="CP74" s="47">
        <f>IFERROR(PIMExport!CP72*1,IFERROR(SUBSTITUTE(PIMExport!CP72,".",",")*1,PIMExport!CP72))</f>
        <v>0</v>
      </c>
      <c r="CQ74" s="47">
        <f>IFERROR(PIMExport!CQ72*1,IFERROR(SUBSTITUTE(PIMExport!CQ72,".",",")*1,PIMExport!CQ72))</f>
        <v>0</v>
      </c>
      <c r="CR74" s="47">
        <f>IFERROR(PIMExport!CR72*1,IFERROR(SUBSTITUTE(PIMExport!CR72,".",",")*1,PIMExport!CR72))</f>
        <v>0</v>
      </c>
      <c r="CS74" s="47">
        <f>IFERROR(PIMExport!CS72*1,IFERROR(SUBSTITUTE(PIMExport!CS72,".",",")*1,PIMExport!CS72))</f>
        <v>0</v>
      </c>
      <c r="CT74" s="47">
        <f>IFERROR(PIMExport!CT72*1,IFERROR(SUBSTITUTE(PIMExport!CT72,".",",")*1,PIMExport!CT72))</f>
        <v>0</v>
      </c>
      <c r="CU74" s="47">
        <f>IFERROR(PIMExport!CU72*1,IFERROR(SUBSTITUTE(PIMExport!CU72,".",",")*1,PIMExport!CU72))</f>
        <v>10</v>
      </c>
      <c r="CV74" s="47">
        <f>IFERROR(PIMExport!CV72*1,IFERROR(SUBSTITUTE(PIMExport!CV72,".",",")*1,PIMExport!CV72))</f>
        <v>13200</v>
      </c>
      <c r="CW74" s="47">
        <f>IFERROR(PIMExport!CW72*1,IFERROR(SUBSTITUTE(PIMExport!CW72,".",",")*1,PIMExport!CW72))</f>
        <v>2.2499999999999999E-4</v>
      </c>
      <c r="CX74" s="47">
        <f>IFERROR(PIMExport!CX72*1,IFERROR(SUBSTITUTE(PIMExport!CX72,".",",")*1,PIMExport!CX72))</f>
        <v>500</v>
      </c>
      <c r="CY74" s="47">
        <f>IFERROR(PIMExport!CY72*1,IFERROR(SUBSTITUTE(PIMExport!CY72,".",",")*1,PIMExport!CY72))</f>
        <v>700</v>
      </c>
      <c r="CZ74" s="47">
        <f>IFERROR(PIMExport!CZ72*1,IFERROR(SUBSTITUTE(PIMExport!CZ72,".",",")*1,PIMExport!CZ72))</f>
        <v>21700</v>
      </c>
      <c r="DA74" s="47">
        <f>IFERROR(PIMExport!DA72*1,IFERROR(SUBSTITUTE(PIMExport!DA72,".",",")*1,PIMExport!DA72))</f>
        <v>700</v>
      </c>
      <c r="DB74" s="47">
        <f>IFERROR(PIMExport!DB72*1,IFERROR(SUBSTITUTE(PIMExport!DB72,".",",")*1,PIMExport!DB72))</f>
        <v>0</v>
      </c>
      <c r="DC74" s="47">
        <f>IFERROR(PIMExport!DC72*1,IFERROR(SUBSTITUTE(PIMExport!DC72,".",",")*1,PIMExport!DC72))</f>
        <v>0</v>
      </c>
      <c r="DD74" s="47">
        <f>IFERROR(PIMExport!DD72*1,IFERROR(SUBSTITUTE(PIMExport!DD72,".",",")*1,PIMExport!DD72))</f>
        <v>0</v>
      </c>
      <c r="DE74" s="47">
        <f>IFERROR(PIMExport!DE72*1,IFERROR(SUBSTITUTE(PIMExport!DE72,".",",")*1,PIMExport!DE72))</f>
        <v>0</v>
      </c>
      <c r="DF74" s="47">
        <f>IFERROR(PIMExport!DF72*1,IFERROR(SUBSTITUTE(PIMExport!DF72,".",",")*1,PIMExport!DF72))</f>
        <v>0</v>
      </c>
      <c r="DG74" s="47">
        <f>IFERROR(PIMExport!DG72*1,IFERROR(SUBSTITUTE(PIMExport!DG72,".",",")*1,PIMExport!DG72))</f>
        <v>0</v>
      </c>
      <c r="DH74" s="47" t="str">
        <f>IFERROR(PIMExport!DH72*1,IFERROR(SUBSTITUTE(PIMExport!DH72,".",",")*1,PIMExport!DH72))</f>
        <v>Equal to or better than 0.025 mm</v>
      </c>
      <c r="DI74" s="47">
        <f>IFERROR(PIMExport!DI72*1,IFERROR(SUBSTITUTE(PIMExport!DI72,".",",")*1,PIMExport!DI72))</f>
        <v>0</v>
      </c>
      <c r="DJ74" s="47" t="str">
        <f>IFERROR(PIMExport!DJ72*1,IFERROR(SUBSTITUTE(PIMExport!DJ72,".",",")*1,PIMExport!DJ72))</f>
        <v>80 x 80 mm</v>
      </c>
      <c r="DK74" s="47" t="str">
        <f>IFERROR(PIMExport!DK72*1,IFERROR(SUBSTITUTE(PIMExport!DK72,".",",")*1,PIMExport!DK72))</f>
        <v>25 mm</v>
      </c>
      <c r="DL74" s="47">
        <f>IFERROR(PIMExport!DL72*1,IFERROR(SUBSTITUTE(PIMExport!DL72,".",",")*1,PIMExport!DL72))</f>
        <v>470</v>
      </c>
      <c r="DM74" s="47">
        <f>IFERROR(PIMExport!DM72*1,IFERROR(SUBSTITUTE(PIMExport!DM72,".",",")*1,PIMExport!DM72))</f>
        <v>12075</v>
      </c>
      <c r="DN74" s="47">
        <f>IFERROR(PIMExport!DN72*1,IFERROR(SUBSTITUTE(PIMExport!DN72,".",",")*1,PIMExport!DN72))</f>
        <v>0</v>
      </c>
      <c r="DO74" s="47">
        <f>IFERROR(PIMExport!DO72*1,IFERROR(SUBSTITUTE(PIMExport!DO72,".",",")*1,PIMExport!DO72))</f>
        <v>0</v>
      </c>
    </row>
    <row r="75" spans="1:119">
      <c r="A75" s="47" t="str">
        <f>IFERROR(PIMExport!A73*1,IFERROR(SUBSTITUTE(PIMExport!A73,".",",")*1,PIMExport!A73))</f>
        <v>WM08D20-L</v>
      </c>
      <c r="B75" s="47" t="str">
        <f>IFERROR(PIMExport!B73*1,IFERROR(SUBSTITUTE(PIMExport!B73,".",",")*1,PIMExport!B73))</f>
        <v>BallScrew</v>
      </c>
      <c r="C75" s="47" t="str">
        <f>IFERROR(PIMExport!C73*1,IFERROR(SUBSTITUTE(PIMExport!C73,".",",")*1,PIMExport!C73))</f>
        <v>Ball Guide</v>
      </c>
      <c r="D75" s="47">
        <f>IFERROR(PIMExport!D73*1,IFERROR(SUBSTITUTE(PIMExport!D73,".",",")*1,PIMExport!D73))</f>
        <v>10830</v>
      </c>
      <c r="E75" s="47">
        <f>IFERROR(PIMExport!E73*1,IFERROR(SUBSTITUTE(PIMExport!E73,".",",")*1,PIMExport!E73))</f>
        <v>6.4</v>
      </c>
      <c r="F75" s="47">
        <f>IFERROR(PIMExport!F73*1,IFERROR(SUBSTITUTE(PIMExport!F73,".",",")*1,PIMExport!F73))</f>
        <v>0</v>
      </c>
      <c r="G75" s="47">
        <f>IFERROR(PIMExport!G73*1,IFERROR(SUBSTITUTE(PIMExport!G73,".",",")*1,PIMExport!G73))</f>
        <v>11.57</v>
      </c>
      <c r="H75" s="47">
        <f>IFERROR(PIMExport!H73*1,IFERROR(SUBSTITUTE(PIMExport!H73,".",",")*1,PIMExport!H73))</f>
        <v>1.08</v>
      </c>
      <c r="I75" s="47">
        <f>IFERROR(PIMExport!I73*1,IFERROR(SUBSTITUTE(PIMExport!I73,".",",")*1,PIMExport!I73))</f>
        <v>324</v>
      </c>
      <c r="J75" s="47">
        <f>IFERROR(PIMExport!J73*1,IFERROR(SUBSTITUTE(PIMExport!J73,".",",")*1,PIMExport!J73))</f>
        <v>48.75</v>
      </c>
      <c r="K75" s="47">
        <f>IFERROR(PIMExport!K73*1,IFERROR(SUBSTITUTE(PIMExport!K73,".",",")*1,PIMExport!K73))</f>
        <v>0</v>
      </c>
      <c r="L75" s="47">
        <f>IFERROR(PIMExport!L73*1,IFERROR(SUBSTITUTE(PIMExport!L73,".",",")*1,PIMExport!L73))</f>
        <v>1.63E-4</v>
      </c>
      <c r="M75" s="47">
        <f>IFERROR(PIMExport!M73*1,IFERROR(SUBSTITUTE(PIMExport!M73,".",",")*1,PIMExport!M73))</f>
        <v>0.9</v>
      </c>
      <c r="N75" s="47">
        <f>IFERROR(PIMExport!N73*1,IFERROR(SUBSTITUTE(PIMExport!N73,".",",")*1,PIMExport!N73))</f>
        <v>150</v>
      </c>
      <c r="O75" s="47">
        <f>IFERROR(PIMExport!O73*1,IFERROR(SUBSTITUTE(PIMExport!O73,".",",")*1,PIMExport!O73))</f>
        <v>1500</v>
      </c>
      <c r="P75" s="47">
        <f>IFERROR(PIMExport!P73*1,IFERROR(SUBSTITUTE(PIMExport!P73,".",",")*1,PIMExport!P73))</f>
        <v>3000</v>
      </c>
      <c r="Q75" s="47">
        <f>IFERROR(PIMExport!Q73*1,IFERROR(SUBSTITUTE(PIMExport!Q73,".",",")*1,PIMExport!Q73))</f>
        <v>1.8</v>
      </c>
      <c r="R75" s="47">
        <f>IFERROR(PIMExport!R73*1,IFERROR(SUBSTITUTE(PIMExport!R73,".",",")*1,PIMExport!R73))</f>
        <v>2.2999999999999998</v>
      </c>
      <c r="S75" s="47">
        <f>IFERROR(PIMExport!S73*1,IFERROR(SUBSTITUTE(PIMExport!S73,".",",")*1,PIMExport!S73))</f>
        <v>2.6</v>
      </c>
      <c r="T75" s="47">
        <f>IFERROR(PIMExport!T73*1,IFERROR(SUBSTITUTE(PIMExport!T73,".",",")*1,PIMExport!T73))</f>
        <v>25</v>
      </c>
      <c r="U75" s="47">
        <f>IFERROR(PIMExport!U73*1,IFERROR(SUBSTITUTE(PIMExport!U73,".",",")*1,PIMExport!U73))</f>
        <v>0.1</v>
      </c>
      <c r="V75" s="47">
        <f>IFERROR(PIMExport!V73*1,IFERROR(SUBSTITUTE(PIMExport!V73,".",",")*1,PIMExport!V73))</f>
        <v>0</v>
      </c>
      <c r="W75" s="47">
        <f>IFERROR(PIMExport!W73*1,IFERROR(SUBSTITUTE(PIMExport!W73,".",",")*1,PIMExport!W73))</f>
        <v>0</v>
      </c>
      <c r="X75" s="47">
        <f>IFERROR(PIMExport!X73*1,IFERROR(SUBSTITUTE(PIMExport!X73,".",",")*1,PIMExport!X73))</f>
        <v>0</v>
      </c>
      <c r="Y75" s="47">
        <f>IFERROR(PIMExport!Y73*1,IFERROR(SUBSTITUTE(PIMExport!Y73,".",",")*1,PIMExport!Y73))</f>
        <v>5000</v>
      </c>
      <c r="Z75" s="47">
        <f>IFERROR(PIMExport!Z73*1,IFERROR(SUBSTITUTE(PIMExport!Z73,".",",")*1,PIMExport!Z73))</f>
        <v>0</v>
      </c>
      <c r="AA75" s="47">
        <f>IFERROR(PIMExport!AA73*1,IFERROR(SUBSTITUTE(PIMExport!AA73,".",",")*1,PIMExport!AA73))</f>
        <v>0</v>
      </c>
      <c r="AB75" s="47">
        <f>IFERROR(PIMExport!AB73*1,IFERROR(SUBSTITUTE(PIMExport!AB73,".",",")*1,PIMExport!AB73))</f>
        <v>0</v>
      </c>
      <c r="AC75" s="47">
        <f>IFERROR(PIMExport!AC73*1,IFERROR(SUBSTITUTE(PIMExport!AC73,".",",")*1,PIMExport!AC73))</f>
        <v>0</v>
      </c>
      <c r="AD75" s="47">
        <f>IFERROR(PIMExport!AD73*1,IFERROR(SUBSTITUTE(PIMExport!AD73,".",",")*1,PIMExport!AD73))</f>
        <v>0</v>
      </c>
      <c r="AE75" s="47">
        <f>IFERROR(PIMExport!AE73*1,IFERROR(SUBSTITUTE(PIMExport!AE73,".",",")*1,PIMExport!AE73))</f>
        <v>3000</v>
      </c>
      <c r="AF75" s="47">
        <f>IFERROR(PIMExport!AF73*1,IFERROR(SUBSTITUTE(PIMExport!AF73,".",",")*1,PIMExport!AF73))</f>
        <v>3000</v>
      </c>
      <c r="AG75" s="47">
        <f>IFERROR(PIMExport!AG73*1,IFERROR(SUBSTITUTE(PIMExport!AG73,".",",")*1,PIMExport!AG73))</f>
        <v>350</v>
      </c>
      <c r="AH75" s="47">
        <f>IFERROR(PIMExport!AH73*1,IFERROR(SUBSTITUTE(PIMExport!AH73,".",",")*1,PIMExport!AH73))</f>
        <v>750</v>
      </c>
      <c r="AI75" s="47">
        <f>IFERROR(PIMExport!AI73*1,IFERROR(SUBSTITUTE(PIMExport!AI73,".",",")*1,PIMExport!AI73))</f>
        <v>750</v>
      </c>
      <c r="AJ75" s="47">
        <f>IFERROR(PIMExport!AJ73*1,IFERROR(SUBSTITUTE(PIMExport!AJ73,".",",")*1,PIMExport!AJ73))</f>
        <v>0</v>
      </c>
      <c r="AK75" s="47">
        <f>IFERROR(PIMExport!AK73*1,IFERROR(SUBSTITUTE(PIMExport!AK73,".",",")*1,PIMExport!AK73))</f>
        <v>0</v>
      </c>
      <c r="AL75" s="47">
        <f>IFERROR(PIMExport!AL73*1,IFERROR(SUBSTITUTE(PIMExport!AL73,".",",")*1,PIMExport!AL73))</f>
        <v>1</v>
      </c>
      <c r="AM75" s="47">
        <f>IFERROR(PIMExport!AM73*1,IFERROR(SUBSTITUTE(PIMExport!AM73,".",",")*1,PIMExport!AM73))</f>
        <v>20</v>
      </c>
      <c r="AN75" s="47">
        <f>IFERROR(PIMExport!AN73*1,IFERROR(SUBSTITUTE(PIMExport!AN73,".",",")*1,PIMExport!AN73))</f>
        <v>1</v>
      </c>
      <c r="AO75" s="47">
        <f>IFERROR(PIMExport!AO73*1,IFERROR(SUBSTITUTE(PIMExport!AO73,".",",")*1,PIMExport!AO73))</f>
        <v>54956</v>
      </c>
      <c r="AP75" s="47">
        <f>IFERROR(PIMExport!AP73*1,IFERROR(SUBSTITUTE(PIMExport!AP73,".",",")*1,PIMExport!AP73))</f>
        <v>600</v>
      </c>
      <c r="AQ75" s="47">
        <f>IFERROR(PIMExport!AQ73*1,IFERROR(SUBSTITUTE(PIMExport!AQ73,".",",")*1,PIMExport!AQ73))</f>
        <v>0</v>
      </c>
      <c r="AR75" s="47">
        <f>IFERROR(PIMExport!AR73*1,IFERROR(SUBSTITUTE(PIMExport!AR73,".",",")*1,PIMExport!AR73))</f>
        <v>0</v>
      </c>
      <c r="AS75" s="47">
        <f>IFERROR(PIMExport!AS73*1,IFERROR(SUBSTITUTE(PIMExport!AS73,".",",")*1,PIMExport!AS73))</f>
        <v>0</v>
      </c>
      <c r="AT75" s="47">
        <f>IFERROR(PIMExport!AT73*1,IFERROR(SUBSTITUTE(PIMExport!AT73,".",",")*1,PIMExport!AT73))</f>
        <v>0</v>
      </c>
      <c r="AU75" s="47">
        <f>IFERROR(PIMExport!AU73*1,IFERROR(SUBSTITUTE(PIMExport!AU73,".",",")*1,PIMExport!AU73))</f>
        <v>0</v>
      </c>
      <c r="AV75" s="47">
        <f>IFERROR(PIMExport!AV73*1,IFERROR(SUBSTITUTE(PIMExport!AV73,".",",")*1,PIMExport!AV73))</f>
        <v>0</v>
      </c>
      <c r="AW75" s="47">
        <f>IFERROR(PIMExport!AW73*1,IFERROR(SUBSTITUTE(PIMExport!AW73,".",",")*1,PIMExport!AW73))</f>
        <v>0</v>
      </c>
      <c r="AX75" s="47">
        <f>IFERROR(PIMExport!AX73*1,IFERROR(SUBSTITUTE(PIMExport!AX73,".",",")*1,PIMExport!AX73))</f>
        <v>0</v>
      </c>
      <c r="AY75" s="47">
        <f>IFERROR(PIMExport!AY73*1,IFERROR(SUBSTITUTE(PIMExport!AY73,".",",")*1,PIMExport!AY73))</f>
        <v>0</v>
      </c>
      <c r="AZ75" s="47">
        <f>IFERROR(PIMExport!AZ73*1,IFERROR(SUBSTITUTE(PIMExport!AZ73,".",",")*1,PIMExport!AZ73))</f>
        <v>0</v>
      </c>
      <c r="BA75" s="47">
        <f>IFERROR(PIMExport!BA73*1,IFERROR(SUBSTITUTE(PIMExport!BA73,".",",")*1,PIMExport!BA73))</f>
        <v>0</v>
      </c>
      <c r="BB75" s="47">
        <f>IFERROR(PIMExport!BB73*1,IFERROR(SUBSTITUTE(PIMExport!BB73,".",",")*1,PIMExport!BB73))</f>
        <v>0</v>
      </c>
      <c r="BC75" s="47">
        <f>IFERROR(PIMExport!BC73*1,IFERROR(SUBSTITUTE(PIMExport!BC73,".",",")*1,PIMExport!BC73))</f>
        <v>0</v>
      </c>
      <c r="BD75" s="47">
        <f>IFERROR(PIMExport!BD73*1,IFERROR(SUBSTITUTE(PIMExport!BD73,".",",")*1,PIMExport!BD73))</f>
        <v>0</v>
      </c>
      <c r="BE75" s="47">
        <f>IFERROR(PIMExport!BE73*1,IFERROR(SUBSTITUTE(PIMExport!BE73,".",",")*1,PIMExport!BE73))</f>
        <v>0</v>
      </c>
      <c r="BF75" s="47">
        <f>IFERROR(PIMExport!BF73*1,IFERROR(SUBSTITUTE(PIMExport!BF73,".",",")*1,PIMExport!BF73))</f>
        <v>0</v>
      </c>
      <c r="BG75" s="47">
        <f>IFERROR(PIMExport!BG73*1,IFERROR(SUBSTITUTE(PIMExport!BG73,".",",")*1,PIMExport!BG73))</f>
        <v>670</v>
      </c>
      <c r="BH75" s="47">
        <f>IFERROR(PIMExport!BH73*1,IFERROR(SUBSTITUTE(PIMExport!BH73,".",",")*1,PIMExport!BH73))</f>
        <v>765</v>
      </c>
      <c r="BI75" s="47">
        <f>IFERROR(PIMExport!BI73*1,IFERROR(SUBSTITUTE(PIMExport!BI73,".",",")*1,PIMExport!BI73))</f>
        <v>805</v>
      </c>
      <c r="BJ75" s="47">
        <f>IFERROR(PIMExport!BJ73*1,IFERROR(SUBSTITUTE(PIMExport!BJ73,".",",")*1,PIMExport!BJ73))</f>
        <v>855</v>
      </c>
      <c r="BK75" s="47">
        <f>IFERROR(PIMExport!BK73*1,IFERROR(SUBSTITUTE(PIMExport!BK73,".",",")*1,PIMExport!BK73))</f>
        <v>895</v>
      </c>
      <c r="BL75" s="47">
        <f>IFERROR(PIMExport!BL73*1,IFERROR(SUBSTITUTE(PIMExport!BL73,".",",")*1,PIMExport!BL73))</f>
        <v>935</v>
      </c>
      <c r="BM75" s="47">
        <f>IFERROR(PIMExport!BM73*1,IFERROR(SUBSTITUTE(PIMExport!BM73,".",",")*1,PIMExport!BM73))</f>
        <v>985</v>
      </c>
      <c r="BN75" s="47">
        <f>IFERROR(PIMExport!BN73*1,IFERROR(SUBSTITUTE(PIMExport!BN73,".",",")*1,PIMExport!BN73))</f>
        <v>1025</v>
      </c>
      <c r="BO75" s="47">
        <f>IFERROR(PIMExport!BO73*1,IFERROR(SUBSTITUTE(PIMExport!BO73,".",",")*1,PIMExport!BO73))</f>
        <v>1075</v>
      </c>
      <c r="BP75" s="47">
        <f>IFERROR(PIMExport!BP73*1,IFERROR(SUBSTITUTE(PIMExport!BP73,".",",")*1,PIMExport!BP73))</f>
        <v>1115</v>
      </c>
      <c r="BQ75" s="47">
        <f>IFERROR(PIMExport!BQ73*1,IFERROR(SUBSTITUTE(PIMExport!BQ73,".",",")*1,PIMExport!BQ73))</f>
        <v>1155</v>
      </c>
      <c r="BR75" s="47">
        <f>IFERROR(PIMExport!BR73*1,IFERROR(SUBSTITUTE(PIMExport!BR73,".",",")*1,PIMExport!BR73))</f>
        <v>1205</v>
      </c>
      <c r="BS75" s="47">
        <f>IFERROR(PIMExport!BS73*1,IFERROR(SUBSTITUTE(PIMExport!BS73,".",",")*1,PIMExport!BS73))</f>
        <v>1245</v>
      </c>
      <c r="BT75" s="47">
        <f>IFERROR(PIMExport!BT73*1,IFERROR(SUBSTITUTE(PIMExport!BT73,".",",")*1,PIMExport!BT73))</f>
        <v>0</v>
      </c>
      <c r="BU75" s="47">
        <f>IFERROR(PIMExport!BU73*1,IFERROR(SUBSTITUTE(PIMExport!BU73,".",",")*1,PIMExport!BU73))</f>
        <v>0</v>
      </c>
      <c r="BV75" s="47">
        <f>IFERROR(PIMExport!BV73*1,IFERROR(SUBSTITUTE(PIMExport!BV73,".",",")*1,PIMExport!BV73))</f>
        <v>0</v>
      </c>
      <c r="BW75" s="47">
        <f>IFERROR(PIMExport!BW73*1,IFERROR(SUBSTITUTE(PIMExport!BW73,".",",")*1,PIMExport!BW73))</f>
        <v>0</v>
      </c>
      <c r="BX75" s="47">
        <f>IFERROR(PIMExport!BX73*1,IFERROR(SUBSTITUTE(PIMExport!BX73,".",",")*1,PIMExport!BX73))</f>
        <v>0</v>
      </c>
      <c r="BY75" s="47">
        <f>IFERROR(PIMExport!BY73*1,IFERROR(SUBSTITUTE(PIMExport!BY73,".",",")*1,PIMExport!BY73))</f>
        <v>0</v>
      </c>
      <c r="BZ75" s="47">
        <f>IFERROR(PIMExport!BZ73*1,IFERROR(SUBSTITUTE(PIMExport!BZ73,".",",")*1,PIMExport!BZ73))</f>
        <v>0</v>
      </c>
      <c r="CA75" s="47">
        <f>IFERROR(PIMExport!CA73*1,IFERROR(SUBSTITUTE(PIMExport!CA73,".",",")*1,PIMExport!CA73))</f>
        <v>0</v>
      </c>
      <c r="CB75" s="47">
        <f>IFERROR(PIMExport!CB73*1,IFERROR(SUBSTITUTE(PIMExport!CB73,".",",")*1,PIMExport!CB73))</f>
        <v>611</v>
      </c>
      <c r="CC75" s="47">
        <f>IFERROR(PIMExport!CC73*1,IFERROR(SUBSTITUTE(PIMExport!CC73,".",",")*1,PIMExport!CC73))</f>
        <v>1366</v>
      </c>
      <c r="CD75" s="47">
        <f>IFERROR(PIMExport!CD73*1,IFERROR(SUBSTITUTE(PIMExport!CD73,".",",")*1,PIMExport!CD73))</f>
        <v>2206</v>
      </c>
      <c r="CE75" s="47">
        <f>IFERROR(PIMExport!CE73*1,IFERROR(SUBSTITUTE(PIMExport!CE73,".",",")*1,PIMExport!CE73))</f>
        <v>3036</v>
      </c>
      <c r="CF75" s="47">
        <f>IFERROR(PIMExport!CF73*1,IFERROR(SUBSTITUTE(PIMExport!CF73,".",",")*1,PIMExport!CF73))</f>
        <v>3876</v>
      </c>
      <c r="CG75" s="47">
        <f>IFERROR(PIMExport!CG73*1,IFERROR(SUBSTITUTE(PIMExport!CG73,".",",")*1,PIMExport!CG73))</f>
        <v>4716</v>
      </c>
      <c r="CH75" s="47">
        <f>IFERROR(PIMExport!CH73*1,IFERROR(SUBSTITUTE(PIMExport!CH73,".",",")*1,PIMExport!CH73))</f>
        <v>5546</v>
      </c>
      <c r="CI75" s="47">
        <f>IFERROR(PIMExport!CI73*1,IFERROR(SUBSTITUTE(PIMExport!CI73,".",",")*1,PIMExport!CI73))</f>
        <v>6386</v>
      </c>
      <c r="CJ75" s="47">
        <f>IFERROR(PIMExport!CJ73*1,IFERROR(SUBSTITUTE(PIMExport!CJ73,".",",")*1,PIMExport!CJ73))</f>
        <v>7216</v>
      </c>
      <c r="CK75" s="47">
        <f>IFERROR(PIMExport!CK73*1,IFERROR(SUBSTITUTE(PIMExport!CK73,".",",")*1,PIMExport!CK73))</f>
        <v>8091</v>
      </c>
      <c r="CL75" s="47">
        <f>IFERROR(PIMExport!CL73*1,IFERROR(SUBSTITUTE(PIMExport!CL73,".",",")*1,PIMExport!CL73))</f>
        <v>8951</v>
      </c>
      <c r="CM75" s="47">
        <f>IFERROR(PIMExport!CM73*1,IFERROR(SUBSTITUTE(PIMExport!CM73,".",",")*1,PIMExport!CM73))</f>
        <v>9876</v>
      </c>
      <c r="CN75" s="47">
        <f>IFERROR(PIMExport!CN73*1,IFERROR(SUBSTITUTE(PIMExport!CN73,".",",")*1,PIMExport!CN73))</f>
        <v>10831</v>
      </c>
      <c r="CO75" s="47">
        <f>IFERROR(PIMExport!CO73*1,IFERROR(SUBSTITUTE(PIMExport!CO73,".",",")*1,PIMExport!CO73))</f>
        <v>15000</v>
      </c>
      <c r="CP75" s="47">
        <f>IFERROR(PIMExport!CP73*1,IFERROR(SUBSTITUTE(PIMExport!CP73,".",",")*1,PIMExport!CP73))</f>
        <v>0</v>
      </c>
      <c r="CQ75" s="47">
        <f>IFERROR(PIMExport!CQ73*1,IFERROR(SUBSTITUTE(PIMExport!CQ73,".",",")*1,PIMExport!CQ73))</f>
        <v>0</v>
      </c>
      <c r="CR75" s="47">
        <f>IFERROR(PIMExport!CR73*1,IFERROR(SUBSTITUTE(PIMExport!CR73,".",",")*1,PIMExport!CR73))</f>
        <v>0</v>
      </c>
      <c r="CS75" s="47">
        <f>IFERROR(PIMExport!CS73*1,IFERROR(SUBSTITUTE(PIMExport!CS73,".",",")*1,PIMExport!CS73))</f>
        <v>0</v>
      </c>
      <c r="CT75" s="47">
        <f>IFERROR(PIMExport!CT73*1,IFERROR(SUBSTITUTE(PIMExport!CT73,".",",")*1,PIMExport!CT73))</f>
        <v>0</v>
      </c>
      <c r="CU75" s="47">
        <f>IFERROR(PIMExport!CU73*1,IFERROR(SUBSTITUTE(PIMExport!CU73,".",",")*1,PIMExport!CU73))</f>
        <v>20</v>
      </c>
      <c r="CV75" s="47">
        <f>IFERROR(PIMExport!CV73*1,IFERROR(SUBSTITUTE(PIMExport!CV73,".",",")*1,PIMExport!CV73))</f>
        <v>13000</v>
      </c>
      <c r="CW75" s="47">
        <f>IFERROR(PIMExport!CW73*1,IFERROR(SUBSTITUTE(PIMExport!CW73,".",",")*1,PIMExport!CW73))</f>
        <v>2.2499999999999999E-4</v>
      </c>
      <c r="CX75" s="47">
        <f>IFERROR(PIMExport!CX73*1,IFERROR(SUBSTITUTE(PIMExport!CX73,".",",")*1,PIMExport!CX73))</f>
        <v>500</v>
      </c>
      <c r="CY75" s="47">
        <f>IFERROR(PIMExport!CY73*1,IFERROR(SUBSTITUTE(PIMExport!CY73,".",",")*1,PIMExport!CY73))</f>
        <v>700</v>
      </c>
      <c r="CZ75" s="47">
        <f>IFERROR(PIMExport!CZ73*1,IFERROR(SUBSTITUTE(PIMExport!CZ73,".",",")*1,PIMExport!CZ73))</f>
        <v>21700</v>
      </c>
      <c r="DA75" s="47">
        <f>IFERROR(PIMExport!DA73*1,IFERROR(SUBSTITUTE(PIMExport!DA73,".",",")*1,PIMExport!DA73))</f>
        <v>700</v>
      </c>
      <c r="DB75" s="47">
        <f>IFERROR(PIMExport!DB73*1,IFERROR(SUBSTITUTE(PIMExport!DB73,".",",")*1,PIMExport!DB73))</f>
        <v>0</v>
      </c>
      <c r="DC75" s="47">
        <f>IFERROR(PIMExport!DC73*1,IFERROR(SUBSTITUTE(PIMExport!DC73,".",",")*1,PIMExport!DC73))</f>
        <v>0</v>
      </c>
      <c r="DD75" s="47">
        <f>IFERROR(PIMExport!DD73*1,IFERROR(SUBSTITUTE(PIMExport!DD73,".",",")*1,PIMExport!DD73))</f>
        <v>0</v>
      </c>
      <c r="DE75" s="47">
        <f>IFERROR(PIMExport!DE73*1,IFERROR(SUBSTITUTE(PIMExport!DE73,".",",")*1,PIMExport!DE73))</f>
        <v>0</v>
      </c>
      <c r="DF75" s="47">
        <f>IFERROR(PIMExport!DF73*1,IFERROR(SUBSTITUTE(PIMExport!DF73,".",",")*1,PIMExport!DF73))</f>
        <v>0</v>
      </c>
      <c r="DG75" s="47">
        <f>IFERROR(PIMExport!DG73*1,IFERROR(SUBSTITUTE(PIMExport!DG73,".",",")*1,PIMExport!DG73))</f>
        <v>0</v>
      </c>
      <c r="DH75" s="47" t="str">
        <f>IFERROR(PIMExport!DH73*1,IFERROR(SUBSTITUTE(PIMExport!DH73,".",",")*1,PIMExport!DH73))</f>
        <v>Equal to or better than 0.025 mm</v>
      </c>
      <c r="DI75" s="47">
        <f>IFERROR(PIMExport!DI73*1,IFERROR(SUBSTITUTE(PIMExport!DI73,".",",")*1,PIMExport!DI73))</f>
        <v>0</v>
      </c>
      <c r="DJ75" s="47" t="str">
        <f>IFERROR(PIMExport!DJ73*1,IFERROR(SUBSTITUTE(PIMExport!DJ73,".",",")*1,PIMExport!DJ73))</f>
        <v>80 x 80 mm</v>
      </c>
      <c r="DK75" s="47" t="str">
        <f>IFERROR(PIMExport!DK73*1,IFERROR(SUBSTITUTE(PIMExport!DK73,".",",")*1,PIMExport!DK73))</f>
        <v>25 mm</v>
      </c>
      <c r="DL75" s="47">
        <f>IFERROR(PIMExport!DL73*1,IFERROR(SUBSTITUTE(PIMExport!DL73,".",",")*1,PIMExport!DL73))</f>
        <v>470</v>
      </c>
      <c r="DM75" s="47">
        <f>IFERROR(PIMExport!DM73*1,IFERROR(SUBSTITUTE(PIMExport!DM73,".",",")*1,PIMExport!DM73))</f>
        <v>12075</v>
      </c>
      <c r="DN75" s="47">
        <f>IFERROR(PIMExport!DN73*1,IFERROR(SUBSTITUTE(PIMExport!DN73,".",",")*1,PIMExport!DN73))</f>
        <v>0</v>
      </c>
      <c r="DO75" s="47">
        <f>IFERROR(PIMExport!DO73*1,IFERROR(SUBSTITUTE(PIMExport!DO73,".",",")*1,PIMExport!DO73))</f>
        <v>0</v>
      </c>
    </row>
    <row r="76" spans="1:119">
      <c r="A76" s="47" t="str">
        <f>IFERROR(PIMExport!A74*1,IFERROR(SUBSTITUTE(PIMExport!A74,".",",")*1,PIMExport!A74))</f>
        <v>WM08D50-L</v>
      </c>
      <c r="B76" s="47" t="str">
        <f>IFERROR(PIMExport!B74*1,IFERROR(SUBSTITUTE(PIMExport!B74,".",",")*1,PIMExport!B74))</f>
        <v>BallScrew</v>
      </c>
      <c r="C76" s="47" t="str">
        <f>IFERROR(PIMExport!C74*1,IFERROR(SUBSTITUTE(PIMExport!C74,".",",")*1,PIMExport!C74))</f>
        <v>Ball Guide</v>
      </c>
      <c r="D76" s="47">
        <f>IFERROR(PIMExport!D74*1,IFERROR(SUBSTITUTE(PIMExport!D74,".",",")*1,PIMExport!D74))</f>
        <v>4795</v>
      </c>
      <c r="E76" s="47">
        <f>IFERROR(PIMExport!E74*1,IFERROR(SUBSTITUTE(PIMExport!E74,".",",")*1,PIMExport!E74))</f>
        <v>6.4</v>
      </c>
      <c r="F76" s="47">
        <f>IFERROR(PIMExport!F74*1,IFERROR(SUBSTITUTE(PIMExport!F74,".",",")*1,PIMExport!F74))</f>
        <v>0</v>
      </c>
      <c r="G76" s="47">
        <f>IFERROR(PIMExport!G74*1,IFERROR(SUBSTITUTE(PIMExport!G74,".",",")*1,PIMExport!G74))</f>
        <v>11.57</v>
      </c>
      <c r="H76" s="47">
        <f>IFERROR(PIMExport!H74*1,IFERROR(SUBSTITUTE(PIMExport!H74,".",",")*1,PIMExport!H74))</f>
        <v>1.08</v>
      </c>
      <c r="I76" s="47">
        <f>IFERROR(PIMExport!I74*1,IFERROR(SUBSTITUTE(PIMExport!I74,".",",")*1,PIMExport!I74))</f>
        <v>324</v>
      </c>
      <c r="J76" s="47">
        <f>IFERROR(PIMExport!J74*1,IFERROR(SUBSTITUTE(PIMExport!J74,".",",")*1,PIMExport!J74))</f>
        <v>48.75</v>
      </c>
      <c r="K76" s="47">
        <f>IFERROR(PIMExport!K74*1,IFERROR(SUBSTITUTE(PIMExport!K74,".",",")*1,PIMExport!K74))</f>
        <v>0</v>
      </c>
      <c r="L76" s="47">
        <f>IFERROR(PIMExport!L74*1,IFERROR(SUBSTITUTE(PIMExport!L74,".",",")*1,PIMExport!L74))</f>
        <v>1.63E-4</v>
      </c>
      <c r="M76" s="47">
        <f>IFERROR(PIMExport!M74*1,IFERROR(SUBSTITUTE(PIMExport!M74,".",",")*1,PIMExport!M74))</f>
        <v>0.9</v>
      </c>
      <c r="N76" s="47">
        <f>IFERROR(PIMExport!N74*1,IFERROR(SUBSTITUTE(PIMExport!N74,".",",")*1,PIMExport!N74))</f>
        <v>150</v>
      </c>
      <c r="O76" s="47">
        <f>IFERROR(PIMExport!O74*1,IFERROR(SUBSTITUTE(PIMExport!O74,".",",")*1,PIMExport!O74))</f>
        <v>1500</v>
      </c>
      <c r="P76" s="47">
        <f>IFERROR(PIMExport!P74*1,IFERROR(SUBSTITUTE(PIMExport!P74,".",",")*1,PIMExport!P74))</f>
        <v>3000</v>
      </c>
      <c r="Q76" s="47">
        <f>IFERROR(PIMExport!Q74*1,IFERROR(SUBSTITUTE(PIMExport!Q74,".",",")*1,PIMExport!Q74))</f>
        <v>2.2999999999999998</v>
      </c>
      <c r="R76" s="47">
        <f>IFERROR(PIMExport!R74*1,IFERROR(SUBSTITUTE(PIMExport!R74,".",",")*1,PIMExport!R74))</f>
        <v>3</v>
      </c>
      <c r="S76" s="47">
        <f>IFERROR(PIMExport!S74*1,IFERROR(SUBSTITUTE(PIMExport!S74,".",",")*1,PIMExport!S74))</f>
        <v>3.6</v>
      </c>
      <c r="T76" s="47">
        <f>IFERROR(PIMExport!T74*1,IFERROR(SUBSTITUTE(PIMExport!T74,".",",")*1,PIMExport!T74))</f>
        <v>25</v>
      </c>
      <c r="U76" s="47">
        <f>IFERROR(PIMExport!U74*1,IFERROR(SUBSTITUTE(PIMExport!U74,".",",")*1,PIMExport!U74))</f>
        <v>0.1</v>
      </c>
      <c r="V76" s="47">
        <f>IFERROR(PIMExport!V74*1,IFERROR(SUBSTITUTE(PIMExport!V74,".",",")*1,PIMExport!V74))</f>
        <v>0</v>
      </c>
      <c r="W76" s="47">
        <f>IFERROR(PIMExport!W74*1,IFERROR(SUBSTITUTE(PIMExport!W74,".",",")*1,PIMExport!W74))</f>
        <v>0</v>
      </c>
      <c r="X76" s="47">
        <f>IFERROR(PIMExport!X74*1,IFERROR(SUBSTITUTE(PIMExport!X74,".",",")*1,PIMExport!X74))</f>
        <v>0</v>
      </c>
      <c r="Y76" s="47">
        <f>IFERROR(PIMExport!Y74*1,IFERROR(SUBSTITUTE(PIMExport!Y74,".",",")*1,PIMExport!Y74))</f>
        <v>5000</v>
      </c>
      <c r="Z76" s="47">
        <f>IFERROR(PIMExport!Z74*1,IFERROR(SUBSTITUTE(PIMExport!Z74,".",",")*1,PIMExport!Z74))</f>
        <v>0</v>
      </c>
      <c r="AA76" s="47">
        <f>IFERROR(PIMExport!AA74*1,IFERROR(SUBSTITUTE(PIMExport!AA74,".",",")*1,PIMExport!AA74))</f>
        <v>0</v>
      </c>
      <c r="AB76" s="47">
        <f>IFERROR(PIMExport!AB74*1,IFERROR(SUBSTITUTE(PIMExport!AB74,".",",")*1,PIMExport!AB74))</f>
        <v>0</v>
      </c>
      <c r="AC76" s="47">
        <f>IFERROR(PIMExport!AC74*1,IFERROR(SUBSTITUTE(PIMExport!AC74,".",",")*1,PIMExport!AC74))</f>
        <v>0</v>
      </c>
      <c r="AD76" s="47">
        <f>IFERROR(PIMExport!AD74*1,IFERROR(SUBSTITUTE(PIMExport!AD74,".",",")*1,PIMExport!AD74))</f>
        <v>0</v>
      </c>
      <c r="AE76" s="47">
        <f>IFERROR(PIMExport!AE74*1,IFERROR(SUBSTITUTE(PIMExport!AE74,".",",")*1,PIMExport!AE74))</f>
        <v>3000</v>
      </c>
      <c r="AF76" s="47">
        <f>IFERROR(PIMExport!AF74*1,IFERROR(SUBSTITUTE(PIMExport!AF74,".",",")*1,PIMExport!AF74))</f>
        <v>3000</v>
      </c>
      <c r="AG76" s="47">
        <f>IFERROR(PIMExport!AG74*1,IFERROR(SUBSTITUTE(PIMExport!AG74,".",",")*1,PIMExport!AG74))</f>
        <v>350</v>
      </c>
      <c r="AH76" s="47">
        <f>IFERROR(PIMExport!AH74*1,IFERROR(SUBSTITUTE(PIMExport!AH74,".",",")*1,PIMExport!AH74))</f>
        <v>750</v>
      </c>
      <c r="AI76" s="47">
        <f>IFERROR(PIMExport!AI74*1,IFERROR(SUBSTITUTE(PIMExport!AI74,".",",")*1,PIMExport!AI74))</f>
        <v>750</v>
      </c>
      <c r="AJ76" s="47">
        <f>IFERROR(PIMExport!AJ74*1,IFERROR(SUBSTITUTE(PIMExport!AJ74,".",",")*1,PIMExport!AJ74))</f>
        <v>0</v>
      </c>
      <c r="AK76" s="47">
        <f>IFERROR(PIMExport!AK74*1,IFERROR(SUBSTITUTE(PIMExport!AK74,".",",")*1,PIMExport!AK74))</f>
        <v>0</v>
      </c>
      <c r="AL76" s="47">
        <f>IFERROR(PIMExport!AL74*1,IFERROR(SUBSTITUTE(PIMExport!AL74,".",",")*1,PIMExport!AL74))</f>
        <v>2.5</v>
      </c>
      <c r="AM76" s="47">
        <f>IFERROR(PIMExport!AM74*1,IFERROR(SUBSTITUTE(PIMExport!AM74,".",",")*1,PIMExport!AM74))</f>
        <v>20</v>
      </c>
      <c r="AN76" s="47">
        <f>IFERROR(PIMExport!AN74*1,IFERROR(SUBSTITUTE(PIMExport!AN74,".",",")*1,PIMExport!AN74))</f>
        <v>1</v>
      </c>
      <c r="AO76" s="47">
        <f>IFERROR(PIMExport!AO74*1,IFERROR(SUBSTITUTE(PIMExport!AO74,".",",")*1,PIMExport!AO74))</f>
        <v>54956</v>
      </c>
      <c r="AP76" s="47">
        <f>IFERROR(PIMExport!AP74*1,IFERROR(SUBSTITUTE(PIMExport!AP74,".",",")*1,PIMExport!AP74))</f>
        <v>600</v>
      </c>
      <c r="AQ76" s="47">
        <f>IFERROR(PIMExport!AQ74*1,IFERROR(SUBSTITUTE(PIMExport!AQ74,".",",")*1,PIMExport!AQ74))</f>
        <v>0</v>
      </c>
      <c r="AR76" s="47">
        <f>IFERROR(PIMExport!AR74*1,IFERROR(SUBSTITUTE(PIMExport!AR74,".",",")*1,PIMExport!AR74))</f>
        <v>0</v>
      </c>
      <c r="AS76" s="47">
        <f>IFERROR(PIMExport!AS74*1,IFERROR(SUBSTITUTE(PIMExport!AS74,".",",")*1,PIMExport!AS74))</f>
        <v>0</v>
      </c>
      <c r="AT76" s="47">
        <f>IFERROR(PIMExport!AT74*1,IFERROR(SUBSTITUTE(PIMExport!AT74,".",",")*1,PIMExport!AT74))</f>
        <v>0</v>
      </c>
      <c r="AU76" s="47">
        <f>IFERROR(PIMExport!AU74*1,IFERROR(SUBSTITUTE(PIMExport!AU74,".",",")*1,PIMExport!AU74))</f>
        <v>0</v>
      </c>
      <c r="AV76" s="47">
        <f>IFERROR(PIMExport!AV74*1,IFERROR(SUBSTITUTE(PIMExport!AV74,".",",")*1,PIMExport!AV74))</f>
        <v>0</v>
      </c>
      <c r="AW76" s="47">
        <f>IFERROR(PIMExport!AW74*1,IFERROR(SUBSTITUTE(PIMExport!AW74,".",",")*1,PIMExport!AW74))</f>
        <v>0</v>
      </c>
      <c r="AX76" s="47">
        <f>IFERROR(PIMExport!AX74*1,IFERROR(SUBSTITUTE(PIMExport!AX74,".",",")*1,PIMExport!AX74))</f>
        <v>0</v>
      </c>
      <c r="AY76" s="47">
        <f>IFERROR(PIMExport!AY74*1,IFERROR(SUBSTITUTE(PIMExport!AY74,".",",")*1,PIMExport!AY74))</f>
        <v>0</v>
      </c>
      <c r="AZ76" s="47">
        <f>IFERROR(PIMExport!AZ74*1,IFERROR(SUBSTITUTE(PIMExport!AZ74,".",",")*1,PIMExport!AZ74))</f>
        <v>0</v>
      </c>
      <c r="BA76" s="47">
        <f>IFERROR(PIMExport!BA74*1,IFERROR(SUBSTITUTE(PIMExport!BA74,".",",")*1,PIMExport!BA74))</f>
        <v>0</v>
      </c>
      <c r="BB76" s="47">
        <f>IFERROR(PIMExport!BB74*1,IFERROR(SUBSTITUTE(PIMExport!BB74,".",",")*1,PIMExport!BB74))</f>
        <v>0</v>
      </c>
      <c r="BC76" s="47">
        <f>IFERROR(PIMExport!BC74*1,IFERROR(SUBSTITUTE(PIMExport!BC74,".",",")*1,PIMExport!BC74))</f>
        <v>0</v>
      </c>
      <c r="BD76" s="47">
        <f>IFERROR(PIMExport!BD74*1,IFERROR(SUBSTITUTE(PIMExport!BD74,".",",")*1,PIMExport!BD74))</f>
        <v>0</v>
      </c>
      <c r="BE76" s="47">
        <f>IFERROR(PIMExport!BE74*1,IFERROR(SUBSTITUTE(PIMExport!BE74,".",",")*1,PIMExport!BE74))</f>
        <v>0</v>
      </c>
      <c r="BF76" s="47">
        <f>IFERROR(PIMExport!BF74*1,IFERROR(SUBSTITUTE(PIMExport!BF74,".",",")*1,PIMExport!BF74))</f>
        <v>0</v>
      </c>
      <c r="BG76" s="47">
        <f>IFERROR(PIMExport!BG74*1,IFERROR(SUBSTITUTE(PIMExport!BG74,".",",")*1,PIMExport!BG74))</f>
        <v>670</v>
      </c>
      <c r="BH76" s="47">
        <f>IFERROR(PIMExport!BH74*1,IFERROR(SUBSTITUTE(PIMExport!BH74,".",",")*1,PIMExport!BH74))</f>
        <v>765</v>
      </c>
      <c r="BI76" s="47">
        <f>IFERROR(PIMExport!BI74*1,IFERROR(SUBSTITUTE(PIMExport!BI74,".",",")*1,PIMExport!BI74))</f>
        <v>805</v>
      </c>
      <c r="BJ76" s="47">
        <f>IFERROR(PIMExport!BJ74*1,IFERROR(SUBSTITUTE(PIMExport!BJ74,".",",")*1,PIMExport!BJ74))</f>
        <v>855</v>
      </c>
      <c r="BK76" s="47">
        <f>IFERROR(PIMExport!BK74*1,IFERROR(SUBSTITUTE(PIMExport!BK74,".",",")*1,PIMExport!BK74))</f>
        <v>895</v>
      </c>
      <c r="BL76" s="47">
        <f>IFERROR(PIMExport!BL74*1,IFERROR(SUBSTITUTE(PIMExport!BL74,".",",")*1,PIMExport!BL74))</f>
        <v>935</v>
      </c>
      <c r="BM76" s="47">
        <f>IFERROR(PIMExport!BM74*1,IFERROR(SUBSTITUTE(PIMExport!BM74,".",",")*1,PIMExport!BM74))</f>
        <v>985</v>
      </c>
      <c r="BN76" s="47">
        <f>IFERROR(PIMExport!BN74*1,IFERROR(SUBSTITUTE(PIMExport!BN74,".",",")*1,PIMExport!BN74))</f>
        <v>1025</v>
      </c>
      <c r="BO76" s="47">
        <f>IFERROR(PIMExport!BO74*1,IFERROR(SUBSTITUTE(PIMExport!BO74,".",",")*1,PIMExport!BO74))</f>
        <v>1075</v>
      </c>
      <c r="BP76" s="47">
        <f>IFERROR(PIMExport!BP74*1,IFERROR(SUBSTITUTE(PIMExport!BP74,".",",")*1,PIMExport!BP74))</f>
        <v>1115</v>
      </c>
      <c r="BQ76" s="47">
        <f>IFERROR(PIMExport!BQ74*1,IFERROR(SUBSTITUTE(PIMExport!BQ74,".",",")*1,PIMExport!BQ74))</f>
        <v>1155</v>
      </c>
      <c r="BR76" s="47">
        <f>IFERROR(PIMExport!BR74*1,IFERROR(SUBSTITUTE(PIMExport!BR74,".",",")*1,PIMExport!BR74))</f>
        <v>1205</v>
      </c>
      <c r="BS76" s="47">
        <f>IFERROR(PIMExport!BS74*1,IFERROR(SUBSTITUTE(PIMExport!BS74,".",",")*1,PIMExport!BS74))</f>
        <v>1245</v>
      </c>
      <c r="BT76" s="47">
        <f>IFERROR(PIMExport!BT74*1,IFERROR(SUBSTITUTE(PIMExport!BT74,".",",")*1,PIMExport!BT74))</f>
        <v>0</v>
      </c>
      <c r="BU76" s="47">
        <f>IFERROR(PIMExport!BU74*1,IFERROR(SUBSTITUTE(PIMExport!BU74,".",",")*1,PIMExport!BU74))</f>
        <v>0</v>
      </c>
      <c r="BV76" s="47">
        <f>IFERROR(PIMExport!BV74*1,IFERROR(SUBSTITUTE(PIMExport!BV74,".",",")*1,PIMExport!BV74))</f>
        <v>0</v>
      </c>
      <c r="BW76" s="47">
        <f>IFERROR(PIMExport!BW74*1,IFERROR(SUBSTITUTE(PIMExport!BW74,".",",")*1,PIMExport!BW74))</f>
        <v>0</v>
      </c>
      <c r="BX76" s="47">
        <f>IFERROR(PIMExport!BX74*1,IFERROR(SUBSTITUTE(PIMExport!BX74,".",",")*1,PIMExport!BX74))</f>
        <v>0</v>
      </c>
      <c r="BY76" s="47">
        <f>IFERROR(PIMExport!BY74*1,IFERROR(SUBSTITUTE(PIMExport!BY74,".",",")*1,PIMExport!BY74))</f>
        <v>0</v>
      </c>
      <c r="BZ76" s="47">
        <f>IFERROR(PIMExport!BZ74*1,IFERROR(SUBSTITUTE(PIMExport!BZ74,".",",")*1,PIMExport!BZ74))</f>
        <v>0</v>
      </c>
      <c r="CA76" s="47">
        <f>IFERROR(PIMExport!CA74*1,IFERROR(SUBSTITUTE(PIMExport!CA74,".",",")*1,PIMExport!CA74))</f>
        <v>0</v>
      </c>
      <c r="CB76" s="47">
        <f>IFERROR(PIMExport!CB74*1,IFERROR(SUBSTITUTE(PIMExport!CB74,".",",")*1,PIMExport!CB74))</f>
        <v>611</v>
      </c>
      <c r="CC76" s="47">
        <f>IFERROR(PIMExport!CC74*1,IFERROR(SUBSTITUTE(PIMExport!CC74,".",",")*1,PIMExport!CC74))</f>
        <v>1366</v>
      </c>
      <c r="CD76" s="47">
        <f>IFERROR(PIMExport!CD74*1,IFERROR(SUBSTITUTE(PIMExport!CD74,".",",")*1,PIMExport!CD74))</f>
        <v>2206</v>
      </c>
      <c r="CE76" s="47">
        <f>IFERROR(PIMExport!CE74*1,IFERROR(SUBSTITUTE(PIMExport!CE74,".",",")*1,PIMExport!CE74))</f>
        <v>3036</v>
      </c>
      <c r="CF76" s="47">
        <f>IFERROR(PIMExport!CF74*1,IFERROR(SUBSTITUTE(PIMExport!CF74,".",",")*1,PIMExport!CF74))</f>
        <v>3876</v>
      </c>
      <c r="CG76" s="47">
        <f>IFERROR(PIMExport!CG74*1,IFERROR(SUBSTITUTE(PIMExport!CG74,".",",")*1,PIMExport!CG74))</f>
        <v>4716</v>
      </c>
      <c r="CH76" s="47">
        <f>IFERROR(PIMExport!CH74*1,IFERROR(SUBSTITUTE(PIMExport!CH74,".",",")*1,PIMExport!CH74))</f>
        <v>5546</v>
      </c>
      <c r="CI76" s="47">
        <f>IFERROR(PIMExport!CI74*1,IFERROR(SUBSTITUTE(PIMExport!CI74,".",",")*1,PIMExport!CI74))</f>
        <v>6386</v>
      </c>
      <c r="CJ76" s="47">
        <f>IFERROR(PIMExport!CJ74*1,IFERROR(SUBSTITUTE(PIMExport!CJ74,".",",")*1,PIMExport!CJ74))</f>
        <v>7216</v>
      </c>
      <c r="CK76" s="47">
        <f>IFERROR(PIMExport!CK74*1,IFERROR(SUBSTITUTE(PIMExport!CK74,".",",")*1,PIMExport!CK74))</f>
        <v>8091</v>
      </c>
      <c r="CL76" s="47">
        <f>IFERROR(PIMExport!CL74*1,IFERROR(SUBSTITUTE(PIMExport!CL74,".",",")*1,PIMExport!CL74))</f>
        <v>8951</v>
      </c>
      <c r="CM76" s="47">
        <f>IFERROR(PIMExport!CM74*1,IFERROR(SUBSTITUTE(PIMExport!CM74,".",",")*1,PIMExport!CM74))</f>
        <v>9876</v>
      </c>
      <c r="CN76" s="47">
        <f>IFERROR(PIMExport!CN74*1,IFERROR(SUBSTITUTE(PIMExport!CN74,".",",")*1,PIMExport!CN74))</f>
        <v>10831</v>
      </c>
      <c r="CO76" s="47">
        <f>IFERROR(PIMExport!CO74*1,IFERROR(SUBSTITUTE(PIMExport!CO74,".",",")*1,PIMExport!CO74))</f>
        <v>15000</v>
      </c>
      <c r="CP76" s="47">
        <f>IFERROR(PIMExport!CP74*1,IFERROR(SUBSTITUTE(PIMExport!CP74,".",",")*1,PIMExport!CP74))</f>
        <v>0</v>
      </c>
      <c r="CQ76" s="47">
        <f>IFERROR(PIMExport!CQ74*1,IFERROR(SUBSTITUTE(PIMExport!CQ74,".",",")*1,PIMExport!CQ74))</f>
        <v>0</v>
      </c>
      <c r="CR76" s="47">
        <f>IFERROR(PIMExport!CR74*1,IFERROR(SUBSTITUTE(PIMExport!CR74,".",",")*1,PIMExport!CR74))</f>
        <v>0</v>
      </c>
      <c r="CS76" s="47">
        <f>IFERROR(PIMExport!CS74*1,IFERROR(SUBSTITUTE(PIMExport!CS74,".",",")*1,PIMExport!CS74))</f>
        <v>0</v>
      </c>
      <c r="CT76" s="47">
        <f>IFERROR(PIMExport!CT74*1,IFERROR(SUBSTITUTE(PIMExport!CT74,".",",")*1,PIMExport!CT74))</f>
        <v>0</v>
      </c>
      <c r="CU76" s="47">
        <f>IFERROR(PIMExport!CU74*1,IFERROR(SUBSTITUTE(PIMExport!CU74,".",",")*1,PIMExport!CU74))</f>
        <v>50</v>
      </c>
      <c r="CV76" s="47">
        <f>IFERROR(PIMExport!CV74*1,IFERROR(SUBSTITUTE(PIMExport!CV74,".",",")*1,PIMExport!CV74))</f>
        <v>15400</v>
      </c>
      <c r="CW76" s="47">
        <f>IFERROR(PIMExport!CW74*1,IFERROR(SUBSTITUTE(PIMExport!CW74,".",",")*1,PIMExport!CW74))</f>
        <v>2.2499999999999999E-4</v>
      </c>
      <c r="CX76" s="47">
        <f>IFERROR(PIMExport!CX74*1,IFERROR(SUBSTITUTE(PIMExport!CX74,".",",")*1,PIMExport!CX74))</f>
        <v>500</v>
      </c>
      <c r="CY76" s="47">
        <f>IFERROR(PIMExport!CY74*1,IFERROR(SUBSTITUTE(PIMExport!CY74,".",",")*1,PIMExport!CY74))</f>
        <v>700</v>
      </c>
      <c r="CZ76" s="47">
        <f>IFERROR(PIMExport!CZ74*1,IFERROR(SUBSTITUTE(PIMExport!CZ74,".",",")*1,PIMExport!CZ74))</f>
        <v>21700</v>
      </c>
      <c r="DA76" s="47">
        <f>IFERROR(PIMExport!DA74*1,IFERROR(SUBSTITUTE(PIMExport!DA74,".",",")*1,PIMExport!DA74))</f>
        <v>700</v>
      </c>
      <c r="DB76" s="47">
        <f>IFERROR(PIMExport!DB74*1,IFERROR(SUBSTITUTE(PIMExport!DB74,".",",")*1,PIMExport!DB74))</f>
        <v>0</v>
      </c>
      <c r="DC76" s="47">
        <f>IFERROR(PIMExport!DC74*1,IFERROR(SUBSTITUTE(PIMExport!DC74,".",",")*1,PIMExport!DC74))</f>
        <v>0</v>
      </c>
      <c r="DD76" s="47">
        <f>IFERROR(PIMExport!DD74*1,IFERROR(SUBSTITUTE(PIMExport!DD74,".",",")*1,PIMExport!DD74))</f>
        <v>0</v>
      </c>
      <c r="DE76" s="47">
        <f>IFERROR(PIMExport!DE74*1,IFERROR(SUBSTITUTE(PIMExport!DE74,".",",")*1,PIMExport!DE74))</f>
        <v>0</v>
      </c>
      <c r="DF76" s="47">
        <f>IFERROR(PIMExport!DF74*1,IFERROR(SUBSTITUTE(PIMExport!DF74,".",",")*1,PIMExport!DF74))</f>
        <v>0</v>
      </c>
      <c r="DG76" s="47">
        <f>IFERROR(PIMExport!DG74*1,IFERROR(SUBSTITUTE(PIMExport!DG74,".",",")*1,PIMExport!DG74))</f>
        <v>0</v>
      </c>
      <c r="DH76" s="47" t="str">
        <f>IFERROR(PIMExport!DH74*1,IFERROR(SUBSTITUTE(PIMExport!DH74,".",",")*1,PIMExport!DH74))</f>
        <v>Equal to or better than 0.025 mm</v>
      </c>
      <c r="DI76" s="47">
        <f>IFERROR(PIMExport!DI74*1,IFERROR(SUBSTITUTE(PIMExport!DI74,".",",")*1,PIMExport!DI74))</f>
        <v>0</v>
      </c>
      <c r="DJ76" s="47" t="str">
        <f>IFERROR(PIMExport!DJ74*1,IFERROR(SUBSTITUTE(PIMExport!DJ74,".",",")*1,PIMExport!DJ74))</f>
        <v>80 x 80 mm</v>
      </c>
      <c r="DK76" s="47" t="str">
        <f>IFERROR(PIMExport!DK74*1,IFERROR(SUBSTITUTE(PIMExport!DK74,".",",")*1,PIMExport!DK74))</f>
        <v>25 mm</v>
      </c>
      <c r="DL76" s="47">
        <f>IFERROR(PIMExport!DL74*1,IFERROR(SUBSTITUTE(PIMExport!DL74,".",",")*1,PIMExport!DL74))</f>
        <v>470</v>
      </c>
      <c r="DM76" s="47">
        <f>IFERROR(PIMExport!DM74*1,IFERROR(SUBSTITUTE(PIMExport!DM74,".",",")*1,PIMExport!DM74))</f>
        <v>5780</v>
      </c>
      <c r="DN76" s="47">
        <f>IFERROR(PIMExport!DN74*1,IFERROR(SUBSTITUTE(PIMExport!DN74,".",",")*1,PIMExport!DN74))</f>
        <v>0</v>
      </c>
      <c r="DO76" s="47">
        <f>IFERROR(PIMExport!DO74*1,IFERROR(SUBSTITUTE(PIMExport!DO74,".",",")*1,PIMExport!DO74))</f>
        <v>0</v>
      </c>
    </row>
    <row r="77" spans="1:119">
      <c r="A77" s="47" t="str">
        <f>IFERROR(PIMExport!A75*1,IFERROR(SUBSTITUTE(PIMExport!A75,".",",")*1,PIMExport!A75))</f>
        <v>WM08D05-N</v>
      </c>
      <c r="B77" s="47" t="str">
        <f>IFERROR(PIMExport!B75*1,IFERROR(SUBSTITUTE(PIMExport!B75,".",",")*1,PIMExport!B75))</f>
        <v>BallScrew</v>
      </c>
      <c r="C77" s="47" t="str">
        <f>IFERROR(PIMExport!C75*1,IFERROR(SUBSTITUTE(PIMExport!C75,".",",")*1,PIMExport!C75))</f>
        <v>Ball Guide</v>
      </c>
      <c r="D77" s="47">
        <f>IFERROR(PIMExport!D75*1,IFERROR(SUBSTITUTE(PIMExport!D75,".",",")*1,PIMExport!D75))</f>
        <v>11000</v>
      </c>
      <c r="E77" s="47">
        <f>IFERROR(PIMExport!E75*1,IFERROR(SUBSTITUTE(PIMExport!E75,".",",")*1,PIMExport!E75))</f>
        <v>4.26</v>
      </c>
      <c r="F77" s="47">
        <f>IFERROR(PIMExport!F75*1,IFERROR(SUBSTITUTE(PIMExport!F75,".",",")*1,PIMExport!F75))</f>
        <v>0</v>
      </c>
      <c r="G77" s="47">
        <f>IFERROR(PIMExport!G75*1,IFERROR(SUBSTITUTE(PIMExport!G75,".",",")*1,PIMExport!G75))</f>
        <v>11.57</v>
      </c>
      <c r="H77" s="47">
        <f>IFERROR(PIMExport!H75*1,IFERROR(SUBSTITUTE(PIMExport!H75,".",",")*1,PIMExport!H75))</f>
        <v>1.08</v>
      </c>
      <c r="I77" s="47">
        <f>IFERROR(PIMExport!I75*1,IFERROR(SUBSTITUTE(PIMExport!I75,".",",")*1,PIMExport!I75))</f>
        <v>154</v>
      </c>
      <c r="J77" s="47">
        <f>IFERROR(PIMExport!J75*1,IFERROR(SUBSTITUTE(PIMExport!J75,".",",")*1,PIMExport!J75))</f>
        <v>48.75</v>
      </c>
      <c r="K77" s="47">
        <f>IFERROR(PIMExport!K75*1,IFERROR(SUBSTITUTE(PIMExport!K75,".",",")*1,PIMExport!K75))</f>
        <v>0</v>
      </c>
      <c r="L77" s="47">
        <f>IFERROR(PIMExport!L75*1,IFERROR(SUBSTITUTE(PIMExport!L75,".",",")*1,PIMExport!L75))</f>
        <v>1.63E-4</v>
      </c>
      <c r="M77" s="47">
        <f>IFERROR(PIMExport!M75*1,IFERROR(SUBSTITUTE(PIMExport!M75,".",",")*1,PIMExport!M75))</f>
        <v>0.9</v>
      </c>
      <c r="N77" s="47">
        <f>IFERROR(PIMExport!N75*1,IFERROR(SUBSTITUTE(PIMExport!N75,".",",")*1,PIMExport!N75))</f>
        <v>150</v>
      </c>
      <c r="O77" s="47">
        <f>IFERROR(PIMExport!O75*1,IFERROR(SUBSTITUTE(PIMExport!O75,".",",")*1,PIMExport!O75))</f>
        <v>1500</v>
      </c>
      <c r="P77" s="47">
        <f>IFERROR(PIMExport!P75*1,IFERROR(SUBSTITUTE(PIMExport!P75,".",",")*1,PIMExport!P75))</f>
        <v>3000</v>
      </c>
      <c r="Q77" s="47">
        <f>IFERROR(PIMExport!Q75*1,IFERROR(SUBSTITUTE(PIMExport!Q75,".",",")*1,PIMExport!Q75))</f>
        <v>1.1000000000000001</v>
      </c>
      <c r="R77" s="47">
        <f>IFERROR(PIMExport!R75*1,IFERROR(SUBSTITUTE(PIMExport!R75,".",",")*1,PIMExport!R75))</f>
        <v>1.7</v>
      </c>
      <c r="S77" s="47">
        <f>IFERROR(PIMExport!S75*1,IFERROR(SUBSTITUTE(PIMExport!S75,".",",")*1,PIMExport!S75))</f>
        <v>2.1</v>
      </c>
      <c r="T77" s="47">
        <f>IFERROR(PIMExport!T75*1,IFERROR(SUBSTITUTE(PIMExport!T75,".",",")*1,PIMExport!T75))</f>
        <v>25</v>
      </c>
      <c r="U77" s="47">
        <f>IFERROR(PIMExport!U75*1,IFERROR(SUBSTITUTE(PIMExport!U75,".",",")*1,PIMExport!U75))</f>
        <v>0.1</v>
      </c>
      <c r="V77" s="47">
        <f>IFERROR(PIMExport!V75*1,IFERROR(SUBSTITUTE(PIMExport!V75,".",",")*1,PIMExport!V75))</f>
        <v>0</v>
      </c>
      <c r="W77" s="47">
        <f>IFERROR(PIMExport!W75*1,IFERROR(SUBSTITUTE(PIMExport!W75,".",",")*1,PIMExport!W75))</f>
        <v>0</v>
      </c>
      <c r="X77" s="47">
        <f>IFERROR(PIMExport!X75*1,IFERROR(SUBSTITUTE(PIMExport!X75,".",",")*1,PIMExport!X75))</f>
        <v>0</v>
      </c>
      <c r="Y77" s="47">
        <f>IFERROR(PIMExport!Y75*1,IFERROR(SUBSTITUTE(PIMExport!Y75,".",",")*1,PIMExport!Y75))</f>
        <v>5000</v>
      </c>
      <c r="Z77" s="47">
        <f>IFERROR(PIMExport!Z75*1,IFERROR(SUBSTITUTE(PIMExport!Z75,".",",")*1,PIMExport!Z75))</f>
        <v>0</v>
      </c>
      <c r="AA77" s="47">
        <f>IFERROR(PIMExport!AA75*1,IFERROR(SUBSTITUTE(PIMExport!AA75,".",",")*1,PIMExport!AA75))</f>
        <v>0</v>
      </c>
      <c r="AB77" s="47">
        <f>IFERROR(PIMExport!AB75*1,IFERROR(SUBSTITUTE(PIMExport!AB75,".",",")*1,PIMExport!AB75))</f>
        <v>0</v>
      </c>
      <c r="AC77" s="47">
        <f>IFERROR(PIMExport!AC75*1,IFERROR(SUBSTITUTE(PIMExport!AC75,".",",")*1,PIMExport!AC75))</f>
        <v>0</v>
      </c>
      <c r="AD77" s="47">
        <f>IFERROR(PIMExport!AD75*1,IFERROR(SUBSTITUTE(PIMExport!AD75,".",",")*1,PIMExport!AD75))</f>
        <v>0</v>
      </c>
      <c r="AE77" s="47">
        <f>IFERROR(PIMExport!AE75*1,IFERROR(SUBSTITUTE(PIMExport!AE75,".",",")*1,PIMExport!AE75))</f>
        <v>3000</v>
      </c>
      <c r="AF77" s="47">
        <f>IFERROR(PIMExport!AF75*1,IFERROR(SUBSTITUTE(PIMExport!AF75,".",",")*1,PIMExport!AF75))</f>
        <v>3000</v>
      </c>
      <c r="AG77" s="47">
        <f>IFERROR(PIMExport!AG75*1,IFERROR(SUBSTITUTE(PIMExport!AG75,".",",")*1,PIMExport!AG75))</f>
        <v>350</v>
      </c>
      <c r="AH77" s="47">
        <f>IFERROR(PIMExport!AH75*1,IFERROR(SUBSTITUTE(PIMExport!AH75,".",",")*1,PIMExport!AH75))</f>
        <v>300</v>
      </c>
      <c r="AI77" s="47">
        <f>IFERROR(PIMExport!AI75*1,IFERROR(SUBSTITUTE(PIMExport!AI75,".",",")*1,PIMExport!AI75))</f>
        <v>300</v>
      </c>
      <c r="AJ77" s="47">
        <f>IFERROR(PIMExport!AJ75*1,IFERROR(SUBSTITUTE(PIMExport!AJ75,".",",")*1,PIMExport!AJ75))</f>
        <v>0</v>
      </c>
      <c r="AK77" s="47">
        <f>IFERROR(PIMExport!AK75*1,IFERROR(SUBSTITUTE(PIMExport!AK75,".",",")*1,PIMExport!AK75))</f>
        <v>0</v>
      </c>
      <c r="AL77" s="47">
        <f>IFERROR(PIMExport!AL75*1,IFERROR(SUBSTITUTE(PIMExport!AL75,".",",")*1,PIMExport!AL75))</f>
        <v>0.25</v>
      </c>
      <c r="AM77" s="47">
        <f>IFERROR(PIMExport!AM75*1,IFERROR(SUBSTITUTE(PIMExport!AM75,".",",")*1,PIMExport!AM75))</f>
        <v>20</v>
      </c>
      <c r="AN77" s="47">
        <f>IFERROR(PIMExport!AN75*1,IFERROR(SUBSTITUTE(PIMExport!AN75,".",",")*1,PIMExport!AN75))</f>
        <v>1</v>
      </c>
      <c r="AO77" s="47">
        <f>IFERROR(PIMExport!AO75*1,IFERROR(SUBSTITUTE(PIMExport!AO75,".",",")*1,PIMExport!AO75))</f>
        <v>54956</v>
      </c>
      <c r="AP77" s="47">
        <f>IFERROR(PIMExport!AP75*1,IFERROR(SUBSTITUTE(PIMExport!AP75,".",",")*1,PIMExport!AP75))</f>
        <v>600</v>
      </c>
      <c r="AQ77" s="47">
        <f>IFERROR(PIMExport!AQ75*1,IFERROR(SUBSTITUTE(PIMExport!AQ75,".",",")*1,PIMExport!AQ75))</f>
        <v>0</v>
      </c>
      <c r="AR77" s="47">
        <f>IFERROR(PIMExport!AR75*1,IFERROR(SUBSTITUTE(PIMExport!AR75,".",",")*1,PIMExport!AR75))</f>
        <v>0</v>
      </c>
      <c r="AS77" s="47">
        <f>IFERROR(PIMExport!AS75*1,IFERROR(SUBSTITUTE(PIMExport!AS75,".",",")*1,PIMExport!AS75))</f>
        <v>0</v>
      </c>
      <c r="AT77" s="47">
        <f>IFERROR(PIMExport!AT75*1,IFERROR(SUBSTITUTE(PIMExport!AT75,".",",")*1,PIMExport!AT75))</f>
        <v>0</v>
      </c>
      <c r="AU77" s="47">
        <f>IFERROR(PIMExport!AU75*1,IFERROR(SUBSTITUTE(PIMExport!AU75,".",",")*1,PIMExport!AU75))</f>
        <v>0</v>
      </c>
      <c r="AV77" s="47">
        <f>IFERROR(PIMExport!AV75*1,IFERROR(SUBSTITUTE(PIMExport!AV75,".",",")*1,PIMExport!AV75))</f>
        <v>0</v>
      </c>
      <c r="AW77" s="47">
        <f>IFERROR(PIMExport!AW75*1,IFERROR(SUBSTITUTE(PIMExport!AW75,".",",")*1,PIMExport!AW75))</f>
        <v>0</v>
      </c>
      <c r="AX77" s="47">
        <f>IFERROR(PIMExport!AX75*1,IFERROR(SUBSTITUTE(PIMExport!AX75,".",",")*1,PIMExport!AX75))</f>
        <v>0</v>
      </c>
      <c r="AY77" s="47">
        <f>IFERROR(PIMExport!AY75*1,IFERROR(SUBSTITUTE(PIMExport!AY75,".",",")*1,PIMExport!AY75))</f>
        <v>0</v>
      </c>
      <c r="AZ77" s="47">
        <f>IFERROR(PIMExport!AZ75*1,IFERROR(SUBSTITUTE(PIMExport!AZ75,".",",")*1,PIMExport!AZ75))</f>
        <v>0</v>
      </c>
      <c r="BA77" s="47">
        <f>IFERROR(PIMExport!BA75*1,IFERROR(SUBSTITUTE(PIMExport!BA75,".",",")*1,PIMExport!BA75))</f>
        <v>0</v>
      </c>
      <c r="BB77" s="47">
        <f>IFERROR(PIMExport!BB75*1,IFERROR(SUBSTITUTE(PIMExport!BB75,".",",")*1,PIMExport!BB75))</f>
        <v>0</v>
      </c>
      <c r="BC77" s="47">
        <f>IFERROR(PIMExport!BC75*1,IFERROR(SUBSTITUTE(PIMExport!BC75,".",",")*1,PIMExport!BC75))</f>
        <v>0</v>
      </c>
      <c r="BD77" s="47">
        <f>IFERROR(PIMExport!BD75*1,IFERROR(SUBSTITUTE(PIMExport!BD75,".",",")*1,PIMExport!BD75))</f>
        <v>0</v>
      </c>
      <c r="BE77" s="47">
        <f>IFERROR(PIMExport!BE75*1,IFERROR(SUBSTITUTE(PIMExport!BE75,".",",")*1,PIMExport!BE75))</f>
        <v>0</v>
      </c>
      <c r="BF77" s="47">
        <f>IFERROR(PIMExport!BF75*1,IFERROR(SUBSTITUTE(PIMExport!BF75,".",",")*1,PIMExport!BF75))</f>
        <v>0</v>
      </c>
      <c r="BG77" s="47">
        <f>IFERROR(PIMExport!BG75*1,IFERROR(SUBSTITUTE(PIMExport!BG75,".",",")*1,PIMExport!BG75))</f>
        <v>500</v>
      </c>
      <c r="BH77" s="47">
        <f>IFERROR(PIMExport!BH75*1,IFERROR(SUBSTITUTE(PIMExport!BH75,".",",")*1,PIMExport!BH75))</f>
        <v>595</v>
      </c>
      <c r="BI77" s="47">
        <f>IFERROR(PIMExport!BI75*1,IFERROR(SUBSTITUTE(PIMExport!BI75,".",",")*1,PIMExport!BI75))</f>
        <v>635</v>
      </c>
      <c r="BJ77" s="47">
        <f>IFERROR(PIMExport!BJ75*1,IFERROR(SUBSTITUTE(PIMExport!BJ75,".",",")*1,PIMExport!BJ75))</f>
        <v>685</v>
      </c>
      <c r="BK77" s="47">
        <f>IFERROR(PIMExport!BK75*1,IFERROR(SUBSTITUTE(PIMExport!BK75,".",",")*1,PIMExport!BK75))</f>
        <v>725</v>
      </c>
      <c r="BL77" s="47">
        <f>IFERROR(PIMExport!BL75*1,IFERROR(SUBSTITUTE(PIMExport!BL75,".",",")*1,PIMExport!BL75))</f>
        <v>765</v>
      </c>
      <c r="BM77" s="47">
        <f>IFERROR(PIMExport!BM75*1,IFERROR(SUBSTITUTE(PIMExport!BM75,".",",")*1,PIMExport!BM75))</f>
        <v>815</v>
      </c>
      <c r="BN77" s="47">
        <f>IFERROR(PIMExport!BN75*1,IFERROR(SUBSTITUTE(PIMExport!BN75,".",",")*1,PIMExport!BN75))</f>
        <v>855</v>
      </c>
      <c r="BO77" s="47">
        <f>IFERROR(PIMExport!BO75*1,IFERROR(SUBSTITUTE(PIMExport!BO75,".",",")*1,PIMExport!BO75))</f>
        <v>905</v>
      </c>
      <c r="BP77" s="47">
        <f>IFERROR(PIMExport!BP75*1,IFERROR(SUBSTITUTE(PIMExport!BP75,".",",")*1,PIMExport!BP75))</f>
        <v>945</v>
      </c>
      <c r="BQ77" s="47">
        <f>IFERROR(PIMExport!BQ75*1,IFERROR(SUBSTITUTE(PIMExport!BQ75,".",",")*1,PIMExport!BQ75))</f>
        <v>985</v>
      </c>
      <c r="BR77" s="47">
        <f>IFERROR(PIMExport!BR75*1,IFERROR(SUBSTITUTE(PIMExport!BR75,".",",")*1,PIMExport!BR75))</f>
        <v>1035</v>
      </c>
      <c r="BS77" s="47">
        <f>IFERROR(PIMExport!BS75*1,IFERROR(SUBSTITUTE(PIMExport!BS75,".",",")*1,PIMExport!BS75))</f>
        <v>1075</v>
      </c>
      <c r="BT77" s="47">
        <f>IFERROR(PIMExport!BT75*1,IFERROR(SUBSTITUTE(PIMExport!BT75,".",",")*1,PIMExport!BT75))</f>
        <v>0</v>
      </c>
      <c r="BU77" s="47">
        <f>IFERROR(PIMExport!BU75*1,IFERROR(SUBSTITUTE(PIMExport!BU75,".",",")*1,PIMExport!BU75))</f>
        <v>0</v>
      </c>
      <c r="BV77" s="47">
        <f>IFERROR(PIMExport!BV75*1,IFERROR(SUBSTITUTE(PIMExport!BV75,".",",")*1,PIMExport!BV75))</f>
        <v>0</v>
      </c>
      <c r="BW77" s="47">
        <f>IFERROR(PIMExport!BW75*1,IFERROR(SUBSTITUTE(PIMExport!BW75,".",",")*1,PIMExport!BW75))</f>
        <v>0</v>
      </c>
      <c r="BX77" s="47">
        <f>IFERROR(PIMExport!BX75*1,IFERROR(SUBSTITUTE(PIMExport!BX75,".",",")*1,PIMExport!BX75))</f>
        <v>0</v>
      </c>
      <c r="BY77" s="47">
        <f>IFERROR(PIMExport!BY75*1,IFERROR(SUBSTITUTE(PIMExport!BY75,".",",")*1,PIMExport!BY75))</f>
        <v>0</v>
      </c>
      <c r="BZ77" s="47">
        <f>IFERROR(PIMExport!BZ75*1,IFERROR(SUBSTITUTE(PIMExport!BZ75,".",",")*1,PIMExport!BZ75))</f>
        <v>0</v>
      </c>
      <c r="CA77" s="47">
        <f>IFERROR(PIMExport!CA75*1,IFERROR(SUBSTITUTE(PIMExport!CA75,".",",")*1,PIMExport!CA75))</f>
        <v>0</v>
      </c>
      <c r="CB77" s="47">
        <f>IFERROR(PIMExport!CB75*1,IFERROR(SUBSTITUTE(PIMExport!CB75,".",",")*1,PIMExport!CB75))</f>
        <v>781</v>
      </c>
      <c r="CC77" s="47">
        <f>IFERROR(PIMExport!CC75*1,IFERROR(SUBSTITUTE(PIMExport!CC75,".",",")*1,PIMExport!CC75))</f>
        <v>1536</v>
      </c>
      <c r="CD77" s="47">
        <f>IFERROR(PIMExport!CD75*1,IFERROR(SUBSTITUTE(PIMExport!CD75,".",",")*1,PIMExport!CD75))</f>
        <v>2376</v>
      </c>
      <c r="CE77" s="47">
        <f>IFERROR(PIMExport!CE75*1,IFERROR(SUBSTITUTE(PIMExport!CE75,".",",")*1,PIMExport!CE75))</f>
        <v>3206</v>
      </c>
      <c r="CF77" s="47">
        <f>IFERROR(PIMExport!CF75*1,IFERROR(SUBSTITUTE(PIMExport!CF75,".",",")*1,PIMExport!CF75))</f>
        <v>4046</v>
      </c>
      <c r="CG77" s="47">
        <f>IFERROR(PIMExport!CG75*1,IFERROR(SUBSTITUTE(PIMExport!CG75,".",",")*1,PIMExport!CG75))</f>
        <v>4886</v>
      </c>
      <c r="CH77" s="47">
        <f>IFERROR(PIMExport!CH75*1,IFERROR(SUBSTITUTE(PIMExport!CH75,".",",")*1,PIMExport!CH75))</f>
        <v>5716</v>
      </c>
      <c r="CI77" s="47">
        <f>IFERROR(PIMExport!CI75*1,IFERROR(SUBSTITUTE(PIMExport!CI75,".",",")*1,PIMExport!CI75))</f>
        <v>6556</v>
      </c>
      <c r="CJ77" s="47">
        <f>IFERROR(PIMExport!CJ75*1,IFERROR(SUBSTITUTE(PIMExport!CJ75,".",",")*1,PIMExport!CJ75))</f>
        <v>7386</v>
      </c>
      <c r="CK77" s="47">
        <f>IFERROR(PIMExport!CK75*1,IFERROR(SUBSTITUTE(PIMExport!CK75,".",",")*1,PIMExport!CK75))</f>
        <v>8261</v>
      </c>
      <c r="CL77" s="47">
        <f>IFERROR(PIMExport!CL75*1,IFERROR(SUBSTITUTE(PIMExport!CL75,".",",")*1,PIMExport!CL75))</f>
        <v>9121</v>
      </c>
      <c r="CM77" s="47">
        <f>IFERROR(PIMExport!CM75*1,IFERROR(SUBSTITUTE(PIMExport!CM75,".",",")*1,PIMExport!CM75))</f>
        <v>10046</v>
      </c>
      <c r="CN77" s="47">
        <f>IFERROR(PIMExport!CN75*1,IFERROR(SUBSTITUTE(PIMExport!CN75,".",",")*1,PIMExport!CN75))</f>
        <v>11001</v>
      </c>
      <c r="CO77" s="47">
        <f>IFERROR(PIMExport!CO75*1,IFERROR(SUBSTITUTE(PIMExport!CO75,".",",")*1,PIMExport!CO75))</f>
        <v>15000</v>
      </c>
      <c r="CP77" s="47">
        <f>IFERROR(PIMExport!CP75*1,IFERROR(SUBSTITUTE(PIMExport!CP75,".",",")*1,PIMExport!CP75))</f>
        <v>0</v>
      </c>
      <c r="CQ77" s="47">
        <f>IFERROR(PIMExport!CQ75*1,IFERROR(SUBSTITUTE(PIMExport!CQ75,".",",")*1,PIMExport!CQ75))</f>
        <v>0</v>
      </c>
      <c r="CR77" s="47">
        <f>IFERROR(PIMExport!CR75*1,IFERROR(SUBSTITUTE(PIMExport!CR75,".",",")*1,PIMExport!CR75))</f>
        <v>0</v>
      </c>
      <c r="CS77" s="47">
        <f>IFERROR(PIMExport!CS75*1,IFERROR(SUBSTITUTE(PIMExport!CS75,".",",")*1,PIMExport!CS75))</f>
        <v>0</v>
      </c>
      <c r="CT77" s="47">
        <f>IFERROR(PIMExport!CT75*1,IFERROR(SUBSTITUTE(PIMExport!CT75,".",",")*1,PIMExport!CT75))</f>
        <v>0</v>
      </c>
      <c r="CU77" s="47">
        <f>IFERROR(PIMExport!CU75*1,IFERROR(SUBSTITUTE(PIMExport!CU75,".",",")*1,PIMExport!CU75))</f>
        <v>5</v>
      </c>
      <c r="CV77" s="47">
        <f>IFERROR(PIMExport!CV75*1,IFERROR(SUBSTITUTE(PIMExport!CV75,".",",")*1,PIMExport!CV75))</f>
        <v>12300</v>
      </c>
      <c r="CW77" s="47">
        <f>IFERROR(PIMExport!CW75*1,IFERROR(SUBSTITUTE(PIMExport!CW75,".",",")*1,PIMExport!CW75))</f>
        <v>2.2499999999999999E-4</v>
      </c>
      <c r="CX77" s="47">
        <f>IFERROR(PIMExport!CX75*1,IFERROR(SUBSTITUTE(PIMExport!CX75,".",",")*1,PIMExport!CX75))</f>
        <v>500</v>
      </c>
      <c r="CY77" s="47">
        <f>IFERROR(PIMExport!CY75*1,IFERROR(SUBSTITUTE(PIMExport!CY75,".",",")*1,PIMExport!CY75))</f>
        <v>700</v>
      </c>
      <c r="CZ77" s="47">
        <f>IFERROR(PIMExport!CZ75*1,IFERROR(SUBSTITUTE(PIMExport!CZ75,".",",")*1,PIMExport!CZ75))</f>
        <v>21700</v>
      </c>
      <c r="DA77" s="47">
        <f>IFERROR(PIMExport!DA75*1,IFERROR(SUBSTITUTE(PIMExport!DA75,".",",")*1,PIMExport!DA75))</f>
        <v>700</v>
      </c>
      <c r="DB77" s="47">
        <f>IFERROR(PIMExport!DB75*1,IFERROR(SUBSTITUTE(PIMExport!DB75,".",",")*1,PIMExport!DB75))</f>
        <v>0</v>
      </c>
      <c r="DC77" s="47">
        <f>IFERROR(PIMExport!DC75*1,IFERROR(SUBSTITUTE(PIMExport!DC75,".",",")*1,PIMExport!DC75))</f>
        <v>0</v>
      </c>
      <c r="DD77" s="47">
        <f>IFERROR(PIMExport!DD75*1,IFERROR(SUBSTITUTE(PIMExport!DD75,".",",")*1,PIMExport!DD75))</f>
        <v>0</v>
      </c>
      <c r="DE77" s="47">
        <f>IFERROR(PIMExport!DE75*1,IFERROR(SUBSTITUTE(PIMExport!DE75,".",",")*1,PIMExport!DE75))</f>
        <v>0</v>
      </c>
      <c r="DF77" s="47">
        <f>IFERROR(PIMExport!DF75*1,IFERROR(SUBSTITUTE(PIMExport!DF75,".",",")*1,PIMExport!DF75))</f>
        <v>0</v>
      </c>
      <c r="DG77" s="47">
        <f>IFERROR(PIMExport!DG75*1,IFERROR(SUBSTITUTE(PIMExport!DG75,".",",")*1,PIMExport!DG75))</f>
        <v>0</v>
      </c>
      <c r="DH77" s="47" t="str">
        <f>IFERROR(PIMExport!DH75*1,IFERROR(SUBSTITUTE(PIMExport!DH75,".",",")*1,PIMExport!DH75))</f>
        <v>Equal to or better than 0.025 mm</v>
      </c>
      <c r="DI77" s="47">
        <f>IFERROR(PIMExport!DI75*1,IFERROR(SUBSTITUTE(PIMExport!DI75,".",",")*1,PIMExport!DI75))</f>
        <v>0</v>
      </c>
      <c r="DJ77" s="47" t="str">
        <f>IFERROR(PIMExport!DJ75*1,IFERROR(SUBSTITUTE(PIMExport!DJ75,".",",")*1,PIMExport!DJ75))</f>
        <v>80 x 80 mm</v>
      </c>
      <c r="DK77" s="47" t="str">
        <f>IFERROR(PIMExport!DK75*1,IFERROR(SUBSTITUTE(PIMExport!DK75,".",",")*1,PIMExport!DK75))</f>
        <v>25 mm</v>
      </c>
      <c r="DL77" s="47">
        <f>IFERROR(PIMExport!DL75*1,IFERROR(SUBSTITUTE(PIMExport!DL75,".",",")*1,PIMExport!DL75))</f>
        <v>300</v>
      </c>
      <c r="DM77" s="47">
        <f>IFERROR(PIMExport!DM75*1,IFERROR(SUBSTITUTE(PIMExport!DM75,".",",")*1,PIMExport!DM75))</f>
        <v>12075</v>
      </c>
      <c r="DN77" s="47">
        <f>IFERROR(PIMExport!DN75*1,IFERROR(SUBSTITUTE(PIMExport!DN75,".",",")*1,PIMExport!DN75))</f>
        <v>0</v>
      </c>
      <c r="DO77" s="47">
        <f>IFERROR(PIMExport!DO75*1,IFERROR(SUBSTITUTE(PIMExport!DO75,".",",")*1,PIMExport!DO75))</f>
        <v>0</v>
      </c>
    </row>
    <row r="78" spans="1:119">
      <c r="A78" s="47" t="str">
        <f>IFERROR(PIMExport!A76*1,IFERROR(SUBSTITUTE(PIMExport!A76,".",",")*1,PIMExport!A76))</f>
        <v>WM08D10-N</v>
      </c>
      <c r="B78" s="47" t="str">
        <f>IFERROR(PIMExport!B76*1,IFERROR(SUBSTITUTE(PIMExport!B76,".",",")*1,PIMExport!B76))</f>
        <v>BallScrew</v>
      </c>
      <c r="C78" s="47" t="str">
        <f>IFERROR(PIMExport!C76*1,IFERROR(SUBSTITUTE(PIMExport!C76,".",",")*1,PIMExport!C76))</f>
        <v>Ball Guide</v>
      </c>
      <c r="D78" s="47">
        <f>IFERROR(PIMExport!D76*1,IFERROR(SUBSTITUTE(PIMExport!D76,".",",")*1,PIMExport!D76))</f>
        <v>11000</v>
      </c>
      <c r="E78" s="47">
        <f>IFERROR(PIMExport!E76*1,IFERROR(SUBSTITUTE(PIMExport!E76,".",",")*1,PIMExport!E76))</f>
        <v>4.26</v>
      </c>
      <c r="F78" s="47">
        <f>IFERROR(PIMExport!F76*1,IFERROR(SUBSTITUTE(PIMExport!F76,".",",")*1,PIMExport!F76))</f>
        <v>0</v>
      </c>
      <c r="G78" s="47">
        <f>IFERROR(PIMExport!G76*1,IFERROR(SUBSTITUTE(PIMExport!G76,".",",")*1,PIMExport!G76))</f>
        <v>11.57</v>
      </c>
      <c r="H78" s="47">
        <f>IFERROR(PIMExport!H76*1,IFERROR(SUBSTITUTE(PIMExport!H76,".",",")*1,PIMExport!H76))</f>
        <v>1.08</v>
      </c>
      <c r="I78" s="47">
        <f>IFERROR(PIMExport!I76*1,IFERROR(SUBSTITUTE(PIMExport!I76,".",",")*1,PIMExport!I76))</f>
        <v>154</v>
      </c>
      <c r="J78" s="47">
        <f>IFERROR(PIMExport!J76*1,IFERROR(SUBSTITUTE(PIMExport!J76,".",",")*1,PIMExport!J76))</f>
        <v>48.75</v>
      </c>
      <c r="K78" s="47">
        <f>IFERROR(PIMExport!K76*1,IFERROR(SUBSTITUTE(PIMExport!K76,".",",")*1,PIMExport!K76))</f>
        <v>0</v>
      </c>
      <c r="L78" s="47">
        <f>IFERROR(PIMExport!L76*1,IFERROR(SUBSTITUTE(PIMExport!L76,".",",")*1,PIMExport!L76))</f>
        <v>1.63E-4</v>
      </c>
      <c r="M78" s="47">
        <f>IFERROR(PIMExport!M76*1,IFERROR(SUBSTITUTE(PIMExport!M76,".",",")*1,PIMExport!M76))</f>
        <v>0.9</v>
      </c>
      <c r="N78" s="47">
        <f>IFERROR(PIMExport!N76*1,IFERROR(SUBSTITUTE(PIMExport!N76,".",",")*1,PIMExport!N76))</f>
        <v>150</v>
      </c>
      <c r="O78" s="47">
        <f>IFERROR(PIMExport!O76*1,IFERROR(SUBSTITUTE(PIMExport!O76,".",",")*1,PIMExport!O76))</f>
        <v>1500</v>
      </c>
      <c r="P78" s="47">
        <f>IFERROR(PIMExport!P76*1,IFERROR(SUBSTITUTE(PIMExport!P76,".",",")*1,PIMExport!P76))</f>
        <v>3000</v>
      </c>
      <c r="Q78" s="47">
        <f>IFERROR(PIMExport!Q76*1,IFERROR(SUBSTITUTE(PIMExport!Q76,".",",")*1,PIMExport!Q76))</f>
        <v>1.5</v>
      </c>
      <c r="R78" s="47">
        <f>IFERROR(PIMExport!R76*1,IFERROR(SUBSTITUTE(PIMExport!R76,".",",")*1,PIMExport!R76))</f>
        <v>2.1</v>
      </c>
      <c r="S78" s="47">
        <f>IFERROR(PIMExport!S76*1,IFERROR(SUBSTITUTE(PIMExport!S76,".",",")*1,PIMExport!S76))</f>
        <v>2.5</v>
      </c>
      <c r="T78" s="47">
        <f>IFERROR(PIMExport!T76*1,IFERROR(SUBSTITUTE(PIMExport!T76,".",",")*1,PIMExport!T76))</f>
        <v>25</v>
      </c>
      <c r="U78" s="47">
        <f>IFERROR(PIMExport!U76*1,IFERROR(SUBSTITUTE(PIMExport!U76,".",",")*1,PIMExport!U76))</f>
        <v>0.1</v>
      </c>
      <c r="V78" s="47">
        <f>IFERROR(PIMExport!V76*1,IFERROR(SUBSTITUTE(PIMExport!V76,".",",")*1,PIMExport!V76))</f>
        <v>0</v>
      </c>
      <c r="W78" s="47">
        <f>IFERROR(PIMExport!W76*1,IFERROR(SUBSTITUTE(PIMExport!W76,".",",")*1,PIMExport!W76))</f>
        <v>0</v>
      </c>
      <c r="X78" s="47">
        <f>IFERROR(PIMExport!X76*1,IFERROR(SUBSTITUTE(PIMExport!X76,".",",")*1,PIMExport!X76))</f>
        <v>0</v>
      </c>
      <c r="Y78" s="47">
        <f>IFERROR(PIMExport!Y76*1,IFERROR(SUBSTITUTE(PIMExport!Y76,".",",")*1,PIMExport!Y76))</f>
        <v>5000</v>
      </c>
      <c r="Z78" s="47">
        <f>IFERROR(PIMExport!Z76*1,IFERROR(SUBSTITUTE(PIMExport!Z76,".",",")*1,PIMExport!Z76))</f>
        <v>0</v>
      </c>
      <c r="AA78" s="47">
        <f>IFERROR(PIMExport!AA76*1,IFERROR(SUBSTITUTE(PIMExport!AA76,".",",")*1,PIMExport!AA76))</f>
        <v>0</v>
      </c>
      <c r="AB78" s="47">
        <f>IFERROR(PIMExport!AB76*1,IFERROR(SUBSTITUTE(PIMExport!AB76,".",",")*1,PIMExport!AB76))</f>
        <v>0</v>
      </c>
      <c r="AC78" s="47">
        <f>IFERROR(PIMExport!AC76*1,IFERROR(SUBSTITUTE(PIMExport!AC76,".",",")*1,PIMExport!AC76))</f>
        <v>0</v>
      </c>
      <c r="AD78" s="47">
        <f>IFERROR(PIMExport!AD76*1,IFERROR(SUBSTITUTE(PIMExport!AD76,".",",")*1,PIMExport!AD76))</f>
        <v>0</v>
      </c>
      <c r="AE78" s="47">
        <f>IFERROR(PIMExport!AE76*1,IFERROR(SUBSTITUTE(PIMExport!AE76,".",",")*1,PIMExport!AE76))</f>
        <v>3000</v>
      </c>
      <c r="AF78" s="47">
        <f>IFERROR(PIMExport!AF76*1,IFERROR(SUBSTITUTE(PIMExport!AF76,".",",")*1,PIMExport!AF76))</f>
        <v>3000</v>
      </c>
      <c r="AG78" s="47">
        <f>IFERROR(PIMExport!AG76*1,IFERROR(SUBSTITUTE(PIMExport!AG76,".",",")*1,PIMExport!AG76))</f>
        <v>350</v>
      </c>
      <c r="AH78" s="47">
        <f>IFERROR(PIMExport!AH76*1,IFERROR(SUBSTITUTE(PIMExport!AH76,".",",")*1,PIMExport!AH76))</f>
        <v>300</v>
      </c>
      <c r="AI78" s="47">
        <f>IFERROR(PIMExport!AI76*1,IFERROR(SUBSTITUTE(PIMExport!AI76,".",",")*1,PIMExport!AI76))</f>
        <v>300</v>
      </c>
      <c r="AJ78" s="47">
        <f>IFERROR(PIMExport!AJ76*1,IFERROR(SUBSTITUTE(PIMExport!AJ76,".",",")*1,PIMExport!AJ76))</f>
        <v>0</v>
      </c>
      <c r="AK78" s="47">
        <f>IFERROR(PIMExport!AK76*1,IFERROR(SUBSTITUTE(PIMExport!AK76,".",",")*1,PIMExport!AK76))</f>
        <v>0</v>
      </c>
      <c r="AL78" s="47">
        <f>IFERROR(PIMExport!AL76*1,IFERROR(SUBSTITUTE(PIMExport!AL76,".",",")*1,PIMExport!AL76))</f>
        <v>0.5</v>
      </c>
      <c r="AM78" s="47">
        <f>IFERROR(PIMExport!AM76*1,IFERROR(SUBSTITUTE(PIMExport!AM76,".",",")*1,PIMExport!AM76))</f>
        <v>20</v>
      </c>
      <c r="AN78" s="47">
        <f>IFERROR(PIMExport!AN76*1,IFERROR(SUBSTITUTE(PIMExport!AN76,".",",")*1,PIMExport!AN76))</f>
        <v>1</v>
      </c>
      <c r="AO78" s="47">
        <f>IFERROR(PIMExport!AO76*1,IFERROR(SUBSTITUTE(PIMExport!AO76,".",",")*1,PIMExport!AO76))</f>
        <v>54956</v>
      </c>
      <c r="AP78" s="47">
        <f>IFERROR(PIMExport!AP76*1,IFERROR(SUBSTITUTE(PIMExport!AP76,".",",")*1,PIMExport!AP76))</f>
        <v>600</v>
      </c>
      <c r="AQ78" s="47">
        <f>IFERROR(PIMExport!AQ76*1,IFERROR(SUBSTITUTE(PIMExport!AQ76,".",",")*1,PIMExport!AQ76))</f>
        <v>0</v>
      </c>
      <c r="AR78" s="47">
        <f>IFERROR(PIMExport!AR76*1,IFERROR(SUBSTITUTE(PIMExport!AR76,".",",")*1,PIMExport!AR76))</f>
        <v>0</v>
      </c>
      <c r="AS78" s="47">
        <f>IFERROR(PIMExport!AS76*1,IFERROR(SUBSTITUTE(PIMExport!AS76,".",",")*1,PIMExport!AS76))</f>
        <v>0</v>
      </c>
      <c r="AT78" s="47">
        <f>IFERROR(PIMExport!AT76*1,IFERROR(SUBSTITUTE(PIMExport!AT76,".",",")*1,PIMExport!AT76))</f>
        <v>0</v>
      </c>
      <c r="AU78" s="47">
        <f>IFERROR(PIMExport!AU76*1,IFERROR(SUBSTITUTE(PIMExport!AU76,".",",")*1,PIMExport!AU76))</f>
        <v>0</v>
      </c>
      <c r="AV78" s="47">
        <f>IFERROR(PIMExport!AV76*1,IFERROR(SUBSTITUTE(PIMExport!AV76,".",",")*1,PIMExport!AV76))</f>
        <v>0</v>
      </c>
      <c r="AW78" s="47">
        <f>IFERROR(PIMExport!AW76*1,IFERROR(SUBSTITUTE(PIMExport!AW76,".",",")*1,PIMExport!AW76))</f>
        <v>0</v>
      </c>
      <c r="AX78" s="47">
        <f>IFERROR(PIMExport!AX76*1,IFERROR(SUBSTITUTE(PIMExport!AX76,".",",")*1,PIMExport!AX76))</f>
        <v>0</v>
      </c>
      <c r="AY78" s="47">
        <f>IFERROR(PIMExport!AY76*1,IFERROR(SUBSTITUTE(PIMExport!AY76,".",",")*1,PIMExport!AY76))</f>
        <v>0</v>
      </c>
      <c r="AZ78" s="47">
        <f>IFERROR(PIMExport!AZ76*1,IFERROR(SUBSTITUTE(PIMExport!AZ76,".",",")*1,PIMExport!AZ76))</f>
        <v>0</v>
      </c>
      <c r="BA78" s="47">
        <f>IFERROR(PIMExport!BA76*1,IFERROR(SUBSTITUTE(PIMExport!BA76,".",",")*1,PIMExport!BA76))</f>
        <v>0</v>
      </c>
      <c r="BB78" s="47">
        <f>IFERROR(PIMExport!BB76*1,IFERROR(SUBSTITUTE(PIMExport!BB76,".",",")*1,PIMExport!BB76))</f>
        <v>0</v>
      </c>
      <c r="BC78" s="47">
        <f>IFERROR(PIMExport!BC76*1,IFERROR(SUBSTITUTE(PIMExport!BC76,".",",")*1,PIMExport!BC76))</f>
        <v>0</v>
      </c>
      <c r="BD78" s="47">
        <f>IFERROR(PIMExport!BD76*1,IFERROR(SUBSTITUTE(PIMExport!BD76,".",",")*1,PIMExport!BD76))</f>
        <v>0</v>
      </c>
      <c r="BE78" s="47">
        <f>IFERROR(PIMExport!BE76*1,IFERROR(SUBSTITUTE(PIMExport!BE76,".",",")*1,PIMExport!BE76))</f>
        <v>0</v>
      </c>
      <c r="BF78" s="47">
        <f>IFERROR(PIMExport!BF76*1,IFERROR(SUBSTITUTE(PIMExport!BF76,".",",")*1,PIMExport!BF76))</f>
        <v>0</v>
      </c>
      <c r="BG78" s="47">
        <f>IFERROR(PIMExport!BG76*1,IFERROR(SUBSTITUTE(PIMExport!BG76,".",",")*1,PIMExport!BG76))</f>
        <v>500</v>
      </c>
      <c r="BH78" s="47">
        <f>IFERROR(PIMExport!BH76*1,IFERROR(SUBSTITUTE(PIMExport!BH76,".",",")*1,PIMExport!BH76))</f>
        <v>595</v>
      </c>
      <c r="BI78" s="47">
        <f>IFERROR(PIMExport!BI76*1,IFERROR(SUBSTITUTE(PIMExport!BI76,".",",")*1,PIMExport!BI76))</f>
        <v>635</v>
      </c>
      <c r="BJ78" s="47">
        <f>IFERROR(PIMExport!BJ76*1,IFERROR(SUBSTITUTE(PIMExport!BJ76,".",",")*1,PIMExport!BJ76))</f>
        <v>685</v>
      </c>
      <c r="BK78" s="47">
        <f>IFERROR(PIMExport!BK76*1,IFERROR(SUBSTITUTE(PIMExport!BK76,".",",")*1,PIMExport!BK76))</f>
        <v>725</v>
      </c>
      <c r="BL78" s="47">
        <f>IFERROR(PIMExport!BL76*1,IFERROR(SUBSTITUTE(PIMExport!BL76,".",",")*1,PIMExport!BL76))</f>
        <v>765</v>
      </c>
      <c r="BM78" s="47">
        <f>IFERROR(PIMExport!BM76*1,IFERROR(SUBSTITUTE(PIMExport!BM76,".",",")*1,PIMExport!BM76))</f>
        <v>815</v>
      </c>
      <c r="BN78" s="47">
        <f>IFERROR(PIMExport!BN76*1,IFERROR(SUBSTITUTE(PIMExport!BN76,".",",")*1,PIMExport!BN76))</f>
        <v>855</v>
      </c>
      <c r="BO78" s="47">
        <f>IFERROR(PIMExport!BO76*1,IFERROR(SUBSTITUTE(PIMExport!BO76,".",",")*1,PIMExport!BO76))</f>
        <v>905</v>
      </c>
      <c r="BP78" s="47">
        <f>IFERROR(PIMExport!BP76*1,IFERROR(SUBSTITUTE(PIMExport!BP76,".",",")*1,PIMExport!BP76))</f>
        <v>945</v>
      </c>
      <c r="BQ78" s="47">
        <f>IFERROR(PIMExport!BQ76*1,IFERROR(SUBSTITUTE(PIMExport!BQ76,".",",")*1,PIMExport!BQ76))</f>
        <v>985</v>
      </c>
      <c r="BR78" s="47">
        <f>IFERROR(PIMExport!BR76*1,IFERROR(SUBSTITUTE(PIMExport!BR76,".",",")*1,PIMExport!BR76))</f>
        <v>1035</v>
      </c>
      <c r="BS78" s="47">
        <f>IFERROR(PIMExport!BS76*1,IFERROR(SUBSTITUTE(PIMExport!BS76,".",",")*1,PIMExport!BS76))</f>
        <v>1075</v>
      </c>
      <c r="BT78" s="47">
        <f>IFERROR(PIMExport!BT76*1,IFERROR(SUBSTITUTE(PIMExport!BT76,".",",")*1,PIMExport!BT76))</f>
        <v>0</v>
      </c>
      <c r="BU78" s="47">
        <f>IFERROR(PIMExport!BU76*1,IFERROR(SUBSTITUTE(PIMExport!BU76,".",",")*1,PIMExport!BU76))</f>
        <v>0</v>
      </c>
      <c r="BV78" s="47">
        <f>IFERROR(PIMExport!BV76*1,IFERROR(SUBSTITUTE(PIMExport!BV76,".",",")*1,PIMExport!BV76))</f>
        <v>0</v>
      </c>
      <c r="BW78" s="47">
        <f>IFERROR(PIMExport!BW76*1,IFERROR(SUBSTITUTE(PIMExport!BW76,".",",")*1,PIMExport!BW76))</f>
        <v>0</v>
      </c>
      <c r="BX78" s="47">
        <f>IFERROR(PIMExport!BX76*1,IFERROR(SUBSTITUTE(PIMExport!BX76,".",",")*1,PIMExport!BX76))</f>
        <v>0</v>
      </c>
      <c r="BY78" s="47">
        <f>IFERROR(PIMExport!BY76*1,IFERROR(SUBSTITUTE(PIMExport!BY76,".",",")*1,PIMExport!BY76))</f>
        <v>0</v>
      </c>
      <c r="BZ78" s="47">
        <f>IFERROR(PIMExport!BZ76*1,IFERROR(SUBSTITUTE(PIMExport!BZ76,".",",")*1,PIMExport!BZ76))</f>
        <v>0</v>
      </c>
      <c r="CA78" s="47">
        <f>IFERROR(PIMExport!CA76*1,IFERROR(SUBSTITUTE(PIMExport!CA76,".",",")*1,PIMExport!CA76))</f>
        <v>0</v>
      </c>
      <c r="CB78" s="47">
        <f>IFERROR(PIMExport!CB76*1,IFERROR(SUBSTITUTE(PIMExport!CB76,".",",")*1,PIMExport!CB76))</f>
        <v>781</v>
      </c>
      <c r="CC78" s="47">
        <f>IFERROR(PIMExport!CC76*1,IFERROR(SUBSTITUTE(PIMExport!CC76,".",",")*1,PIMExport!CC76))</f>
        <v>1536</v>
      </c>
      <c r="CD78" s="47">
        <f>IFERROR(PIMExport!CD76*1,IFERROR(SUBSTITUTE(PIMExport!CD76,".",",")*1,PIMExport!CD76))</f>
        <v>2376</v>
      </c>
      <c r="CE78" s="47">
        <f>IFERROR(PIMExport!CE76*1,IFERROR(SUBSTITUTE(PIMExport!CE76,".",",")*1,PIMExport!CE76))</f>
        <v>3206</v>
      </c>
      <c r="CF78" s="47">
        <f>IFERROR(PIMExport!CF76*1,IFERROR(SUBSTITUTE(PIMExport!CF76,".",",")*1,PIMExport!CF76))</f>
        <v>4046</v>
      </c>
      <c r="CG78" s="47">
        <f>IFERROR(PIMExport!CG76*1,IFERROR(SUBSTITUTE(PIMExport!CG76,".",",")*1,PIMExport!CG76))</f>
        <v>4886</v>
      </c>
      <c r="CH78" s="47">
        <f>IFERROR(PIMExport!CH76*1,IFERROR(SUBSTITUTE(PIMExport!CH76,".",",")*1,PIMExport!CH76))</f>
        <v>5716</v>
      </c>
      <c r="CI78" s="47">
        <f>IFERROR(PIMExport!CI76*1,IFERROR(SUBSTITUTE(PIMExport!CI76,".",",")*1,PIMExport!CI76))</f>
        <v>6556</v>
      </c>
      <c r="CJ78" s="47">
        <f>IFERROR(PIMExport!CJ76*1,IFERROR(SUBSTITUTE(PIMExport!CJ76,".",",")*1,PIMExport!CJ76))</f>
        <v>7386</v>
      </c>
      <c r="CK78" s="47">
        <f>IFERROR(PIMExport!CK76*1,IFERROR(SUBSTITUTE(PIMExport!CK76,".",",")*1,PIMExport!CK76))</f>
        <v>8261</v>
      </c>
      <c r="CL78" s="47">
        <f>IFERROR(PIMExport!CL76*1,IFERROR(SUBSTITUTE(PIMExport!CL76,".",",")*1,PIMExport!CL76))</f>
        <v>9121</v>
      </c>
      <c r="CM78" s="47">
        <f>IFERROR(PIMExport!CM76*1,IFERROR(SUBSTITUTE(PIMExport!CM76,".",",")*1,PIMExport!CM76))</f>
        <v>10046</v>
      </c>
      <c r="CN78" s="47">
        <f>IFERROR(PIMExport!CN76*1,IFERROR(SUBSTITUTE(PIMExport!CN76,".",",")*1,PIMExport!CN76))</f>
        <v>11001</v>
      </c>
      <c r="CO78" s="47">
        <f>IFERROR(PIMExport!CO76*1,IFERROR(SUBSTITUTE(PIMExport!CO76,".",",")*1,PIMExport!CO76))</f>
        <v>15000</v>
      </c>
      <c r="CP78" s="47">
        <f>IFERROR(PIMExport!CP76*1,IFERROR(SUBSTITUTE(PIMExport!CP76,".",",")*1,PIMExport!CP76))</f>
        <v>0</v>
      </c>
      <c r="CQ78" s="47">
        <f>IFERROR(PIMExport!CQ76*1,IFERROR(SUBSTITUTE(PIMExport!CQ76,".",",")*1,PIMExport!CQ76))</f>
        <v>0</v>
      </c>
      <c r="CR78" s="47">
        <f>IFERROR(PIMExport!CR76*1,IFERROR(SUBSTITUTE(PIMExport!CR76,".",",")*1,PIMExport!CR76))</f>
        <v>0</v>
      </c>
      <c r="CS78" s="47">
        <f>IFERROR(PIMExport!CS76*1,IFERROR(SUBSTITUTE(PIMExport!CS76,".",",")*1,PIMExport!CS76))</f>
        <v>0</v>
      </c>
      <c r="CT78" s="47">
        <f>IFERROR(PIMExport!CT76*1,IFERROR(SUBSTITUTE(PIMExport!CT76,".",",")*1,PIMExport!CT76))</f>
        <v>0</v>
      </c>
      <c r="CU78" s="47">
        <f>IFERROR(PIMExport!CU76*1,IFERROR(SUBSTITUTE(PIMExport!CU76,".",",")*1,PIMExport!CU76))</f>
        <v>10</v>
      </c>
      <c r="CV78" s="47">
        <f>IFERROR(PIMExport!CV76*1,IFERROR(SUBSTITUTE(PIMExport!CV76,".",",")*1,PIMExport!CV76))</f>
        <v>13200</v>
      </c>
      <c r="CW78" s="47">
        <f>IFERROR(PIMExport!CW76*1,IFERROR(SUBSTITUTE(PIMExport!CW76,".",",")*1,PIMExport!CW76))</f>
        <v>2.2499999999999999E-4</v>
      </c>
      <c r="CX78" s="47">
        <f>IFERROR(PIMExport!CX76*1,IFERROR(SUBSTITUTE(PIMExport!CX76,".",",")*1,PIMExport!CX76))</f>
        <v>500</v>
      </c>
      <c r="CY78" s="47">
        <f>IFERROR(PIMExport!CY76*1,IFERROR(SUBSTITUTE(PIMExport!CY76,".",",")*1,PIMExport!CY76))</f>
        <v>700</v>
      </c>
      <c r="CZ78" s="47">
        <f>IFERROR(PIMExport!CZ76*1,IFERROR(SUBSTITUTE(PIMExport!CZ76,".",",")*1,PIMExport!CZ76))</f>
        <v>21700</v>
      </c>
      <c r="DA78" s="47">
        <f>IFERROR(PIMExport!DA76*1,IFERROR(SUBSTITUTE(PIMExport!DA76,".",",")*1,PIMExport!DA76))</f>
        <v>700</v>
      </c>
      <c r="DB78" s="47">
        <f>IFERROR(PIMExport!DB76*1,IFERROR(SUBSTITUTE(PIMExport!DB76,".",",")*1,PIMExport!DB76))</f>
        <v>0</v>
      </c>
      <c r="DC78" s="47">
        <f>IFERROR(PIMExport!DC76*1,IFERROR(SUBSTITUTE(PIMExport!DC76,".",",")*1,PIMExport!DC76))</f>
        <v>0</v>
      </c>
      <c r="DD78" s="47">
        <f>IFERROR(PIMExport!DD76*1,IFERROR(SUBSTITUTE(PIMExport!DD76,".",",")*1,PIMExport!DD76))</f>
        <v>0</v>
      </c>
      <c r="DE78" s="47">
        <f>IFERROR(PIMExport!DE76*1,IFERROR(SUBSTITUTE(PIMExport!DE76,".",",")*1,PIMExport!DE76))</f>
        <v>0</v>
      </c>
      <c r="DF78" s="47">
        <f>IFERROR(PIMExport!DF76*1,IFERROR(SUBSTITUTE(PIMExport!DF76,".",",")*1,PIMExport!DF76))</f>
        <v>0</v>
      </c>
      <c r="DG78" s="47">
        <f>IFERROR(PIMExport!DG76*1,IFERROR(SUBSTITUTE(PIMExport!DG76,".",",")*1,PIMExport!DG76))</f>
        <v>0</v>
      </c>
      <c r="DH78" s="47" t="str">
        <f>IFERROR(PIMExport!DH76*1,IFERROR(SUBSTITUTE(PIMExport!DH76,".",",")*1,PIMExport!DH76))</f>
        <v>Equal to or better than 0.025 mm</v>
      </c>
      <c r="DI78" s="47">
        <f>IFERROR(PIMExport!DI76*1,IFERROR(SUBSTITUTE(PIMExport!DI76,".",",")*1,PIMExport!DI76))</f>
        <v>0</v>
      </c>
      <c r="DJ78" s="47" t="str">
        <f>IFERROR(PIMExport!DJ76*1,IFERROR(SUBSTITUTE(PIMExport!DJ76,".",",")*1,PIMExport!DJ76))</f>
        <v>80 x 80 mm</v>
      </c>
      <c r="DK78" s="47" t="str">
        <f>IFERROR(PIMExport!DK76*1,IFERROR(SUBSTITUTE(PIMExport!DK76,".",",")*1,PIMExport!DK76))</f>
        <v>25 mm</v>
      </c>
      <c r="DL78" s="47">
        <f>IFERROR(PIMExport!DL76*1,IFERROR(SUBSTITUTE(PIMExport!DL76,".",",")*1,PIMExport!DL76))</f>
        <v>300</v>
      </c>
      <c r="DM78" s="47">
        <f>IFERROR(PIMExport!DM76*1,IFERROR(SUBSTITUTE(PIMExport!DM76,".",",")*1,PIMExport!DM76))</f>
        <v>12075</v>
      </c>
      <c r="DN78" s="47">
        <f>IFERROR(PIMExport!DN76*1,IFERROR(SUBSTITUTE(PIMExport!DN76,".",",")*1,PIMExport!DN76))</f>
        <v>0</v>
      </c>
      <c r="DO78" s="47">
        <f>IFERROR(PIMExport!DO76*1,IFERROR(SUBSTITUTE(PIMExport!DO76,".",",")*1,PIMExport!DO76))</f>
        <v>0</v>
      </c>
    </row>
    <row r="79" spans="1:119">
      <c r="A79" s="47" t="str">
        <f>IFERROR(PIMExport!A77*1,IFERROR(SUBSTITUTE(PIMExport!A77,".",",")*1,PIMExport!A77))</f>
        <v>WM08D20-N</v>
      </c>
      <c r="B79" s="47" t="str">
        <f>IFERROR(PIMExport!B77*1,IFERROR(SUBSTITUTE(PIMExport!B77,".",",")*1,PIMExport!B77))</f>
        <v>BallScrew</v>
      </c>
      <c r="C79" s="47" t="str">
        <f>IFERROR(PIMExport!C77*1,IFERROR(SUBSTITUTE(PIMExport!C77,".",",")*1,PIMExport!C77))</f>
        <v>Ball Guide</v>
      </c>
      <c r="D79" s="47">
        <f>IFERROR(PIMExport!D77*1,IFERROR(SUBSTITUTE(PIMExport!D77,".",",")*1,PIMExport!D77))</f>
        <v>11000</v>
      </c>
      <c r="E79" s="47">
        <f>IFERROR(PIMExport!E77*1,IFERROR(SUBSTITUTE(PIMExport!E77,".",",")*1,PIMExport!E77))</f>
        <v>4.26</v>
      </c>
      <c r="F79" s="47">
        <f>IFERROR(PIMExport!F77*1,IFERROR(SUBSTITUTE(PIMExport!F77,".",",")*1,PIMExport!F77))</f>
        <v>0</v>
      </c>
      <c r="G79" s="47">
        <f>IFERROR(PIMExport!G77*1,IFERROR(SUBSTITUTE(PIMExport!G77,".",",")*1,PIMExport!G77))</f>
        <v>11.57</v>
      </c>
      <c r="H79" s="47">
        <f>IFERROR(PIMExport!H77*1,IFERROR(SUBSTITUTE(PIMExport!H77,".",",")*1,PIMExport!H77))</f>
        <v>1.08</v>
      </c>
      <c r="I79" s="47">
        <f>IFERROR(PIMExport!I77*1,IFERROR(SUBSTITUTE(PIMExport!I77,".",",")*1,PIMExport!I77))</f>
        <v>154</v>
      </c>
      <c r="J79" s="47">
        <f>IFERROR(PIMExport!J77*1,IFERROR(SUBSTITUTE(PIMExport!J77,".",",")*1,PIMExport!J77))</f>
        <v>48.75</v>
      </c>
      <c r="K79" s="47">
        <f>IFERROR(PIMExport!K77*1,IFERROR(SUBSTITUTE(PIMExport!K77,".",",")*1,PIMExport!K77))</f>
        <v>0</v>
      </c>
      <c r="L79" s="47">
        <f>IFERROR(PIMExport!L77*1,IFERROR(SUBSTITUTE(PIMExport!L77,".",",")*1,PIMExport!L77))</f>
        <v>1.63E-4</v>
      </c>
      <c r="M79" s="47">
        <f>IFERROR(PIMExport!M77*1,IFERROR(SUBSTITUTE(PIMExport!M77,".",",")*1,PIMExport!M77))</f>
        <v>0.9</v>
      </c>
      <c r="N79" s="47">
        <f>IFERROR(PIMExport!N77*1,IFERROR(SUBSTITUTE(PIMExport!N77,".",",")*1,PIMExport!N77))</f>
        <v>150</v>
      </c>
      <c r="O79" s="47">
        <f>IFERROR(PIMExport!O77*1,IFERROR(SUBSTITUTE(PIMExport!O77,".",",")*1,PIMExport!O77))</f>
        <v>1500</v>
      </c>
      <c r="P79" s="47">
        <f>IFERROR(PIMExport!P77*1,IFERROR(SUBSTITUTE(PIMExport!P77,".",",")*1,PIMExport!P77))</f>
        <v>3000</v>
      </c>
      <c r="Q79" s="47">
        <f>IFERROR(PIMExport!Q77*1,IFERROR(SUBSTITUTE(PIMExport!Q77,".",",")*1,PIMExport!Q77))</f>
        <v>1.8</v>
      </c>
      <c r="R79" s="47">
        <f>IFERROR(PIMExport!R77*1,IFERROR(SUBSTITUTE(PIMExport!R77,".",",")*1,PIMExport!R77))</f>
        <v>2.2999999999999998</v>
      </c>
      <c r="S79" s="47">
        <f>IFERROR(PIMExport!S77*1,IFERROR(SUBSTITUTE(PIMExport!S77,".",",")*1,PIMExport!S77))</f>
        <v>2.6</v>
      </c>
      <c r="T79" s="47">
        <f>IFERROR(PIMExport!T77*1,IFERROR(SUBSTITUTE(PIMExport!T77,".",",")*1,PIMExport!T77))</f>
        <v>25</v>
      </c>
      <c r="U79" s="47">
        <f>IFERROR(PIMExport!U77*1,IFERROR(SUBSTITUTE(PIMExport!U77,".",",")*1,PIMExport!U77))</f>
        <v>0.1</v>
      </c>
      <c r="V79" s="47">
        <f>IFERROR(PIMExport!V77*1,IFERROR(SUBSTITUTE(PIMExport!V77,".",",")*1,PIMExport!V77))</f>
        <v>0</v>
      </c>
      <c r="W79" s="47">
        <f>IFERROR(PIMExport!W77*1,IFERROR(SUBSTITUTE(PIMExport!W77,".",",")*1,PIMExport!W77))</f>
        <v>0</v>
      </c>
      <c r="X79" s="47">
        <f>IFERROR(PIMExport!X77*1,IFERROR(SUBSTITUTE(PIMExport!X77,".",",")*1,PIMExport!X77))</f>
        <v>0</v>
      </c>
      <c r="Y79" s="47">
        <f>IFERROR(PIMExport!Y77*1,IFERROR(SUBSTITUTE(PIMExport!Y77,".",",")*1,PIMExport!Y77))</f>
        <v>5000</v>
      </c>
      <c r="Z79" s="47">
        <f>IFERROR(PIMExport!Z77*1,IFERROR(SUBSTITUTE(PIMExport!Z77,".",",")*1,PIMExport!Z77))</f>
        <v>0</v>
      </c>
      <c r="AA79" s="47">
        <f>IFERROR(PIMExport!AA77*1,IFERROR(SUBSTITUTE(PIMExport!AA77,".",",")*1,PIMExport!AA77))</f>
        <v>0</v>
      </c>
      <c r="AB79" s="47">
        <f>IFERROR(PIMExport!AB77*1,IFERROR(SUBSTITUTE(PIMExport!AB77,".",",")*1,PIMExport!AB77))</f>
        <v>0</v>
      </c>
      <c r="AC79" s="47">
        <f>IFERROR(PIMExport!AC77*1,IFERROR(SUBSTITUTE(PIMExport!AC77,".",",")*1,PIMExport!AC77))</f>
        <v>0</v>
      </c>
      <c r="AD79" s="47">
        <f>IFERROR(PIMExport!AD77*1,IFERROR(SUBSTITUTE(PIMExport!AD77,".",",")*1,PIMExport!AD77))</f>
        <v>0</v>
      </c>
      <c r="AE79" s="47">
        <f>IFERROR(PIMExport!AE77*1,IFERROR(SUBSTITUTE(PIMExport!AE77,".",",")*1,PIMExport!AE77))</f>
        <v>3000</v>
      </c>
      <c r="AF79" s="47">
        <f>IFERROR(PIMExport!AF77*1,IFERROR(SUBSTITUTE(PIMExport!AF77,".",",")*1,PIMExport!AF77))</f>
        <v>3000</v>
      </c>
      <c r="AG79" s="47">
        <f>IFERROR(PIMExport!AG77*1,IFERROR(SUBSTITUTE(PIMExport!AG77,".",",")*1,PIMExport!AG77))</f>
        <v>350</v>
      </c>
      <c r="AH79" s="47">
        <f>IFERROR(PIMExport!AH77*1,IFERROR(SUBSTITUTE(PIMExport!AH77,".",",")*1,PIMExport!AH77))</f>
        <v>300</v>
      </c>
      <c r="AI79" s="47">
        <f>IFERROR(PIMExport!AI77*1,IFERROR(SUBSTITUTE(PIMExport!AI77,".",",")*1,PIMExport!AI77))</f>
        <v>300</v>
      </c>
      <c r="AJ79" s="47">
        <f>IFERROR(PIMExport!AJ77*1,IFERROR(SUBSTITUTE(PIMExport!AJ77,".",",")*1,PIMExport!AJ77))</f>
        <v>0</v>
      </c>
      <c r="AK79" s="47">
        <f>IFERROR(PIMExport!AK77*1,IFERROR(SUBSTITUTE(PIMExport!AK77,".",",")*1,PIMExport!AK77))</f>
        <v>0</v>
      </c>
      <c r="AL79" s="47">
        <f>IFERROR(PIMExport!AL77*1,IFERROR(SUBSTITUTE(PIMExport!AL77,".",",")*1,PIMExport!AL77))</f>
        <v>1</v>
      </c>
      <c r="AM79" s="47">
        <f>IFERROR(PIMExport!AM77*1,IFERROR(SUBSTITUTE(PIMExport!AM77,".",",")*1,PIMExport!AM77))</f>
        <v>20</v>
      </c>
      <c r="AN79" s="47">
        <f>IFERROR(PIMExport!AN77*1,IFERROR(SUBSTITUTE(PIMExport!AN77,".",",")*1,PIMExport!AN77))</f>
        <v>1</v>
      </c>
      <c r="AO79" s="47">
        <f>IFERROR(PIMExport!AO77*1,IFERROR(SUBSTITUTE(PIMExport!AO77,".",",")*1,PIMExport!AO77))</f>
        <v>54956</v>
      </c>
      <c r="AP79" s="47">
        <f>IFERROR(PIMExport!AP77*1,IFERROR(SUBSTITUTE(PIMExport!AP77,".",",")*1,PIMExport!AP77))</f>
        <v>600</v>
      </c>
      <c r="AQ79" s="47">
        <f>IFERROR(PIMExport!AQ77*1,IFERROR(SUBSTITUTE(PIMExport!AQ77,".",",")*1,PIMExport!AQ77))</f>
        <v>0</v>
      </c>
      <c r="AR79" s="47">
        <f>IFERROR(PIMExport!AR77*1,IFERROR(SUBSTITUTE(PIMExport!AR77,".",",")*1,PIMExport!AR77))</f>
        <v>0</v>
      </c>
      <c r="AS79" s="47">
        <f>IFERROR(PIMExport!AS77*1,IFERROR(SUBSTITUTE(PIMExport!AS77,".",",")*1,PIMExport!AS77))</f>
        <v>0</v>
      </c>
      <c r="AT79" s="47">
        <f>IFERROR(PIMExport!AT77*1,IFERROR(SUBSTITUTE(PIMExport!AT77,".",",")*1,PIMExport!AT77))</f>
        <v>0</v>
      </c>
      <c r="AU79" s="47">
        <f>IFERROR(PIMExport!AU77*1,IFERROR(SUBSTITUTE(PIMExport!AU77,".",",")*1,PIMExport!AU77))</f>
        <v>0</v>
      </c>
      <c r="AV79" s="47">
        <f>IFERROR(PIMExport!AV77*1,IFERROR(SUBSTITUTE(PIMExport!AV77,".",",")*1,PIMExport!AV77))</f>
        <v>0</v>
      </c>
      <c r="AW79" s="47">
        <f>IFERROR(PIMExport!AW77*1,IFERROR(SUBSTITUTE(PIMExport!AW77,".",",")*1,PIMExport!AW77))</f>
        <v>0</v>
      </c>
      <c r="AX79" s="47">
        <f>IFERROR(PIMExport!AX77*1,IFERROR(SUBSTITUTE(PIMExport!AX77,".",",")*1,PIMExport!AX77))</f>
        <v>0</v>
      </c>
      <c r="AY79" s="47">
        <f>IFERROR(PIMExport!AY77*1,IFERROR(SUBSTITUTE(PIMExport!AY77,".",",")*1,PIMExport!AY77))</f>
        <v>0</v>
      </c>
      <c r="AZ79" s="47">
        <f>IFERROR(PIMExport!AZ77*1,IFERROR(SUBSTITUTE(PIMExport!AZ77,".",",")*1,PIMExport!AZ77))</f>
        <v>0</v>
      </c>
      <c r="BA79" s="47">
        <f>IFERROR(PIMExport!BA77*1,IFERROR(SUBSTITUTE(PIMExport!BA77,".",",")*1,PIMExport!BA77))</f>
        <v>0</v>
      </c>
      <c r="BB79" s="47">
        <f>IFERROR(PIMExport!BB77*1,IFERROR(SUBSTITUTE(PIMExport!BB77,".",",")*1,PIMExport!BB77))</f>
        <v>0</v>
      </c>
      <c r="BC79" s="47">
        <f>IFERROR(PIMExport!BC77*1,IFERROR(SUBSTITUTE(PIMExport!BC77,".",",")*1,PIMExport!BC77))</f>
        <v>0</v>
      </c>
      <c r="BD79" s="47">
        <f>IFERROR(PIMExport!BD77*1,IFERROR(SUBSTITUTE(PIMExport!BD77,".",",")*1,PIMExport!BD77))</f>
        <v>0</v>
      </c>
      <c r="BE79" s="47">
        <f>IFERROR(PIMExport!BE77*1,IFERROR(SUBSTITUTE(PIMExport!BE77,".",",")*1,PIMExport!BE77))</f>
        <v>0</v>
      </c>
      <c r="BF79" s="47">
        <f>IFERROR(PIMExport!BF77*1,IFERROR(SUBSTITUTE(PIMExport!BF77,".",",")*1,PIMExport!BF77))</f>
        <v>0</v>
      </c>
      <c r="BG79" s="47">
        <f>IFERROR(PIMExport!BG77*1,IFERROR(SUBSTITUTE(PIMExport!BG77,".",",")*1,PIMExport!BG77))</f>
        <v>500</v>
      </c>
      <c r="BH79" s="47">
        <f>IFERROR(PIMExport!BH77*1,IFERROR(SUBSTITUTE(PIMExport!BH77,".",",")*1,PIMExport!BH77))</f>
        <v>595</v>
      </c>
      <c r="BI79" s="47">
        <f>IFERROR(PIMExport!BI77*1,IFERROR(SUBSTITUTE(PIMExport!BI77,".",",")*1,PIMExport!BI77))</f>
        <v>635</v>
      </c>
      <c r="BJ79" s="47">
        <f>IFERROR(PIMExport!BJ77*1,IFERROR(SUBSTITUTE(PIMExport!BJ77,".",",")*1,PIMExport!BJ77))</f>
        <v>685</v>
      </c>
      <c r="BK79" s="47">
        <f>IFERROR(PIMExport!BK77*1,IFERROR(SUBSTITUTE(PIMExport!BK77,".",",")*1,PIMExport!BK77))</f>
        <v>725</v>
      </c>
      <c r="BL79" s="47">
        <f>IFERROR(PIMExport!BL77*1,IFERROR(SUBSTITUTE(PIMExport!BL77,".",",")*1,PIMExport!BL77))</f>
        <v>765</v>
      </c>
      <c r="BM79" s="47">
        <f>IFERROR(PIMExport!BM77*1,IFERROR(SUBSTITUTE(PIMExport!BM77,".",",")*1,PIMExport!BM77))</f>
        <v>815</v>
      </c>
      <c r="BN79" s="47">
        <f>IFERROR(PIMExport!BN77*1,IFERROR(SUBSTITUTE(PIMExport!BN77,".",",")*1,PIMExport!BN77))</f>
        <v>855</v>
      </c>
      <c r="BO79" s="47">
        <f>IFERROR(PIMExport!BO77*1,IFERROR(SUBSTITUTE(PIMExport!BO77,".",",")*1,PIMExport!BO77))</f>
        <v>905</v>
      </c>
      <c r="BP79" s="47">
        <f>IFERROR(PIMExport!BP77*1,IFERROR(SUBSTITUTE(PIMExport!BP77,".",",")*1,PIMExport!BP77))</f>
        <v>945</v>
      </c>
      <c r="BQ79" s="47">
        <f>IFERROR(PIMExport!BQ77*1,IFERROR(SUBSTITUTE(PIMExport!BQ77,".",",")*1,PIMExport!BQ77))</f>
        <v>985</v>
      </c>
      <c r="BR79" s="47">
        <f>IFERROR(PIMExport!BR77*1,IFERROR(SUBSTITUTE(PIMExport!BR77,".",",")*1,PIMExport!BR77))</f>
        <v>1035</v>
      </c>
      <c r="BS79" s="47">
        <f>IFERROR(PIMExport!BS77*1,IFERROR(SUBSTITUTE(PIMExport!BS77,".",",")*1,PIMExport!BS77))</f>
        <v>1075</v>
      </c>
      <c r="BT79" s="47">
        <f>IFERROR(PIMExport!BT77*1,IFERROR(SUBSTITUTE(PIMExport!BT77,".",",")*1,PIMExport!BT77))</f>
        <v>0</v>
      </c>
      <c r="BU79" s="47">
        <f>IFERROR(PIMExport!BU77*1,IFERROR(SUBSTITUTE(PIMExport!BU77,".",",")*1,PIMExport!BU77))</f>
        <v>0</v>
      </c>
      <c r="BV79" s="47">
        <f>IFERROR(PIMExport!BV77*1,IFERROR(SUBSTITUTE(PIMExport!BV77,".",",")*1,PIMExport!BV77))</f>
        <v>0</v>
      </c>
      <c r="BW79" s="47">
        <f>IFERROR(PIMExport!BW77*1,IFERROR(SUBSTITUTE(PIMExport!BW77,".",",")*1,PIMExport!BW77))</f>
        <v>0</v>
      </c>
      <c r="BX79" s="47">
        <f>IFERROR(PIMExport!BX77*1,IFERROR(SUBSTITUTE(PIMExport!BX77,".",",")*1,PIMExport!BX77))</f>
        <v>0</v>
      </c>
      <c r="BY79" s="47">
        <f>IFERROR(PIMExport!BY77*1,IFERROR(SUBSTITUTE(PIMExport!BY77,".",",")*1,PIMExport!BY77))</f>
        <v>0</v>
      </c>
      <c r="BZ79" s="47">
        <f>IFERROR(PIMExport!BZ77*1,IFERROR(SUBSTITUTE(PIMExport!BZ77,".",",")*1,PIMExport!BZ77))</f>
        <v>0</v>
      </c>
      <c r="CA79" s="47">
        <f>IFERROR(PIMExport!CA77*1,IFERROR(SUBSTITUTE(PIMExport!CA77,".",",")*1,PIMExport!CA77))</f>
        <v>0</v>
      </c>
      <c r="CB79" s="47">
        <f>IFERROR(PIMExport!CB77*1,IFERROR(SUBSTITUTE(PIMExport!CB77,".",",")*1,PIMExport!CB77))</f>
        <v>781</v>
      </c>
      <c r="CC79" s="47">
        <f>IFERROR(PIMExport!CC77*1,IFERROR(SUBSTITUTE(PIMExport!CC77,".",",")*1,PIMExport!CC77))</f>
        <v>1536</v>
      </c>
      <c r="CD79" s="47">
        <f>IFERROR(PIMExport!CD77*1,IFERROR(SUBSTITUTE(PIMExport!CD77,".",",")*1,PIMExport!CD77))</f>
        <v>2376</v>
      </c>
      <c r="CE79" s="47">
        <f>IFERROR(PIMExport!CE77*1,IFERROR(SUBSTITUTE(PIMExport!CE77,".",",")*1,PIMExport!CE77))</f>
        <v>3206</v>
      </c>
      <c r="CF79" s="47">
        <f>IFERROR(PIMExport!CF77*1,IFERROR(SUBSTITUTE(PIMExport!CF77,".",",")*1,PIMExport!CF77))</f>
        <v>4046</v>
      </c>
      <c r="CG79" s="47">
        <f>IFERROR(PIMExport!CG77*1,IFERROR(SUBSTITUTE(PIMExport!CG77,".",",")*1,PIMExport!CG77))</f>
        <v>4886</v>
      </c>
      <c r="CH79" s="47">
        <f>IFERROR(PIMExport!CH77*1,IFERROR(SUBSTITUTE(PIMExport!CH77,".",",")*1,PIMExport!CH77))</f>
        <v>5716</v>
      </c>
      <c r="CI79" s="47">
        <f>IFERROR(PIMExport!CI77*1,IFERROR(SUBSTITUTE(PIMExport!CI77,".",",")*1,PIMExport!CI77))</f>
        <v>6556</v>
      </c>
      <c r="CJ79" s="47">
        <f>IFERROR(PIMExport!CJ77*1,IFERROR(SUBSTITUTE(PIMExport!CJ77,".",",")*1,PIMExport!CJ77))</f>
        <v>7386</v>
      </c>
      <c r="CK79" s="47">
        <f>IFERROR(PIMExport!CK77*1,IFERROR(SUBSTITUTE(PIMExport!CK77,".",",")*1,PIMExport!CK77))</f>
        <v>8261</v>
      </c>
      <c r="CL79" s="47">
        <f>IFERROR(PIMExport!CL77*1,IFERROR(SUBSTITUTE(PIMExport!CL77,".",",")*1,PIMExport!CL77))</f>
        <v>9121</v>
      </c>
      <c r="CM79" s="47">
        <f>IFERROR(PIMExport!CM77*1,IFERROR(SUBSTITUTE(PIMExport!CM77,".",",")*1,PIMExport!CM77))</f>
        <v>10046</v>
      </c>
      <c r="CN79" s="47">
        <f>IFERROR(PIMExport!CN77*1,IFERROR(SUBSTITUTE(PIMExport!CN77,".",",")*1,PIMExport!CN77))</f>
        <v>11001</v>
      </c>
      <c r="CO79" s="47">
        <f>IFERROR(PIMExport!CO77*1,IFERROR(SUBSTITUTE(PIMExport!CO77,".",",")*1,PIMExport!CO77))</f>
        <v>15000</v>
      </c>
      <c r="CP79" s="47">
        <f>IFERROR(PIMExport!CP77*1,IFERROR(SUBSTITUTE(PIMExport!CP77,".",",")*1,PIMExport!CP77))</f>
        <v>0</v>
      </c>
      <c r="CQ79" s="47">
        <f>IFERROR(PIMExport!CQ77*1,IFERROR(SUBSTITUTE(PIMExport!CQ77,".",",")*1,PIMExport!CQ77))</f>
        <v>0</v>
      </c>
      <c r="CR79" s="47">
        <f>IFERROR(PIMExport!CR77*1,IFERROR(SUBSTITUTE(PIMExport!CR77,".",",")*1,PIMExport!CR77))</f>
        <v>0</v>
      </c>
      <c r="CS79" s="47">
        <f>IFERROR(PIMExport!CS77*1,IFERROR(SUBSTITUTE(PIMExport!CS77,".",",")*1,PIMExport!CS77))</f>
        <v>0</v>
      </c>
      <c r="CT79" s="47">
        <f>IFERROR(PIMExport!CT77*1,IFERROR(SUBSTITUTE(PIMExport!CT77,".",",")*1,PIMExport!CT77))</f>
        <v>0</v>
      </c>
      <c r="CU79" s="47">
        <f>IFERROR(PIMExport!CU77*1,IFERROR(SUBSTITUTE(PIMExport!CU77,".",",")*1,PIMExport!CU77))</f>
        <v>20</v>
      </c>
      <c r="CV79" s="47">
        <f>IFERROR(PIMExport!CV77*1,IFERROR(SUBSTITUTE(PIMExport!CV77,".",",")*1,PIMExport!CV77))</f>
        <v>13000</v>
      </c>
      <c r="CW79" s="47">
        <f>IFERROR(PIMExport!CW77*1,IFERROR(SUBSTITUTE(PIMExport!CW77,".",",")*1,PIMExport!CW77))</f>
        <v>2.2499999999999999E-4</v>
      </c>
      <c r="CX79" s="47">
        <f>IFERROR(PIMExport!CX77*1,IFERROR(SUBSTITUTE(PIMExport!CX77,".",",")*1,PIMExport!CX77))</f>
        <v>500</v>
      </c>
      <c r="CY79" s="47">
        <f>IFERROR(PIMExport!CY77*1,IFERROR(SUBSTITUTE(PIMExport!CY77,".",",")*1,PIMExport!CY77))</f>
        <v>700</v>
      </c>
      <c r="CZ79" s="47">
        <f>IFERROR(PIMExport!CZ77*1,IFERROR(SUBSTITUTE(PIMExport!CZ77,".",",")*1,PIMExport!CZ77))</f>
        <v>21700</v>
      </c>
      <c r="DA79" s="47">
        <f>IFERROR(PIMExport!DA77*1,IFERROR(SUBSTITUTE(PIMExport!DA77,".",",")*1,PIMExport!DA77))</f>
        <v>700</v>
      </c>
      <c r="DB79" s="47">
        <f>IFERROR(PIMExport!DB77*1,IFERROR(SUBSTITUTE(PIMExport!DB77,".",",")*1,PIMExport!DB77))</f>
        <v>0</v>
      </c>
      <c r="DC79" s="47">
        <f>IFERROR(PIMExport!DC77*1,IFERROR(SUBSTITUTE(PIMExport!DC77,".",",")*1,PIMExport!DC77))</f>
        <v>0</v>
      </c>
      <c r="DD79" s="47">
        <f>IFERROR(PIMExport!DD77*1,IFERROR(SUBSTITUTE(PIMExport!DD77,".",",")*1,PIMExport!DD77))</f>
        <v>0</v>
      </c>
      <c r="DE79" s="47">
        <f>IFERROR(PIMExport!DE77*1,IFERROR(SUBSTITUTE(PIMExport!DE77,".",",")*1,PIMExport!DE77))</f>
        <v>0</v>
      </c>
      <c r="DF79" s="47">
        <f>IFERROR(PIMExport!DF77*1,IFERROR(SUBSTITUTE(PIMExport!DF77,".",",")*1,PIMExport!DF77))</f>
        <v>0</v>
      </c>
      <c r="DG79" s="47">
        <f>IFERROR(PIMExport!DG77*1,IFERROR(SUBSTITUTE(PIMExport!DG77,".",",")*1,PIMExport!DG77))</f>
        <v>0</v>
      </c>
      <c r="DH79" s="47" t="str">
        <f>IFERROR(PIMExport!DH77*1,IFERROR(SUBSTITUTE(PIMExport!DH77,".",",")*1,PIMExport!DH77))</f>
        <v>Equal to or better than 0.025 mm</v>
      </c>
      <c r="DI79" s="47">
        <f>IFERROR(PIMExport!DI77*1,IFERROR(SUBSTITUTE(PIMExport!DI77,".",",")*1,PIMExport!DI77))</f>
        <v>0</v>
      </c>
      <c r="DJ79" s="47" t="str">
        <f>IFERROR(PIMExport!DJ77*1,IFERROR(SUBSTITUTE(PIMExport!DJ77,".",",")*1,PIMExport!DJ77))</f>
        <v>80 x 80 mm</v>
      </c>
      <c r="DK79" s="47" t="str">
        <f>IFERROR(PIMExport!DK77*1,IFERROR(SUBSTITUTE(PIMExport!DK77,".",",")*1,PIMExport!DK77))</f>
        <v>25 mm</v>
      </c>
      <c r="DL79" s="47">
        <f>IFERROR(PIMExport!DL77*1,IFERROR(SUBSTITUTE(PIMExport!DL77,".",",")*1,PIMExport!DL77))</f>
        <v>300</v>
      </c>
      <c r="DM79" s="47">
        <f>IFERROR(PIMExport!DM77*1,IFERROR(SUBSTITUTE(PIMExport!DM77,".",",")*1,PIMExport!DM77))</f>
        <v>12075</v>
      </c>
      <c r="DN79" s="47">
        <f>IFERROR(PIMExport!DN77*1,IFERROR(SUBSTITUTE(PIMExport!DN77,".",",")*1,PIMExport!DN77))</f>
        <v>0</v>
      </c>
      <c r="DO79" s="47">
        <f>IFERROR(PIMExport!DO77*1,IFERROR(SUBSTITUTE(PIMExport!DO77,".",",")*1,PIMExport!DO77))</f>
        <v>0</v>
      </c>
    </row>
    <row r="80" spans="1:119">
      <c r="A80" s="47" t="str">
        <f>IFERROR(PIMExport!A78*1,IFERROR(SUBSTITUTE(PIMExport!A78,".",",")*1,PIMExport!A78))</f>
        <v>WM08D50-N</v>
      </c>
      <c r="B80" s="47" t="str">
        <f>IFERROR(PIMExport!B78*1,IFERROR(SUBSTITUTE(PIMExport!B78,".",",")*1,PIMExport!B78))</f>
        <v>BallScrew</v>
      </c>
      <c r="C80" s="47" t="str">
        <f>IFERROR(PIMExport!C78*1,IFERROR(SUBSTITUTE(PIMExport!C78,".",",")*1,PIMExport!C78))</f>
        <v>Ball Guide</v>
      </c>
      <c r="D80" s="47">
        <f>IFERROR(PIMExport!D78*1,IFERROR(SUBSTITUTE(PIMExport!D78,".",",")*1,PIMExport!D78))</f>
        <v>4965</v>
      </c>
      <c r="E80" s="47">
        <f>IFERROR(PIMExport!E78*1,IFERROR(SUBSTITUTE(PIMExport!E78,".",",")*1,PIMExport!E78))</f>
        <v>4.26</v>
      </c>
      <c r="F80" s="47">
        <f>IFERROR(PIMExport!F78*1,IFERROR(SUBSTITUTE(PIMExport!F78,".",",")*1,PIMExport!F78))</f>
        <v>0</v>
      </c>
      <c r="G80" s="47">
        <f>IFERROR(PIMExport!G78*1,IFERROR(SUBSTITUTE(PIMExport!G78,".",",")*1,PIMExport!G78))</f>
        <v>11.57</v>
      </c>
      <c r="H80" s="47">
        <f>IFERROR(PIMExport!H78*1,IFERROR(SUBSTITUTE(PIMExport!H78,".",",")*1,PIMExport!H78))</f>
        <v>1.08</v>
      </c>
      <c r="I80" s="47">
        <f>IFERROR(PIMExport!I78*1,IFERROR(SUBSTITUTE(PIMExport!I78,".",",")*1,PIMExport!I78))</f>
        <v>154</v>
      </c>
      <c r="J80" s="47">
        <f>IFERROR(PIMExport!J78*1,IFERROR(SUBSTITUTE(PIMExport!J78,".",",")*1,PIMExport!J78))</f>
        <v>48.75</v>
      </c>
      <c r="K80" s="47">
        <f>IFERROR(PIMExport!K78*1,IFERROR(SUBSTITUTE(PIMExport!K78,".",",")*1,PIMExport!K78))</f>
        <v>0</v>
      </c>
      <c r="L80" s="47">
        <f>IFERROR(PIMExport!L78*1,IFERROR(SUBSTITUTE(PIMExport!L78,".",",")*1,PIMExport!L78))</f>
        <v>1.63E-4</v>
      </c>
      <c r="M80" s="47">
        <f>IFERROR(PIMExport!M78*1,IFERROR(SUBSTITUTE(PIMExport!M78,".",",")*1,PIMExport!M78))</f>
        <v>0.9</v>
      </c>
      <c r="N80" s="47">
        <f>IFERROR(PIMExport!N78*1,IFERROR(SUBSTITUTE(PIMExport!N78,".",",")*1,PIMExport!N78))</f>
        <v>150</v>
      </c>
      <c r="O80" s="47">
        <f>IFERROR(PIMExport!O78*1,IFERROR(SUBSTITUTE(PIMExport!O78,".",",")*1,PIMExport!O78))</f>
        <v>1500</v>
      </c>
      <c r="P80" s="47">
        <f>IFERROR(PIMExport!P78*1,IFERROR(SUBSTITUTE(PIMExport!P78,".",",")*1,PIMExport!P78))</f>
        <v>3000</v>
      </c>
      <c r="Q80" s="47">
        <f>IFERROR(PIMExport!Q78*1,IFERROR(SUBSTITUTE(PIMExport!Q78,".",",")*1,PIMExport!Q78))</f>
        <v>2.2999999999999998</v>
      </c>
      <c r="R80" s="47">
        <f>IFERROR(PIMExport!R78*1,IFERROR(SUBSTITUTE(PIMExport!R78,".",",")*1,PIMExport!R78))</f>
        <v>3</v>
      </c>
      <c r="S80" s="47">
        <f>IFERROR(PIMExport!S78*1,IFERROR(SUBSTITUTE(PIMExport!S78,".",",")*1,PIMExport!S78))</f>
        <v>3.6</v>
      </c>
      <c r="T80" s="47">
        <f>IFERROR(PIMExport!T78*1,IFERROR(SUBSTITUTE(PIMExport!T78,".",",")*1,PIMExport!T78))</f>
        <v>25</v>
      </c>
      <c r="U80" s="47">
        <f>IFERROR(PIMExport!U78*1,IFERROR(SUBSTITUTE(PIMExport!U78,".",",")*1,PIMExport!U78))</f>
        <v>0.1</v>
      </c>
      <c r="V80" s="47">
        <f>IFERROR(PIMExport!V78*1,IFERROR(SUBSTITUTE(PIMExport!V78,".",",")*1,PIMExport!V78))</f>
        <v>0</v>
      </c>
      <c r="W80" s="47">
        <f>IFERROR(PIMExport!W78*1,IFERROR(SUBSTITUTE(PIMExport!W78,".",",")*1,PIMExport!W78))</f>
        <v>0</v>
      </c>
      <c r="X80" s="47">
        <f>IFERROR(PIMExport!X78*1,IFERROR(SUBSTITUTE(PIMExport!X78,".",",")*1,PIMExport!X78))</f>
        <v>0</v>
      </c>
      <c r="Y80" s="47">
        <f>IFERROR(PIMExport!Y78*1,IFERROR(SUBSTITUTE(PIMExport!Y78,".",",")*1,PIMExport!Y78))</f>
        <v>5000</v>
      </c>
      <c r="Z80" s="47">
        <f>IFERROR(PIMExport!Z78*1,IFERROR(SUBSTITUTE(PIMExport!Z78,".",",")*1,PIMExport!Z78))</f>
        <v>0</v>
      </c>
      <c r="AA80" s="47">
        <f>IFERROR(PIMExport!AA78*1,IFERROR(SUBSTITUTE(PIMExport!AA78,".",",")*1,PIMExport!AA78))</f>
        <v>0</v>
      </c>
      <c r="AB80" s="47">
        <f>IFERROR(PIMExport!AB78*1,IFERROR(SUBSTITUTE(PIMExport!AB78,".",",")*1,PIMExport!AB78))</f>
        <v>0</v>
      </c>
      <c r="AC80" s="47">
        <f>IFERROR(PIMExport!AC78*1,IFERROR(SUBSTITUTE(PIMExport!AC78,".",",")*1,PIMExport!AC78))</f>
        <v>0</v>
      </c>
      <c r="AD80" s="47">
        <f>IFERROR(PIMExport!AD78*1,IFERROR(SUBSTITUTE(PIMExport!AD78,".",",")*1,PIMExport!AD78))</f>
        <v>0</v>
      </c>
      <c r="AE80" s="47">
        <f>IFERROR(PIMExport!AE78*1,IFERROR(SUBSTITUTE(PIMExport!AE78,".",",")*1,PIMExport!AE78))</f>
        <v>3000</v>
      </c>
      <c r="AF80" s="47">
        <f>IFERROR(PIMExport!AF78*1,IFERROR(SUBSTITUTE(PIMExport!AF78,".",",")*1,PIMExport!AF78))</f>
        <v>3000</v>
      </c>
      <c r="AG80" s="47">
        <f>IFERROR(PIMExport!AG78*1,IFERROR(SUBSTITUTE(PIMExport!AG78,".",",")*1,PIMExport!AG78))</f>
        <v>350</v>
      </c>
      <c r="AH80" s="47">
        <f>IFERROR(PIMExport!AH78*1,IFERROR(SUBSTITUTE(PIMExport!AH78,".",",")*1,PIMExport!AH78))</f>
        <v>300</v>
      </c>
      <c r="AI80" s="47">
        <f>IFERROR(PIMExport!AI78*1,IFERROR(SUBSTITUTE(PIMExport!AI78,".",",")*1,PIMExport!AI78))</f>
        <v>300</v>
      </c>
      <c r="AJ80" s="47">
        <f>IFERROR(PIMExport!AJ78*1,IFERROR(SUBSTITUTE(PIMExport!AJ78,".",",")*1,PIMExport!AJ78))</f>
        <v>0</v>
      </c>
      <c r="AK80" s="47">
        <f>IFERROR(PIMExport!AK78*1,IFERROR(SUBSTITUTE(PIMExport!AK78,".",",")*1,PIMExport!AK78))</f>
        <v>0</v>
      </c>
      <c r="AL80" s="47">
        <f>IFERROR(PIMExport!AL78*1,IFERROR(SUBSTITUTE(PIMExport!AL78,".",",")*1,PIMExport!AL78))</f>
        <v>2.5</v>
      </c>
      <c r="AM80" s="47">
        <f>IFERROR(PIMExport!AM78*1,IFERROR(SUBSTITUTE(PIMExport!AM78,".",",")*1,PIMExport!AM78))</f>
        <v>20</v>
      </c>
      <c r="AN80" s="47">
        <f>IFERROR(PIMExport!AN78*1,IFERROR(SUBSTITUTE(PIMExport!AN78,".",",")*1,PIMExport!AN78))</f>
        <v>1</v>
      </c>
      <c r="AO80" s="47">
        <f>IFERROR(PIMExport!AO78*1,IFERROR(SUBSTITUTE(PIMExport!AO78,".",",")*1,PIMExport!AO78))</f>
        <v>54956</v>
      </c>
      <c r="AP80" s="47">
        <f>IFERROR(PIMExport!AP78*1,IFERROR(SUBSTITUTE(PIMExport!AP78,".",",")*1,PIMExport!AP78))</f>
        <v>600</v>
      </c>
      <c r="AQ80" s="47">
        <f>IFERROR(PIMExport!AQ78*1,IFERROR(SUBSTITUTE(PIMExport!AQ78,".",",")*1,PIMExport!AQ78))</f>
        <v>0</v>
      </c>
      <c r="AR80" s="47">
        <f>IFERROR(PIMExport!AR78*1,IFERROR(SUBSTITUTE(PIMExport!AR78,".",",")*1,PIMExport!AR78))</f>
        <v>0</v>
      </c>
      <c r="AS80" s="47">
        <f>IFERROR(PIMExport!AS78*1,IFERROR(SUBSTITUTE(PIMExport!AS78,".",",")*1,PIMExport!AS78))</f>
        <v>0</v>
      </c>
      <c r="AT80" s="47">
        <f>IFERROR(PIMExport!AT78*1,IFERROR(SUBSTITUTE(PIMExport!AT78,".",",")*1,PIMExport!AT78))</f>
        <v>0</v>
      </c>
      <c r="AU80" s="47">
        <f>IFERROR(PIMExport!AU78*1,IFERROR(SUBSTITUTE(PIMExport!AU78,".",",")*1,PIMExport!AU78))</f>
        <v>0</v>
      </c>
      <c r="AV80" s="47">
        <f>IFERROR(PIMExport!AV78*1,IFERROR(SUBSTITUTE(PIMExport!AV78,".",",")*1,PIMExport!AV78))</f>
        <v>0</v>
      </c>
      <c r="AW80" s="47">
        <f>IFERROR(PIMExport!AW78*1,IFERROR(SUBSTITUTE(PIMExport!AW78,".",",")*1,PIMExport!AW78))</f>
        <v>0</v>
      </c>
      <c r="AX80" s="47">
        <f>IFERROR(PIMExport!AX78*1,IFERROR(SUBSTITUTE(PIMExport!AX78,".",",")*1,PIMExport!AX78))</f>
        <v>0</v>
      </c>
      <c r="AY80" s="47">
        <f>IFERROR(PIMExport!AY78*1,IFERROR(SUBSTITUTE(PIMExport!AY78,".",",")*1,PIMExport!AY78))</f>
        <v>0</v>
      </c>
      <c r="AZ80" s="47">
        <f>IFERROR(PIMExport!AZ78*1,IFERROR(SUBSTITUTE(PIMExport!AZ78,".",",")*1,PIMExport!AZ78))</f>
        <v>0</v>
      </c>
      <c r="BA80" s="47">
        <f>IFERROR(PIMExport!BA78*1,IFERROR(SUBSTITUTE(PIMExport!BA78,".",",")*1,PIMExport!BA78))</f>
        <v>0</v>
      </c>
      <c r="BB80" s="47">
        <f>IFERROR(PIMExport!BB78*1,IFERROR(SUBSTITUTE(PIMExport!BB78,".",",")*1,PIMExport!BB78))</f>
        <v>0</v>
      </c>
      <c r="BC80" s="47">
        <f>IFERROR(PIMExport!BC78*1,IFERROR(SUBSTITUTE(PIMExport!BC78,".",",")*1,PIMExport!BC78))</f>
        <v>0</v>
      </c>
      <c r="BD80" s="47">
        <f>IFERROR(PIMExport!BD78*1,IFERROR(SUBSTITUTE(PIMExport!BD78,".",",")*1,PIMExport!BD78))</f>
        <v>0</v>
      </c>
      <c r="BE80" s="47">
        <f>IFERROR(PIMExport!BE78*1,IFERROR(SUBSTITUTE(PIMExport!BE78,".",",")*1,PIMExport!BE78))</f>
        <v>0</v>
      </c>
      <c r="BF80" s="47">
        <f>IFERROR(PIMExport!BF78*1,IFERROR(SUBSTITUTE(PIMExport!BF78,".",",")*1,PIMExport!BF78))</f>
        <v>0</v>
      </c>
      <c r="BG80" s="47">
        <f>IFERROR(PIMExport!BG78*1,IFERROR(SUBSTITUTE(PIMExport!BG78,".",",")*1,PIMExport!BG78))</f>
        <v>500</v>
      </c>
      <c r="BH80" s="47">
        <f>IFERROR(PIMExport!BH78*1,IFERROR(SUBSTITUTE(PIMExport!BH78,".",",")*1,PIMExport!BH78))</f>
        <v>595</v>
      </c>
      <c r="BI80" s="47">
        <f>IFERROR(PIMExport!BI78*1,IFERROR(SUBSTITUTE(PIMExport!BI78,".",",")*1,PIMExport!BI78))</f>
        <v>635</v>
      </c>
      <c r="BJ80" s="47">
        <f>IFERROR(PIMExport!BJ78*1,IFERROR(SUBSTITUTE(PIMExport!BJ78,".",",")*1,PIMExport!BJ78))</f>
        <v>685</v>
      </c>
      <c r="BK80" s="47">
        <f>IFERROR(PIMExport!BK78*1,IFERROR(SUBSTITUTE(PIMExport!BK78,".",",")*1,PIMExport!BK78))</f>
        <v>725</v>
      </c>
      <c r="BL80" s="47">
        <f>IFERROR(PIMExport!BL78*1,IFERROR(SUBSTITUTE(PIMExport!BL78,".",",")*1,PIMExport!BL78))</f>
        <v>765</v>
      </c>
      <c r="BM80" s="47">
        <f>IFERROR(PIMExport!BM78*1,IFERROR(SUBSTITUTE(PIMExport!BM78,".",",")*1,PIMExport!BM78))</f>
        <v>815</v>
      </c>
      <c r="BN80" s="47">
        <f>IFERROR(PIMExport!BN78*1,IFERROR(SUBSTITUTE(PIMExport!BN78,".",",")*1,PIMExport!BN78))</f>
        <v>855</v>
      </c>
      <c r="BO80" s="47">
        <f>IFERROR(PIMExport!BO78*1,IFERROR(SUBSTITUTE(PIMExport!BO78,".",",")*1,PIMExport!BO78))</f>
        <v>905</v>
      </c>
      <c r="BP80" s="47">
        <f>IFERROR(PIMExport!BP78*1,IFERROR(SUBSTITUTE(PIMExport!BP78,".",",")*1,PIMExport!BP78))</f>
        <v>945</v>
      </c>
      <c r="BQ80" s="47">
        <f>IFERROR(PIMExport!BQ78*1,IFERROR(SUBSTITUTE(PIMExport!BQ78,".",",")*1,PIMExport!BQ78))</f>
        <v>985</v>
      </c>
      <c r="BR80" s="47">
        <f>IFERROR(PIMExport!BR78*1,IFERROR(SUBSTITUTE(PIMExport!BR78,".",",")*1,PIMExport!BR78))</f>
        <v>1035</v>
      </c>
      <c r="BS80" s="47">
        <f>IFERROR(PIMExport!BS78*1,IFERROR(SUBSTITUTE(PIMExport!BS78,".",",")*1,PIMExport!BS78))</f>
        <v>1075</v>
      </c>
      <c r="BT80" s="47">
        <f>IFERROR(PIMExport!BT78*1,IFERROR(SUBSTITUTE(PIMExport!BT78,".",",")*1,PIMExport!BT78))</f>
        <v>0</v>
      </c>
      <c r="BU80" s="47">
        <f>IFERROR(PIMExport!BU78*1,IFERROR(SUBSTITUTE(PIMExport!BU78,".",",")*1,PIMExport!BU78))</f>
        <v>0</v>
      </c>
      <c r="BV80" s="47">
        <f>IFERROR(PIMExport!BV78*1,IFERROR(SUBSTITUTE(PIMExport!BV78,".",",")*1,PIMExport!BV78))</f>
        <v>0</v>
      </c>
      <c r="BW80" s="47">
        <f>IFERROR(PIMExport!BW78*1,IFERROR(SUBSTITUTE(PIMExport!BW78,".",",")*1,PIMExport!BW78))</f>
        <v>0</v>
      </c>
      <c r="BX80" s="47">
        <f>IFERROR(PIMExport!BX78*1,IFERROR(SUBSTITUTE(PIMExport!BX78,".",",")*1,PIMExport!BX78))</f>
        <v>0</v>
      </c>
      <c r="BY80" s="47">
        <f>IFERROR(PIMExport!BY78*1,IFERROR(SUBSTITUTE(PIMExport!BY78,".",",")*1,PIMExport!BY78))</f>
        <v>0</v>
      </c>
      <c r="BZ80" s="47">
        <f>IFERROR(PIMExport!BZ78*1,IFERROR(SUBSTITUTE(PIMExport!BZ78,".",",")*1,PIMExport!BZ78))</f>
        <v>0</v>
      </c>
      <c r="CA80" s="47">
        <f>IFERROR(PIMExport!CA78*1,IFERROR(SUBSTITUTE(PIMExport!CA78,".",",")*1,PIMExport!CA78))</f>
        <v>0</v>
      </c>
      <c r="CB80" s="47">
        <f>IFERROR(PIMExport!CB78*1,IFERROR(SUBSTITUTE(PIMExport!CB78,".",",")*1,PIMExport!CB78))</f>
        <v>781</v>
      </c>
      <c r="CC80" s="47">
        <f>IFERROR(PIMExport!CC78*1,IFERROR(SUBSTITUTE(PIMExport!CC78,".",",")*1,PIMExport!CC78))</f>
        <v>1536</v>
      </c>
      <c r="CD80" s="47">
        <f>IFERROR(PIMExport!CD78*1,IFERROR(SUBSTITUTE(PIMExport!CD78,".",",")*1,PIMExport!CD78))</f>
        <v>2376</v>
      </c>
      <c r="CE80" s="47">
        <f>IFERROR(PIMExport!CE78*1,IFERROR(SUBSTITUTE(PIMExport!CE78,".",",")*1,PIMExport!CE78))</f>
        <v>3206</v>
      </c>
      <c r="CF80" s="47">
        <f>IFERROR(PIMExport!CF78*1,IFERROR(SUBSTITUTE(PIMExport!CF78,".",",")*1,PIMExport!CF78))</f>
        <v>4046</v>
      </c>
      <c r="CG80" s="47">
        <f>IFERROR(PIMExport!CG78*1,IFERROR(SUBSTITUTE(PIMExport!CG78,".",",")*1,PIMExport!CG78))</f>
        <v>4886</v>
      </c>
      <c r="CH80" s="47">
        <f>IFERROR(PIMExport!CH78*1,IFERROR(SUBSTITUTE(PIMExport!CH78,".",",")*1,PIMExport!CH78))</f>
        <v>5716</v>
      </c>
      <c r="CI80" s="47">
        <f>IFERROR(PIMExport!CI78*1,IFERROR(SUBSTITUTE(PIMExport!CI78,".",",")*1,PIMExport!CI78))</f>
        <v>6556</v>
      </c>
      <c r="CJ80" s="47">
        <f>IFERROR(PIMExport!CJ78*1,IFERROR(SUBSTITUTE(PIMExport!CJ78,".",",")*1,PIMExport!CJ78))</f>
        <v>7386</v>
      </c>
      <c r="CK80" s="47">
        <f>IFERROR(PIMExport!CK78*1,IFERROR(SUBSTITUTE(PIMExport!CK78,".",",")*1,PIMExport!CK78))</f>
        <v>8261</v>
      </c>
      <c r="CL80" s="47">
        <f>IFERROR(PIMExport!CL78*1,IFERROR(SUBSTITUTE(PIMExport!CL78,".",",")*1,PIMExport!CL78))</f>
        <v>9121</v>
      </c>
      <c r="CM80" s="47">
        <f>IFERROR(PIMExport!CM78*1,IFERROR(SUBSTITUTE(PIMExport!CM78,".",",")*1,PIMExport!CM78))</f>
        <v>10046</v>
      </c>
      <c r="CN80" s="47">
        <f>IFERROR(PIMExport!CN78*1,IFERROR(SUBSTITUTE(PIMExport!CN78,".",",")*1,PIMExport!CN78))</f>
        <v>11001</v>
      </c>
      <c r="CO80" s="47">
        <f>IFERROR(PIMExport!CO78*1,IFERROR(SUBSTITUTE(PIMExport!CO78,".",",")*1,PIMExport!CO78))</f>
        <v>15000</v>
      </c>
      <c r="CP80" s="47">
        <f>IFERROR(PIMExport!CP78*1,IFERROR(SUBSTITUTE(PIMExport!CP78,".",",")*1,PIMExport!CP78))</f>
        <v>0</v>
      </c>
      <c r="CQ80" s="47">
        <f>IFERROR(PIMExport!CQ78*1,IFERROR(SUBSTITUTE(PIMExport!CQ78,".",",")*1,PIMExport!CQ78))</f>
        <v>0</v>
      </c>
      <c r="CR80" s="47">
        <f>IFERROR(PIMExport!CR78*1,IFERROR(SUBSTITUTE(PIMExport!CR78,".",",")*1,PIMExport!CR78))</f>
        <v>0</v>
      </c>
      <c r="CS80" s="47">
        <f>IFERROR(PIMExport!CS78*1,IFERROR(SUBSTITUTE(PIMExport!CS78,".",",")*1,PIMExport!CS78))</f>
        <v>0</v>
      </c>
      <c r="CT80" s="47">
        <f>IFERROR(PIMExport!CT78*1,IFERROR(SUBSTITUTE(PIMExport!CT78,".",",")*1,PIMExport!CT78))</f>
        <v>0</v>
      </c>
      <c r="CU80" s="47">
        <f>IFERROR(PIMExport!CU78*1,IFERROR(SUBSTITUTE(PIMExport!CU78,".",",")*1,PIMExport!CU78))</f>
        <v>50</v>
      </c>
      <c r="CV80" s="47">
        <f>IFERROR(PIMExport!CV78*1,IFERROR(SUBSTITUTE(PIMExport!CV78,".",",")*1,PIMExport!CV78))</f>
        <v>15400</v>
      </c>
      <c r="CW80" s="47">
        <f>IFERROR(PIMExport!CW78*1,IFERROR(SUBSTITUTE(PIMExport!CW78,".",",")*1,PIMExport!CW78))</f>
        <v>2.2499999999999999E-4</v>
      </c>
      <c r="CX80" s="47">
        <f>IFERROR(PIMExport!CX78*1,IFERROR(SUBSTITUTE(PIMExport!CX78,".",",")*1,PIMExport!CX78))</f>
        <v>500</v>
      </c>
      <c r="CY80" s="47">
        <f>IFERROR(PIMExport!CY78*1,IFERROR(SUBSTITUTE(PIMExport!CY78,".",",")*1,PIMExport!CY78))</f>
        <v>700</v>
      </c>
      <c r="CZ80" s="47">
        <f>IFERROR(PIMExport!CZ78*1,IFERROR(SUBSTITUTE(PIMExport!CZ78,".",",")*1,PIMExport!CZ78))</f>
        <v>21700</v>
      </c>
      <c r="DA80" s="47">
        <f>IFERROR(PIMExport!DA78*1,IFERROR(SUBSTITUTE(PIMExport!DA78,".",",")*1,PIMExport!DA78))</f>
        <v>700</v>
      </c>
      <c r="DB80" s="47">
        <f>IFERROR(PIMExport!DB78*1,IFERROR(SUBSTITUTE(PIMExport!DB78,".",",")*1,PIMExport!DB78))</f>
        <v>0</v>
      </c>
      <c r="DC80" s="47">
        <f>IFERROR(PIMExport!DC78*1,IFERROR(SUBSTITUTE(PIMExport!DC78,".",",")*1,PIMExport!DC78))</f>
        <v>0</v>
      </c>
      <c r="DD80" s="47">
        <f>IFERROR(PIMExport!DD78*1,IFERROR(SUBSTITUTE(PIMExport!DD78,".",",")*1,PIMExport!DD78))</f>
        <v>0</v>
      </c>
      <c r="DE80" s="47">
        <f>IFERROR(PIMExport!DE78*1,IFERROR(SUBSTITUTE(PIMExport!DE78,".",",")*1,PIMExport!DE78))</f>
        <v>0</v>
      </c>
      <c r="DF80" s="47">
        <f>IFERROR(PIMExport!DF78*1,IFERROR(SUBSTITUTE(PIMExport!DF78,".",",")*1,PIMExport!DF78))</f>
        <v>0</v>
      </c>
      <c r="DG80" s="47">
        <f>IFERROR(PIMExport!DG78*1,IFERROR(SUBSTITUTE(PIMExport!DG78,".",",")*1,PIMExport!DG78))</f>
        <v>0</v>
      </c>
      <c r="DH80" s="47" t="str">
        <f>IFERROR(PIMExport!DH78*1,IFERROR(SUBSTITUTE(PIMExport!DH78,".",",")*1,PIMExport!DH78))</f>
        <v>Equal to or better than 0.025 mm</v>
      </c>
      <c r="DI80" s="47">
        <f>IFERROR(PIMExport!DI78*1,IFERROR(SUBSTITUTE(PIMExport!DI78,".",",")*1,PIMExport!DI78))</f>
        <v>0</v>
      </c>
      <c r="DJ80" s="47" t="str">
        <f>IFERROR(PIMExport!DJ78*1,IFERROR(SUBSTITUTE(PIMExport!DJ78,".",",")*1,PIMExport!DJ78))</f>
        <v>80 x 80 mm</v>
      </c>
      <c r="DK80" s="47" t="str">
        <f>IFERROR(PIMExport!DK78*1,IFERROR(SUBSTITUTE(PIMExport!DK78,".",",")*1,PIMExport!DK78))</f>
        <v>25 mm</v>
      </c>
      <c r="DL80" s="47">
        <f>IFERROR(PIMExport!DL78*1,IFERROR(SUBSTITUTE(PIMExport!DL78,".",",")*1,PIMExport!DL78))</f>
        <v>300</v>
      </c>
      <c r="DM80" s="47">
        <f>IFERROR(PIMExport!DM78*1,IFERROR(SUBSTITUTE(PIMExport!DM78,".",",")*1,PIMExport!DM78))</f>
        <v>5780</v>
      </c>
      <c r="DN80" s="47">
        <f>IFERROR(PIMExport!DN78*1,IFERROR(SUBSTITUTE(PIMExport!DN78,".",",")*1,PIMExport!DN78))</f>
        <v>0</v>
      </c>
      <c r="DO80" s="47">
        <f>IFERROR(PIMExport!DO78*1,IFERROR(SUBSTITUTE(PIMExport!DO78,".",",")*1,PIMExport!DO78))</f>
        <v>0</v>
      </c>
    </row>
    <row r="81" spans="1:119">
      <c r="A81" s="47" t="str">
        <f>IFERROR(PIMExport!A79*1,IFERROR(SUBSTITUTE(PIMExport!A79,".",",")*1,PIMExport!A79))</f>
        <v>WM08D05-Z360</v>
      </c>
      <c r="B81" s="47" t="str">
        <f>IFERROR(PIMExport!B79*1,IFERROR(SUBSTITUTE(PIMExport!B79,".",",")*1,PIMExport!B79))</f>
        <v>BallScrew</v>
      </c>
      <c r="C81" s="47" t="str">
        <f>IFERROR(PIMExport!C79*1,IFERROR(SUBSTITUTE(PIMExport!C79,".",",")*1,PIMExport!C79))</f>
        <v>Ball Guide</v>
      </c>
      <c r="D81" s="47">
        <f>IFERROR(PIMExport!D79*1,IFERROR(SUBSTITUTE(PIMExport!D79,".",",")*1,PIMExport!D79))</f>
        <v>10640</v>
      </c>
      <c r="E81" s="47">
        <f>IFERROR(PIMExport!E79*1,IFERROR(SUBSTITUTE(PIMExport!E79,".",",")*1,PIMExport!E79))</f>
        <v>4.26</v>
      </c>
      <c r="F81" s="47">
        <f>IFERROR(PIMExport!F79*1,IFERROR(SUBSTITUTE(PIMExport!F79,".",",")*1,PIMExport!F79))</f>
        <v>0</v>
      </c>
      <c r="G81" s="47">
        <f>IFERROR(PIMExport!G79*1,IFERROR(SUBSTITUTE(PIMExport!G79,".",",")*1,PIMExport!G79))</f>
        <v>11.57</v>
      </c>
      <c r="H81" s="47">
        <f>IFERROR(PIMExport!H79*1,IFERROR(SUBSTITUTE(PIMExport!H79,".",",")*1,PIMExport!H79))</f>
        <v>1.08</v>
      </c>
      <c r="I81" s="47">
        <f>IFERROR(PIMExport!I79*1,IFERROR(SUBSTITUTE(PIMExport!I79,".",",")*1,PIMExport!I79))</f>
        <v>360</v>
      </c>
      <c r="J81" s="47">
        <f>IFERROR(PIMExport!J79*1,IFERROR(SUBSTITUTE(PIMExport!J79,".",",")*1,PIMExport!J79))</f>
        <v>48.75</v>
      </c>
      <c r="K81" s="47">
        <f>IFERROR(PIMExport!K79*1,IFERROR(SUBSTITUTE(PIMExport!K79,".",",")*1,PIMExport!K79))</f>
        <v>0</v>
      </c>
      <c r="L81" s="47">
        <f>IFERROR(PIMExport!L79*1,IFERROR(SUBSTITUTE(PIMExport!L79,".",",")*1,PIMExport!L79))</f>
        <v>1.63E-4</v>
      </c>
      <c r="M81" s="47">
        <f>IFERROR(PIMExport!M79*1,IFERROR(SUBSTITUTE(PIMExport!M79,".",",")*1,PIMExport!M79))</f>
        <v>0.9</v>
      </c>
      <c r="N81" s="47">
        <f>IFERROR(PIMExport!N79*1,IFERROR(SUBSTITUTE(PIMExport!N79,".",",")*1,PIMExport!N79))</f>
        <v>150</v>
      </c>
      <c r="O81" s="47">
        <f>IFERROR(PIMExport!O79*1,IFERROR(SUBSTITUTE(PIMExport!O79,".",",")*1,PIMExport!O79))</f>
        <v>1500</v>
      </c>
      <c r="P81" s="47">
        <f>IFERROR(PIMExport!P79*1,IFERROR(SUBSTITUTE(PIMExport!P79,".",",")*1,PIMExport!P79))</f>
        <v>3000</v>
      </c>
      <c r="Q81" s="47">
        <f>IFERROR(PIMExport!Q79*1,IFERROR(SUBSTITUTE(PIMExport!Q79,".",",")*1,PIMExport!Q79))</f>
        <v>1.1000000000000001</v>
      </c>
      <c r="R81" s="47">
        <f>IFERROR(PIMExport!R79*1,IFERROR(SUBSTITUTE(PIMExport!R79,".",",")*1,PIMExport!R79))</f>
        <v>1.7</v>
      </c>
      <c r="S81" s="47">
        <f>IFERROR(PIMExport!S79*1,IFERROR(SUBSTITUTE(PIMExport!S79,".",",")*1,PIMExport!S79))</f>
        <v>2.1</v>
      </c>
      <c r="T81" s="47">
        <f>IFERROR(PIMExport!T79*1,IFERROR(SUBSTITUTE(PIMExport!T79,".",",")*1,PIMExport!T79))</f>
        <v>25</v>
      </c>
      <c r="U81" s="47">
        <f>IFERROR(PIMExport!U79*1,IFERROR(SUBSTITUTE(PIMExport!U79,".",",")*1,PIMExport!U79))</f>
        <v>0.1</v>
      </c>
      <c r="V81" s="47">
        <f>IFERROR(PIMExport!V79*1,IFERROR(SUBSTITUTE(PIMExport!V79,".",",")*1,PIMExport!V79))</f>
        <v>0</v>
      </c>
      <c r="W81" s="47">
        <f>IFERROR(PIMExport!W79*1,IFERROR(SUBSTITUTE(PIMExport!W79,".",",")*1,PIMExport!W79))</f>
        <v>0</v>
      </c>
      <c r="X81" s="47">
        <f>IFERROR(PIMExport!X79*1,IFERROR(SUBSTITUTE(PIMExport!X79,".",",")*1,PIMExport!X79))</f>
        <v>0</v>
      </c>
      <c r="Y81" s="47">
        <f>IFERROR(PIMExport!Y79*1,IFERROR(SUBSTITUTE(PIMExport!Y79,".",",")*1,PIMExport!Y79))</f>
        <v>5000</v>
      </c>
      <c r="Z81" s="47">
        <f>IFERROR(PIMExport!Z79*1,IFERROR(SUBSTITUTE(PIMExport!Z79,".",",")*1,PIMExport!Z79))</f>
        <v>0</v>
      </c>
      <c r="AA81" s="47">
        <f>IFERROR(PIMExport!AA79*1,IFERROR(SUBSTITUTE(PIMExport!AA79,".",",")*1,PIMExport!AA79))</f>
        <v>0</v>
      </c>
      <c r="AB81" s="47">
        <f>IFERROR(PIMExport!AB79*1,IFERROR(SUBSTITUTE(PIMExport!AB79,".",",")*1,PIMExport!AB79))</f>
        <v>0</v>
      </c>
      <c r="AC81" s="47">
        <f>IFERROR(PIMExport!AC79*1,IFERROR(SUBSTITUTE(PIMExport!AC79,".",",")*1,PIMExport!AC79))</f>
        <v>0</v>
      </c>
      <c r="AD81" s="47">
        <f>IFERROR(PIMExport!AD79*1,IFERROR(SUBSTITUTE(PIMExport!AD79,".",",")*1,PIMExport!AD79))</f>
        <v>0</v>
      </c>
      <c r="AE81" s="47">
        <f>IFERROR(PIMExport!AE79*1,IFERROR(SUBSTITUTE(PIMExport!AE79,".",",")*1,PIMExport!AE79))</f>
        <v>3000</v>
      </c>
      <c r="AF81" s="47">
        <f>IFERROR(PIMExport!AF79*1,IFERROR(SUBSTITUTE(PIMExport!AF79,".",",")*1,PIMExport!AF79))</f>
        <v>3000</v>
      </c>
      <c r="AG81" s="47">
        <f>IFERROR(PIMExport!AG79*1,IFERROR(SUBSTITUTE(PIMExport!AG79,".",",")*1,PIMExport!AG79))</f>
        <v>350</v>
      </c>
      <c r="AH81" s="47">
        <f>IFERROR(PIMExport!AH79*1,IFERROR(SUBSTITUTE(PIMExport!AH79,".",",")*1,PIMExport!AH79))</f>
        <v>0</v>
      </c>
      <c r="AI81" s="47">
        <f>IFERROR(PIMExport!AI79*1,IFERROR(SUBSTITUTE(PIMExport!AI79,".",",")*1,PIMExport!AI79))</f>
        <v>0</v>
      </c>
      <c r="AJ81" s="47">
        <f>IFERROR(PIMExport!AJ79*1,IFERROR(SUBSTITUTE(PIMExport!AJ79,".",",")*1,PIMExport!AJ79))</f>
        <v>3</v>
      </c>
      <c r="AK81" s="47">
        <f>IFERROR(PIMExport!AK79*1,IFERROR(SUBSTITUTE(PIMExport!AK79,".",",")*1,PIMExport!AK79))</f>
        <v>3</v>
      </c>
      <c r="AL81" s="47">
        <f>IFERROR(PIMExport!AL79*1,IFERROR(SUBSTITUTE(PIMExport!AL79,".",",")*1,PIMExport!AL79))</f>
        <v>0.25</v>
      </c>
      <c r="AM81" s="47">
        <f>IFERROR(PIMExport!AM79*1,IFERROR(SUBSTITUTE(PIMExport!AM79,".",",")*1,PIMExport!AM79))</f>
        <v>20</v>
      </c>
      <c r="AN81" s="47">
        <f>IFERROR(PIMExport!AN79*1,IFERROR(SUBSTITUTE(PIMExport!AN79,".",",")*1,PIMExport!AN79))</f>
        <v>2</v>
      </c>
      <c r="AO81" s="47">
        <f>IFERROR(PIMExport!AO79*1,IFERROR(SUBSTITUTE(PIMExport!AO79,".",",")*1,PIMExport!AO79))</f>
        <v>54956</v>
      </c>
      <c r="AP81" s="47">
        <f>IFERROR(PIMExport!AP79*1,IFERROR(SUBSTITUTE(PIMExport!AP79,".",",")*1,PIMExport!AP79))</f>
        <v>600</v>
      </c>
      <c r="AQ81" s="47">
        <f>IFERROR(PIMExport!AQ79*1,IFERROR(SUBSTITUTE(PIMExport!AQ79,".",",")*1,PIMExport!AQ79))</f>
        <v>0</v>
      </c>
      <c r="AR81" s="47">
        <f>IFERROR(PIMExport!AR79*1,IFERROR(SUBSTITUTE(PIMExport!AR79,".",",")*1,PIMExport!AR79))</f>
        <v>0</v>
      </c>
      <c r="AS81" s="47">
        <f>IFERROR(PIMExport!AS79*1,IFERROR(SUBSTITUTE(PIMExport!AS79,".",",")*1,PIMExport!AS79))</f>
        <v>0</v>
      </c>
      <c r="AT81" s="47">
        <f>IFERROR(PIMExport!AT79*1,IFERROR(SUBSTITUTE(PIMExport!AT79,".",",")*1,PIMExport!AT79))</f>
        <v>0</v>
      </c>
      <c r="AU81" s="47">
        <f>IFERROR(PIMExport!AU79*1,IFERROR(SUBSTITUTE(PIMExport!AU79,".",",")*1,PIMExport!AU79))</f>
        <v>0</v>
      </c>
      <c r="AV81" s="47">
        <f>IFERROR(PIMExport!AV79*1,IFERROR(SUBSTITUTE(PIMExport!AV79,".",",")*1,PIMExport!AV79))</f>
        <v>0</v>
      </c>
      <c r="AW81" s="47">
        <f>IFERROR(PIMExport!AW79*1,IFERROR(SUBSTITUTE(PIMExport!AW79,".",",")*1,PIMExport!AW79))</f>
        <v>0</v>
      </c>
      <c r="AX81" s="47">
        <f>IFERROR(PIMExport!AX79*1,IFERROR(SUBSTITUTE(PIMExport!AX79,".",",")*1,PIMExport!AX79))</f>
        <v>0</v>
      </c>
      <c r="AY81" s="47">
        <f>IFERROR(PIMExport!AY79*1,IFERROR(SUBSTITUTE(PIMExport!AY79,".",",")*1,PIMExport!AY79))</f>
        <v>0</v>
      </c>
      <c r="AZ81" s="47">
        <f>IFERROR(PIMExport!AZ79*1,IFERROR(SUBSTITUTE(PIMExport!AZ79,".",",")*1,PIMExport!AZ79))</f>
        <v>0</v>
      </c>
      <c r="BA81" s="47">
        <f>IFERROR(PIMExport!BA79*1,IFERROR(SUBSTITUTE(PIMExport!BA79,".",",")*1,PIMExport!BA79))</f>
        <v>0</v>
      </c>
      <c r="BB81" s="47">
        <f>IFERROR(PIMExport!BB79*1,IFERROR(SUBSTITUTE(PIMExport!BB79,".",",")*1,PIMExport!BB79))</f>
        <v>0</v>
      </c>
      <c r="BC81" s="47">
        <f>IFERROR(PIMExport!BC79*1,IFERROR(SUBSTITUTE(PIMExport!BC79,".",",")*1,PIMExport!BC79))</f>
        <v>0</v>
      </c>
      <c r="BD81" s="47">
        <f>IFERROR(PIMExport!BD79*1,IFERROR(SUBSTITUTE(PIMExport!BD79,".",",")*1,PIMExport!BD79))</f>
        <v>0</v>
      </c>
      <c r="BE81" s="47">
        <f>IFERROR(PIMExport!BE79*1,IFERROR(SUBSTITUTE(PIMExport!BE79,".",",")*1,PIMExport!BE79))</f>
        <v>0</v>
      </c>
      <c r="BF81" s="47">
        <f>IFERROR(PIMExport!BF79*1,IFERROR(SUBSTITUTE(PIMExport!BF79,".",",")*1,PIMExport!BF79))</f>
        <v>0</v>
      </c>
      <c r="BG81" s="47">
        <f>IFERROR(PIMExport!BG79*1,IFERROR(SUBSTITUTE(PIMExport!BG79,".",",")*1,PIMExport!BG79))</f>
        <v>500</v>
      </c>
      <c r="BH81" s="47">
        <f>IFERROR(PIMExport!BH79*1,IFERROR(SUBSTITUTE(PIMExport!BH79,".",",")*1,PIMExport!BH79))</f>
        <v>595</v>
      </c>
      <c r="BI81" s="47">
        <f>IFERROR(PIMExport!BI79*1,IFERROR(SUBSTITUTE(PIMExport!BI79,".",",")*1,PIMExport!BI79))</f>
        <v>635</v>
      </c>
      <c r="BJ81" s="47">
        <f>IFERROR(PIMExport!BJ79*1,IFERROR(SUBSTITUTE(PIMExport!BJ79,".",",")*1,PIMExport!BJ79))</f>
        <v>685</v>
      </c>
      <c r="BK81" s="47">
        <f>IFERROR(PIMExport!BK79*1,IFERROR(SUBSTITUTE(PIMExport!BK79,".",",")*1,PIMExport!BK79))</f>
        <v>725</v>
      </c>
      <c r="BL81" s="47">
        <f>IFERROR(PIMExport!BL79*1,IFERROR(SUBSTITUTE(PIMExport!BL79,".",",")*1,PIMExport!BL79))</f>
        <v>765</v>
      </c>
      <c r="BM81" s="47">
        <f>IFERROR(PIMExport!BM79*1,IFERROR(SUBSTITUTE(PIMExport!BM79,".",",")*1,PIMExport!BM79))</f>
        <v>815</v>
      </c>
      <c r="BN81" s="47">
        <f>IFERROR(PIMExport!BN79*1,IFERROR(SUBSTITUTE(PIMExport!BN79,".",",")*1,PIMExport!BN79))</f>
        <v>855</v>
      </c>
      <c r="BO81" s="47">
        <f>IFERROR(PIMExport!BO79*1,IFERROR(SUBSTITUTE(PIMExport!BO79,".",",")*1,PIMExport!BO79))</f>
        <v>905</v>
      </c>
      <c r="BP81" s="47">
        <f>IFERROR(PIMExport!BP79*1,IFERROR(SUBSTITUTE(PIMExport!BP79,".",",")*1,PIMExport!BP79))</f>
        <v>945</v>
      </c>
      <c r="BQ81" s="47">
        <f>IFERROR(PIMExport!BQ79*1,IFERROR(SUBSTITUTE(PIMExport!BQ79,".",",")*1,PIMExport!BQ79))</f>
        <v>985</v>
      </c>
      <c r="BR81" s="47">
        <f>IFERROR(PIMExport!BR79*1,IFERROR(SUBSTITUTE(PIMExport!BR79,".",",")*1,PIMExport!BR79))</f>
        <v>1035</v>
      </c>
      <c r="BS81" s="47">
        <f>IFERROR(PIMExport!BS79*1,IFERROR(SUBSTITUTE(PIMExport!BS79,".",",")*1,PIMExport!BS79))</f>
        <v>1075</v>
      </c>
      <c r="BT81" s="47">
        <f>IFERROR(PIMExport!BT79*1,IFERROR(SUBSTITUTE(PIMExport!BT79,".",",")*1,PIMExport!BT79))</f>
        <v>0</v>
      </c>
      <c r="BU81" s="47">
        <f>IFERROR(PIMExport!BU79*1,IFERROR(SUBSTITUTE(PIMExport!BU79,".",",")*1,PIMExport!BU79))</f>
        <v>0</v>
      </c>
      <c r="BV81" s="47">
        <f>IFERROR(PIMExport!BV79*1,IFERROR(SUBSTITUTE(PIMExport!BV79,".",",")*1,PIMExport!BV79))</f>
        <v>0</v>
      </c>
      <c r="BW81" s="47">
        <f>IFERROR(PIMExport!BW79*1,IFERROR(SUBSTITUTE(PIMExport!BW79,".",",")*1,PIMExport!BW79))</f>
        <v>0</v>
      </c>
      <c r="BX81" s="47">
        <f>IFERROR(PIMExport!BX79*1,IFERROR(SUBSTITUTE(PIMExport!BX79,".",",")*1,PIMExport!BX79))</f>
        <v>0</v>
      </c>
      <c r="BY81" s="47">
        <f>IFERROR(PIMExport!BY79*1,IFERROR(SUBSTITUTE(PIMExport!BY79,".",",")*1,PIMExport!BY79))</f>
        <v>0</v>
      </c>
      <c r="BZ81" s="47">
        <f>IFERROR(PIMExport!BZ79*1,IFERROR(SUBSTITUTE(PIMExport!BZ79,".",",")*1,PIMExport!BZ79))</f>
        <v>0</v>
      </c>
      <c r="CA81" s="47">
        <f>IFERROR(PIMExport!CA79*1,IFERROR(SUBSTITUTE(PIMExport!CA79,".",",")*1,PIMExport!CA79))</f>
        <v>0</v>
      </c>
      <c r="CB81" s="47">
        <f>IFERROR(PIMExport!CB79*1,IFERROR(SUBSTITUTE(PIMExport!CB79,".",",")*1,PIMExport!CB79))</f>
        <v>781</v>
      </c>
      <c r="CC81" s="47">
        <f>IFERROR(PIMExport!CC79*1,IFERROR(SUBSTITUTE(PIMExport!CC79,".",",")*1,PIMExport!CC79))</f>
        <v>1536</v>
      </c>
      <c r="CD81" s="47">
        <f>IFERROR(PIMExport!CD79*1,IFERROR(SUBSTITUTE(PIMExport!CD79,".",",")*1,PIMExport!CD79))</f>
        <v>2376</v>
      </c>
      <c r="CE81" s="47">
        <f>IFERROR(PIMExport!CE79*1,IFERROR(SUBSTITUTE(PIMExport!CE79,".",",")*1,PIMExport!CE79))</f>
        <v>3206</v>
      </c>
      <c r="CF81" s="47">
        <f>IFERROR(PIMExport!CF79*1,IFERROR(SUBSTITUTE(PIMExport!CF79,".",",")*1,PIMExport!CF79))</f>
        <v>4046</v>
      </c>
      <c r="CG81" s="47">
        <f>IFERROR(PIMExport!CG79*1,IFERROR(SUBSTITUTE(PIMExport!CG79,".",",")*1,PIMExport!CG79))</f>
        <v>4886</v>
      </c>
      <c r="CH81" s="47">
        <f>IFERROR(PIMExport!CH79*1,IFERROR(SUBSTITUTE(PIMExport!CH79,".",",")*1,PIMExport!CH79))</f>
        <v>5716</v>
      </c>
      <c r="CI81" s="47">
        <f>IFERROR(PIMExport!CI79*1,IFERROR(SUBSTITUTE(PIMExport!CI79,".",",")*1,PIMExport!CI79))</f>
        <v>6556</v>
      </c>
      <c r="CJ81" s="47">
        <f>IFERROR(PIMExport!CJ79*1,IFERROR(SUBSTITUTE(PIMExport!CJ79,".",",")*1,PIMExport!CJ79))</f>
        <v>7386</v>
      </c>
      <c r="CK81" s="47">
        <f>IFERROR(PIMExport!CK79*1,IFERROR(SUBSTITUTE(PIMExport!CK79,".",",")*1,PIMExport!CK79))</f>
        <v>8261</v>
      </c>
      <c r="CL81" s="47">
        <f>IFERROR(PIMExport!CL79*1,IFERROR(SUBSTITUTE(PIMExport!CL79,".",",")*1,PIMExport!CL79))</f>
        <v>9121</v>
      </c>
      <c r="CM81" s="47">
        <f>IFERROR(PIMExport!CM79*1,IFERROR(SUBSTITUTE(PIMExport!CM79,".",",")*1,PIMExport!CM79))</f>
        <v>10046</v>
      </c>
      <c r="CN81" s="47">
        <f>IFERROR(PIMExport!CN79*1,IFERROR(SUBSTITUTE(PIMExport!CN79,".",",")*1,PIMExport!CN79))</f>
        <v>11001</v>
      </c>
      <c r="CO81" s="47">
        <f>IFERROR(PIMExport!CO79*1,IFERROR(SUBSTITUTE(PIMExport!CO79,".",",")*1,PIMExport!CO79))</f>
        <v>15000</v>
      </c>
      <c r="CP81" s="47">
        <f>IFERROR(PIMExport!CP79*1,IFERROR(SUBSTITUTE(PIMExport!CP79,".",",")*1,PIMExport!CP79))</f>
        <v>0</v>
      </c>
      <c r="CQ81" s="47">
        <f>IFERROR(PIMExport!CQ79*1,IFERROR(SUBSTITUTE(PIMExport!CQ79,".",",")*1,PIMExport!CQ79))</f>
        <v>0</v>
      </c>
      <c r="CR81" s="47">
        <f>IFERROR(PIMExport!CR79*1,IFERROR(SUBSTITUTE(PIMExport!CR79,".",",")*1,PIMExport!CR79))</f>
        <v>0</v>
      </c>
      <c r="CS81" s="47">
        <f>IFERROR(PIMExport!CS79*1,IFERROR(SUBSTITUTE(PIMExport!CS79,".",",")*1,PIMExport!CS79))</f>
        <v>0</v>
      </c>
      <c r="CT81" s="47">
        <f>IFERROR(PIMExport!CT79*1,IFERROR(SUBSTITUTE(PIMExport!CT79,".",",")*1,PIMExport!CT79))</f>
        <v>0</v>
      </c>
      <c r="CU81" s="47">
        <f>IFERROR(PIMExport!CU79*1,IFERROR(SUBSTITUTE(PIMExport!CU79,".",",")*1,PIMExport!CU79))</f>
        <v>5</v>
      </c>
      <c r="CV81" s="47">
        <f>IFERROR(PIMExport!CV79*1,IFERROR(SUBSTITUTE(PIMExport!CV79,".",",")*1,PIMExport!CV79))</f>
        <v>12300</v>
      </c>
      <c r="CW81" s="47">
        <f>IFERROR(PIMExport!CW79*1,IFERROR(SUBSTITUTE(PIMExport!CW79,".",",")*1,PIMExport!CW79))</f>
        <v>2.2499999999999999E-4</v>
      </c>
      <c r="CX81" s="47">
        <f>IFERROR(PIMExport!CX79*1,IFERROR(SUBSTITUTE(PIMExport!CX79,".",",")*1,PIMExport!CX79))</f>
        <v>500</v>
      </c>
      <c r="CY81" s="47">
        <f>IFERROR(PIMExport!CY79*1,IFERROR(SUBSTITUTE(PIMExport!CY79,".",",")*1,PIMExport!CY79))</f>
        <v>700</v>
      </c>
      <c r="CZ81" s="47">
        <f>IFERROR(PIMExport!CZ79*1,IFERROR(SUBSTITUTE(PIMExport!CZ79,".",",")*1,PIMExport!CZ79))</f>
        <v>21700</v>
      </c>
      <c r="DA81" s="47">
        <f>IFERROR(PIMExport!DA79*1,IFERROR(SUBSTITUTE(PIMExport!DA79,".",",")*1,PIMExport!DA79))</f>
        <v>700</v>
      </c>
      <c r="DB81" s="47">
        <f>IFERROR(PIMExport!DB79*1,IFERROR(SUBSTITUTE(PIMExport!DB79,".",",")*1,PIMExport!DB79))</f>
        <v>0</v>
      </c>
      <c r="DC81" s="47">
        <f>IFERROR(PIMExport!DC79*1,IFERROR(SUBSTITUTE(PIMExport!DC79,".",",")*1,PIMExport!DC79))</f>
        <v>0</v>
      </c>
      <c r="DD81" s="47">
        <f>IFERROR(PIMExport!DD79*1,IFERROR(SUBSTITUTE(PIMExport!DD79,".",",")*1,PIMExport!DD79))</f>
        <v>0</v>
      </c>
      <c r="DE81" s="47">
        <f>IFERROR(PIMExport!DE79*1,IFERROR(SUBSTITUTE(PIMExport!DE79,".",",")*1,PIMExport!DE79))</f>
        <v>0</v>
      </c>
      <c r="DF81" s="47">
        <f>IFERROR(PIMExport!DF79*1,IFERROR(SUBSTITUTE(PIMExport!DF79,".",",")*1,PIMExport!DF79))</f>
        <v>0</v>
      </c>
      <c r="DG81" s="47">
        <f>IFERROR(PIMExport!DG79*1,IFERROR(SUBSTITUTE(PIMExport!DG79,".",",")*1,PIMExport!DG79))</f>
        <v>0</v>
      </c>
      <c r="DH81" s="47" t="str">
        <f>IFERROR(PIMExport!DH79*1,IFERROR(SUBSTITUTE(PIMExport!DH79,".",",")*1,PIMExport!DH79))</f>
        <v>Equal to or better than 0.025 mm</v>
      </c>
      <c r="DI81" s="47">
        <f>IFERROR(PIMExport!DI79*1,IFERROR(SUBSTITUTE(PIMExport!DI79,".",",")*1,PIMExport!DI79))</f>
        <v>0</v>
      </c>
      <c r="DJ81" s="47" t="str">
        <f>IFERROR(PIMExport!DJ79*1,IFERROR(SUBSTITUTE(PIMExport!DJ79,".",",")*1,PIMExport!DJ79))</f>
        <v>80 x 80 mm</v>
      </c>
      <c r="DK81" s="47" t="str">
        <f>IFERROR(PIMExport!DK79*1,IFERROR(SUBSTITUTE(PIMExport!DK79,".",",")*1,PIMExport!DK79))</f>
        <v>25 mm</v>
      </c>
      <c r="DL81" s="47">
        <f>IFERROR(PIMExport!DL79*1,IFERROR(SUBSTITUTE(PIMExport!DL79,".",",")*1,PIMExport!DL79))</f>
        <v>660</v>
      </c>
      <c r="DM81" s="47">
        <f>IFERROR(PIMExport!DM79*1,IFERROR(SUBSTITUTE(PIMExport!DM79,".",",")*1,PIMExport!DM79))</f>
        <v>12075</v>
      </c>
      <c r="DN81" s="47">
        <f>IFERROR(PIMExport!DN79*1,IFERROR(SUBSTITUTE(PIMExport!DN79,".",",")*1,PIMExport!DN79))</f>
        <v>0</v>
      </c>
      <c r="DO81" s="47">
        <f>IFERROR(PIMExport!DO79*1,IFERROR(SUBSTITUTE(PIMExport!DO79,".",",")*1,PIMExport!DO79))</f>
        <v>0</v>
      </c>
    </row>
    <row r="82" spans="1:119">
      <c r="A82" s="47" t="str">
        <f>IFERROR(PIMExport!A80*1,IFERROR(SUBSTITUTE(PIMExport!A80,".",",")*1,PIMExport!A80))</f>
        <v>WM08D10-Z360</v>
      </c>
      <c r="B82" s="47" t="str">
        <f>IFERROR(PIMExport!B80*1,IFERROR(SUBSTITUTE(PIMExport!B80,".",",")*1,PIMExport!B80))</f>
        <v>BallScrew</v>
      </c>
      <c r="C82" s="47" t="str">
        <f>IFERROR(PIMExport!C80*1,IFERROR(SUBSTITUTE(PIMExport!C80,".",",")*1,PIMExport!C80))</f>
        <v>Ball Guide</v>
      </c>
      <c r="D82" s="47">
        <f>IFERROR(PIMExport!D80*1,IFERROR(SUBSTITUTE(PIMExport!D80,".",",")*1,PIMExport!D80))</f>
        <v>10640</v>
      </c>
      <c r="E82" s="47">
        <f>IFERROR(PIMExport!E80*1,IFERROR(SUBSTITUTE(PIMExport!E80,".",",")*1,PIMExport!E80))</f>
        <v>4.26</v>
      </c>
      <c r="F82" s="47">
        <f>IFERROR(PIMExport!F80*1,IFERROR(SUBSTITUTE(PIMExport!F80,".",",")*1,PIMExport!F80))</f>
        <v>0</v>
      </c>
      <c r="G82" s="47">
        <f>IFERROR(PIMExport!G80*1,IFERROR(SUBSTITUTE(PIMExport!G80,".",",")*1,PIMExport!G80))</f>
        <v>11.57</v>
      </c>
      <c r="H82" s="47">
        <f>IFERROR(PIMExport!H80*1,IFERROR(SUBSTITUTE(PIMExport!H80,".",",")*1,PIMExport!H80))</f>
        <v>1.08</v>
      </c>
      <c r="I82" s="47">
        <f>IFERROR(PIMExport!I80*1,IFERROR(SUBSTITUTE(PIMExport!I80,".",",")*1,PIMExport!I80))</f>
        <v>360</v>
      </c>
      <c r="J82" s="47">
        <f>IFERROR(PIMExport!J80*1,IFERROR(SUBSTITUTE(PIMExport!J80,".",",")*1,PIMExport!J80))</f>
        <v>48.75</v>
      </c>
      <c r="K82" s="47">
        <f>IFERROR(PIMExport!K80*1,IFERROR(SUBSTITUTE(PIMExport!K80,".",",")*1,PIMExport!K80))</f>
        <v>0</v>
      </c>
      <c r="L82" s="47">
        <f>IFERROR(PIMExport!L80*1,IFERROR(SUBSTITUTE(PIMExport!L80,".",",")*1,PIMExport!L80))</f>
        <v>1.63E-4</v>
      </c>
      <c r="M82" s="47">
        <f>IFERROR(PIMExport!M80*1,IFERROR(SUBSTITUTE(PIMExport!M80,".",",")*1,PIMExport!M80))</f>
        <v>0.9</v>
      </c>
      <c r="N82" s="47">
        <f>IFERROR(PIMExport!N80*1,IFERROR(SUBSTITUTE(PIMExport!N80,".",",")*1,PIMExport!N80))</f>
        <v>150</v>
      </c>
      <c r="O82" s="47">
        <f>IFERROR(PIMExport!O80*1,IFERROR(SUBSTITUTE(PIMExport!O80,".",",")*1,PIMExport!O80))</f>
        <v>1500</v>
      </c>
      <c r="P82" s="47">
        <f>IFERROR(PIMExport!P80*1,IFERROR(SUBSTITUTE(PIMExport!P80,".",",")*1,PIMExport!P80))</f>
        <v>3000</v>
      </c>
      <c r="Q82" s="47">
        <f>IFERROR(PIMExport!Q80*1,IFERROR(SUBSTITUTE(PIMExport!Q80,".",",")*1,PIMExport!Q80))</f>
        <v>1.5</v>
      </c>
      <c r="R82" s="47">
        <f>IFERROR(PIMExport!R80*1,IFERROR(SUBSTITUTE(PIMExport!R80,".",",")*1,PIMExport!R80))</f>
        <v>2.1</v>
      </c>
      <c r="S82" s="47">
        <f>IFERROR(PIMExport!S80*1,IFERROR(SUBSTITUTE(PIMExport!S80,".",",")*1,PIMExport!S80))</f>
        <v>2.5</v>
      </c>
      <c r="T82" s="47">
        <f>IFERROR(PIMExport!T80*1,IFERROR(SUBSTITUTE(PIMExport!T80,".",",")*1,PIMExport!T80))</f>
        <v>25</v>
      </c>
      <c r="U82" s="47">
        <f>IFERROR(PIMExport!U80*1,IFERROR(SUBSTITUTE(PIMExport!U80,".",",")*1,PIMExport!U80))</f>
        <v>0.1</v>
      </c>
      <c r="V82" s="47">
        <f>IFERROR(PIMExport!V80*1,IFERROR(SUBSTITUTE(PIMExport!V80,".",",")*1,PIMExport!V80))</f>
        <v>0</v>
      </c>
      <c r="W82" s="47">
        <f>IFERROR(PIMExport!W80*1,IFERROR(SUBSTITUTE(PIMExport!W80,".",",")*1,PIMExport!W80))</f>
        <v>0</v>
      </c>
      <c r="X82" s="47">
        <f>IFERROR(PIMExport!X80*1,IFERROR(SUBSTITUTE(PIMExport!X80,".",",")*1,PIMExport!X80))</f>
        <v>0</v>
      </c>
      <c r="Y82" s="47">
        <f>IFERROR(PIMExport!Y80*1,IFERROR(SUBSTITUTE(PIMExport!Y80,".",",")*1,PIMExport!Y80))</f>
        <v>5000</v>
      </c>
      <c r="Z82" s="47">
        <f>IFERROR(PIMExport!Z80*1,IFERROR(SUBSTITUTE(PIMExport!Z80,".",",")*1,PIMExport!Z80))</f>
        <v>0</v>
      </c>
      <c r="AA82" s="47">
        <f>IFERROR(PIMExport!AA80*1,IFERROR(SUBSTITUTE(PIMExport!AA80,".",",")*1,PIMExport!AA80))</f>
        <v>0</v>
      </c>
      <c r="AB82" s="47">
        <f>IFERROR(PIMExport!AB80*1,IFERROR(SUBSTITUTE(PIMExport!AB80,".",",")*1,PIMExport!AB80))</f>
        <v>0</v>
      </c>
      <c r="AC82" s="47">
        <f>IFERROR(PIMExport!AC80*1,IFERROR(SUBSTITUTE(PIMExport!AC80,".",",")*1,PIMExport!AC80))</f>
        <v>0</v>
      </c>
      <c r="AD82" s="47">
        <f>IFERROR(PIMExport!AD80*1,IFERROR(SUBSTITUTE(PIMExport!AD80,".",",")*1,PIMExport!AD80))</f>
        <v>0</v>
      </c>
      <c r="AE82" s="47">
        <f>IFERROR(PIMExport!AE80*1,IFERROR(SUBSTITUTE(PIMExport!AE80,".",",")*1,PIMExport!AE80))</f>
        <v>3000</v>
      </c>
      <c r="AF82" s="47">
        <f>IFERROR(PIMExport!AF80*1,IFERROR(SUBSTITUTE(PIMExport!AF80,".",",")*1,PIMExport!AF80))</f>
        <v>3000</v>
      </c>
      <c r="AG82" s="47">
        <f>IFERROR(PIMExport!AG80*1,IFERROR(SUBSTITUTE(PIMExport!AG80,".",",")*1,PIMExport!AG80))</f>
        <v>350</v>
      </c>
      <c r="AH82" s="47">
        <f>IFERROR(PIMExport!AH80*1,IFERROR(SUBSTITUTE(PIMExport!AH80,".",",")*1,PIMExport!AH80))</f>
        <v>0</v>
      </c>
      <c r="AI82" s="47">
        <f>IFERROR(PIMExport!AI80*1,IFERROR(SUBSTITUTE(PIMExport!AI80,".",",")*1,PIMExport!AI80))</f>
        <v>0</v>
      </c>
      <c r="AJ82" s="47">
        <f>IFERROR(PIMExport!AJ80*1,IFERROR(SUBSTITUTE(PIMExport!AJ80,".",",")*1,PIMExport!AJ80))</f>
        <v>3</v>
      </c>
      <c r="AK82" s="47">
        <f>IFERROR(PIMExport!AK80*1,IFERROR(SUBSTITUTE(PIMExport!AK80,".",",")*1,PIMExport!AK80))</f>
        <v>3</v>
      </c>
      <c r="AL82" s="47">
        <f>IFERROR(PIMExport!AL80*1,IFERROR(SUBSTITUTE(PIMExport!AL80,".",",")*1,PIMExport!AL80))</f>
        <v>0.5</v>
      </c>
      <c r="AM82" s="47">
        <f>IFERROR(PIMExport!AM80*1,IFERROR(SUBSTITUTE(PIMExport!AM80,".",",")*1,PIMExport!AM80))</f>
        <v>20</v>
      </c>
      <c r="AN82" s="47">
        <f>IFERROR(PIMExport!AN80*1,IFERROR(SUBSTITUTE(PIMExport!AN80,".",",")*1,PIMExport!AN80))</f>
        <v>2</v>
      </c>
      <c r="AO82" s="47">
        <f>IFERROR(PIMExport!AO80*1,IFERROR(SUBSTITUTE(PIMExport!AO80,".",",")*1,PIMExport!AO80))</f>
        <v>54956</v>
      </c>
      <c r="AP82" s="47">
        <f>IFERROR(PIMExport!AP80*1,IFERROR(SUBSTITUTE(PIMExport!AP80,".",",")*1,PIMExport!AP80))</f>
        <v>600</v>
      </c>
      <c r="AQ82" s="47">
        <f>IFERROR(PIMExport!AQ80*1,IFERROR(SUBSTITUTE(PIMExport!AQ80,".",",")*1,PIMExport!AQ80))</f>
        <v>0</v>
      </c>
      <c r="AR82" s="47">
        <f>IFERROR(PIMExport!AR80*1,IFERROR(SUBSTITUTE(PIMExport!AR80,".",",")*1,PIMExport!AR80))</f>
        <v>0</v>
      </c>
      <c r="AS82" s="47">
        <f>IFERROR(PIMExport!AS80*1,IFERROR(SUBSTITUTE(PIMExport!AS80,".",",")*1,PIMExport!AS80))</f>
        <v>0</v>
      </c>
      <c r="AT82" s="47">
        <f>IFERROR(PIMExport!AT80*1,IFERROR(SUBSTITUTE(PIMExport!AT80,".",",")*1,PIMExport!AT80))</f>
        <v>0</v>
      </c>
      <c r="AU82" s="47">
        <f>IFERROR(PIMExport!AU80*1,IFERROR(SUBSTITUTE(PIMExport!AU80,".",",")*1,PIMExport!AU80))</f>
        <v>0</v>
      </c>
      <c r="AV82" s="47">
        <f>IFERROR(PIMExport!AV80*1,IFERROR(SUBSTITUTE(PIMExport!AV80,".",",")*1,PIMExport!AV80))</f>
        <v>0</v>
      </c>
      <c r="AW82" s="47">
        <f>IFERROR(PIMExport!AW80*1,IFERROR(SUBSTITUTE(PIMExport!AW80,".",",")*1,PIMExport!AW80))</f>
        <v>0</v>
      </c>
      <c r="AX82" s="47">
        <f>IFERROR(PIMExport!AX80*1,IFERROR(SUBSTITUTE(PIMExport!AX80,".",",")*1,PIMExport!AX80))</f>
        <v>0</v>
      </c>
      <c r="AY82" s="47">
        <f>IFERROR(PIMExport!AY80*1,IFERROR(SUBSTITUTE(PIMExport!AY80,".",",")*1,PIMExport!AY80))</f>
        <v>0</v>
      </c>
      <c r="AZ82" s="47">
        <f>IFERROR(PIMExport!AZ80*1,IFERROR(SUBSTITUTE(PIMExport!AZ80,".",",")*1,PIMExport!AZ80))</f>
        <v>0</v>
      </c>
      <c r="BA82" s="47">
        <f>IFERROR(PIMExport!BA80*1,IFERROR(SUBSTITUTE(PIMExport!BA80,".",",")*1,PIMExport!BA80))</f>
        <v>0</v>
      </c>
      <c r="BB82" s="47">
        <f>IFERROR(PIMExport!BB80*1,IFERROR(SUBSTITUTE(PIMExport!BB80,".",",")*1,PIMExport!BB80))</f>
        <v>0</v>
      </c>
      <c r="BC82" s="47">
        <f>IFERROR(PIMExport!BC80*1,IFERROR(SUBSTITUTE(PIMExport!BC80,".",",")*1,PIMExport!BC80))</f>
        <v>0</v>
      </c>
      <c r="BD82" s="47">
        <f>IFERROR(PIMExport!BD80*1,IFERROR(SUBSTITUTE(PIMExport!BD80,".",",")*1,PIMExport!BD80))</f>
        <v>0</v>
      </c>
      <c r="BE82" s="47">
        <f>IFERROR(PIMExport!BE80*1,IFERROR(SUBSTITUTE(PIMExport!BE80,".",",")*1,PIMExport!BE80))</f>
        <v>0</v>
      </c>
      <c r="BF82" s="47">
        <f>IFERROR(PIMExport!BF80*1,IFERROR(SUBSTITUTE(PIMExport!BF80,".",",")*1,PIMExport!BF80))</f>
        <v>0</v>
      </c>
      <c r="BG82" s="47">
        <f>IFERROR(PIMExport!BG80*1,IFERROR(SUBSTITUTE(PIMExport!BG80,".",",")*1,PIMExport!BG80))</f>
        <v>500</v>
      </c>
      <c r="BH82" s="47">
        <f>IFERROR(PIMExport!BH80*1,IFERROR(SUBSTITUTE(PIMExport!BH80,".",",")*1,PIMExport!BH80))</f>
        <v>595</v>
      </c>
      <c r="BI82" s="47">
        <f>IFERROR(PIMExport!BI80*1,IFERROR(SUBSTITUTE(PIMExport!BI80,".",",")*1,PIMExport!BI80))</f>
        <v>635</v>
      </c>
      <c r="BJ82" s="47">
        <f>IFERROR(PIMExport!BJ80*1,IFERROR(SUBSTITUTE(PIMExport!BJ80,".",",")*1,PIMExport!BJ80))</f>
        <v>685</v>
      </c>
      <c r="BK82" s="47">
        <f>IFERROR(PIMExport!BK80*1,IFERROR(SUBSTITUTE(PIMExport!BK80,".",",")*1,PIMExport!BK80))</f>
        <v>725</v>
      </c>
      <c r="BL82" s="47">
        <f>IFERROR(PIMExport!BL80*1,IFERROR(SUBSTITUTE(PIMExport!BL80,".",",")*1,PIMExport!BL80))</f>
        <v>765</v>
      </c>
      <c r="BM82" s="47">
        <f>IFERROR(PIMExport!BM80*1,IFERROR(SUBSTITUTE(PIMExport!BM80,".",",")*1,PIMExport!BM80))</f>
        <v>815</v>
      </c>
      <c r="BN82" s="47">
        <f>IFERROR(PIMExport!BN80*1,IFERROR(SUBSTITUTE(PIMExport!BN80,".",",")*1,PIMExport!BN80))</f>
        <v>855</v>
      </c>
      <c r="BO82" s="47">
        <f>IFERROR(PIMExport!BO80*1,IFERROR(SUBSTITUTE(PIMExport!BO80,".",",")*1,PIMExport!BO80))</f>
        <v>905</v>
      </c>
      <c r="BP82" s="47">
        <f>IFERROR(PIMExport!BP80*1,IFERROR(SUBSTITUTE(PIMExport!BP80,".",",")*1,PIMExport!BP80))</f>
        <v>945</v>
      </c>
      <c r="BQ82" s="47">
        <f>IFERROR(PIMExport!BQ80*1,IFERROR(SUBSTITUTE(PIMExport!BQ80,".",",")*1,PIMExport!BQ80))</f>
        <v>985</v>
      </c>
      <c r="BR82" s="47">
        <f>IFERROR(PIMExport!BR80*1,IFERROR(SUBSTITUTE(PIMExport!BR80,".",",")*1,PIMExport!BR80))</f>
        <v>1035</v>
      </c>
      <c r="BS82" s="47">
        <f>IFERROR(PIMExport!BS80*1,IFERROR(SUBSTITUTE(PIMExport!BS80,".",",")*1,PIMExport!BS80))</f>
        <v>1075</v>
      </c>
      <c r="BT82" s="47">
        <f>IFERROR(PIMExport!BT80*1,IFERROR(SUBSTITUTE(PIMExport!BT80,".",",")*1,PIMExport!BT80))</f>
        <v>0</v>
      </c>
      <c r="BU82" s="47">
        <f>IFERROR(PIMExport!BU80*1,IFERROR(SUBSTITUTE(PIMExport!BU80,".",",")*1,PIMExport!BU80))</f>
        <v>0</v>
      </c>
      <c r="BV82" s="47">
        <f>IFERROR(PIMExport!BV80*1,IFERROR(SUBSTITUTE(PIMExport!BV80,".",",")*1,PIMExport!BV80))</f>
        <v>0</v>
      </c>
      <c r="BW82" s="47">
        <f>IFERROR(PIMExport!BW80*1,IFERROR(SUBSTITUTE(PIMExport!BW80,".",",")*1,PIMExport!BW80))</f>
        <v>0</v>
      </c>
      <c r="BX82" s="47">
        <f>IFERROR(PIMExport!BX80*1,IFERROR(SUBSTITUTE(PIMExport!BX80,".",",")*1,PIMExport!BX80))</f>
        <v>0</v>
      </c>
      <c r="BY82" s="47">
        <f>IFERROR(PIMExport!BY80*1,IFERROR(SUBSTITUTE(PIMExport!BY80,".",",")*1,PIMExport!BY80))</f>
        <v>0</v>
      </c>
      <c r="BZ82" s="47">
        <f>IFERROR(PIMExport!BZ80*1,IFERROR(SUBSTITUTE(PIMExport!BZ80,".",",")*1,PIMExport!BZ80))</f>
        <v>0</v>
      </c>
      <c r="CA82" s="47">
        <f>IFERROR(PIMExport!CA80*1,IFERROR(SUBSTITUTE(PIMExport!CA80,".",",")*1,PIMExport!CA80))</f>
        <v>0</v>
      </c>
      <c r="CB82" s="47">
        <f>IFERROR(PIMExport!CB80*1,IFERROR(SUBSTITUTE(PIMExport!CB80,".",",")*1,PIMExport!CB80))</f>
        <v>781</v>
      </c>
      <c r="CC82" s="47">
        <f>IFERROR(PIMExport!CC80*1,IFERROR(SUBSTITUTE(PIMExport!CC80,".",",")*1,PIMExport!CC80))</f>
        <v>1536</v>
      </c>
      <c r="CD82" s="47">
        <f>IFERROR(PIMExport!CD80*1,IFERROR(SUBSTITUTE(PIMExport!CD80,".",",")*1,PIMExport!CD80))</f>
        <v>2376</v>
      </c>
      <c r="CE82" s="47">
        <f>IFERROR(PIMExport!CE80*1,IFERROR(SUBSTITUTE(PIMExport!CE80,".",",")*1,PIMExport!CE80))</f>
        <v>3206</v>
      </c>
      <c r="CF82" s="47">
        <f>IFERROR(PIMExport!CF80*1,IFERROR(SUBSTITUTE(PIMExport!CF80,".",",")*1,PIMExport!CF80))</f>
        <v>4046</v>
      </c>
      <c r="CG82" s="47">
        <f>IFERROR(PIMExport!CG80*1,IFERROR(SUBSTITUTE(PIMExport!CG80,".",",")*1,PIMExport!CG80))</f>
        <v>4886</v>
      </c>
      <c r="CH82" s="47">
        <f>IFERROR(PIMExport!CH80*1,IFERROR(SUBSTITUTE(PIMExport!CH80,".",",")*1,PIMExport!CH80))</f>
        <v>5716</v>
      </c>
      <c r="CI82" s="47">
        <f>IFERROR(PIMExport!CI80*1,IFERROR(SUBSTITUTE(PIMExport!CI80,".",",")*1,PIMExport!CI80))</f>
        <v>6556</v>
      </c>
      <c r="CJ82" s="47">
        <f>IFERROR(PIMExport!CJ80*1,IFERROR(SUBSTITUTE(PIMExport!CJ80,".",",")*1,PIMExport!CJ80))</f>
        <v>7386</v>
      </c>
      <c r="CK82" s="47">
        <f>IFERROR(PIMExport!CK80*1,IFERROR(SUBSTITUTE(PIMExport!CK80,".",",")*1,PIMExport!CK80))</f>
        <v>8261</v>
      </c>
      <c r="CL82" s="47">
        <f>IFERROR(PIMExport!CL80*1,IFERROR(SUBSTITUTE(PIMExport!CL80,".",",")*1,PIMExport!CL80))</f>
        <v>9121</v>
      </c>
      <c r="CM82" s="47">
        <f>IFERROR(PIMExport!CM80*1,IFERROR(SUBSTITUTE(PIMExport!CM80,".",",")*1,PIMExport!CM80))</f>
        <v>10046</v>
      </c>
      <c r="CN82" s="47">
        <f>IFERROR(PIMExport!CN80*1,IFERROR(SUBSTITUTE(PIMExport!CN80,".",",")*1,PIMExport!CN80))</f>
        <v>11001</v>
      </c>
      <c r="CO82" s="47">
        <f>IFERROR(PIMExport!CO80*1,IFERROR(SUBSTITUTE(PIMExport!CO80,".",",")*1,PIMExport!CO80))</f>
        <v>15000</v>
      </c>
      <c r="CP82" s="47">
        <f>IFERROR(PIMExport!CP80*1,IFERROR(SUBSTITUTE(PIMExport!CP80,".",",")*1,PIMExport!CP80))</f>
        <v>0</v>
      </c>
      <c r="CQ82" s="47">
        <f>IFERROR(PIMExport!CQ80*1,IFERROR(SUBSTITUTE(PIMExport!CQ80,".",",")*1,PIMExport!CQ80))</f>
        <v>0</v>
      </c>
      <c r="CR82" s="47">
        <f>IFERROR(PIMExport!CR80*1,IFERROR(SUBSTITUTE(PIMExport!CR80,".",",")*1,PIMExport!CR80))</f>
        <v>0</v>
      </c>
      <c r="CS82" s="47">
        <f>IFERROR(PIMExport!CS80*1,IFERROR(SUBSTITUTE(PIMExport!CS80,".",",")*1,PIMExport!CS80))</f>
        <v>0</v>
      </c>
      <c r="CT82" s="47">
        <f>IFERROR(PIMExport!CT80*1,IFERROR(SUBSTITUTE(PIMExport!CT80,".",",")*1,PIMExport!CT80))</f>
        <v>0</v>
      </c>
      <c r="CU82" s="47">
        <f>IFERROR(PIMExport!CU80*1,IFERROR(SUBSTITUTE(PIMExport!CU80,".",",")*1,PIMExport!CU80))</f>
        <v>10</v>
      </c>
      <c r="CV82" s="47">
        <f>IFERROR(PIMExport!CV80*1,IFERROR(SUBSTITUTE(PIMExport!CV80,".",",")*1,PIMExport!CV80))</f>
        <v>13200</v>
      </c>
      <c r="CW82" s="47">
        <f>IFERROR(PIMExport!CW80*1,IFERROR(SUBSTITUTE(PIMExport!CW80,".",",")*1,PIMExport!CW80))</f>
        <v>2.2499999999999999E-4</v>
      </c>
      <c r="CX82" s="47">
        <f>IFERROR(PIMExport!CX80*1,IFERROR(SUBSTITUTE(PIMExport!CX80,".",",")*1,PIMExport!CX80))</f>
        <v>500</v>
      </c>
      <c r="CY82" s="47">
        <f>IFERROR(PIMExport!CY80*1,IFERROR(SUBSTITUTE(PIMExport!CY80,".",",")*1,PIMExport!CY80))</f>
        <v>700</v>
      </c>
      <c r="CZ82" s="47">
        <f>IFERROR(PIMExport!CZ80*1,IFERROR(SUBSTITUTE(PIMExport!CZ80,".",",")*1,PIMExport!CZ80))</f>
        <v>21700</v>
      </c>
      <c r="DA82" s="47">
        <f>IFERROR(PIMExport!DA80*1,IFERROR(SUBSTITUTE(PIMExport!DA80,".",",")*1,PIMExport!DA80))</f>
        <v>700</v>
      </c>
      <c r="DB82" s="47">
        <f>IFERROR(PIMExport!DB80*1,IFERROR(SUBSTITUTE(PIMExport!DB80,".",",")*1,PIMExport!DB80))</f>
        <v>0</v>
      </c>
      <c r="DC82" s="47">
        <f>IFERROR(PIMExport!DC80*1,IFERROR(SUBSTITUTE(PIMExport!DC80,".",",")*1,PIMExport!DC80))</f>
        <v>0</v>
      </c>
      <c r="DD82" s="47">
        <f>IFERROR(PIMExport!DD80*1,IFERROR(SUBSTITUTE(PIMExport!DD80,".",",")*1,PIMExport!DD80))</f>
        <v>0</v>
      </c>
      <c r="DE82" s="47">
        <f>IFERROR(PIMExport!DE80*1,IFERROR(SUBSTITUTE(PIMExport!DE80,".",",")*1,PIMExport!DE80))</f>
        <v>0</v>
      </c>
      <c r="DF82" s="47">
        <f>IFERROR(PIMExport!DF80*1,IFERROR(SUBSTITUTE(PIMExport!DF80,".",",")*1,PIMExport!DF80))</f>
        <v>0</v>
      </c>
      <c r="DG82" s="47">
        <f>IFERROR(PIMExport!DG80*1,IFERROR(SUBSTITUTE(PIMExport!DG80,".",",")*1,PIMExport!DG80))</f>
        <v>0</v>
      </c>
      <c r="DH82" s="47" t="str">
        <f>IFERROR(PIMExport!DH80*1,IFERROR(SUBSTITUTE(PIMExport!DH80,".",",")*1,PIMExport!DH80))</f>
        <v>Equal to or better than 0.025 mm</v>
      </c>
      <c r="DI82" s="47">
        <f>IFERROR(PIMExport!DI80*1,IFERROR(SUBSTITUTE(PIMExport!DI80,".",",")*1,PIMExport!DI80))</f>
        <v>0</v>
      </c>
      <c r="DJ82" s="47" t="str">
        <f>IFERROR(PIMExport!DJ80*1,IFERROR(SUBSTITUTE(PIMExport!DJ80,".",",")*1,PIMExport!DJ80))</f>
        <v>80 x 80 mm</v>
      </c>
      <c r="DK82" s="47" t="str">
        <f>IFERROR(PIMExport!DK80*1,IFERROR(SUBSTITUTE(PIMExport!DK80,".",",")*1,PIMExport!DK80))</f>
        <v>25 mm</v>
      </c>
      <c r="DL82" s="47">
        <f>IFERROR(PIMExport!DL80*1,IFERROR(SUBSTITUTE(PIMExport!DL80,".",",")*1,PIMExport!DL80))</f>
        <v>660</v>
      </c>
      <c r="DM82" s="47">
        <f>IFERROR(PIMExport!DM80*1,IFERROR(SUBSTITUTE(PIMExport!DM80,".",",")*1,PIMExport!DM80))</f>
        <v>12075</v>
      </c>
      <c r="DN82" s="47">
        <f>IFERROR(PIMExport!DN80*1,IFERROR(SUBSTITUTE(PIMExport!DN80,".",",")*1,PIMExport!DN80))</f>
        <v>0</v>
      </c>
      <c r="DO82" s="47">
        <f>IFERROR(PIMExport!DO80*1,IFERROR(SUBSTITUTE(PIMExport!DO80,".",",")*1,PIMExport!DO80))</f>
        <v>0</v>
      </c>
    </row>
    <row r="83" spans="1:119">
      <c r="A83" s="47" t="str">
        <f>IFERROR(PIMExport!A81*1,IFERROR(SUBSTITUTE(PIMExport!A81,".",",")*1,PIMExport!A81))</f>
        <v>WM08D20-Z360</v>
      </c>
      <c r="B83" s="47" t="str">
        <f>IFERROR(PIMExport!B81*1,IFERROR(SUBSTITUTE(PIMExport!B81,".",",")*1,PIMExport!B81))</f>
        <v>BallScrew</v>
      </c>
      <c r="C83" s="47" t="str">
        <f>IFERROR(PIMExport!C81*1,IFERROR(SUBSTITUTE(PIMExport!C81,".",",")*1,PIMExport!C81))</f>
        <v>Ball Guide</v>
      </c>
      <c r="D83" s="47">
        <f>IFERROR(PIMExport!D81*1,IFERROR(SUBSTITUTE(PIMExport!D81,".",",")*1,PIMExport!D81))</f>
        <v>10640</v>
      </c>
      <c r="E83" s="47">
        <f>IFERROR(PIMExport!E81*1,IFERROR(SUBSTITUTE(PIMExport!E81,".",",")*1,PIMExport!E81))</f>
        <v>4.26</v>
      </c>
      <c r="F83" s="47">
        <f>IFERROR(PIMExport!F81*1,IFERROR(SUBSTITUTE(PIMExport!F81,".",",")*1,PIMExport!F81))</f>
        <v>0</v>
      </c>
      <c r="G83" s="47">
        <f>IFERROR(PIMExport!G81*1,IFERROR(SUBSTITUTE(PIMExport!G81,".",",")*1,PIMExport!G81))</f>
        <v>11.57</v>
      </c>
      <c r="H83" s="47">
        <f>IFERROR(PIMExport!H81*1,IFERROR(SUBSTITUTE(PIMExport!H81,".",",")*1,PIMExport!H81))</f>
        <v>1.08</v>
      </c>
      <c r="I83" s="47">
        <f>IFERROR(PIMExport!I81*1,IFERROR(SUBSTITUTE(PIMExport!I81,".",",")*1,PIMExport!I81))</f>
        <v>360</v>
      </c>
      <c r="J83" s="47">
        <f>IFERROR(PIMExport!J81*1,IFERROR(SUBSTITUTE(PIMExport!J81,".",",")*1,PIMExport!J81))</f>
        <v>48.75</v>
      </c>
      <c r="K83" s="47">
        <f>IFERROR(PIMExport!K81*1,IFERROR(SUBSTITUTE(PIMExport!K81,".",",")*1,PIMExport!K81))</f>
        <v>0</v>
      </c>
      <c r="L83" s="47">
        <f>IFERROR(PIMExport!L81*1,IFERROR(SUBSTITUTE(PIMExport!L81,".",",")*1,PIMExport!L81))</f>
        <v>1.63E-4</v>
      </c>
      <c r="M83" s="47">
        <f>IFERROR(PIMExport!M81*1,IFERROR(SUBSTITUTE(PIMExport!M81,".",",")*1,PIMExport!M81))</f>
        <v>0.9</v>
      </c>
      <c r="N83" s="47">
        <f>IFERROR(PIMExport!N81*1,IFERROR(SUBSTITUTE(PIMExport!N81,".",",")*1,PIMExport!N81))</f>
        <v>150</v>
      </c>
      <c r="O83" s="47">
        <f>IFERROR(PIMExport!O81*1,IFERROR(SUBSTITUTE(PIMExport!O81,".",",")*1,PIMExport!O81))</f>
        <v>1500</v>
      </c>
      <c r="P83" s="47">
        <f>IFERROR(PIMExport!P81*1,IFERROR(SUBSTITUTE(PIMExport!P81,".",",")*1,PIMExport!P81))</f>
        <v>3000</v>
      </c>
      <c r="Q83" s="47">
        <f>IFERROR(PIMExport!Q81*1,IFERROR(SUBSTITUTE(PIMExport!Q81,".",",")*1,PIMExport!Q81))</f>
        <v>1.8</v>
      </c>
      <c r="R83" s="47">
        <f>IFERROR(PIMExport!R81*1,IFERROR(SUBSTITUTE(PIMExport!R81,".",",")*1,PIMExport!R81))</f>
        <v>2.2999999999999998</v>
      </c>
      <c r="S83" s="47">
        <f>IFERROR(PIMExport!S81*1,IFERROR(SUBSTITUTE(PIMExport!S81,".",",")*1,PIMExport!S81))</f>
        <v>2.6</v>
      </c>
      <c r="T83" s="47">
        <f>IFERROR(PIMExport!T81*1,IFERROR(SUBSTITUTE(PIMExport!T81,".",",")*1,PIMExport!T81))</f>
        <v>25</v>
      </c>
      <c r="U83" s="47">
        <f>IFERROR(PIMExport!U81*1,IFERROR(SUBSTITUTE(PIMExport!U81,".",",")*1,PIMExport!U81))</f>
        <v>0.1</v>
      </c>
      <c r="V83" s="47">
        <f>IFERROR(PIMExport!V81*1,IFERROR(SUBSTITUTE(PIMExport!V81,".",",")*1,PIMExport!V81))</f>
        <v>0</v>
      </c>
      <c r="W83" s="47">
        <f>IFERROR(PIMExport!W81*1,IFERROR(SUBSTITUTE(PIMExport!W81,".",",")*1,PIMExport!W81))</f>
        <v>0</v>
      </c>
      <c r="X83" s="47">
        <f>IFERROR(PIMExport!X81*1,IFERROR(SUBSTITUTE(PIMExport!X81,".",",")*1,PIMExport!X81))</f>
        <v>0</v>
      </c>
      <c r="Y83" s="47">
        <f>IFERROR(PIMExport!Y81*1,IFERROR(SUBSTITUTE(PIMExport!Y81,".",",")*1,PIMExport!Y81))</f>
        <v>5000</v>
      </c>
      <c r="Z83" s="47">
        <f>IFERROR(PIMExport!Z81*1,IFERROR(SUBSTITUTE(PIMExport!Z81,".",",")*1,PIMExport!Z81))</f>
        <v>0</v>
      </c>
      <c r="AA83" s="47">
        <f>IFERROR(PIMExport!AA81*1,IFERROR(SUBSTITUTE(PIMExport!AA81,".",",")*1,PIMExport!AA81))</f>
        <v>0</v>
      </c>
      <c r="AB83" s="47">
        <f>IFERROR(PIMExport!AB81*1,IFERROR(SUBSTITUTE(PIMExport!AB81,".",",")*1,PIMExport!AB81))</f>
        <v>0</v>
      </c>
      <c r="AC83" s="47">
        <f>IFERROR(PIMExport!AC81*1,IFERROR(SUBSTITUTE(PIMExport!AC81,".",",")*1,PIMExport!AC81))</f>
        <v>0</v>
      </c>
      <c r="AD83" s="47">
        <f>IFERROR(PIMExport!AD81*1,IFERROR(SUBSTITUTE(PIMExport!AD81,".",",")*1,PIMExport!AD81))</f>
        <v>0</v>
      </c>
      <c r="AE83" s="47">
        <f>IFERROR(PIMExport!AE81*1,IFERROR(SUBSTITUTE(PIMExport!AE81,".",",")*1,PIMExport!AE81))</f>
        <v>3000</v>
      </c>
      <c r="AF83" s="47">
        <f>IFERROR(PIMExport!AF81*1,IFERROR(SUBSTITUTE(PIMExport!AF81,".",",")*1,PIMExport!AF81))</f>
        <v>3000</v>
      </c>
      <c r="AG83" s="47">
        <f>IFERROR(PIMExport!AG81*1,IFERROR(SUBSTITUTE(PIMExport!AG81,".",",")*1,PIMExport!AG81))</f>
        <v>350</v>
      </c>
      <c r="AH83" s="47">
        <f>IFERROR(PIMExport!AH81*1,IFERROR(SUBSTITUTE(PIMExport!AH81,".",",")*1,PIMExport!AH81))</f>
        <v>0</v>
      </c>
      <c r="AI83" s="47">
        <f>IFERROR(PIMExport!AI81*1,IFERROR(SUBSTITUTE(PIMExport!AI81,".",",")*1,PIMExport!AI81))</f>
        <v>0</v>
      </c>
      <c r="AJ83" s="47">
        <f>IFERROR(PIMExport!AJ81*1,IFERROR(SUBSTITUTE(PIMExport!AJ81,".",",")*1,PIMExport!AJ81))</f>
        <v>3</v>
      </c>
      <c r="AK83" s="47">
        <f>IFERROR(PIMExport!AK81*1,IFERROR(SUBSTITUTE(PIMExport!AK81,".",",")*1,PIMExport!AK81))</f>
        <v>3</v>
      </c>
      <c r="AL83" s="47">
        <f>IFERROR(PIMExport!AL81*1,IFERROR(SUBSTITUTE(PIMExport!AL81,".",",")*1,PIMExport!AL81))</f>
        <v>1</v>
      </c>
      <c r="AM83" s="47">
        <f>IFERROR(PIMExport!AM81*1,IFERROR(SUBSTITUTE(PIMExport!AM81,".",",")*1,PIMExport!AM81))</f>
        <v>20</v>
      </c>
      <c r="AN83" s="47">
        <f>IFERROR(PIMExport!AN81*1,IFERROR(SUBSTITUTE(PIMExport!AN81,".",",")*1,PIMExport!AN81))</f>
        <v>2</v>
      </c>
      <c r="AO83" s="47">
        <f>IFERROR(PIMExport!AO81*1,IFERROR(SUBSTITUTE(PIMExport!AO81,".",",")*1,PIMExport!AO81))</f>
        <v>54956</v>
      </c>
      <c r="AP83" s="47">
        <f>IFERROR(PIMExport!AP81*1,IFERROR(SUBSTITUTE(PIMExport!AP81,".",",")*1,PIMExport!AP81))</f>
        <v>600</v>
      </c>
      <c r="AQ83" s="47">
        <f>IFERROR(PIMExport!AQ81*1,IFERROR(SUBSTITUTE(PIMExport!AQ81,".",",")*1,PIMExport!AQ81))</f>
        <v>0</v>
      </c>
      <c r="AR83" s="47">
        <f>IFERROR(PIMExport!AR81*1,IFERROR(SUBSTITUTE(PIMExport!AR81,".",",")*1,PIMExport!AR81))</f>
        <v>0</v>
      </c>
      <c r="AS83" s="47">
        <f>IFERROR(PIMExport!AS81*1,IFERROR(SUBSTITUTE(PIMExport!AS81,".",",")*1,PIMExport!AS81))</f>
        <v>0</v>
      </c>
      <c r="AT83" s="47">
        <f>IFERROR(PIMExport!AT81*1,IFERROR(SUBSTITUTE(PIMExport!AT81,".",",")*1,PIMExport!AT81))</f>
        <v>0</v>
      </c>
      <c r="AU83" s="47">
        <f>IFERROR(PIMExport!AU81*1,IFERROR(SUBSTITUTE(PIMExport!AU81,".",",")*1,PIMExport!AU81))</f>
        <v>0</v>
      </c>
      <c r="AV83" s="47">
        <f>IFERROR(PIMExport!AV81*1,IFERROR(SUBSTITUTE(PIMExport!AV81,".",",")*1,PIMExport!AV81))</f>
        <v>0</v>
      </c>
      <c r="AW83" s="47">
        <f>IFERROR(PIMExport!AW81*1,IFERROR(SUBSTITUTE(PIMExport!AW81,".",",")*1,PIMExport!AW81))</f>
        <v>0</v>
      </c>
      <c r="AX83" s="47">
        <f>IFERROR(PIMExport!AX81*1,IFERROR(SUBSTITUTE(PIMExport!AX81,".",",")*1,PIMExport!AX81))</f>
        <v>0</v>
      </c>
      <c r="AY83" s="47">
        <f>IFERROR(PIMExport!AY81*1,IFERROR(SUBSTITUTE(PIMExport!AY81,".",",")*1,PIMExport!AY81))</f>
        <v>0</v>
      </c>
      <c r="AZ83" s="47">
        <f>IFERROR(PIMExport!AZ81*1,IFERROR(SUBSTITUTE(PIMExport!AZ81,".",",")*1,PIMExport!AZ81))</f>
        <v>0</v>
      </c>
      <c r="BA83" s="47">
        <f>IFERROR(PIMExport!BA81*1,IFERROR(SUBSTITUTE(PIMExport!BA81,".",",")*1,PIMExport!BA81))</f>
        <v>0</v>
      </c>
      <c r="BB83" s="47">
        <f>IFERROR(PIMExport!BB81*1,IFERROR(SUBSTITUTE(PIMExport!BB81,".",",")*1,PIMExport!BB81))</f>
        <v>0</v>
      </c>
      <c r="BC83" s="47">
        <f>IFERROR(PIMExport!BC81*1,IFERROR(SUBSTITUTE(PIMExport!BC81,".",",")*1,PIMExport!BC81))</f>
        <v>0</v>
      </c>
      <c r="BD83" s="47">
        <f>IFERROR(PIMExport!BD81*1,IFERROR(SUBSTITUTE(PIMExport!BD81,".",",")*1,PIMExport!BD81))</f>
        <v>0</v>
      </c>
      <c r="BE83" s="47">
        <f>IFERROR(PIMExport!BE81*1,IFERROR(SUBSTITUTE(PIMExport!BE81,".",",")*1,PIMExport!BE81))</f>
        <v>0</v>
      </c>
      <c r="BF83" s="47">
        <f>IFERROR(PIMExport!BF81*1,IFERROR(SUBSTITUTE(PIMExport!BF81,".",",")*1,PIMExport!BF81))</f>
        <v>0</v>
      </c>
      <c r="BG83" s="47">
        <f>IFERROR(PIMExport!BG81*1,IFERROR(SUBSTITUTE(PIMExport!BG81,".",",")*1,PIMExport!BG81))</f>
        <v>500</v>
      </c>
      <c r="BH83" s="47">
        <f>IFERROR(PIMExport!BH81*1,IFERROR(SUBSTITUTE(PIMExport!BH81,".",",")*1,PIMExport!BH81))</f>
        <v>595</v>
      </c>
      <c r="BI83" s="47">
        <f>IFERROR(PIMExport!BI81*1,IFERROR(SUBSTITUTE(PIMExport!BI81,".",",")*1,PIMExport!BI81))</f>
        <v>635</v>
      </c>
      <c r="BJ83" s="47">
        <f>IFERROR(PIMExport!BJ81*1,IFERROR(SUBSTITUTE(PIMExport!BJ81,".",",")*1,PIMExport!BJ81))</f>
        <v>685</v>
      </c>
      <c r="BK83" s="47">
        <f>IFERROR(PIMExport!BK81*1,IFERROR(SUBSTITUTE(PIMExport!BK81,".",",")*1,PIMExport!BK81))</f>
        <v>725</v>
      </c>
      <c r="BL83" s="47">
        <f>IFERROR(PIMExport!BL81*1,IFERROR(SUBSTITUTE(PIMExport!BL81,".",",")*1,PIMExport!BL81))</f>
        <v>765</v>
      </c>
      <c r="BM83" s="47">
        <f>IFERROR(PIMExport!BM81*1,IFERROR(SUBSTITUTE(PIMExport!BM81,".",",")*1,PIMExport!BM81))</f>
        <v>815</v>
      </c>
      <c r="BN83" s="47">
        <f>IFERROR(PIMExport!BN81*1,IFERROR(SUBSTITUTE(PIMExport!BN81,".",",")*1,PIMExport!BN81))</f>
        <v>855</v>
      </c>
      <c r="BO83" s="47">
        <f>IFERROR(PIMExport!BO81*1,IFERROR(SUBSTITUTE(PIMExport!BO81,".",",")*1,PIMExport!BO81))</f>
        <v>905</v>
      </c>
      <c r="BP83" s="47">
        <f>IFERROR(PIMExport!BP81*1,IFERROR(SUBSTITUTE(PIMExport!BP81,".",",")*1,PIMExport!BP81))</f>
        <v>945</v>
      </c>
      <c r="BQ83" s="47">
        <f>IFERROR(PIMExport!BQ81*1,IFERROR(SUBSTITUTE(PIMExport!BQ81,".",",")*1,PIMExport!BQ81))</f>
        <v>985</v>
      </c>
      <c r="BR83" s="47">
        <f>IFERROR(PIMExport!BR81*1,IFERROR(SUBSTITUTE(PIMExport!BR81,".",",")*1,PIMExport!BR81))</f>
        <v>1035</v>
      </c>
      <c r="BS83" s="47">
        <f>IFERROR(PIMExport!BS81*1,IFERROR(SUBSTITUTE(PIMExport!BS81,".",",")*1,PIMExport!BS81))</f>
        <v>1075</v>
      </c>
      <c r="BT83" s="47">
        <f>IFERROR(PIMExport!BT81*1,IFERROR(SUBSTITUTE(PIMExport!BT81,".",",")*1,PIMExport!BT81))</f>
        <v>0</v>
      </c>
      <c r="BU83" s="47">
        <f>IFERROR(PIMExport!BU81*1,IFERROR(SUBSTITUTE(PIMExport!BU81,".",",")*1,PIMExport!BU81))</f>
        <v>0</v>
      </c>
      <c r="BV83" s="47">
        <f>IFERROR(PIMExport!BV81*1,IFERROR(SUBSTITUTE(PIMExport!BV81,".",",")*1,PIMExport!BV81))</f>
        <v>0</v>
      </c>
      <c r="BW83" s="47">
        <f>IFERROR(PIMExport!BW81*1,IFERROR(SUBSTITUTE(PIMExport!BW81,".",",")*1,PIMExport!BW81))</f>
        <v>0</v>
      </c>
      <c r="BX83" s="47">
        <f>IFERROR(PIMExport!BX81*1,IFERROR(SUBSTITUTE(PIMExport!BX81,".",",")*1,PIMExport!BX81))</f>
        <v>0</v>
      </c>
      <c r="BY83" s="47">
        <f>IFERROR(PIMExport!BY81*1,IFERROR(SUBSTITUTE(PIMExport!BY81,".",",")*1,PIMExport!BY81))</f>
        <v>0</v>
      </c>
      <c r="BZ83" s="47">
        <f>IFERROR(PIMExport!BZ81*1,IFERROR(SUBSTITUTE(PIMExport!BZ81,".",",")*1,PIMExport!BZ81))</f>
        <v>0</v>
      </c>
      <c r="CA83" s="47">
        <f>IFERROR(PIMExport!CA81*1,IFERROR(SUBSTITUTE(PIMExport!CA81,".",",")*1,PIMExport!CA81))</f>
        <v>0</v>
      </c>
      <c r="CB83" s="47">
        <f>IFERROR(PIMExport!CB81*1,IFERROR(SUBSTITUTE(PIMExport!CB81,".",",")*1,PIMExport!CB81))</f>
        <v>781</v>
      </c>
      <c r="CC83" s="47">
        <f>IFERROR(PIMExport!CC81*1,IFERROR(SUBSTITUTE(PIMExport!CC81,".",",")*1,PIMExport!CC81))</f>
        <v>1536</v>
      </c>
      <c r="CD83" s="47">
        <f>IFERROR(PIMExport!CD81*1,IFERROR(SUBSTITUTE(PIMExport!CD81,".",",")*1,PIMExport!CD81))</f>
        <v>2376</v>
      </c>
      <c r="CE83" s="47">
        <f>IFERROR(PIMExport!CE81*1,IFERROR(SUBSTITUTE(PIMExport!CE81,".",",")*1,PIMExport!CE81))</f>
        <v>3206</v>
      </c>
      <c r="CF83" s="47">
        <f>IFERROR(PIMExport!CF81*1,IFERROR(SUBSTITUTE(PIMExport!CF81,".",",")*1,PIMExport!CF81))</f>
        <v>4046</v>
      </c>
      <c r="CG83" s="47">
        <f>IFERROR(PIMExport!CG81*1,IFERROR(SUBSTITUTE(PIMExport!CG81,".",",")*1,PIMExport!CG81))</f>
        <v>4886</v>
      </c>
      <c r="CH83" s="47">
        <f>IFERROR(PIMExport!CH81*1,IFERROR(SUBSTITUTE(PIMExport!CH81,".",",")*1,PIMExport!CH81))</f>
        <v>5716</v>
      </c>
      <c r="CI83" s="47">
        <f>IFERROR(PIMExport!CI81*1,IFERROR(SUBSTITUTE(PIMExport!CI81,".",",")*1,PIMExport!CI81))</f>
        <v>6556</v>
      </c>
      <c r="CJ83" s="47">
        <f>IFERROR(PIMExport!CJ81*1,IFERROR(SUBSTITUTE(PIMExport!CJ81,".",",")*1,PIMExport!CJ81))</f>
        <v>7386</v>
      </c>
      <c r="CK83" s="47">
        <f>IFERROR(PIMExport!CK81*1,IFERROR(SUBSTITUTE(PIMExport!CK81,".",",")*1,PIMExport!CK81))</f>
        <v>8261</v>
      </c>
      <c r="CL83" s="47">
        <f>IFERROR(PIMExport!CL81*1,IFERROR(SUBSTITUTE(PIMExport!CL81,".",",")*1,PIMExport!CL81))</f>
        <v>9121</v>
      </c>
      <c r="CM83" s="47">
        <f>IFERROR(PIMExport!CM81*1,IFERROR(SUBSTITUTE(PIMExport!CM81,".",",")*1,PIMExport!CM81))</f>
        <v>10046</v>
      </c>
      <c r="CN83" s="47">
        <f>IFERROR(PIMExport!CN81*1,IFERROR(SUBSTITUTE(PIMExport!CN81,".",",")*1,PIMExport!CN81))</f>
        <v>11001</v>
      </c>
      <c r="CO83" s="47">
        <f>IFERROR(PIMExport!CO81*1,IFERROR(SUBSTITUTE(PIMExport!CO81,".",",")*1,PIMExport!CO81))</f>
        <v>15000</v>
      </c>
      <c r="CP83" s="47">
        <f>IFERROR(PIMExport!CP81*1,IFERROR(SUBSTITUTE(PIMExport!CP81,".",",")*1,PIMExport!CP81))</f>
        <v>0</v>
      </c>
      <c r="CQ83" s="47">
        <f>IFERROR(PIMExport!CQ81*1,IFERROR(SUBSTITUTE(PIMExport!CQ81,".",",")*1,PIMExport!CQ81))</f>
        <v>0</v>
      </c>
      <c r="CR83" s="47">
        <f>IFERROR(PIMExport!CR81*1,IFERROR(SUBSTITUTE(PIMExport!CR81,".",",")*1,PIMExport!CR81))</f>
        <v>0</v>
      </c>
      <c r="CS83" s="47">
        <f>IFERROR(PIMExport!CS81*1,IFERROR(SUBSTITUTE(PIMExport!CS81,".",",")*1,PIMExport!CS81))</f>
        <v>0</v>
      </c>
      <c r="CT83" s="47">
        <f>IFERROR(PIMExport!CT81*1,IFERROR(SUBSTITUTE(PIMExport!CT81,".",",")*1,PIMExport!CT81))</f>
        <v>0</v>
      </c>
      <c r="CU83" s="47">
        <f>IFERROR(PIMExport!CU81*1,IFERROR(SUBSTITUTE(PIMExport!CU81,".",",")*1,PIMExport!CU81))</f>
        <v>20</v>
      </c>
      <c r="CV83" s="47">
        <f>IFERROR(PIMExport!CV81*1,IFERROR(SUBSTITUTE(PIMExport!CV81,".",",")*1,PIMExport!CV81))</f>
        <v>13000</v>
      </c>
      <c r="CW83" s="47">
        <f>IFERROR(PIMExport!CW81*1,IFERROR(SUBSTITUTE(PIMExport!CW81,".",",")*1,PIMExport!CW81))</f>
        <v>2.2499999999999999E-4</v>
      </c>
      <c r="CX83" s="47">
        <f>IFERROR(PIMExport!CX81*1,IFERROR(SUBSTITUTE(PIMExport!CX81,".",",")*1,PIMExport!CX81))</f>
        <v>500</v>
      </c>
      <c r="CY83" s="47">
        <f>IFERROR(PIMExport!CY81*1,IFERROR(SUBSTITUTE(PIMExport!CY81,".",",")*1,PIMExport!CY81))</f>
        <v>700</v>
      </c>
      <c r="CZ83" s="47">
        <f>IFERROR(PIMExport!CZ81*1,IFERROR(SUBSTITUTE(PIMExport!CZ81,".",",")*1,PIMExport!CZ81))</f>
        <v>21700</v>
      </c>
      <c r="DA83" s="47">
        <f>IFERROR(PIMExport!DA81*1,IFERROR(SUBSTITUTE(PIMExport!DA81,".",",")*1,PIMExport!DA81))</f>
        <v>700</v>
      </c>
      <c r="DB83" s="47">
        <f>IFERROR(PIMExport!DB81*1,IFERROR(SUBSTITUTE(PIMExport!DB81,".",",")*1,PIMExport!DB81))</f>
        <v>0</v>
      </c>
      <c r="DC83" s="47">
        <f>IFERROR(PIMExport!DC81*1,IFERROR(SUBSTITUTE(PIMExport!DC81,".",",")*1,PIMExport!DC81))</f>
        <v>0</v>
      </c>
      <c r="DD83" s="47">
        <f>IFERROR(PIMExport!DD81*1,IFERROR(SUBSTITUTE(PIMExport!DD81,".",",")*1,PIMExport!DD81))</f>
        <v>0</v>
      </c>
      <c r="DE83" s="47">
        <f>IFERROR(PIMExport!DE81*1,IFERROR(SUBSTITUTE(PIMExport!DE81,".",",")*1,PIMExport!DE81))</f>
        <v>0</v>
      </c>
      <c r="DF83" s="47">
        <f>IFERROR(PIMExport!DF81*1,IFERROR(SUBSTITUTE(PIMExport!DF81,".",",")*1,PIMExport!DF81))</f>
        <v>0</v>
      </c>
      <c r="DG83" s="47">
        <f>IFERROR(PIMExport!DG81*1,IFERROR(SUBSTITUTE(PIMExport!DG81,".",",")*1,PIMExport!DG81))</f>
        <v>0</v>
      </c>
      <c r="DH83" s="47" t="str">
        <f>IFERROR(PIMExport!DH81*1,IFERROR(SUBSTITUTE(PIMExport!DH81,".",",")*1,PIMExport!DH81))</f>
        <v>Equal to or better than 0.025 mm</v>
      </c>
      <c r="DI83" s="47">
        <f>IFERROR(PIMExport!DI81*1,IFERROR(SUBSTITUTE(PIMExport!DI81,".",",")*1,PIMExport!DI81))</f>
        <v>0</v>
      </c>
      <c r="DJ83" s="47" t="str">
        <f>IFERROR(PIMExport!DJ81*1,IFERROR(SUBSTITUTE(PIMExport!DJ81,".",",")*1,PIMExport!DJ81))</f>
        <v>80 x 80 mm</v>
      </c>
      <c r="DK83" s="47" t="str">
        <f>IFERROR(PIMExport!DK81*1,IFERROR(SUBSTITUTE(PIMExport!DK81,".",",")*1,PIMExport!DK81))</f>
        <v>25 mm</v>
      </c>
      <c r="DL83" s="47">
        <f>IFERROR(PIMExport!DL81*1,IFERROR(SUBSTITUTE(PIMExport!DL81,".",",")*1,PIMExport!DL81))</f>
        <v>660</v>
      </c>
      <c r="DM83" s="47">
        <f>IFERROR(PIMExport!DM81*1,IFERROR(SUBSTITUTE(PIMExport!DM81,".",",")*1,PIMExport!DM81))</f>
        <v>12075</v>
      </c>
      <c r="DN83" s="47">
        <f>IFERROR(PIMExport!DN81*1,IFERROR(SUBSTITUTE(PIMExport!DN81,".",",")*1,PIMExport!DN81))</f>
        <v>0</v>
      </c>
      <c r="DO83" s="47">
        <f>IFERROR(PIMExport!DO81*1,IFERROR(SUBSTITUTE(PIMExport!DO81,".",",")*1,PIMExport!DO81))</f>
        <v>0</v>
      </c>
    </row>
    <row r="84" spans="1:119">
      <c r="A84" s="47" t="str">
        <f>IFERROR(PIMExport!A82*1,IFERROR(SUBSTITUTE(PIMExport!A82,".",",")*1,PIMExport!A82))</f>
        <v>WM08D50-Z360</v>
      </c>
      <c r="B84" s="47" t="str">
        <f>IFERROR(PIMExport!B82*1,IFERROR(SUBSTITUTE(PIMExport!B82,".",",")*1,PIMExport!B82))</f>
        <v>BallScrew</v>
      </c>
      <c r="C84" s="47" t="str">
        <f>IFERROR(PIMExport!C82*1,IFERROR(SUBSTITUTE(PIMExport!C82,".",",")*1,PIMExport!C82))</f>
        <v>Ball Guide</v>
      </c>
      <c r="D84" s="47">
        <f>IFERROR(PIMExport!D82*1,IFERROR(SUBSTITUTE(PIMExport!D82,".",",")*1,PIMExport!D82))</f>
        <v>4655</v>
      </c>
      <c r="E84" s="47">
        <f>IFERROR(PIMExport!E82*1,IFERROR(SUBSTITUTE(PIMExport!E82,".",",")*1,PIMExport!E82))</f>
        <v>4.26</v>
      </c>
      <c r="F84" s="47">
        <f>IFERROR(PIMExport!F82*1,IFERROR(SUBSTITUTE(PIMExport!F82,".",",")*1,PIMExport!F82))</f>
        <v>0</v>
      </c>
      <c r="G84" s="47">
        <f>IFERROR(PIMExport!G82*1,IFERROR(SUBSTITUTE(PIMExport!G82,".",",")*1,PIMExport!G82))</f>
        <v>11.57</v>
      </c>
      <c r="H84" s="47">
        <f>IFERROR(PIMExport!H82*1,IFERROR(SUBSTITUTE(PIMExport!H82,".",",")*1,PIMExport!H82))</f>
        <v>1.08</v>
      </c>
      <c r="I84" s="47">
        <f>IFERROR(PIMExport!I82*1,IFERROR(SUBSTITUTE(PIMExport!I82,".",",")*1,PIMExport!I82))</f>
        <v>360</v>
      </c>
      <c r="J84" s="47">
        <f>IFERROR(PIMExport!J82*1,IFERROR(SUBSTITUTE(PIMExport!J82,".",",")*1,PIMExport!J82))</f>
        <v>48.75</v>
      </c>
      <c r="K84" s="47">
        <f>IFERROR(PIMExport!K82*1,IFERROR(SUBSTITUTE(PIMExport!K82,".",",")*1,PIMExport!K82))</f>
        <v>0</v>
      </c>
      <c r="L84" s="47">
        <f>IFERROR(PIMExport!L82*1,IFERROR(SUBSTITUTE(PIMExport!L82,".",",")*1,PIMExport!L82))</f>
        <v>1.63E-4</v>
      </c>
      <c r="M84" s="47">
        <f>IFERROR(PIMExport!M82*1,IFERROR(SUBSTITUTE(PIMExport!M82,".",",")*1,PIMExport!M82))</f>
        <v>0.9</v>
      </c>
      <c r="N84" s="47">
        <f>IFERROR(PIMExport!N82*1,IFERROR(SUBSTITUTE(PIMExport!N82,".",",")*1,PIMExport!N82))</f>
        <v>150</v>
      </c>
      <c r="O84" s="47">
        <f>IFERROR(PIMExport!O82*1,IFERROR(SUBSTITUTE(PIMExport!O82,".",",")*1,PIMExport!O82))</f>
        <v>1500</v>
      </c>
      <c r="P84" s="47">
        <f>IFERROR(PIMExport!P82*1,IFERROR(SUBSTITUTE(PIMExport!P82,".",",")*1,PIMExport!P82))</f>
        <v>3000</v>
      </c>
      <c r="Q84" s="47">
        <f>IFERROR(PIMExport!Q82*1,IFERROR(SUBSTITUTE(PIMExport!Q82,".",",")*1,PIMExport!Q82))</f>
        <v>2.2999999999999998</v>
      </c>
      <c r="R84" s="47">
        <f>IFERROR(PIMExport!R82*1,IFERROR(SUBSTITUTE(PIMExport!R82,".",",")*1,PIMExport!R82))</f>
        <v>3</v>
      </c>
      <c r="S84" s="47">
        <f>IFERROR(PIMExport!S82*1,IFERROR(SUBSTITUTE(PIMExport!S82,".",",")*1,PIMExport!S82))</f>
        <v>3.6</v>
      </c>
      <c r="T84" s="47">
        <f>IFERROR(PIMExport!T82*1,IFERROR(SUBSTITUTE(PIMExport!T82,".",",")*1,PIMExport!T82))</f>
        <v>25</v>
      </c>
      <c r="U84" s="47">
        <f>IFERROR(PIMExport!U82*1,IFERROR(SUBSTITUTE(PIMExport!U82,".",",")*1,PIMExport!U82))</f>
        <v>0.1</v>
      </c>
      <c r="V84" s="47">
        <f>IFERROR(PIMExport!V82*1,IFERROR(SUBSTITUTE(PIMExport!V82,".",",")*1,PIMExport!V82))</f>
        <v>0</v>
      </c>
      <c r="W84" s="47">
        <f>IFERROR(PIMExport!W82*1,IFERROR(SUBSTITUTE(PIMExport!W82,".",",")*1,PIMExport!W82))</f>
        <v>0</v>
      </c>
      <c r="X84" s="47">
        <f>IFERROR(PIMExport!X82*1,IFERROR(SUBSTITUTE(PIMExport!X82,".",",")*1,PIMExport!X82))</f>
        <v>0</v>
      </c>
      <c r="Y84" s="47">
        <f>IFERROR(PIMExport!Y82*1,IFERROR(SUBSTITUTE(PIMExport!Y82,".",",")*1,PIMExport!Y82))</f>
        <v>5000</v>
      </c>
      <c r="Z84" s="47">
        <f>IFERROR(PIMExport!Z82*1,IFERROR(SUBSTITUTE(PIMExport!Z82,".",",")*1,PIMExport!Z82))</f>
        <v>0</v>
      </c>
      <c r="AA84" s="47">
        <f>IFERROR(PIMExport!AA82*1,IFERROR(SUBSTITUTE(PIMExport!AA82,".",",")*1,PIMExport!AA82))</f>
        <v>0</v>
      </c>
      <c r="AB84" s="47">
        <f>IFERROR(PIMExport!AB82*1,IFERROR(SUBSTITUTE(PIMExport!AB82,".",",")*1,PIMExport!AB82))</f>
        <v>0</v>
      </c>
      <c r="AC84" s="47">
        <f>IFERROR(PIMExport!AC82*1,IFERROR(SUBSTITUTE(PIMExport!AC82,".",",")*1,PIMExport!AC82))</f>
        <v>0</v>
      </c>
      <c r="AD84" s="47">
        <f>IFERROR(PIMExport!AD82*1,IFERROR(SUBSTITUTE(PIMExport!AD82,".",",")*1,PIMExport!AD82))</f>
        <v>0</v>
      </c>
      <c r="AE84" s="47">
        <f>IFERROR(PIMExport!AE82*1,IFERROR(SUBSTITUTE(PIMExport!AE82,".",",")*1,PIMExport!AE82))</f>
        <v>3000</v>
      </c>
      <c r="AF84" s="47">
        <f>IFERROR(PIMExport!AF82*1,IFERROR(SUBSTITUTE(PIMExport!AF82,".",",")*1,PIMExport!AF82))</f>
        <v>3000</v>
      </c>
      <c r="AG84" s="47">
        <f>IFERROR(PIMExport!AG82*1,IFERROR(SUBSTITUTE(PIMExport!AG82,".",",")*1,PIMExport!AG82))</f>
        <v>350</v>
      </c>
      <c r="AH84" s="47">
        <f>IFERROR(PIMExport!AH82*1,IFERROR(SUBSTITUTE(PIMExport!AH82,".",",")*1,PIMExport!AH82))</f>
        <v>0</v>
      </c>
      <c r="AI84" s="47">
        <f>IFERROR(PIMExport!AI82*1,IFERROR(SUBSTITUTE(PIMExport!AI82,".",",")*1,PIMExport!AI82))</f>
        <v>0</v>
      </c>
      <c r="AJ84" s="47">
        <f>IFERROR(PIMExport!AJ82*1,IFERROR(SUBSTITUTE(PIMExport!AJ82,".",",")*1,PIMExport!AJ82))</f>
        <v>3</v>
      </c>
      <c r="AK84" s="47">
        <f>IFERROR(PIMExport!AK82*1,IFERROR(SUBSTITUTE(PIMExport!AK82,".",",")*1,PIMExport!AK82))</f>
        <v>3</v>
      </c>
      <c r="AL84" s="47">
        <f>IFERROR(PIMExport!AL82*1,IFERROR(SUBSTITUTE(PIMExport!AL82,".",",")*1,PIMExport!AL82))</f>
        <v>2.5</v>
      </c>
      <c r="AM84" s="47">
        <f>IFERROR(PIMExport!AM82*1,IFERROR(SUBSTITUTE(PIMExport!AM82,".",",")*1,PIMExport!AM82))</f>
        <v>20</v>
      </c>
      <c r="AN84" s="47">
        <f>IFERROR(PIMExport!AN82*1,IFERROR(SUBSTITUTE(PIMExport!AN82,".",",")*1,PIMExport!AN82))</f>
        <v>2</v>
      </c>
      <c r="AO84" s="47">
        <f>IFERROR(PIMExport!AO82*1,IFERROR(SUBSTITUTE(PIMExport!AO82,".",",")*1,PIMExport!AO82))</f>
        <v>54956</v>
      </c>
      <c r="AP84" s="47">
        <f>IFERROR(PIMExport!AP82*1,IFERROR(SUBSTITUTE(PIMExport!AP82,".",",")*1,PIMExport!AP82))</f>
        <v>600</v>
      </c>
      <c r="AQ84" s="47">
        <f>IFERROR(PIMExport!AQ82*1,IFERROR(SUBSTITUTE(PIMExport!AQ82,".",",")*1,PIMExport!AQ82))</f>
        <v>0</v>
      </c>
      <c r="AR84" s="47">
        <f>IFERROR(PIMExport!AR82*1,IFERROR(SUBSTITUTE(PIMExport!AR82,".",",")*1,PIMExport!AR82))</f>
        <v>0</v>
      </c>
      <c r="AS84" s="47">
        <f>IFERROR(PIMExport!AS82*1,IFERROR(SUBSTITUTE(PIMExport!AS82,".",",")*1,PIMExport!AS82))</f>
        <v>0</v>
      </c>
      <c r="AT84" s="47">
        <f>IFERROR(PIMExport!AT82*1,IFERROR(SUBSTITUTE(PIMExport!AT82,".",",")*1,PIMExport!AT82))</f>
        <v>0</v>
      </c>
      <c r="AU84" s="47">
        <f>IFERROR(PIMExport!AU82*1,IFERROR(SUBSTITUTE(PIMExport!AU82,".",",")*1,PIMExport!AU82))</f>
        <v>0</v>
      </c>
      <c r="AV84" s="47">
        <f>IFERROR(PIMExport!AV82*1,IFERROR(SUBSTITUTE(PIMExport!AV82,".",",")*1,PIMExport!AV82))</f>
        <v>0</v>
      </c>
      <c r="AW84" s="47">
        <f>IFERROR(PIMExport!AW82*1,IFERROR(SUBSTITUTE(PIMExport!AW82,".",",")*1,PIMExport!AW82))</f>
        <v>0</v>
      </c>
      <c r="AX84" s="47">
        <f>IFERROR(PIMExport!AX82*1,IFERROR(SUBSTITUTE(PIMExport!AX82,".",",")*1,PIMExport!AX82))</f>
        <v>0</v>
      </c>
      <c r="AY84" s="47">
        <f>IFERROR(PIMExport!AY82*1,IFERROR(SUBSTITUTE(PIMExport!AY82,".",",")*1,PIMExport!AY82))</f>
        <v>0</v>
      </c>
      <c r="AZ84" s="47">
        <f>IFERROR(PIMExport!AZ82*1,IFERROR(SUBSTITUTE(PIMExport!AZ82,".",",")*1,PIMExport!AZ82))</f>
        <v>0</v>
      </c>
      <c r="BA84" s="47">
        <f>IFERROR(PIMExport!BA82*1,IFERROR(SUBSTITUTE(PIMExport!BA82,".",",")*1,PIMExport!BA82))</f>
        <v>0</v>
      </c>
      <c r="BB84" s="47">
        <f>IFERROR(PIMExport!BB82*1,IFERROR(SUBSTITUTE(PIMExport!BB82,".",",")*1,PIMExport!BB82))</f>
        <v>0</v>
      </c>
      <c r="BC84" s="47">
        <f>IFERROR(PIMExport!BC82*1,IFERROR(SUBSTITUTE(PIMExport!BC82,".",",")*1,PIMExport!BC82))</f>
        <v>0</v>
      </c>
      <c r="BD84" s="47">
        <f>IFERROR(PIMExport!BD82*1,IFERROR(SUBSTITUTE(PIMExport!BD82,".",",")*1,PIMExport!BD82))</f>
        <v>0</v>
      </c>
      <c r="BE84" s="47">
        <f>IFERROR(PIMExport!BE82*1,IFERROR(SUBSTITUTE(PIMExport!BE82,".",",")*1,PIMExport!BE82))</f>
        <v>0</v>
      </c>
      <c r="BF84" s="47">
        <f>IFERROR(PIMExport!BF82*1,IFERROR(SUBSTITUTE(PIMExport!BF82,".",",")*1,PIMExport!BF82))</f>
        <v>0</v>
      </c>
      <c r="BG84" s="47">
        <f>IFERROR(PIMExport!BG82*1,IFERROR(SUBSTITUTE(PIMExport!BG82,".",",")*1,PIMExport!BG82))</f>
        <v>500</v>
      </c>
      <c r="BH84" s="47">
        <f>IFERROR(PIMExport!BH82*1,IFERROR(SUBSTITUTE(PIMExport!BH82,".",",")*1,PIMExport!BH82))</f>
        <v>595</v>
      </c>
      <c r="BI84" s="47">
        <f>IFERROR(PIMExport!BI82*1,IFERROR(SUBSTITUTE(PIMExport!BI82,".",",")*1,PIMExport!BI82))</f>
        <v>635</v>
      </c>
      <c r="BJ84" s="47">
        <f>IFERROR(PIMExport!BJ82*1,IFERROR(SUBSTITUTE(PIMExport!BJ82,".",",")*1,PIMExport!BJ82))</f>
        <v>685</v>
      </c>
      <c r="BK84" s="47">
        <f>IFERROR(PIMExport!BK82*1,IFERROR(SUBSTITUTE(PIMExport!BK82,".",",")*1,PIMExport!BK82))</f>
        <v>725</v>
      </c>
      <c r="BL84" s="47">
        <f>IFERROR(PIMExport!BL82*1,IFERROR(SUBSTITUTE(PIMExport!BL82,".",",")*1,PIMExport!BL82))</f>
        <v>765</v>
      </c>
      <c r="BM84" s="47">
        <f>IFERROR(PIMExport!BM82*1,IFERROR(SUBSTITUTE(PIMExport!BM82,".",",")*1,PIMExport!BM82))</f>
        <v>815</v>
      </c>
      <c r="BN84" s="47">
        <f>IFERROR(PIMExport!BN82*1,IFERROR(SUBSTITUTE(PIMExport!BN82,".",",")*1,PIMExport!BN82))</f>
        <v>855</v>
      </c>
      <c r="BO84" s="47">
        <f>IFERROR(PIMExport!BO82*1,IFERROR(SUBSTITUTE(PIMExport!BO82,".",",")*1,PIMExport!BO82))</f>
        <v>905</v>
      </c>
      <c r="BP84" s="47">
        <f>IFERROR(PIMExport!BP82*1,IFERROR(SUBSTITUTE(PIMExport!BP82,".",",")*1,PIMExport!BP82))</f>
        <v>945</v>
      </c>
      <c r="BQ84" s="47">
        <f>IFERROR(PIMExport!BQ82*1,IFERROR(SUBSTITUTE(PIMExport!BQ82,".",",")*1,PIMExport!BQ82))</f>
        <v>985</v>
      </c>
      <c r="BR84" s="47">
        <f>IFERROR(PIMExport!BR82*1,IFERROR(SUBSTITUTE(PIMExport!BR82,".",",")*1,PIMExport!BR82))</f>
        <v>1035</v>
      </c>
      <c r="BS84" s="47">
        <f>IFERROR(PIMExport!BS82*1,IFERROR(SUBSTITUTE(PIMExport!BS82,".",",")*1,PIMExport!BS82))</f>
        <v>1075</v>
      </c>
      <c r="BT84" s="47">
        <f>IFERROR(PIMExport!BT82*1,IFERROR(SUBSTITUTE(PIMExport!BT82,".",",")*1,PIMExport!BT82))</f>
        <v>0</v>
      </c>
      <c r="BU84" s="47">
        <f>IFERROR(PIMExport!BU82*1,IFERROR(SUBSTITUTE(PIMExport!BU82,".",",")*1,PIMExport!BU82))</f>
        <v>0</v>
      </c>
      <c r="BV84" s="47">
        <f>IFERROR(PIMExport!BV82*1,IFERROR(SUBSTITUTE(PIMExport!BV82,".",",")*1,PIMExport!BV82))</f>
        <v>0</v>
      </c>
      <c r="BW84" s="47">
        <f>IFERROR(PIMExport!BW82*1,IFERROR(SUBSTITUTE(PIMExport!BW82,".",",")*1,PIMExport!BW82))</f>
        <v>0</v>
      </c>
      <c r="BX84" s="47">
        <f>IFERROR(PIMExport!BX82*1,IFERROR(SUBSTITUTE(PIMExport!BX82,".",",")*1,PIMExport!BX82))</f>
        <v>0</v>
      </c>
      <c r="BY84" s="47">
        <f>IFERROR(PIMExport!BY82*1,IFERROR(SUBSTITUTE(PIMExport!BY82,".",",")*1,PIMExport!BY82))</f>
        <v>0</v>
      </c>
      <c r="BZ84" s="47">
        <f>IFERROR(PIMExport!BZ82*1,IFERROR(SUBSTITUTE(PIMExport!BZ82,".",",")*1,PIMExport!BZ82))</f>
        <v>0</v>
      </c>
      <c r="CA84" s="47">
        <f>IFERROR(PIMExport!CA82*1,IFERROR(SUBSTITUTE(PIMExport!CA82,".",",")*1,PIMExport!CA82))</f>
        <v>0</v>
      </c>
      <c r="CB84" s="47">
        <f>IFERROR(PIMExport!CB82*1,IFERROR(SUBSTITUTE(PIMExport!CB82,".",",")*1,PIMExport!CB82))</f>
        <v>781</v>
      </c>
      <c r="CC84" s="47">
        <f>IFERROR(PIMExport!CC82*1,IFERROR(SUBSTITUTE(PIMExport!CC82,".",",")*1,PIMExport!CC82))</f>
        <v>1536</v>
      </c>
      <c r="CD84" s="47">
        <f>IFERROR(PIMExport!CD82*1,IFERROR(SUBSTITUTE(PIMExport!CD82,".",",")*1,PIMExport!CD82))</f>
        <v>2376</v>
      </c>
      <c r="CE84" s="47">
        <f>IFERROR(PIMExport!CE82*1,IFERROR(SUBSTITUTE(PIMExport!CE82,".",",")*1,PIMExport!CE82))</f>
        <v>3206</v>
      </c>
      <c r="CF84" s="47">
        <f>IFERROR(PIMExport!CF82*1,IFERROR(SUBSTITUTE(PIMExport!CF82,".",",")*1,PIMExport!CF82))</f>
        <v>4046</v>
      </c>
      <c r="CG84" s="47">
        <f>IFERROR(PIMExport!CG82*1,IFERROR(SUBSTITUTE(PIMExport!CG82,".",",")*1,PIMExport!CG82))</f>
        <v>4886</v>
      </c>
      <c r="CH84" s="47">
        <f>IFERROR(PIMExport!CH82*1,IFERROR(SUBSTITUTE(PIMExport!CH82,".",",")*1,PIMExport!CH82))</f>
        <v>5716</v>
      </c>
      <c r="CI84" s="47">
        <f>IFERROR(PIMExport!CI82*1,IFERROR(SUBSTITUTE(PIMExport!CI82,".",",")*1,PIMExport!CI82))</f>
        <v>6556</v>
      </c>
      <c r="CJ84" s="47">
        <f>IFERROR(PIMExport!CJ82*1,IFERROR(SUBSTITUTE(PIMExport!CJ82,".",",")*1,PIMExport!CJ82))</f>
        <v>7386</v>
      </c>
      <c r="CK84" s="47">
        <f>IFERROR(PIMExport!CK82*1,IFERROR(SUBSTITUTE(PIMExport!CK82,".",",")*1,PIMExport!CK82))</f>
        <v>8261</v>
      </c>
      <c r="CL84" s="47">
        <f>IFERROR(PIMExport!CL82*1,IFERROR(SUBSTITUTE(PIMExport!CL82,".",",")*1,PIMExport!CL82))</f>
        <v>9121</v>
      </c>
      <c r="CM84" s="47">
        <f>IFERROR(PIMExport!CM82*1,IFERROR(SUBSTITUTE(PIMExport!CM82,".",",")*1,PIMExport!CM82))</f>
        <v>10046</v>
      </c>
      <c r="CN84" s="47">
        <f>IFERROR(PIMExport!CN82*1,IFERROR(SUBSTITUTE(PIMExport!CN82,".",",")*1,PIMExport!CN82))</f>
        <v>11001</v>
      </c>
      <c r="CO84" s="47">
        <f>IFERROR(PIMExport!CO82*1,IFERROR(SUBSTITUTE(PIMExport!CO82,".",",")*1,PIMExport!CO82))</f>
        <v>15000</v>
      </c>
      <c r="CP84" s="47">
        <f>IFERROR(PIMExport!CP82*1,IFERROR(SUBSTITUTE(PIMExport!CP82,".",",")*1,PIMExport!CP82))</f>
        <v>0</v>
      </c>
      <c r="CQ84" s="47">
        <f>IFERROR(PIMExport!CQ82*1,IFERROR(SUBSTITUTE(PIMExport!CQ82,".",",")*1,PIMExport!CQ82))</f>
        <v>0</v>
      </c>
      <c r="CR84" s="47">
        <f>IFERROR(PIMExport!CR82*1,IFERROR(SUBSTITUTE(PIMExport!CR82,".",",")*1,PIMExport!CR82))</f>
        <v>0</v>
      </c>
      <c r="CS84" s="47">
        <f>IFERROR(PIMExport!CS82*1,IFERROR(SUBSTITUTE(PIMExport!CS82,".",",")*1,PIMExport!CS82))</f>
        <v>0</v>
      </c>
      <c r="CT84" s="47">
        <f>IFERROR(PIMExport!CT82*1,IFERROR(SUBSTITUTE(PIMExport!CT82,".",",")*1,PIMExport!CT82))</f>
        <v>0</v>
      </c>
      <c r="CU84" s="47">
        <f>IFERROR(PIMExport!CU82*1,IFERROR(SUBSTITUTE(PIMExport!CU82,".",",")*1,PIMExport!CU82))</f>
        <v>50</v>
      </c>
      <c r="CV84" s="47">
        <f>IFERROR(PIMExport!CV82*1,IFERROR(SUBSTITUTE(PIMExport!CV82,".",",")*1,PIMExport!CV82))</f>
        <v>15400</v>
      </c>
      <c r="CW84" s="47">
        <f>IFERROR(PIMExport!CW82*1,IFERROR(SUBSTITUTE(PIMExport!CW82,".",",")*1,PIMExport!CW82))</f>
        <v>2.2499999999999999E-4</v>
      </c>
      <c r="CX84" s="47">
        <f>IFERROR(PIMExport!CX82*1,IFERROR(SUBSTITUTE(PIMExport!CX82,".",",")*1,PIMExport!CX82))</f>
        <v>500</v>
      </c>
      <c r="CY84" s="47">
        <f>IFERROR(PIMExport!CY82*1,IFERROR(SUBSTITUTE(PIMExport!CY82,".",",")*1,PIMExport!CY82))</f>
        <v>700</v>
      </c>
      <c r="CZ84" s="47">
        <f>IFERROR(PIMExport!CZ82*1,IFERROR(SUBSTITUTE(PIMExport!CZ82,".",",")*1,PIMExport!CZ82))</f>
        <v>21700</v>
      </c>
      <c r="DA84" s="47">
        <f>IFERROR(PIMExport!DA82*1,IFERROR(SUBSTITUTE(PIMExport!DA82,".",",")*1,PIMExport!DA82))</f>
        <v>700</v>
      </c>
      <c r="DB84" s="47">
        <f>IFERROR(PIMExport!DB82*1,IFERROR(SUBSTITUTE(PIMExport!DB82,".",",")*1,PIMExport!DB82))</f>
        <v>0</v>
      </c>
      <c r="DC84" s="47">
        <f>IFERROR(PIMExport!DC82*1,IFERROR(SUBSTITUTE(PIMExport!DC82,".",",")*1,PIMExport!DC82))</f>
        <v>0</v>
      </c>
      <c r="DD84" s="47">
        <f>IFERROR(PIMExport!DD82*1,IFERROR(SUBSTITUTE(PIMExport!DD82,".",",")*1,PIMExport!DD82))</f>
        <v>0</v>
      </c>
      <c r="DE84" s="47">
        <f>IFERROR(PIMExport!DE82*1,IFERROR(SUBSTITUTE(PIMExport!DE82,".",",")*1,PIMExport!DE82))</f>
        <v>0</v>
      </c>
      <c r="DF84" s="47">
        <f>IFERROR(PIMExport!DF82*1,IFERROR(SUBSTITUTE(PIMExport!DF82,".",",")*1,PIMExport!DF82))</f>
        <v>0</v>
      </c>
      <c r="DG84" s="47">
        <f>IFERROR(PIMExport!DG82*1,IFERROR(SUBSTITUTE(PIMExport!DG82,".",",")*1,PIMExport!DG82))</f>
        <v>0</v>
      </c>
      <c r="DH84" s="47" t="str">
        <f>IFERROR(PIMExport!DH82*1,IFERROR(SUBSTITUTE(PIMExport!DH82,".",",")*1,PIMExport!DH82))</f>
        <v>Equal to or better than 0.025 mm</v>
      </c>
      <c r="DI84" s="47">
        <f>IFERROR(PIMExport!DI82*1,IFERROR(SUBSTITUTE(PIMExport!DI82,".",",")*1,PIMExport!DI82))</f>
        <v>0</v>
      </c>
      <c r="DJ84" s="47" t="str">
        <f>IFERROR(PIMExport!DJ82*1,IFERROR(SUBSTITUTE(PIMExport!DJ82,".",",")*1,PIMExport!DJ82))</f>
        <v>80 x 80 mm</v>
      </c>
      <c r="DK84" s="47" t="str">
        <f>IFERROR(PIMExport!DK82*1,IFERROR(SUBSTITUTE(PIMExport!DK82,".",",")*1,PIMExport!DK82))</f>
        <v>25 mm</v>
      </c>
      <c r="DL84" s="47">
        <f>IFERROR(PIMExport!DL82*1,IFERROR(SUBSTITUTE(PIMExport!DL82,".",",")*1,PIMExport!DL82))</f>
        <v>660</v>
      </c>
      <c r="DM84" s="47">
        <f>IFERROR(PIMExport!DM82*1,IFERROR(SUBSTITUTE(PIMExport!DM82,".",",")*1,PIMExport!DM82))</f>
        <v>5780</v>
      </c>
      <c r="DN84" s="47">
        <f>IFERROR(PIMExport!DN82*1,IFERROR(SUBSTITUTE(PIMExport!DN82,".",",")*1,PIMExport!DN82))</f>
        <v>0</v>
      </c>
      <c r="DO84" s="47">
        <f>IFERROR(PIMExport!DO82*1,IFERROR(SUBSTITUTE(PIMExport!DO82,".",",")*1,PIMExport!DO82))</f>
        <v>0</v>
      </c>
    </row>
    <row r="85" spans="1:119">
      <c r="A85" s="47" t="str">
        <f>IFERROR(PIMExport!A83*1,IFERROR(SUBSTITUTE(PIMExport!A83,".",",")*1,PIMExport!A83))</f>
        <v>WM12D05-L</v>
      </c>
      <c r="B85" s="47" t="str">
        <f>IFERROR(PIMExport!B83*1,IFERROR(SUBSTITUTE(PIMExport!B83,".",",")*1,PIMExport!B83))</f>
        <v>BallScrew</v>
      </c>
      <c r="C85" s="47" t="str">
        <f>IFERROR(PIMExport!C83*1,IFERROR(SUBSTITUTE(PIMExport!C83,".",",")*1,PIMExport!C83))</f>
        <v>Ball Guide</v>
      </c>
      <c r="D85" s="47">
        <f>IFERROR(PIMExport!D83*1,IFERROR(SUBSTITUTE(PIMExport!D83,".",",")*1,PIMExport!D83))</f>
        <v>11000</v>
      </c>
      <c r="E85" s="47">
        <f>IFERROR(PIMExport!E83*1,IFERROR(SUBSTITUTE(PIMExport!E83,".",",")*1,PIMExport!E83))</f>
        <v>14.2</v>
      </c>
      <c r="F85" s="47">
        <f>IFERROR(PIMExport!F83*1,IFERROR(SUBSTITUTE(PIMExport!F83,".",",")*1,PIMExport!F83))</f>
        <v>0</v>
      </c>
      <c r="G85" s="47">
        <f>IFERROR(PIMExport!G83*1,IFERROR(SUBSTITUTE(PIMExport!G83,".",",")*1,PIMExport!G83))</f>
        <v>25.91</v>
      </c>
      <c r="H85" s="47">
        <f>IFERROR(PIMExport!H83*1,IFERROR(SUBSTITUTE(PIMExport!H83,".",",")*1,PIMExport!H83))</f>
        <v>1.93</v>
      </c>
      <c r="I85" s="47">
        <f>IFERROR(PIMExport!I83*1,IFERROR(SUBSTITUTE(PIMExport!I83,".",",")*1,PIMExport!I83))</f>
        <v>366</v>
      </c>
      <c r="J85" s="47">
        <f>IFERROR(PIMExport!J83*1,IFERROR(SUBSTITUTE(PIMExport!J83,".",",")*1,PIMExport!J83))</f>
        <v>80.75</v>
      </c>
      <c r="K85" s="47">
        <f>IFERROR(PIMExport!K83*1,IFERROR(SUBSTITUTE(PIMExport!K83,".",",")*1,PIMExport!K83))</f>
        <v>0</v>
      </c>
      <c r="L85" s="47">
        <f>IFERROR(PIMExport!L83*1,IFERROR(SUBSTITUTE(PIMExport!L83,".",",")*1,PIMExport!L83))</f>
        <v>3.8000000000000002E-4</v>
      </c>
      <c r="M85" s="47">
        <f>IFERROR(PIMExport!M83*1,IFERROR(SUBSTITUTE(PIMExport!M83,".",",")*1,PIMExport!M83))</f>
        <v>0.9</v>
      </c>
      <c r="N85" s="47">
        <f>IFERROR(PIMExport!N83*1,IFERROR(SUBSTITUTE(PIMExport!N83,".",",")*1,PIMExport!N83))</f>
        <v>150</v>
      </c>
      <c r="O85" s="47">
        <f>IFERROR(PIMExport!O83*1,IFERROR(SUBSTITUTE(PIMExport!O83,".",",")*1,PIMExport!O83))</f>
        <v>1500</v>
      </c>
      <c r="P85" s="47">
        <f>IFERROR(PIMExport!P83*1,IFERROR(SUBSTITUTE(PIMExport!P83,".",",")*1,PIMExport!P83))</f>
        <v>3000</v>
      </c>
      <c r="Q85" s="47">
        <f>IFERROR(PIMExport!Q83*1,IFERROR(SUBSTITUTE(PIMExport!Q83,".",",")*1,PIMExport!Q83))</f>
        <v>1.4</v>
      </c>
      <c r="R85" s="47">
        <f>IFERROR(PIMExport!R83*1,IFERROR(SUBSTITUTE(PIMExport!R83,".",",")*1,PIMExport!R83))</f>
        <v>2.5</v>
      </c>
      <c r="S85" s="47">
        <f>IFERROR(PIMExport!S83*1,IFERROR(SUBSTITUTE(PIMExport!S83,".",",")*1,PIMExport!S83))</f>
        <v>3</v>
      </c>
      <c r="T85" s="47">
        <f>IFERROR(PIMExport!T83*1,IFERROR(SUBSTITUTE(PIMExport!T83,".",",")*1,PIMExport!T83))</f>
        <v>30</v>
      </c>
      <c r="U85" s="47">
        <f>IFERROR(PIMExport!U83*1,IFERROR(SUBSTITUTE(PIMExport!U83,".",",")*1,PIMExport!U83))</f>
        <v>0.1</v>
      </c>
      <c r="V85" s="47">
        <f>IFERROR(PIMExport!V83*1,IFERROR(SUBSTITUTE(PIMExport!V83,".",",")*1,PIMExport!V83))</f>
        <v>0</v>
      </c>
      <c r="W85" s="47">
        <f>IFERROR(PIMExport!W83*1,IFERROR(SUBSTITUTE(PIMExport!W83,".",",")*1,PIMExport!W83))</f>
        <v>0</v>
      </c>
      <c r="X85" s="47">
        <f>IFERROR(PIMExport!X83*1,IFERROR(SUBSTITUTE(PIMExport!X83,".",",")*1,PIMExport!X83))</f>
        <v>0</v>
      </c>
      <c r="Y85" s="47">
        <f>IFERROR(PIMExport!Y83*1,IFERROR(SUBSTITUTE(PIMExport!Y83,".",",")*1,PIMExport!Y83))</f>
        <v>12000</v>
      </c>
      <c r="Z85" s="47">
        <f>IFERROR(PIMExport!Z83*1,IFERROR(SUBSTITUTE(PIMExport!Z83,".",",")*1,PIMExport!Z83))</f>
        <v>0</v>
      </c>
      <c r="AA85" s="47">
        <f>IFERROR(PIMExport!AA83*1,IFERROR(SUBSTITUTE(PIMExport!AA83,".",",")*1,PIMExport!AA83))</f>
        <v>0</v>
      </c>
      <c r="AB85" s="47">
        <f>IFERROR(PIMExport!AB83*1,IFERROR(SUBSTITUTE(PIMExport!AB83,".",",")*1,PIMExport!AB83))</f>
        <v>0</v>
      </c>
      <c r="AC85" s="47">
        <f>IFERROR(PIMExport!AC83*1,IFERROR(SUBSTITUTE(PIMExport!AC83,".",",")*1,PIMExport!AC83))</f>
        <v>0</v>
      </c>
      <c r="AD85" s="47">
        <f>IFERROR(PIMExport!AD83*1,IFERROR(SUBSTITUTE(PIMExport!AD83,".",",")*1,PIMExport!AD83))</f>
        <v>0</v>
      </c>
      <c r="AE85" s="47">
        <f>IFERROR(PIMExport!AE83*1,IFERROR(SUBSTITUTE(PIMExport!AE83,".",",")*1,PIMExport!AE83))</f>
        <v>6000</v>
      </c>
      <c r="AF85" s="47">
        <f>IFERROR(PIMExport!AF83*1,IFERROR(SUBSTITUTE(PIMExport!AF83,".",",")*1,PIMExport!AF83))</f>
        <v>6000</v>
      </c>
      <c r="AG85" s="47">
        <f>IFERROR(PIMExport!AG83*1,IFERROR(SUBSTITUTE(PIMExport!AG83,".",",")*1,PIMExport!AG83))</f>
        <v>500</v>
      </c>
      <c r="AH85" s="47">
        <f>IFERROR(PIMExport!AH83*1,IFERROR(SUBSTITUTE(PIMExport!AH83,".",",")*1,PIMExport!AH83))</f>
        <v>1500</v>
      </c>
      <c r="AI85" s="47">
        <f>IFERROR(PIMExport!AI83*1,IFERROR(SUBSTITUTE(PIMExport!AI83,".",",")*1,PIMExport!AI83))</f>
        <v>1500</v>
      </c>
      <c r="AJ85" s="47">
        <f>IFERROR(PIMExport!AJ83*1,IFERROR(SUBSTITUTE(PIMExport!AJ83,".",",")*1,PIMExport!AJ83))</f>
        <v>0</v>
      </c>
      <c r="AK85" s="47">
        <f>IFERROR(PIMExport!AK83*1,IFERROR(SUBSTITUTE(PIMExport!AK83,".",",")*1,PIMExport!AK83))</f>
        <v>0</v>
      </c>
      <c r="AL85" s="47">
        <f>IFERROR(PIMExport!AL83*1,IFERROR(SUBSTITUTE(PIMExport!AL83,".",",")*1,PIMExport!AL83))</f>
        <v>0.25</v>
      </c>
      <c r="AM85" s="47">
        <f>IFERROR(PIMExport!AM83*1,IFERROR(SUBSTITUTE(PIMExport!AM83,".",",")*1,PIMExport!AM83))</f>
        <v>20</v>
      </c>
      <c r="AN85" s="47">
        <f>IFERROR(PIMExport!AN83*1,IFERROR(SUBSTITUTE(PIMExport!AN83,".",",")*1,PIMExport!AN83))</f>
        <v>1</v>
      </c>
      <c r="AO85" s="47">
        <f>IFERROR(PIMExport!AO83*1,IFERROR(SUBSTITUTE(PIMExport!AO83,".",",")*1,PIMExport!AO83))</f>
        <v>71676</v>
      </c>
      <c r="AP85" s="47">
        <f>IFERROR(PIMExport!AP83*1,IFERROR(SUBSTITUTE(PIMExport!AP83,".",",")*1,PIMExport!AP83))</f>
        <v>1000</v>
      </c>
      <c r="AQ85" s="47">
        <f>IFERROR(PIMExport!AQ83*1,IFERROR(SUBSTITUTE(PIMExport!AQ83,".",",")*1,PIMExport!AQ83))</f>
        <v>0</v>
      </c>
      <c r="AR85" s="47">
        <f>IFERROR(PIMExport!AR83*1,IFERROR(SUBSTITUTE(PIMExport!AR83,".",",")*1,PIMExport!AR83))</f>
        <v>0</v>
      </c>
      <c r="AS85" s="47">
        <f>IFERROR(PIMExport!AS83*1,IFERROR(SUBSTITUTE(PIMExport!AS83,".",",")*1,PIMExport!AS83))</f>
        <v>0</v>
      </c>
      <c r="AT85" s="47">
        <f>IFERROR(PIMExport!AT83*1,IFERROR(SUBSTITUTE(PIMExport!AT83,".",",")*1,PIMExport!AT83))</f>
        <v>0</v>
      </c>
      <c r="AU85" s="47">
        <f>IFERROR(PIMExport!AU83*1,IFERROR(SUBSTITUTE(PIMExport!AU83,".",",")*1,PIMExport!AU83))</f>
        <v>0</v>
      </c>
      <c r="AV85" s="47">
        <f>IFERROR(PIMExport!AV83*1,IFERROR(SUBSTITUTE(PIMExport!AV83,".",",")*1,PIMExport!AV83))</f>
        <v>0</v>
      </c>
      <c r="AW85" s="47">
        <f>IFERROR(PIMExport!AW83*1,IFERROR(SUBSTITUTE(PIMExport!AW83,".",",")*1,PIMExport!AW83))</f>
        <v>0</v>
      </c>
      <c r="AX85" s="47">
        <f>IFERROR(PIMExport!AX83*1,IFERROR(SUBSTITUTE(PIMExport!AX83,".",",")*1,PIMExport!AX83))</f>
        <v>0</v>
      </c>
      <c r="AY85" s="47">
        <f>IFERROR(PIMExport!AY83*1,IFERROR(SUBSTITUTE(PIMExport!AY83,".",",")*1,PIMExport!AY83))</f>
        <v>0</v>
      </c>
      <c r="AZ85" s="47">
        <f>IFERROR(PIMExport!AZ83*1,IFERROR(SUBSTITUTE(PIMExport!AZ83,".",",")*1,PIMExport!AZ83))</f>
        <v>0</v>
      </c>
      <c r="BA85" s="47">
        <f>IFERROR(PIMExport!BA83*1,IFERROR(SUBSTITUTE(PIMExport!BA83,".",",")*1,PIMExport!BA83))</f>
        <v>0</v>
      </c>
      <c r="BB85" s="47">
        <f>IFERROR(PIMExport!BB83*1,IFERROR(SUBSTITUTE(PIMExport!BB83,".",",")*1,PIMExport!BB83))</f>
        <v>0</v>
      </c>
      <c r="BC85" s="47">
        <f>IFERROR(PIMExport!BC83*1,IFERROR(SUBSTITUTE(PIMExport!BC83,".",",")*1,PIMExport!BC83))</f>
        <v>0</v>
      </c>
      <c r="BD85" s="47">
        <f>IFERROR(PIMExport!BD83*1,IFERROR(SUBSTITUTE(PIMExport!BD83,".",",")*1,PIMExport!BD83))</f>
        <v>0</v>
      </c>
      <c r="BE85" s="47">
        <f>IFERROR(PIMExport!BE83*1,IFERROR(SUBSTITUTE(PIMExport!BE83,".",",")*1,PIMExport!BE83))</f>
        <v>0</v>
      </c>
      <c r="BF85" s="47">
        <f>IFERROR(PIMExport!BF83*1,IFERROR(SUBSTITUTE(PIMExport!BF83,".",",")*1,PIMExport!BF83))</f>
        <v>0</v>
      </c>
      <c r="BG85" s="47">
        <f>IFERROR(PIMExport!BG83*1,IFERROR(SUBSTITUTE(PIMExport!BG83,".",",")*1,PIMExport!BG83))</f>
        <v>775</v>
      </c>
      <c r="BH85" s="47">
        <f>IFERROR(PIMExport!BH83*1,IFERROR(SUBSTITUTE(PIMExport!BH83,".",",")*1,PIMExport!BH83))</f>
        <v>915</v>
      </c>
      <c r="BI85" s="47">
        <f>IFERROR(PIMExport!BI83*1,IFERROR(SUBSTITUTE(PIMExport!BI83,".",",")*1,PIMExport!BI83))</f>
        <v>985</v>
      </c>
      <c r="BJ85" s="47">
        <f>IFERROR(PIMExport!BJ83*1,IFERROR(SUBSTITUTE(PIMExport!BJ83,".",",")*1,PIMExport!BJ83))</f>
        <v>1055</v>
      </c>
      <c r="BK85" s="47">
        <f>IFERROR(PIMExport!BK83*1,IFERROR(SUBSTITUTE(PIMExport!BK83,".",",")*1,PIMExport!BK83))</f>
        <v>1125</v>
      </c>
      <c r="BL85" s="47">
        <f>IFERROR(PIMExport!BL83*1,IFERROR(SUBSTITUTE(PIMExport!BL83,".",",")*1,PIMExport!BL83))</f>
        <v>1195</v>
      </c>
      <c r="BM85" s="47">
        <f>IFERROR(PIMExport!BM83*1,IFERROR(SUBSTITUTE(PIMExport!BM83,".",",")*1,PIMExport!BM83))</f>
        <v>1265</v>
      </c>
      <c r="BN85" s="47">
        <f>IFERROR(PIMExport!BN83*1,IFERROR(SUBSTITUTE(PIMExport!BN83,".",",")*1,PIMExport!BN83))</f>
        <v>1325</v>
      </c>
      <c r="BO85" s="47">
        <f>IFERROR(PIMExport!BO83*1,IFERROR(SUBSTITUTE(PIMExport!BO83,".",",")*1,PIMExport!BO83))</f>
        <v>1395</v>
      </c>
      <c r="BP85" s="47">
        <f>IFERROR(PIMExport!BP83*1,IFERROR(SUBSTITUTE(PIMExport!BP83,".",",")*1,PIMExport!BP83))</f>
        <v>1455</v>
      </c>
      <c r="BQ85" s="47">
        <f>IFERROR(PIMExport!BQ83*1,IFERROR(SUBSTITUTE(PIMExport!BQ83,".",",")*1,PIMExport!BQ83))</f>
        <v>1525</v>
      </c>
      <c r="BR85" s="47">
        <f>IFERROR(PIMExport!BR83*1,IFERROR(SUBSTITUTE(PIMExport!BR83,".",",")*1,PIMExport!BR83))</f>
        <v>1595</v>
      </c>
      <c r="BS85" s="47">
        <f>IFERROR(PIMExport!BS83*1,IFERROR(SUBSTITUTE(PIMExport!BS83,".",",")*1,PIMExport!BS83))</f>
        <v>0</v>
      </c>
      <c r="BT85" s="47">
        <f>IFERROR(PIMExport!BT83*1,IFERROR(SUBSTITUTE(PIMExport!BT83,".",",")*1,PIMExport!BT83))</f>
        <v>0</v>
      </c>
      <c r="BU85" s="47">
        <f>IFERROR(PIMExport!BU83*1,IFERROR(SUBSTITUTE(PIMExport!BU83,".",",")*1,PIMExport!BU83))</f>
        <v>0</v>
      </c>
      <c r="BV85" s="47">
        <f>IFERROR(PIMExport!BV83*1,IFERROR(SUBSTITUTE(PIMExport!BV83,".",",")*1,PIMExport!BV83))</f>
        <v>0</v>
      </c>
      <c r="BW85" s="47">
        <f>IFERROR(PIMExport!BW83*1,IFERROR(SUBSTITUTE(PIMExport!BW83,".",",")*1,PIMExport!BW83))</f>
        <v>0</v>
      </c>
      <c r="BX85" s="47">
        <f>IFERROR(PIMExport!BX83*1,IFERROR(SUBSTITUTE(PIMExport!BX83,".",",")*1,PIMExport!BX83))</f>
        <v>0</v>
      </c>
      <c r="BY85" s="47">
        <f>IFERROR(PIMExport!BY83*1,IFERROR(SUBSTITUTE(PIMExport!BY83,".",",")*1,PIMExport!BY83))</f>
        <v>0</v>
      </c>
      <c r="BZ85" s="47">
        <f>IFERROR(PIMExport!BZ83*1,IFERROR(SUBSTITUTE(PIMExport!BZ83,".",",")*1,PIMExport!BZ83))</f>
        <v>0</v>
      </c>
      <c r="CA85" s="47">
        <f>IFERROR(PIMExport!CA83*1,IFERROR(SUBSTITUTE(PIMExport!CA83,".",",")*1,PIMExport!CA83))</f>
        <v>0</v>
      </c>
      <c r="CB85" s="47">
        <f>IFERROR(PIMExport!CB83*1,IFERROR(SUBSTITUTE(PIMExport!CB83,".",",")*1,PIMExport!CB83))</f>
        <v>711</v>
      </c>
      <c r="CC85" s="47">
        <f>IFERROR(PIMExport!CC83*1,IFERROR(SUBSTITUTE(PIMExport!CC83,".",",")*1,PIMExport!CC83))</f>
        <v>1516</v>
      </c>
      <c r="CD85" s="47">
        <f>IFERROR(PIMExport!CD83*1,IFERROR(SUBSTITUTE(PIMExport!CD83,".",",")*1,PIMExport!CD83))</f>
        <v>2446</v>
      </c>
      <c r="CE85" s="47">
        <f>IFERROR(PIMExport!CE83*1,IFERROR(SUBSTITUTE(PIMExport!CE83,".",",")*1,PIMExport!CE83))</f>
        <v>3376</v>
      </c>
      <c r="CF85" s="47">
        <f>IFERROR(PIMExport!CF83*1,IFERROR(SUBSTITUTE(PIMExport!CF83,".",",")*1,PIMExport!CF83))</f>
        <v>4306</v>
      </c>
      <c r="CG85" s="47">
        <f>IFERROR(PIMExport!CG83*1,IFERROR(SUBSTITUTE(PIMExport!CG83,".",",")*1,PIMExport!CG83))</f>
        <v>5236</v>
      </c>
      <c r="CH85" s="47">
        <f>IFERROR(PIMExport!CH83*1,IFERROR(SUBSTITUTE(PIMExport!CH83,".",",")*1,PIMExport!CH83))</f>
        <v>6166</v>
      </c>
      <c r="CI85" s="47">
        <f>IFERROR(PIMExport!CI83*1,IFERROR(SUBSTITUTE(PIMExport!CI83,".",",")*1,PIMExport!CI83))</f>
        <v>7106</v>
      </c>
      <c r="CJ85" s="47">
        <f>IFERROR(PIMExport!CJ83*1,IFERROR(SUBSTITUTE(PIMExport!CJ83,".",",")*1,PIMExport!CJ83))</f>
        <v>8036</v>
      </c>
      <c r="CK85" s="47">
        <f>IFERROR(PIMExport!CK83*1,IFERROR(SUBSTITUTE(PIMExport!CK83,".",",")*1,PIMExport!CK83))</f>
        <v>9061</v>
      </c>
      <c r="CL85" s="47">
        <f>IFERROR(PIMExport!CL83*1,IFERROR(SUBSTITUTE(PIMExport!CL83,".",",")*1,PIMExport!CL83))</f>
        <v>10021</v>
      </c>
      <c r="CM85" s="47">
        <f>IFERROR(PIMExport!CM83*1,IFERROR(SUBSTITUTE(PIMExport!CM83,".",",")*1,PIMExport!CM83))</f>
        <v>11001</v>
      </c>
      <c r="CN85" s="47">
        <f>IFERROR(PIMExport!CN83*1,IFERROR(SUBSTITUTE(PIMExport!CN83,".",",")*1,PIMExport!CN83))</f>
        <v>15000</v>
      </c>
      <c r="CO85" s="47">
        <f>IFERROR(PIMExport!CO83*1,IFERROR(SUBSTITUTE(PIMExport!CO83,".",",")*1,PIMExport!CO83))</f>
        <v>0</v>
      </c>
      <c r="CP85" s="47">
        <f>IFERROR(PIMExport!CP83*1,IFERROR(SUBSTITUTE(PIMExport!CP83,".",",")*1,PIMExport!CP83))</f>
        <v>0</v>
      </c>
      <c r="CQ85" s="47">
        <f>IFERROR(PIMExport!CQ83*1,IFERROR(SUBSTITUTE(PIMExport!CQ83,".",",")*1,PIMExport!CQ83))</f>
        <v>0</v>
      </c>
      <c r="CR85" s="47">
        <f>IFERROR(PIMExport!CR83*1,IFERROR(SUBSTITUTE(PIMExport!CR83,".",",")*1,PIMExport!CR83))</f>
        <v>0</v>
      </c>
      <c r="CS85" s="47">
        <f>IFERROR(PIMExport!CS83*1,IFERROR(SUBSTITUTE(PIMExport!CS83,".",",")*1,PIMExport!CS83))</f>
        <v>0</v>
      </c>
      <c r="CT85" s="47">
        <f>IFERROR(PIMExport!CT83*1,IFERROR(SUBSTITUTE(PIMExport!CT83,".",",")*1,PIMExport!CT83))</f>
        <v>0</v>
      </c>
      <c r="CU85" s="47">
        <f>IFERROR(PIMExport!CU83*1,IFERROR(SUBSTITUTE(PIMExport!CU83,".",",")*1,PIMExport!CU83))</f>
        <v>5</v>
      </c>
      <c r="CV85" s="47">
        <f>IFERROR(PIMExport!CV83*1,IFERROR(SUBSTITUTE(PIMExport!CV83,".",",")*1,PIMExport!CV83))</f>
        <v>21500</v>
      </c>
      <c r="CW85" s="47">
        <f>IFERROR(PIMExport!CW83*1,IFERROR(SUBSTITUTE(PIMExport!CW83,".",",")*1,PIMExport!CW83))</f>
        <v>6.3400000000000001E-4</v>
      </c>
      <c r="CX85" s="47">
        <f>IFERROR(PIMExport!CX83*1,IFERROR(SUBSTITUTE(PIMExport!CX83,".",",")*1,PIMExport!CX83))</f>
        <v>1200</v>
      </c>
      <c r="CY85" s="47">
        <f>IFERROR(PIMExport!CY83*1,IFERROR(SUBSTITUTE(PIMExport!CY83,".",",")*1,PIMExport!CY83))</f>
        <v>1500</v>
      </c>
      <c r="CZ85" s="47">
        <f>IFERROR(PIMExport!CZ83*1,IFERROR(SUBSTITUTE(PIMExport!CZ83,".",",")*1,PIMExport!CZ83))</f>
        <v>34500</v>
      </c>
      <c r="DA85" s="47">
        <f>IFERROR(PIMExport!DA83*1,IFERROR(SUBSTITUTE(PIMExport!DA83,".",",")*1,PIMExport!DA83))</f>
        <v>1000</v>
      </c>
      <c r="DB85" s="47">
        <f>IFERROR(PIMExport!DB83*1,IFERROR(SUBSTITUTE(PIMExport!DB83,".",",")*1,PIMExport!DB83))</f>
        <v>0</v>
      </c>
      <c r="DC85" s="47">
        <f>IFERROR(PIMExport!DC83*1,IFERROR(SUBSTITUTE(PIMExport!DC83,".",",")*1,PIMExport!DC83))</f>
        <v>0</v>
      </c>
      <c r="DD85" s="47">
        <f>IFERROR(PIMExport!DD83*1,IFERROR(SUBSTITUTE(PIMExport!DD83,".",",")*1,PIMExport!DD83))</f>
        <v>0</v>
      </c>
      <c r="DE85" s="47">
        <f>IFERROR(PIMExport!DE83*1,IFERROR(SUBSTITUTE(PIMExport!DE83,".",",")*1,PIMExport!DE83))</f>
        <v>0</v>
      </c>
      <c r="DF85" s="47">
        <f>IFERROR(PIMExport!DF83*1,IFERROR(SUBSTITUTE(PIMExport!DF83,".",",")*1,PIMExport!DF83))</f>
        <v>0</v>
      </c>
      <c r="DG85" s="47">
        <f>IFERROR(PIMExport!DG83*1,IFERROR(SUBSTITUTE(PIMExport!DG83,".",",")*1,PIMExport!DG83))</f>
        <v>0</v>
      </c>
      <c r="DH85" s="47" t="str">
        <f>IFERROR(PIMExport!DH83*1,IFERROR(SUBSTITUTE(PIMExport!DH83,".",",")*1,PIMExport!DH83))</f>
        <v>Equal to or better than 0.025 mm</v>
      </c>
      <c r="DI85" s="47">
        <f>IFERROR(PIMExport!DI83*1,IFERROR(SUBSTITUTE(PIMExport!DI83,".",",")*1,PIMExport!DI83))</f>
        <v>0</v>
      </c>
      <c r="DJ85" s="47" t="str">
        <f>IFERROR(PIMExport!DJ83*1,IFERROR(SUBSTITUTE(PIMExport!DJ83,".",",")*1,PIMExport!DJ83))</f>
        <v>120 x 120 mm</v>
      </c>
      <c r="DK85" s="47" t="str">
        <f>IFERROR(PIMExport!DK83*1,IFERROR(SUBSTITUTE(PIMExport!DK83,".",",")*1,PIMExport!DK83))</f>
        <v>32 mm</v>
      </c>
      <c r="DL85" s="47">
        <f>IFERROR(PIMExport!DL83*1,IFERROR(SUBSTITUTE(PIMExport!DL83,".",",")*1,PIMExport!DL83))</f>
        <v>520</v>
      </c>
      <c r="DM85" s="47">
        <f>IFERROR(PIMExport!DM83*1,IFERROR(SUBSTITUTE(PIMExport!DM83,".",",")*1,PIMExport!DM83))</f>
        <v>12595</v>
      </c>
      <c r="DN85" s="47">
        <f>IFERROR(PIMExport!DN83*1,IFERROR(SUBSTITUTE(PIMExport!DN83,".",",")*1,PIMExport!DN83))</f>
        <v>0</v>
      </c>
      <c r="DO85" s="47">
        <f>IFERROR(PIMExport!DO83*1,IFERROR(SUBSTITUTE(PIMExport!DO83,".",",")*1,PIMExport!DO83))</f>
        <v>0</v>
      </c>
    </row>
    <row r="86" spans="1:119">
      <c r="A86" s="47" t="str">
        <f>IFERROR(PIMExport!A84*1,IFERROR(SUBSTITUTE(PIMExport!A84,".",",")*1,PIMExport!A84))</f>
        <v>WM12D10-L</v>
      </c>
      <c r="B86" s="47" t="str">
        <f>IFERROR(PIMExport!B84*1,IFERROR(SUBSTITUTE(PIMExport!B84,".",",")*1,PIMExport!B84))</f>
        <v>BallScrew</v>
      </c>
      <c r="C86" s="47" t="str">
        <f>IFERROR(PIMExport!C84*1,IFERROR(SUBSTITUTE(PIMExport!C84,".",",")*1,PIMExport!C84))</f>
        <v>Ball Guide</v>
      </c>
      <c r="D86" s="47">
        <f>IFERROR(PIMExport!D84*1,IFERROR(SUBSTITUTE(PIMExport!D84,".",",")*1,PIMExport!D84))</f>
        <v>11000</v>
      </c>
      <c r="E86" s="47">
        <f>IFERROR(PIMExport!E84*1,IFERROR(SUBSTITUTE(PIMExport!E84,".",",")*1,PIMExport!E84))</f>
        <v>14.2</v>
      </c>
      <c r="F86" s="47">
        <f>IFERROR(PIMExport!F84*1,IFERROR(SUBSTITUTE(PIMExport!F84,".",",")*1,PIMExport!F84))</f>
        <v>0</v>
      </c>
      <c r="G86" s="47">
        <f>IFERROR(PIMExport!G84*1,IFERROR(SUBSTITUTE(PIMExport!G84,".",",")*1,PIMExport!G84))</f>
        <v>25.91</v>
      </c>
      <c r="H86" s="47">
        <f>IFERROR(PIMExport!H84*1,IFERROR(SUBSTITUTE(PIMExport!H84,".",",")*1,PIMExport!H84))</f>
        <v>1.93</v>
      </c>
      <c r="I86" s="47">
        <f>IFERROR(PIMExport!I84*1,IFERROR(SUBSTITUTE(PIMExport!I84,".",",")*1,PIMExport!I84))</f>
        <v>366</v>
      </c>
      <c r="J86" s="47">
        <f>IFERROR(PIMExport!J84*1,IFERROR(SUBSTITUTE(PIMExport!J84,".",",")*1,PIMExport!J84))</f>
        <v>80.75</v>
      </c>
      <c r="K86" s="47">
        <f>IFERROR(PIMExport!K84*1,IFERROR(SUBSTITUTE(PIMExport!K84,".",",")*1,PIMExport!K84))</f>
        <v>0</v>
      </c>
      <c r="L86" s="47">
        <f>IFERROR(PIMExport!L84*1,IFERROR(SUBSTITUTE(PIMExport!L84,".",",")*1,PIMExport!L84))</f>
        <v>3.8000000000000002E-4</v>
      </c>
      <c r="M86" s="47">
        <f>IFERROR(PIMExport!M84*1,IFERROR(SUBSTITUTE(PIMExport!M84,".",",")*1,PIMExport!M84))</f>
        <v>0.9</v>
      </c>
      <c r="N86" s="47">
        <f>IFERROR(PIMExport!N84*1,IFERROR(SUBSTITUTE(PIMExport!N84,".",",")*1,PIMExport!N84))</f>
        <v>150</v>
      </c>
      <c r="O86" s="47">
        <f>IFERROR(PIMExport!O84*1,IFERROR(SUBSTITUTE(PIMExport!O84,".",",")*1,PIMExport!O84))</f>
        <v>1500</v>
      </c>
      <c r="P86" s="47">
        <f>IFERROR(PIMExport!P84*1,IFERROR(SUBSTITUTE(PIMExport!P84,".",",")*1,PIMExport!P84))</f>
        <v>3000</v>
      </c>
      <c r="Q86" s="47">
        <f>IFERROR(PIMExport!Q84*1,IFERROR(SUBSTITUTE(PIMExport!Q84,".",",")*1,PIMExport!Q84))</f>
        <v>2</v>
      </c>
      <c r="R86" s="47">
        <f>IFERROR(PIMExport!R84*1,IFERROR(SUBSTITUTE(PIMExport!R84,".",",")*1,PIMExport!R84))</f>
        <v>3</v>
      </c>
      <c r="S86" s="47">
        <f>IFERROR(PIMExport!S84*1,IFERROR(SUBSTITUTE(PIMExport!S84,".",",")*1,PIMExport!S84))</f>
        <v>3.7</v>
      </c>
      <c r="T86" s="47">
        <f>IFERROR(PIMExport!T84*1,IFERROR(SUBSTITUTE(PIMExport!T84,".",",")*1,PIMExport!T84))</f>
        <v>30</v>
      </c>
      <c r="U86" s="47">
        <f>IFERROR(PIMExport!U84*1,IFERROR(SUBSTITUTE(PIMExport!U84,".",",")*1,PIMExport!U84))</f>
        <v>0.1</v>
      </c>
      <c r="V86" s="47">
        <f>IFERROR(PIMExport!V84*1,IFERROR(SUBSTITUTE(PIMExport!V84,".",",")*1,PIMExport!V84))</f>
        <v>0</v>
      </c>
      <c r="W86" s="47">
        <f>IFERROR(PIMExport!W84*1,IFERROR(SUBSTITUTE(PIMExport!W84,".",",")*1,PIMExport!W84))</f>
        <v>0</v>
      </c>
      <c r="X86" s="47">
        <f>IFERROR(PIMExport!X84*1,IFERROR(SUBSTITUTE(PIMExport!X84,".",",")*1,PIMExport!X84))</f>
        <v>0</v>
      </c>
      <c r="Y86" s="47">
        <f>IFERROR(PIMExport!Y84*1,IFERROR(SUBSTITUTE(PIMExport!Y84,".",",")*1,PIMExport!Y84))</f>
        <v>12000</v>
      </c>
      <c r="Z86" s="47">
        <f>IFERROR(PIMExport!Z84*1,IFERROR(SUBSTITUTE(PIMExport!Z84,".",",")*1,PIMExport!Z84))</f>
        <v>0</v>
      </c>
      <c r="AA86" s="47">
        <f>IFERROR(PIMExport!AA84*1,IFERROR(SUBSTITUTE(PIMExport!AA84,".",",")*1,PIMExport!AA84))</f>
        <v>0</v>
      </c>
      <c r="AB86" s="47">
        <f>IFERROR(PIMExport!AB84*1,IFERROR(SUBSTITUTE(PIMExport!AB84,".",",")*1,PIMExport!AB84))</f>
        <v>0</v>
      </c>
      <c r="AC86" s="47">
        <f>IFERROR(PIMExport!AC84*1,IFERROR(SUBSTITUTE(PIMExport!AC84,".",",")*1,PIMExport!AC84))</f>
        <v>0</v>
      </c>
      <c r="AD86" s="47">
        <f>IFERROR(PIMExport!AD84*1,IFERROR(SUBSTITUTE(PIMExport!AD84,".",",")*1,PIMExport!AD84))</f>
        <v>0</v>
      </c>
      <c r="AE86" s="47">
        <f>IFERROR(PIMExport!AE84*1,IFERROR(SUBSTITUTE(PIMExport!AE84,".",",")*1,PIMExport!AE84))</f>
        <v>6000</v>
      </c>
      <c r="AF86" s="47">
        <f>IFERROR(PIMExport!AF84*1,IFERROR(SUBSTITUTE(PIMExport!AF84,".",",")*1,PIMExport!AF84))</f>
        <v>6000</v>
      </c>
      <c r="AG86" s="47">
        <f>IFERROR(PIMExport!AG84*1,IFERROR(SUBSTITUTE(PIMExport!AG84,".",",")*1,PIMExport!AG84))</f>
        <v>500</v>
      </c>
      <c r="AH86" s="47">
        <f>IFERROR(PIMExport!AH84*1,IFERROR(SUBSTITUTE(PIMExport!AH84,".",",")*1,PIMExport!AH84))</f>
        <v>1500</v>
      </c>
      <c r="AI86" s="47">
        <f>IFERROR(PIMExport!AI84*1,IFERROR(SUBSTITUTE(PIMExport!AI84,".",",")*1,PIMExport!AI84))</f>
        <v>1500</v>
      </c>
      <c r="AJ86" s="47">
        <f>IFERROR(PIMExport!AJ84*1,IFERROR(SUBSTITUTE(PIMExport!AJ84,".",",")*1,PIMExport!AJ84))</f>
        <v>0</v>
      </c>
      <c r="AK86" s="47">
        <f>IFERROR(PIMExport!AK84*1,IFERROR(SUBSTITUTE(PIMExport!AK84,".",",")*1,PIMExport!AK84))</f>
        <v>0</v>
      </c>
      <c r="AL86" s="47">
        <f>IFERROR(PIMExport!AL84*1,IFERROR(SUBSTITUTE(PIMExport!AL84,".",",")*1,PIMExport!AL84))</f>
        <v>0.5</v>
      </c>
      <c r="AM86" s="47">
        <f>IFERROR(PIMExport!AM84*1,IFERROR(SUBSTITUTE(PIMExport!AM84,".",",")*1,PIMExport!AM84))</f>
        <v>20</v>
      </c>
      <c r="AN86" s="47">
        <f>IFERROR(PIMExport!AN84*1,IFERROR(SUBSTITUTE(PIMExport!AN84,".",",")*1,PIMExport!AN84))</f>
        <v>1</v>
      </c>
      <c r="AO86" s="47">
        <f>IFERROR(PIMExport!AO84*1,IFERROR(SUBSTITUTE(PIMExport!AO84,".",",")*1,PIMExport!AO84))</f>
        <v>71676</v>
      </c>
      <c r="AP86" s="47">
        <f>IFERROR(PIMExport!AP84*1,IFERROR(SUBSTITUTE(PIMExport!AP84,".",",")*1,PIMExport!AP84))</f>
        <v>1000</v>
      </c>
      <c r="AQ86" s="47">
        <f>IFERROR(PIMExport!AQ84*1,IFERROR(SUBSTITUTE(PIMExport!AQ84,".",",")*1,PIMExport!AQ84))</f>
        <v>0</v>
      </c>
      <c r="AR86" s="47">
        <f>IFERROR(PIMExport!AR84*1,IFERROR(SUBSTITUTE(PIMExport!AR84,".",",")*1,PIMExport!AR84))</f>
        <v>0</v>
      </c>
      <c r="AS86" s="47">
        <f>IFERROR(PIMExport!AS84*1,IFERROR(SUBSTITUTE(PIMExport!AS84,".",",")*1,PIMExport!AS84))</f>
        <v>0</v>
      </c>
      <c r="AT86" s="47">
        <f>IFERROR(PIMExport!AT84*1,IFERROR(SUBSTITUTE(PIMExport!AT84,".",",")*1,PIMExport!AT84))</f>
        <v>0</v>
      </c>
      <c r="AU86" s="47">
        <f>IFERROR(PIMExport!AU84*1,IFERROR(SUBSTITUTE(PIMExport!AU84,".",",")*1,PIMExport!AU84))</f>
        <v>0</v>
      </c>
      <c r="AV86" s="47">
        <f>IFERROR(PIMExport!AV84*1,IFERROR(SUBSTITUTE(PIMExport!AV84,".",",")*1,PIMExport!AV84))</f>
        <v>0</v>
      </c>
      <c r="AW86" s="47">
        <f>IFERROR(PIMExport!AW84*1,IFERROR(SUBSTITUTE(PIMExport!AW84,".",",")*1,PIMExport!AW84))</f>
        <v>0</v>
      </c>
      <c r="AX86" s="47">
        <f>IFERROR(PIMExport!AX84*1,IFERROR(SUBSTITUTE(PIMExport!AX84,".",",")*1,PIMExport!AX84))</f>
        <v>0</v>
      </c>
      <c r="AY86" s="47">
        <f>IFERROR(PIMExport!AY84*1,IFERROR(SUBSTITUTE(PIMExport!AY84,".",",")*1,PIMExport!AY84))</f>
        <v>0</v>
      </c>
      <c r="AZ86" s="47">
        <f>IFERROR(PIMExport!AZ84*1,IFERROR(SUBSTITUTE(PIMExport!AZ84,".",",")*1,PIMExport!AZ84))</f>
        <v>0</v>
      </c>
      <c r="BA86" s="47">
        <f>IFERROR(PIMExport!BA84*1,IFERROR(SUBSTITUTE(PIMExport!BA84,".",",")*1,PIMExport!BA84))</f>
        <v>0</v>
      </c>
      <c r="BB86" s="47">
        <f>IFERROR(PIMExport!BB84*1,IFERROR(SUBSTITUTE(PIMExport!BB84,".",",")*1,PIMExport!BB84))</f>
        <v>0</v>
      </c>
      <c r="BC86" s="47">
        <f>IFERROR(PIMExport!BC84*1,IFERROR(SUBSTITUTE(PIMExport!BC84,".",",")*1,PIMExport!BC84))</f>
        <v>0</v>
      </c>
      <c r="BD86" s="47">
        <f>IFERROR(PIMExport!BD84*1,IFERROR(SUBSTITUTE(PIMExport!BD84,".",",")*1,PIMExport!BD84))</f>
        <v>0</v>
      </c>
      <c r="BE86" s="47">
        <f>IFERROR(PIMExport!BE84*1,IFERROR(SUBSTITUTE(PIMExport!BE84,".",",")*1,PIMExport!BE84))</f>
        <v>0</v>
      </c>
      <c r="BF86" s="47">
        <f>IFERROR(PIMExport!BF84*1,IFERROR(SUBSTITUTE(PIMExport!BF84,".",",")*1,PIMExport!BF84))</f>
        <v>0</v>
      </c>
      <c r="BG86" s="47">
        <f>IFERROR(PIMExport!BG84*1,IFERROR(SUBSTITUTE(PIMExport!BG84,".",",")*1,PIMExport!BG84))</f>
        <v>775</v>
      </c>
      <c r="BH86" s="47">
        <f>IFERROR(PIMExport!BH84*1,IFERROR(SUBSTITUTE(PIMExport!BH84,".",",")*1,PIMExport!BH84))</f>
        <v>915</v>
      </c>
      <c r="BI86" s="47">
        <f>IFERROR(PIMExport!BI84*1,IFERROR(SUBSTITUTE(PIMExport!BI84,".",",")*1,PIMExport!BI84))</f>
        <v>985</v>
      </c>
      <c r="BJ86" s="47">
        <f>IFERROR(PIMExport!BJ84*1,IFERROR(SUBSTITUTE(PIMExport!BJ84,".",",")*1,PIMExport!BJ84))</f>
        <v>1055</v>
      </c>
      <c r="BK86" s="47">
        <f>IFERROR(PIMExport!BK84*1,IFERROR(SUBSTITUTE(PIMExport!BK84,".",",")*1,PIMExport!BK84))</f>
        <v>1125</v>
      </c>
      <c r="BL86" s="47">
        <f>IFERROR(PIMExport!BL84*1,IFERROR(SUBSTITUTE(PIMExport!BL84,".",",")*1,PIMExport!BL84))</f>
        <v>1195</v>
      </c>
      <c r="BM86" s="47">
        <f>IFERROR(PIMExport!BM84*1,IFERROR(SUBSTITUTE(PIMExport!BM84,".",",")*1,PIMExport!BM84))</f>
        <v>1265</v>
      </c>
      <c r="BN86" s="47">
        <f>IFERROR(PIMExport!BN84*1,IFERROR(SUBSTITUTE(PIMExport!BN84,".",",")*1,PIMExport!BN84))</f>
        <v>1325</v>
      </c>
      <c r="BO86" s="47">
        <f>IFERROR(PIMExport!BO84*1,IFERROR(SUBSTITUTE(PIMExport!BO84,".",",")*1,PIMExport!BO84))</f>
        <v>1395</v>
      </c>
      <c r="BP86" s="47">
        <f>IFERROR(PIMExport!BP84*1,IFERROR(SUBSTITUTE(PIMExport!BP84,".",",")*1,PIMExport!BP84))</f>
        <v>1455</v>
      </c>
      <c r="BQ86" s="47">
        <f>IFERROR(PIMExport!BQ84*1,IFERROR(SUBSTITUTE(PIMExport!BQ84,".",",")*1,PIMExport!BQ84))</f>
        <v>1525</v>
      </c>
      <c r="BR86" s="47">
        <f>IFERROR(PIMExport!BR84*1,IFERROR(SUBSTITUTE(PIMExport!BR84,".",",")*1,PIMExport!BR84))</f>
        <v>1595</v>
      </c>
      <c r="BS86" s="47">
        <f>IFERROR(PIMExport!BS84*1,IFERROR(SUBSTITUTE(PIMExport!BS84,".",",")*1,PIMExport!BS84))</f>
        <v>0</v>
      </c>
      <c r="BT86" s="47">
        <f>IFERROR(PIMExport!BT84*1,IFERROR(SUBSTITUTE(PIMExport!BT84,".",",")*1,PIMExport!BT84))</f>
        <v>0</v>
      </c>
      <c r="BU86" s="47">
        <f>IFERROR(PIMExport!BU84*1,IFERROR(SUBSTITUTE(PIMExport!BU84,".",",")*1,PIMExport!BU84))</f>
        <v>0</v>
      </c>
      <c r="BV86" s="47">
        <f>IFERROR(PIMExport!BV84*1,IFERROR(SUBSTITUTE(PIMExport!BV84,".",",")*1,PIMExport!BV84))</f>
        <v>0</v>
      </c>
      <c r="BW86" s="47">
        <f>IFERROR(PIMExport!BW84*1,IFERROR(SUBSTITUTE(PIMExport!BW84,".",",")*1,PIMExport!BW84))</f>
        <v>0</v>
      </c>
      <c r="BX86" s="47">
        <f>IFERROR(PIMExport!BX84*1,IFERROR(SUBSTITUTE(PIMExport!BX84,".",",")*1,PIMExport!BX84))</f>
        <v>0</v>
      </c>
      <c r="BY86" s="47">
        <f>IFERROR(PIMExport!BY84*1,IFERROR(SUBSTITUTE(PIMExport!BY84,".",",")*1,PIMExport!BY84))</f>
        <v>0</v>
      </c>
      <c r="BZ86" s="47">
        <f>IFERROR(PIMExport!BZ84*1,IFERROR(SUBSTITUTE(PIMExport!BZ84,".",",")*1,PIMExport!BZ84))</f>
        <v>0</v>
      </c>
      <c r="CA86" s="47">
        <f>IFERROR(PIMExport!CA84*1,IFERROR(SUBSTITUTE(PIMExport!CA84,".",",")*1,PIMExport!CA84))</f>
        <v>0</v>
      </c>
      <c r="CB86" s="47">
        <f>IFERROR(PIMExport!CB84*1,IFERROR(SUBSTITUTE(PIMExport!CB84,".",",")*1,PIMExport!CB84))</f>
        <v>711</v>
      </c>
      <c r="CC86" s="47">
        <f>IFERROR(PIMExport!CC84*1,IFERROR(SUBSTITUTE(PIMExport!CC84,".",",")*1,PIMExport!CC84))</f>
        <v>1516</v>
      </c>
      <c r="CD86" s="47">
        <f>IFERROR(PIMExport!CD84*1,IFERROR(SUBSTITUTE(PIMExport!CD84,".",",")*1,PIMExport!CD84))</f>
        <v>2446</v>
      </c>
      <c r="CE86" s="47">
        <f>IFERROR(PIMExport!CE84*1,IFERROR(SUBSTITUTE(PIMExport!CE84,".",",")*1,PIMExport!CE84))</f>
        <v>3376</v>
      </c>
      <c r="CF86" s="47">
        <f>IFERROR(PIMExport!CF84*1,IFERROR(SUBSTITUTE(PIMExport!CF84,".",",")*1,PIMExport!CF84))</f>
        <v>4306</v>
      </c>
      <c r="CG86" s="47">
        <f>IFERROR(PIMExport!CG84*1,IFERROR(SUBSTITUTE(PIMExport!CG84,".",",")*1,PIMExport!CG84))</f>
        <v>5236</v>
      </c>
      <c r="CH86" s="47">
        <f>IFERROR(PIMExport!CH84*1,IFERROR(SUBSTITUTE(PIMExport!CH84,".",",")*1,PIMExport!CH84))</f>
        <v>6166</v>
      </c>
      <c r="CI86" s="47">
        <f>IFERROR(PIMExport!CI84*1,IFERROR(SUBSTITUTE(PIMExport!CI84,".",",")*1,PIMExport!CI84))</f>
        <v>7106</v>
      </c>
      <c r="CJ86" s="47">
        <f>IFERROR(PIMExport!CJ84*1,IFERROR(SUBSTITUTE(PIMExport!CJ84,".",",")*1,PIMExport!CJ84))</f>
        <v>8036</v>
      </c>
      <c r="CK86" s="47">
        <f>IFERROR(PIMExport!CK84*1,IFERROR(SUBSTITUTE(PIMExport!CK84,".",",")*1,PIMExport!CK84))</f>
        <v>9061</v>
      </c>
      <c r="CL86" s="47">
        <f>IFERROR(PIMExport!CL84*1,IFERROR(SUBSTITUTE(PIMExport!CL84,".",",")*1,PIMExport!CL84))</f>
        <v>10021</v>
      </c>
      <c r="CM86" s="47">
        <f>IFERROR(PIMExport!CM84*1,IFERROR(SUBSTITUTE(PIMExport!CM84,".",",")*1,PIMExport!CM84))</f>
        <v>11001</v>
      </c>
      <c r="CN86" s="47">
        <f>IFERROR(PIMExport!CN84*1,IFERROR(SUBSTITUTE(PIMExport!CN84,".",",")*1,PIMExport!CN84))</f>
        <v>15000</v>
      </c>
      <c r="CO86" s="47">
        <f>IFERROR(PIMExport!CO84*1,IFERROR(SUBSTITUTE(PIMExport!CO84,".",",")*1,PIMExport!CO84))</f>
        <v>0</v>
      </c>
      <c r="CP86" s="47">
        <f>IFERROR(PIMExport!CP84*1,IFERROR(SUBSTITUTE(PIMExport!CP84,".",",")*1,PIMExport!CP84))</f>
        <v>0</v>
      </c>
      <c r="CQ86" s="47">
        <f>IFERROR(PIMExport!CQ84*1,IFERROR(SUBSTITUTE(PIMExport!CQ84,".",",")*1,PIMExport!CQ84))</f>
        <v>0</v>
      </c>
      <c r="CR86" s="47">
        <f>IFERROR(PIMExport!CR84*1,IFERROR(SUBSTITUTE(PIMExport!CR84,".",",")*1,PIMExport!CR84))</f>
        <v>0</v>
      </c>
      <c r="CS86" s="47">
        <f>IFERROR(PIMExport!CS84*1,IFERROR(SUBSTITUTE(PIMExport!CS84,".",",")*1,PIMExport!CS84))</f>
        <v>0</v>
      </c>
      <c r="CT86" s="47">
        <f>IFERROR(PIMExport!CT84*1,IFERROR(SUBSTITUTE(PIMExport!CT84,".",",")*1,PIMExport!CT84))</f>
        <v>0</v>
      </c>
      <c r="CU86" s="47">
        <f>IFERROR(PIMExport!CU84*1,IFERROR(SUBSTITUTE(PIMExport!CU84,".",",")*1,PIMExport!CU84))</f>
        <v>10</v>
      </c>
      <c r="CV86" s="47">
        <f>IFERROR(PIMExport!CV84*1,IFERROR(SUBSTITUTE(PIMExport!CV84,".",",")*1,PIMExport!CV84))</f>
        <v>33400</v>
      </c>
      <c r="CW86" s="47">
        <f>IFERROR(PIMExport!CW84*1,IFERROR(SUBSTITUTE(PIMExport!CW84,".",",")*1,PIMExport!CW84))</f>
        <v>6.3400000000000001E-4</v>
      </c>
      <c r="CX86" s="47">
        <f>IFERROR(PIMExport!CX84*1,IFERROR(SUBSTITUTE(PIMExport!CX84,".",",")*1,PIMExport!CX84))</f>
        <v>1200</v>
      </c>
      <c r="CY86" s="47">
        <f>IFERROR(PIMExport!CY84*1,IFERROR(SUBSTITUTE(PIMExport!CY84,".",",")*1,PIMExport!CY84))</f>
        <v>1500</v>
      </c>
      <c r="CZ86" s="47">
        <f>IFERROR(PIMExport!CZ84*1,IFERROR(SUBSTITUTE(PIMExport!CZ84,".",",")*1,PIMExport!CZ84))</f>
        <v>34500</v>
      </c>
      <c r="DA86" s="47">
        <f>IFERROR(PIMExport!DA84*1,IFERROR(SUBSTITUTE(PIMExport!DA84,".",",")*1,PIMExport!DA84))</f>
        <v>1000</v>
      </c>
      <c r="DB86" s="47">
        <f>IFERROR(PIMExport!DB84*1,IFERROR(SUBSTITUTE(PIMExport!DB84,".",",")*1,PIMExport!DB84))</f>
        <v>0</v>
      </c>
      <c r="DC86" s="47">
        <f>IFERROR(PIMExport!DC84*1,IFERROR(SUBSTITUTE(PIMExport!DC84,".",",")*1,PIMExport!DC84))</f>
        <v>0</v>
      </c>
      <c r="DD86" s="47">
        <f>IFERROR(PIMExport!DD84*1,IFERROR(SUBSTITUTE(PIMExport!DD84,".",",")*1,PIMExport!DD84))</f>
        <v>0</v>
      </c>
      <c r="DE86" s="47">
        <f>IFERROR(PIMExport!DE84*1,IFERROR(SUBSTITUTE(PIMExport!DE84,".",",")*1,PIMExport!DE84))</f>
        <v>0</v>
      </c>
      <c r="DF86" s="47">
        <f>IFERROR(PIMExport!DF84*1,IFERROR(SUBSTITUTE(PIMExport!DF84,".",",")*1,PIMExport!DF84))</f>
        <v>0</v>
      </c>
      <c r="DG86" s="47">
        <f>IFERROR(PIMExport!DG84*1,IFERROR(SUBSTITUTE(PIMExport!DG84,".",",")*1,PIMExport!DG84))</f>
        <v>0</v>
      </c>
      <c r="DH86" s="47" t="str">
        <f>IFERROR(PIMExport!DH84*1,IFERROR(SUBSTITUTE(PIMExport!DH84,".",",")*1,PIMExport!DH84))</f>
        <v>Equal to or better than 0.025 mm</v>
      </c>
      <c r="DI86" s="47">
        <f>IFERROR(PIMExport!DI84*1,IFERROR(SUBSTITUTE(PIMExport!DI84,".",",")*1,PIMExport!DI84))</f>
        <v>0</v>
      </c>
      <c r="DJ86" s="47" t="str">
        <f>IFERROR(PIMExport!DJ84*1,IFERROR(SUBSTITUTE(PIMExport!DJ84,".",",")*1,PIMExport!DJ84))</f>
        <v>120 x 120 mm</v>
      </c>
      <c r="DK86" s="47" t="str">
        <f>IFERROR(PIMExport!DK84*1,IFERROR(SUBSTITUTE(PIMExport!DK84,".",",")*1,PIMExport!DK84))</f>
        <v>32 mm</v>
      </c>
      <c r="DL86" s="47">
        <f>IFERROR(PIMExport!DL84*1,IFERROR(SUBSTITUTE(PIMExport!DL84,".",",")*1,PIMExport!DL84))</f>
        <v>520</v>
      </c>
      <c r="DM86" s="47">
        <f>IFERROR(PIMExport!DM84*1,IFERROR(SUBSTITUTE(PIMExport!DM84,".",",")*1,PIMExport!DM84))</f>
        <v>12595</v>
      </c>
      <c r="DN86" s="47">
        <f>IFERROR(PIMExport!DN84*1,IFERROR(SUBSTITUTE(PIMExport!DN84,".",",")*1,PIMExport!DN84))</f>
        <v>0</v>
      </c>
      <c r="DO86" s="47">
        <f>IFERROR(PIMExport!DO84*1,IFERROR(SUBSTITUTE(PIMExport!DO84,".",",")*1,PIMExport!DO84))</f>
        <v>0</v>
      </c>
    </row>
    <row r="87" spans="1:119">
      <c r="A87" s="47" t="str">
        <f>IFERROR(PIMExport!A85*1,IFERROR(SUBSTITUTE(PIMExport!A85,".",",")*1,PIMExport!A85))</f>
        <v>WM12D20-L</v>
      </c>
      <c r="B87" s="47" t="str">
        <f>IFERROR(PIMExport!B85*1,IFERROR(SUBSTITUTE(PIMExport!B85,".",",")*1,PIMExport!B85))</f>
        <v>BallScrew</v>
      </c>
      <c r="C87" s="47" t="str">
        <f>IFERROR(PIMExport!C85*1,IFERROR(SUBSTITUTE(PIMExport!C85,".",",")*1,PIMExport!C85))</f>
        <v>Ball Guide</v>
      </c>
      <c r="D87" s="47">
        <f>IFERROR(PIMExport!D85*1,IFERROR(SUBSTITUTE(PIMExport!D85,".",",")*1,PIMExport!D85))</f>
        <v>11000</v>
      </c>
      <c r="E87" s="47">
        <f>IFERROR(PIMExport!E85*1,IFERROR(SUBSTITUTE(PIMExport!E85,".",",")*1,PIMExport!E85))</f>
        <v>14.2</v>
      </c>
      <c r="F87" s="47">
        <f>IFERROR(PIMExport!F85*1,IFERROR(SUBSTITUTE(PIMExport!F85,".",",")*1,PIMExport!F85))</f>
        <v>0</v>
      </c>
      <c r="G87" s="47">
        <f>IFERROR(PIMExport!G85*1,IFERROR(SUBSTITUTE(PIMExport!G85,".",",")*1,PIMExport!G85))</f>
        <v>25.91</v>
      </c>
      <c r="H87" s="47">
        <f>IFERROR(PIMExport!H85*1,IFERROR(SUBSTITUTE(PIMExport!H85,".",",")*1,PIMExport!H85))</f>
        <v>1.93</v>
      </c>
      <c r="I87" s="47">
        <f>IFERROR(PIMExport!I85*1,IFERROR(SUBSTITUTE(PIMExport!I85,".",",")*1,PIMExport!I85))</f>
        <v>366</v>
      </c>
      <c r="J87" s="47">
        <f>IFERROR(PIMExport!J85*1,IFERROR(SUBSTITUTE(PIMExport!J85,".",",")*1,PIMExport!J85))</f>
        <v>80.75</v>
      </c>
      <c r="K87" s="47">
        <f>IFERROR(PIMExport!K85*1,IFERROR(SUBSTITUTE(PIMExport!K85,".",",")*1,PIMExport!K85))</f>
        <v>0</v>
      </c>
      <c r="L87" s="47">
        <f>IFERROR(PIMExport!L85*1,IFERROR(SUBSTITUTE(PIMExport!L85,".",",")*1,PIMExport!L85))</f>
        <v>3.8000000000000002E-4</v>
      </c>
      <c r="M87" s="47">
        <f>IFERROR(PIMExport!M85*1,IFERROR(SUBSTITUTE(PIMExport!M85,".",",")*1,PIMExport!M85))</f>
        <v>0.9</v>
      </c>
      <c r="N87" s="47">
        <f>IFERROR(PIMExport!N85*1,IFERROR(SUBSTITUTE(PIMExport!N85,".",",")*1,PIMExport!N85))</f>
        <v>150</v>
      </c>
      <c r="O87" s="47">
        <f>IFERROR(PIMExport!O85*1,IFERROR(SUBSTITUTE(PIMExport!O85,".",",")*1,PIMExport!O85))</f>
        <v>1500</v>
      </c>
      <c r="P87" s="47">
        <f>IFERROR(PIMExport!P85*1,IFERROR(SUBSTITUTE(PIMExport!P85,".",",")*1,PIMExport!P85))</f>
        <v>3000</v>
      </c>
      <c r="Q87" s="47">
        <f>IFERROR(PIMExport!Q85*1,IFERROR(SUBSTITUTE(PIMExport!Q85,".",",")*1,PIMExport!Q85))</f>
        <v>2.2999999999999998</v>
      </c>
      <c r="R87" s="47">
        <f>IFERROR(PIMExport!R85*1,IFERROR(SUBSTITUTE(PIMExport!R85,".",",")*1,PIMExport!R85))</f>
        <v>3.3</v>
      </c>
      <c r="S87" s="47">
        <f>IFERROR(PIMExport!S85*1,IFERROR(SUBSTITUTE(PIMExport!S85,".",",")*1,PIMExport!S85))</f>
        <v>4</v>
      </c>
      <c r="T87" s="47">
        <f>IFERROR(PIMExport!T85*1,IFERROR(SUBSTITUTE(PIMExport!T85,".",",")*1,PIMExport!T85))</f>
        <v>30</v>
      </c>
      <c r="U87" s="47">
        <f>IFERROR(PIMExport!U85*1,IFERROR(SUBSTITUTE(PIMExport!U85,".",",")*1,PIMExport!U85))</f>
        <v>0.1</v>
      </c>
      <c r="V87" s="47">
        <f>IFERROR(PIMExport!V85*1,IFERROR(SUBSTITUTE(PIMExport!V85,".",",")*1,PIMExport!V85))</f>
        <v>0</v>
      </c>
      <c r="W87" s="47">
        <f>IFERROR(PIMExport!W85*1,IFERROR(SUBSTITUTE(PIMExport!W85,".",",")*1,PIMExport!W85))</f>
        <v>0</v>
      </c>
      <c r="X87" s="47">
        <f>IFERROR(PIMExport!X85*1,IFERROR(SUBSTITUTE(PIMExport!X85,".",",")*1,PIMExport!X85))</f>
        <v>0</v>
      </c>
      <c r="Y87" s="47">
        <f>IFERROR(PIMExport!Y85*1,IFERROR(SUBSTITUTE(PIMExport!Y85,".",",")*1,PIMExport!Y85))</f>
        <v>12000</v>
      </c>
      <c r="Z87" s="47">
        <f>IFERROR(PIMExport!Z85*1,IFERROR(SUBSTITUTE(PIMExport!Z85,".",",")*1,PIMExport!Z85))</f>
        <v>0</v>
      </c>
      <c r="AA87" s="47">
        <f>IFERROR(PIMExport!AA85*1,IFERROR(SUBSTITUTE(PIMExport!AA85,".",",")*1,PIMExport!AA85))</f>
        <v>0</v>
      </c>
      <c r="AB87" s="47">
        <f>IFERROR(PIMExport!AB85*1,IFERROR(SUBSTITUTE(PIMExport!AB85,".",",")*1,PIMExport!AB85))</f>
        <v>0</v>
      </c>
      <c r="AC87" s="47">
        <f>IFERROR(PIMExport!AC85*1,IFERROR(SUBSTITUTE(PIMExport!AC85,".",",")*1,PIMExport!AC85))</f>
        <v>0</v>
      </c>
      <c r="AD87" s="47">
        <f>IFERROR(PIMExport!AD85*1,IFERROR(SUBSTITUTE(PIMExport!AD85,".",",")*1,PIMExport!AD85))</f>
        <v>0</v>
      </c>
      <c r="AE87" s="47">
        <f>IFERROR(PIMExport!AE85*1,IFERROR(SUBSTITUTE(PIMExport!AE85,".",",")*1,PIMExport!AE85))</f>
        <v>6000</v>
      </c>
      <c r="AF87" s="47">
        <f>IFERROR(PIMExport!AF85*1,IFERROR(SUBSTITUTE(PIMExport!AF85,".",",")*1,PIMExport!AF85))</f>
        <v>6000</v>
      </c>
      <c r="AG87" s="47">
        <f>IFERROR(PIMExport!AG85*1,IFERROR(SUBSTITUTE(PIMExport!AG85,".",",")*1,PIMExport!AG85))</f>
        <v>500</v>
      </c>
      <c r="AH87" s="47">
        <f>IFERROR(PIMExport!AH85*1,IFERROR(SUBSTITUTE(PIMExport!AH85,".",",")*1,PIMExport!AH85))</f>
        <v>1500</v>
      </c>
      <c r="AI87" s="47">
        <f>IFERROR(PIMExport!AI85*1,IFERROR(SUBSTITUTE(PIMExport!AI85,".",",")*1,PIMExport!AI85))</f>
        <v>1500</v>
      </c>
      <c r="AJ87" s="47">
        <f>IFERROR(PIMExport!AJ85*1,IFERROR(SUBSTITUTE(PIMExport!AJ85,".",",")*1,PIMExport!AJ85))</f>
        <v>0</v>
      </c>
      <c r="AK87" s="47">
        <f>IFERROR(PIMExport!AK85*1,IFERROR(SUBSTITUTE(PIMExport!AK85,".",",")*1,PIMExport!AK85))</f>
        <v>0</v>
      </c>
      <c r="AL87" s="47">
        <f>IFERROR(PIMExport!AL85*1,IFERROR(SUBSTITUTE(PIMExport!AL85,".",",")*1,PIMExport!AL85))</f>
        <v>1</v>
      </c>
      <c r="AM87" s="47">
        <f>IFERROR(PIMExport!AM85*1,IFERROR(SUBSTITUTE(PIMExport!AM85,".",",")*1,PIMExport!AM85))</f>
        <v>20</v>
      </c>
      <c r="AN87" s="47">
        <f>IFERROR(PIMExport!AN85*1,IFERROR(SUBSTITUTE(PIMExport!AN85,".",",")*1,PIMExport!AN85))</f>
        <v>1</v>
      </c>
      <c r="AO87" s="47">
        <f>IFERROR(PIMExport!AO85*1,IFERROR(SUBSTITUTE(PIMExport!AO85,".",",")*1,PIMExport!AO85))</f>
        <v>71676</v>
      </c>
      <c r="AP87" s="47">
        <f>IFERROR(PIMExport!AP85*1,IFERROR(SUBSTITUTE(PIMExport!AP85,".",",")*1,PIMExport!AP85))</f>
        <v>1000</v>
      </c>
      <c r="AQ87" s="47">
        <f>IFERROR(PIMExport!AQ85*1,IFERROR(SUBSTITUTE(PIMExport!AQ85,".",",")*1,PIMExport!AQ85))</f>
        <v>0</v>
      </c>
      <c r="AR87" s="47">
        <f>IFERROR(PIMExport!AR85*1,IFERROR(SUBSTITUTE(PIMExport!AR85,".",",")*1,PIMExport!AR85))</f>
        <v>0</v>
      </c>
      <c r="AS87" s="47">
        <f>IFERROR(PIMExport!AS85*1,IFERROR(SUBSTITUTE(PIMExport!AS85,".",",")*1,PIMExport!AS85))</f>
        <v>0</v>
      </c>
      <c r="AT87" s="47">
        <f>IFERROR(PIMExport!AT85*1,IFERROR(SUBSTITUTE(PIMExport!AT85,".",",")*1,PIMExport!AT85))</f>
        <v>0</v>
      </c>
      <c r="AU87" s="47">
        <f>IFERROR(PIMExport!AU85*1,IFERROR(SUBSTITUTE(PIMExport!AU85,".",",")*1,PIMExport!AU85))</f>
        <v>0</v>
      </c>
      <c r="AV87" s="47">
        <f>IFERROR(PIMExport!AV85*1,IFERROR(SUBSTITUTE(PIMExport!AV85,".",",")*1,PIMExport!AV85))</f>
        <v>0</v>
      </c>
      <c r="AW87" s="47">
        <f>IFERROR(PIMExport!AW85*1,IFERROR(SUBSTITUTE(PIMExport!AW85,".",",")*1,PIMExport!AW85))</f>
        <v>0</v>
      </c>
      <c r="AX87" s="47">
        <f>IFERROR(PIMExport!AX85*1,IFERROR(SUBSTITUTE(PIMExport!AX85,".",",")*1,PIMExport!AX85))</f>
        <v>0</v>
      </c>
      <c r="AY87" s="47">
        <f>IFERROR(PIMExport!AY85*1,IFERROR(SUBSTITUTE(PIMExport!AY85,".",",")*1,PIMExport!AY85))</f>
        <v>0</v>
      </c>
      <c r="AZ87" s="47">
        <f>IFERROR(PIMExport!AZ85*1,IFERROR(SUBSTITUTE(PIMExport!AZ85,".",",")*1,PIMExport!AZ85))</f>
        <v>0</v>
      </c>
      <c r="BA87" s="47">
        <f>IFERROR(PIMExport!BA85*1,IFERROR(SUBSTITUTE(PIMExport!BA85,".",",")*1,PIMExport!BA85))</f>
        <v>0</v>
      </c>
      <c r="BB87" s="47">
        <f>IFERROR(PIMExport!BB85*1,IFERROR(SUBSTITUTE(PIMExport!BB85,".",",")*1,PIMExport!BB85))</f>
        <v>0</v>
      </c>
      <c r="BC87" s="47">
        <f>IFERROR(PIMExport!BC85*1,IFERROR(SUBSTITUTE(PIMExport!BC85,".",",")*1,PIMExport!BC85))</f>
        <v>0</v>
      </c>
      <c r="BD87" s="47">
        <f>IFERROR(PIMExport!BD85*1,IFERROR(SUBSTITUTE(PIMExport!BD85,".",",")*1,PIMExport!BD85))</f>
        <v>0</v>
      </c>
      <c r="BE87" s="47">
        <f>IFERROR(PIMExport!BE85*1,IFERROR(SUBSTITUTE(PIMExport!BE85,".",",")*1,PIMExport!BE85))</f>
        <v>0</v>
      </c>
      <c r="BF87" s="47">
        <f>IFERROR(PIMExport!BF85*1,IFERROR(SUBSTITUTE(PIMExport!BF85,".",",")*1,PIMExport!BF85))</f>
        <v>0</v>
      </c>
      <c r="BG87" s="47">
        <f>IFERROR(PIMExport!BG85*1,IFERROR(SUBSTITUTE(PIMExport!BG85,".",",")*1,PIMExport!BG85))</f>
        <v>775</v>
      </c>
      <c r="BH87" s="47">
        <f>IFERROR(PIMExport!BH85*1,IFERROR(SUBSTITUTE(PIMExport!BH85,".",",")*1,PIMExport!BH85))</f>
        <v>915</v>
      </c>
      <c r="BI87" s="47">
        <f>IFERROR(PIMExport!BI85*1,IFERROR(SUBSTITUTE(PIMExport!BI85,".",",")*1,PIMExport!BI85))</f>
        <v>985</v>
      </c>
      <c r="BJ87" s="47">
        <f>IFERROR(PIMExport!BJ85*1,IFERROR(SUBSTITUTE(PIMExport!BJ85,".",",")*1,PIMExport!BJ85))</f>
        <v>1055</v>
      </c>
      <c r="BK87" s="47">
        <f>IFERROR(PIMExport!BK85*1,IFERROR(SUBSTITUTE(PIMExport!BK85,".",",")*1,PIMExport!BK85))</f>
        <v>1125</v>
      </c>
      <c r="BL87" s="47">
        <f>IFERROR(PIMExport!BL85*1,IFERROR(SUBSTITUTE(PIMExport!BL85,".",",")*1,PIMExport!BL85))</f>
        <v>1195</v>
      </c>
      <c r="BM87" s="47">
        <f>IFERROR(PIMExport!BM85*1,IFERROR(SUBSTITUTE(PIMExport!BM85,".",",")*1,PIMExport!BM85))</f>
        <v>1265</v>
      </c>
      <c r="BN87" s="47">
        <f>IFERROR(PIMExport!BN85*1,IFERROR(SUBSTITUTE(PIMExport!BN85,".",",")*1,PIMExport!BN85))</f>
        <v>1325</v>
      </c>
      <c r="BO87" s="47">
        <f>IFERROR(PIMExport!BO85*1,IFERROR(SUBSTITUTE(PIMExport!BO85,".",",")*1,PIMExport!BO85))</f>
        <v>1395</v>
      </c>
      <c r="BP87" s="47">
        <f>IFERROR(PIMExport!BP85*1,IFERROR(SUBSTITUTE(PIMExport!BP85,".",",")*1,PIMExport!BP85))</f>
        <v>1455</v>
      </c>
      <c r="BQ87" s="47">
        <f>IFERROR(PIMExport!BQ85*1,IFERROR(SUBSTITUTE(PIMExport!BQ85,".",",")*1,PIMExport!BQ85))</f>
        <v>1525</v>
      </c>
      <c r="BR87" s="47">
        <f>IFERROR(PIMExport!BR85*1,IFERROR(SUBSTITUTE(PIMExport!BR85,".",",")*1,PIMExport!BR85))</f>
        <v>1595</v>
      </c>
      <c r="BS87" s="47">
        <f>IFERROR(PIMExport!BS85*1,IFERROR(SUBSTITUTE(PIMExport!BS85,".",",")*1,PIMExport!BS85))</f>
        <v>0</v>
      </c>
      <c r="BT87" s="47">
        <f>IFERROR(PIMExport!BT85*1,IFERROR(SUBSTITUTE(PIMExport!BT85,".",",")*1,PIMExport!BT85))</f>
        <v>0</v>
      </c>
      <c r="BU87" s="47">
        <f>IFERROR(PIMExport!BU85*1,IFERROR(SUBSTITUTE(PIMExport!BU85,".",",")*1,PIMExport!BU85))</f>
        <v>0</v>
      </c>
      <c r="BV87" s="47">
        <f>IFERROR(PIMExport!BV85*1,IFERROR(SUBSTITUTE(PIMExport!BV85,".",",")*1,PIMExport!BV85))</f>
        <v>0</v>
      </c>
      <c r="BW87" s="47">
        <f>IFERROR(PIMExport!BW85*1,IFERROR(SUBSTITUTE(PIMExport!BW85,".",",")*1,PIMExport!BW85))</f>
        <v>0</v>
      </c>
      <c r="BX87" s="47">
        <f>IFERROR(PIMExport!BX85*1,IFERROR(SUBSTITUTE(PIMExport!BX85,".",",")*1,PIMExport!BX85))</f>
        <v>0</v>
      </c>
      <c r="BY87" s="47">
        <f>IFERROR(PIMExport!BY85*1,IFERROR(SUBSTITUTE(PIMExport!BY85,".",",")*1,PIMExport!BY85))</f>
        <v>0</v>
      </c>
      <c r="BZ87" s="47">
        <f>IFERROR(PIMExport!BZ85*1,IFERROR(SUBSTITUTE(PIMExport!BZ85,".",",")*1,PIMExport!BZ85))</f>
        <v>0</v>
      </c>
      <c r="CA87" s="47">
        <f>IFERROR(PIMExport!CA85*1,IFERROR(SUBSTITUTE(PIMExport!CA85,".",",")*1,PIMExport!CA85))</f>
        <v>0</v>
      </c>
      <c r="CB87" s="47">
        <f>IFERROR(PIMExport!CB85*1,IFERROR(SUBSTITUTE(PIMExport!CB85,".",",")*1,PIMExport!CB85))</f>
        <v>711</v>
      </c>
      <c r="CC87" s="47">
        <f>IFERROR(PIMExport!CC85*1,IFERROR(SUBSTITUTE(PIMExport!CC85,".",",")*1,PIMExport!CC85))</f>
        <v>1516</v>
      </c>
      <c r="CD87" s="47">
        <f>IFERROR(PIMExport!CD85*1,IFERROR(SUBSTITUTE(PIMExport!CD85,".",",")*1,PIMExport!CD85))</f>
        <v>2446</v>
      </c>
      <c r="CE87" s="47">
        <f>IFERROR(PIMExport!CE85*1,IFERROR(SUBSTITUTE(PIMExport!CE85,".",",")*1,PIMExport!CE85))</f>
        <v>3376</v>
      </c>
      <c r="CF87" s="47">
        <f>IFERROR(PIMExport!CF85*1,IFERROR(SUBSTITUTE(PIMExport!CF85,".",",")*1,PIMExport!CF85))</f>
        <v>4306</v>
      </c>
      <c r="CG87" s="47">
        <f>IFERROR(PIMExport!CG85*1,IFERROR(SUBSTITUTE(PIMExport!CG85,".",",")*1,PIMExport!CG85))</f>
        <v>5236</v>
      </c>
      <c r="CH87" s="47">
        <f>IFERROR(PIMExport!CH85*1,IFERROR(SUBSTITUTE(PIMExport!CH85,".",",")*1,PIMExport!CH85))</f>
        <v>6166</v>
      </c>
      <c r="CI87" s="47">
        <f>IFERROR(PIMExport!CI85*1,IFERROR(SUBSTITUTE(PIMExport!CI85,".",",")*1,PIMExport!CI85))</f>
        <v>7106</v>
      </c>
      <c r="CJ87" s="47">
        <f>IFERROR(PIMExport!CJ85*1,IFERROR(SUBSTITUTE(PIMExport!CJ85,".",",")*1,PIMExport!CJ85))</f>
        <v>8036</v>
      </c>
      <c r="CK87" s="47">
        <f>IFERROR(PIMExport!CK85*1,IFERROR(SUBSTITUTE(PIMExport!CK85,".",",")*1,PIMExport!CK85))</f>
        <v>9061</v>
      </c>
      <c r="CL87" s="47">
        <f>IFERROR(PIMExport!CL85*1,IFERROR(SUBSTITUTE(PIMExport!CL85,".",",")*1,PIMExport!CL85))</f>
        <v>10021</v>
      </c>
      <c r="CM87" s="47">
        <f>IFERROR(PIMExport!CM85*1,IFERROR(SUBSTITUTE(PIMExport!CM85,".",",")*1,PIMExport!CM85))</f>
        <v>11001</v>
      </c>
      <c r="CN87" s="47">
        <f>IFERROR(PIMExport!CN85*1,IFERROR(SUBSTITUTE(PIMExport!CN85,".",",")*1,PIMExport!CN85))</f>
        <v>15000</v>
      </c>
      <c r="CO87" s="47">
        <f>IFERROR(PIMExport!CO85*1,IFERROR(SUBSTITUTE(PIMExport!CO85,".",",")*1,PIMExport!CO85))</f>
        <v>0</v>
      </c>
      <c r="CP87" s="47">
        <f>IFERROR(PIMExport!CP85*1,IFERROR(SUBSTITUTE(PIMExport!CP85,".",",")*1,PIMExport!CP85))</f>
        <v>0</v>
      </c>
      <c r="CQ87" s="47">
        <f>IFERROR(PIMExport!CQ85*1,IFERROR(SUBSTITUTE(PIMExport!CQ85,".",",")*1,PIMExport!CQ85))</f>
        <v>0</v>
      </c>
      <c r="CR87" s="47">
        <f>IFERROR(PIMExport!CR85*1,IFERROR(SUBSTITUTE(PIMExport!CR85,".",",")*1,PIMExport!CR85))</f>
        <v>0</v>
      </c>
      <c r="CS87" s="47">
        <f>IFERROR(PIMExport!CS85*1,IFERROR(SUBSTITUTE(PIMExport!CS85,".",",")*1,PIMExport!CS85))</f>
        <v>0</v>
      </c>
      <c r="CT87" s="47">
        <f>IFERROR(PIMExport!CT85*1,IFERROR(SUBSTITUTE(PIMExport!CT85,".",",")*1,PIMExport!CT85))</f>
        <v>0</v>
      </c>
      <c r="CU87" s="47">
        <f>IFERROR(PIMExport!CU85*1,IFERROR(SUBSTITUTE(PIMExport!CU85,".",",")*1,PIMExport!CU85))</f>
        <v>20</v>
      </c>
      <c r="CV87" s="47">
        <f>IFERROR(PIMExport!CV85*1,IFERROR(SUBSTITUTE(PIMExport!CV85,".",",")*1,PIMExport!CV85))</f>
        <v>29700</v>
      </c>
      <c r="CW87" s="47">
        <f>IFERROR(PIMExport!CW85*1,IFERROR(SUBSTITUTE(PIMExport!CW85,".",",")*1,PIMExport!CW85))</f>
        <v>6.3400000000000001E-4</v>
      </c>
      <c r="CX87" s="47">
        <f>IFERROR(PIMExport!CX85*1,IFERROR(SUBSTITUTE(PIMExport!CX85,".",",")*1,PIMExport!CX85))</f>
        <v>1200</v>
      </c>
      <c r="CY87" s="47">
        <f>IFERROR(PIMExport!CY85*1,IFERROR(SUBSTITUTE(PIMExport!CY85,".",",")*1,PIMExport!CY85))</f>
        <v>1500</v>
      </c>
      <c r="CZ87" s="47">
        <f>IFERROR(PIMExport!CZ85*1,IFERROR(SUBSTITUTE(PIMExport!CZ85,".",",")*1,PIMExport!CZ85))</f>
        <v>34500</v>
      </c>
      <c r="DA87" s="47">
        <f>IFERROR(PIMExport!DA85*1,IFERROR(SUBSTITUTE(PIMExport!DA85,".",",")*1,PIMExport!DA85))</f>
        <v>1000</v>
      </c>
      <c r="DB87" s="47">
        <f>IFERROR(PIMExport!DB85*1,IFERROR(SUBSTITUTE(PIMExport!DB85,".",",")*1,PIMExport!DB85))</f>
        <v>0</v>
      </c>
      <c r="DC87" s="47">
        <f>IFERROR(PIMExport!DC85*1,IFERROR(SUBSTITUTE(PIMExport!DC85,".",",")*1,PIMExport!DC85))</f>
        <v>0</v>
      </c>
      <c r="DD87" s="47">
        <f>IFERROR(PIMExport!DD85*1,IFERROR(SUBSTITUTE(PIMExport!DD85,".",",")*1,PIMExport!DD85))</f>
        <v>0</v>
      </c>
      <c r="DE87" s="47">
        <f>IFERROR(PIMExport!DE85*1,IFERROR(SUBSTITUTE(PIMExport!DE85,".",",")*1,PIMExport!DE85))</f>
        <v>0</v>
      </c>
      <c r="DF87" s="47">
        <f>IFERROR(PIMExport!DF85*1,IFERROR(SUBSTITUTE(PIMExport!DF85,".",",")*1,PIMExport!DF85))</f>
        <v>0</v>
      </c>
      <c r="DG87" s="47">
        <f>IFERROR(PIMExport!DG85*1,IFERROR(SUBSTITUTE(PIMExport!DG85,".",",")*1,PIMExport!DG85))</f>
        <v>0</v>
      </c>
      <c r="DH87" s="47" t="str">
        <f>IFERROR(PIMExport!DH85*1,IFERROR(SUBSTITUTE(PIMExport!DH85,".",",")*1,PIMExport!DH85))</f>
        <v>Equal to or better than 0.025 mm</v>
      </c>
      <c r="DI87" s="47">
        <f>IFERROR(PIMExport!DI85*1,IFERROR(SUBSTITUTE(PIMExport!DI85,".",",")*1,PIMExport!DI85))</f>
        <v>0</v>
      </c>
      <c r="DJ87" s="47" t="str">
        <f>IFERROR(PIMExport!DJ85*1,IFERROR(SUBSTITUTE(PIMExport!DJ85,".",",")*1,PIMExport!DJ85))</f>
        <v>120 x 120 mm</v>
      </c>
      <c r="DK87" s="47" t="str">
        <f>IFERROR(PIMExport!DK85*1,IFERROR(SUBSTITUTE(PIMExport!DK85,".",",")*1,PIMExport!DK85))</f>
        <v>32 mm</v>
      </c>
      <c r="DL87" s="47">
        <f>IFERROR(PIMExport!DL85*1,IFERROR(SUBSTITUTE(PIMExport!DL85,".",",")*1,PIMExport!DL85))</f>
        <v>520</v>
      </c>
      <c r="DM87" s="47">
        <f>IFERROR(PIMExport!DM85*1,IFERROR(SUBSTITUTE(PIMExport!DM85,".",",")*1,PIMExport!DM85))</f>
        <v>12595</v>
      </c>
      <c r="DN87" s="47">
        <f>IFERROR(PIMExport!DN85*1,IFERROR(SUBSTITUTE(PIMExport!DN85,".",",")*1,PIMExport!DN85))</f>
        <v>0</v>
      </c>
      <c r="DO87" s="47">
        <f>IFERROR(PIMExport!DO85*1,IFERROR(SUBSTITUTE(PIMExport!DO85,".",",")*1,PIMExport!DO85))</f>
        <v>0</v>
      </c>
    </row>
    <row r="88" spans="1:119">
      <c r="A88" s="47" t="str">
        <f>IFERROR(PIMExport!A86*1,IFERROR(SUBSTITUTE(PIMExport!A86,".",",")*1,PIMExport!A86))</f>
        <v>WM12D40-L</v>
      </c>
      <c r="B88" s="47" t="str">
        <f>IFERROR(PIMExport!B86*1,IFERROR(SUBSTITUTE(PIMExport!B86,".",",")*1,PIMExport!B86))</f>
        <v>BallScrew</v>
      </c>
      <c r="C88" s="47" t="str">
        <f>IFERROR(PIMExport!C86*1,IFERROR(SUBSTITUTE(PIMExport!C86,".",",")*1,PIMExport!C86))</f>
        <v>Ball Guide</v>
      </c>
      <c r="D88" s="47">
        <f>IFERROR(PIMExport!D86*1,IFERROR(SUBSTITUTE(PIMExport!D86,".",",")*1,PIMExport!D86))</f>
        <v>4585</v>
      </c>
      <c r="E88" s="47">
        <f>IFERROR(PIMExport!E86*1,IFERROR(SUBSTITUTE(PIMExport!E86,".",",")*1,PIMExport!E86))</f>
        <v>14.2</v>
      </c>
      <c r="F88" s="47">
        <f>IFERROR(PIMExport!F86*1,IFERROR(SUBSTITUTE(PIMExport!F86,".",",")*1,PIMExport!F86))</f>
        <v>0</v>
      </c>
      <c r="G88" s="47">
        <f>IFERROR(PIMExport!G86*1,IFERROR(SUBSTITUTE(PIMExport!G86,".",",")*1,PIMExport!G86))</f>
        <v>25.91</v>
      </c>
      <c r="H88" s="47">
        <f>IFERROR(PIMExport!H86*1,IFERROR(SUBSTITUTE(PIMExport!H86,".",",")*1,PIMExport!H86))</f>
        <v>1.93</v>
      </c>
      <c r="I88" s="47">
        <f>IFERROR(PIMExport!I86*1,IFERROR(SUBSTITUTE(PIMExport!I86,".",",")*1,PIMExport!I86))</f>
        <v>366</v>
      </c>
      <c r="J88" s="47">
        <f>IFERROR(PIMExport!J86*1,IFERROR(SUBSTITUTE(PIMExport!J86,".",",")*1,PIMExport!J86))</f>
        <v>80.75</v>
      </c>
      <c r="K88" s="47">
        <f>IFERROR(PIMExport!K86*1,IFERROR(SUBSTITUTE(PIMExport!K86,".",",")*1,PIMExport!K86))</f>
        <v>0</v>
      </c>
      <c r="L88" s="47">
        <f>IFERROR(PIMExport!L86*1,IFERROR(SUBSTITUTE(PIMExport!L86,".",",")*1,PIMExport!L86))</f>
        <v>3.8000000000000002E-4</v>
      </c>
      <c r="M88" s="47">
        <f>IFERROR(PIMExport!M86*1,IFERROR(SUBSTITUTE(PIMExport!M86,".",",")*1,PIMExport!M86))</f>
        <v>0.9</v>
      </c>
      <c r="N88" s="47">
        <f>IFERROR(PIMExport!N86*1,IFERROR(SUBSTITUTE(PIMExport!N86,".",",")*1,PIMExport!N86))</f>
        <v>150</v>
      </c>
      <c r="O88" s="47">
        <f>IFERROR(PIMExport!O86*1,IFERROR(SUBSTITUTE(PIMExport!O86,".",",")*1,PIMExport!O86))</f>
        <v>1500</v>
      </c>
      <c r="P88" s="47">
        <f>IFERROR(PIMExport!P86*1,IFERROR(SUBSTITUTE(PIMExport!P86,".",",")*1,PIMExport!P86))</f>
        <v>3000</v>
      </c>
      <c r="Q88" s="47">
        <f>IFERROR(PIMExport!Q86*1,IFERROR(SUBSTITUTE(PIMExport!Q86,".",",")*1,PIMExport!Q86))</f>
        <v>2.4</v>
      </c>
      <c r="R88" s="47">
        <f>IFERROR(PIMExport!R86*1,IFERROR(SUBSTITUTE(PIMExport!R86,".",",")*1,PIMExport!R86))</f>
        <v>3.8</v>
      </c>
      <c r="S88" s="47">
        <f>IFERROR(PIMExport!S86*1,IFERROR(SUBSTITUTE(PIMExport!S86,".",",")*1,PIMExport!S86))</f>
        <v>4.3</v>
      </c>
      <c r="T88" s="47">
        <f>IFERROR(PIMExport!T86*1,IFERROR(SUBSTITUTE(PIMExport!T86,".",",")*1,PIMExport!T86))</f>
        <v>30</v>
      </c>
      <c r="U88" s="47">
        <f>IFERROR(PIMExport!U86*1,IFERROR(SUBSTITUTE(PIMExport!U86,".",",")*1,PIMExport!U86))</f>
        <v>0.1</v>
      </c>
      <c r="V88" s="47">
        <f>IFERROR(PIMExport!V86*1,IFERROR(SUBSTITUTE(PIMExport!V86,".",",")*1,PIMExport!V86))</f>
        <v>0</v>
      </c>
      <c r="W88" s="47">
        <f>IFERROR(PIMExport!W86*1,IFERROR(SUBSTITUTE(PIMExport!W86,".",",")*1,PIMExport!W86))</f>
        <v>0</v>
      </c>
      <c r="X88" s="47">
        <f>IFERROR(PIMExport!X86*1,IFERROR(SUBSTITUTE(PIMExport!X86,".",",")*1,PIMExport!X86))</f>
        <v>0</v>
      </c>
      <c r="Y88" s="47">
        <f>IFERROR(PIMExport!Y86*1,IFERROR(SUBSTITUTE(PIMExport!Y86,".",",")*1,PIMExport!Y86))</f>
        <v>12000</v>
      </c>
      <c r="Z88" s="47">
        <f>IFERROR(PIMExport!Z86*1,IFERROR(SUBSTITUTE(PIMExport!Z86,".",",")*1,PIMExport!Z86))</f>
        <v>0</v>
      </c>
      <c r="AA88" s="47">
        <f>IFERROR(PIMExport!AA86*1,IFERROR(SUBSTITUTE(PIMExport!AA86,".",",")*1,PIMExport!AA86))</f>
        <v>0</v>
      </c>
      <c r="AB88" s="47">
        <f>IFERROR(PIMExport!AB86*1,IFERROR(SUBSTITUTE(PIMExport!AB86,".",",")*1,PIMExport!AB86))</f>
        <v>0</v>
      </c>
      <c r="AC88" s="47">
        <f>IFERROR(PIMExport!AC86*1,IFERROR(SUBSTITUTE(PIMExport!AC86,".",",")*1,PIMExport!AC86))</f>
        <v>0</v>
      </c>
      <c r="AD88" s="47">
        <f>IFERROR(PIMExport!AD86*1,IFERROR(SUBSTITUTE(PIMExport!AD86,".",",")*1,PIMExport!AD86))</f>
        <v>0</v>
      </c>
      <c r="AE88" s="47">
        <f>IFERROR(PIMExport!AE86*1,IFERROR(SUBSTITUTE(PIMExport!AE86,".",",")*1,PIMExport!AE86))</f>
        <v>6000</v>
      </c>
      <c r="AF88" s="47">
        <f>IFERROR(PIMExport!AF86*1,IFERROR(SUBSTITUTE(PIMExport!AF86,".",",")*1,PIMExport!AF86))</f>
        <v>6000</v>
      </c>
      <c r="AG88" s="47">
        <f>IFERROR(PIMExport!AG86*1,IFERROR(SUBSTITUTE(PIMExport!AG86,".",",")*1,PIMExport!AG86))</f>
        <v>500</v>
      </c>
      <c r="AH88" s="47">
        <f>IFERROR(PIMExport!AH86*1,IFERROR(SUBSTITUTE(PIMExport!AH86,".",",")*1,PIMExport!AH86))</f>
        <v>1500</v>
      </c>
      <c r="AI88" s="47">
        <f>IFERROR(PIMExport!AI86*1,IFERROR(SUBSTITUTE(PIMExport!AI86,".",",")*1,PIMExport!AI86))</f>
        <v>1500</v>
      </c>
      <c r="AJ88" s="47">
        <f>IFERROR(PIMExport!AJ86*1,IFERROR(SUBSTITUTE(PIMExport!AJ86,".",",")*1,PIMExport!AJ86))</f>
        <v>0</v>
      </c>
      <c r="AK88" s="47">
        <f>IFERROR(PIMExport!AK86*1,IFERROR(SUBSTITUTE(PIMExport!AK86,".",",")*1,PIMExport!AK86))</f>
        <v>0</v>
      </c>
      <c r="AL88" s="47">
        <f>IFERROR(PIMExport!AL86*1,IFERROR(SUBSTITUTE(PIMExport!AL86,".",",")*1,PIMExport!AL86))</f>
        <v>2</v>
      </c>
      <c r="AM88" s="47">
        <f>IFERROR(PIMExport!AM86*1,IFERROR(SUBSTITUTE(PIMExport!AM86,".",",")*1,PIMExport!AM86))</f>
        <v>20</v>
      </c>
      <c r="AN88" s="47">
        <f>IFERROR(PIMExport!AN86*1,IFERROR(SUBSTITUTE(PIMExport!AN86,".",",")*1,PIMExport!AN86))</f>
        <v>1</v>
      </c>
      <c r="AO88" s="47">
        <f>IFERROR(PIMExport!AO86*1,IFERROR(SUBSTITUTE(PIMExport!AO86,".",",")*1,PIMExport!AO86))</f>
        <v>71676</v>
      </c>
      <c r="AP88" s="47">
        <f>IFERROR(PIMExport!AP86*1,IFERROR(SUBSTITUTE(PIMExport!AP86,".",",")*1,PIMExport!AP86))</f>
        <v>1000</v>
      </c>
      <c r="AQ88" s="47">
        <f>IFERROR(PIMExport!AQ86*1,IFERROR(SUBSTITUTE(PIMExport!AQ86,".",",")*1,PIMExport!AQ86))</f>
        <v>0</v>
      </c>
      <c r="AR88" s="47">
        <f>IFERROR(PIMExport!AR86*1,IFERROR(SUBSTITUTE(PIMExport!AR86,".",",")*1,PIMExport!AR86))</f>
        <v>0</v>
      </c>
      <c r="AS88" s="47">
        <f>IFERROR(PIMExport!AS86*1,IFERROR(SUBSTITUTE(PIMExport!AS86,".",",")*1,PIMExport!AS86))</f>
        <v>0</v>
      </c>
      <c r="AT88" s="47">
        <f>IFERROR(PIMExport!AT86*1,IFERROR(SUBSTITUTE(PIMExport!AT86,".",",")*1,PIMExport!AT86))</f>
        <v>0</v>
      </c>
      <c r="AU88" s="47">
        <f>IFERROR(PIMExport!AU86*1,IFERROR(SUBSTITUTE(PIMExport!AU86,".",",")*1,PIMExport!AU86))</f>
        <v>0</v>
      </c>
      <c r="AV88" s="47">
        <f>IFERROR(PIMExport!AV86*1,IFERROR(SUBSTITUTE(PIMExport!AV86,".",",")*1,PIMExport!AV86))</f>
        <v>0</v>
      </c>
      <c r="AW88" s="47">
        <f>IFERROR(PIMExport!AW86*1,IFERROR(SUBSTITUTE(PIMExport!AW86,".",",")*1,PIMExport!AW86))</f>
        <v>0</v>
      </c>
      <c r="AX88" s="47">
        <f>IFERROR(PIMExport!AX86*1,IFERROR(SUBSTITUTE(PIMExport!AX86,".",",")*1,PIMExport!AX86))</f>
        <v>0</v>
      </c>
      <c r="AY88" s="47">
        <f>IFERROR(PIMExport!AY86*1,IFERROR(SUBSTITUTE(PIMExport!AY86,".",",")*1,PIMExport!AY86))</f>
        <v>0</v>
      </c>
      <c r="AZ88" s="47">
        <f>IFERROR(PIMExport!AZ86*1,IFERROR(SUBSTITUTE(PIMExport!AZ86,".",",")*1,PIMExport!AZ86))</f>
        <v>0</v>
      </c>
      <c r="BA88" s="47">
        <f>IFERROR(PIMExport!BA86*1,IFERROR(SUBSTITUTE(PIMExport!BA86,".",",")*1,PIMExport!BA86))</f>
        <v>0</v>
      </c>
      <c r="BB88" s="47">
        <f>IFERROR(PIMExport!BB86*1,IFERROR(SUBSTITUTE(PIMExport!BB86,".",",")*1,PIMExport!BB86))</f>
        <v>0</v>
      </c>
      <c r="BC88" s="47">
        <f>IFERROR(PIMExport!BC86*1,IFERROR(SUBSTITUTE(PIMExport!BC86,".",",")*1,PIMExport!BC86))</f>
        <v>0</v>
      </c>
      <c r="BD88" s="47">
        <f>IFERROR(PIMExport!BD86*1,IFERROR(SUBSTITUTE(PIMExport!BD86,".",",")*1,PIMExport!BD86))</f>
        <v>0</v>
      </c>
      <c r="BE88" s="47">
        <f>IFERROR(PIMExport!BE86*1,IFERROR(SUBSTITUTE(PIMExport!BE86,".",",")*1,PIMExport!BE86))</f>
        <v>0</v>
      </c>
      <c r="BF88" s="47">
        <f>IFERROR(PIMExport!BF86*1,IFERROR(SUBSTITUTE(PIMExport!BF86,".",",")*1,PIMExport!BF86))</f>
        <v>0</v>
      </c>
      <c r="BG88" s="47">
        <f>IFERROR(PIMExport!BG86*1,IFERROR(SUBSTITUTE(PIMExport!BG86,".",",")*1,PIMExport!BG86))</f>
        <v>775</v>
      </c>
      <c r="BH88" s="47">
        <f>IFERROR(PIMExport!BH86*1,IFERROR(SUBSTITUTE(PIMExport!BH86,".",",")*1,PIMExport!BH86))</f>
        <v>915</v>
      </c>
      <c r="BI88" s="47">
        <f>IFERROR(PIMExport!BI86*1,IFERROR(SUBSTITUTE(PIMExport!BI86,".",",")*1,PIMExport!BI86))</f>
        <v>985</v>
      </c>
      <c r="BJ88" s="47">
        <f>IFERROR(PIMExport!BJ86*1,IFERROR(SUBSTITUTE(PIMExport!BJ86,".",",")*1,PIMExport!BJ86))</f>
        <v>1055</v>
      </c>
      <c r="BK88" s="47">
        <f>IFERROR(PIMExport!BK86*1,IFERROR(SUBSTITUTE(PIMExport!BK86,".",",")*1,PIMExport!BK86))</f>
        <v>1125</v>
      </c>
      <c r="BL88" s="47">
        <f>IFERROR(PIMExport!BL86*1,IFERROR(SUBSTITUTE(PIMExport!BL86,".",",")*1,PIMExport!BL86))</f>
        <v>1195</v>
      </c>
      <c r="BM88" s="47">
        <f>IFERROR(PIMExport!BM86*1,IFERROR(SUBSTITUTE(PIMExport!BM86,".",",")*1,PIMExport!BM86))</f>
        <v>1265</v>
      </c>
      <c r="BN88" s="47">
        <f>IFERROR(PIMExport!BN86*1,IFERROR(SUBSTITUTE(PIMExport!BN86,".",",")*1,PIMExport!BN86))</f>
        <v>1325</v>
      </c>
      <c r="BO88" s="47">
        <f>IFERROR(PIMExport!BO86*1,IFERROR(SUBSTITUTE(PIMExport!BO86,".",",")*1,PIMExport!BO86))</f>
        <v>1395</v>
      </c>
      <c r="BP88" s="47">
        <f>IFERROR(PIMExport!BP86*1,IFERROR(SUBSTITUTE(PIMExport!BP86,".",",")*1,PIMExport!BP86))</f>
        <v>1455</v>
      </c>
      <c r="BQ88" s="47">
        <f>IFERROR(PIMExport!BQ86*1,IFERROR(SUBSTITUTE(PIMExport!BQ86,".",",")*1,PIMExport!BQ86))</f>
        <v>1525</v>
      </c>
      <c r="BR88" s="47">
        <f>IFERROR(PIMExport!BR86*1,IFERROR(SUBSTITUTE(PIMExport!BR86,".",",")*1,PIMExport!BR86))</f>
        <v>1595</v>
      </c>
      <c r="BS88" s="47">
        <f>IFERROR(PIMExport!BS86*1,IFERROR(SUBSTITUTE(PIMExport!BS86,".",",")*1,PIMExport!BS86))</f>
        <v>0</v>
      </c>
      <c r="BT88" s="47">
        <f>IFERROR(PIMExport!BT86*1,IFERROR(SUBSTITUTE(PIMExport!BT86,".",",")*1,PIMExport!BT86))</f>
        <v>0</v>
      </c>
      <c r="BU88" s="47">
        <f>IFERROR(PIMExport!BU86*1,IFERROR(SUBSTITUTE(PIMExport!BU86,".",",")*1,PIMExport!BU86))</f>
        <v>0</v>
      </c>
      <c r="BV88" s="47">
        <f>IFERROR(PIMExport!BV86*1,IFERROR(SUBSTITUTE(PIMExport!BV86,".",",")*1,PIMExport!BV86))</f>
        <v>0</v>
      </c>
      <c r="BW88" s="47">
        <f>IFERROR(PIMExport!BW86*1,IFERROR(SUBSTITUTE(PIMExport!BW86,".",",")*1,PIMExport!BW86))</f>
        <v>0</v>
      </c>
      <c r="BX88" s="47">
        <f>IFERROR(PIMExport!BX86*1,IFERROR(SUBSTITUTE(PIMExport!BX86,".",",")*1,PIMExport!BX86))</f>
        <v>0</v>
      </c>
      <c r="BY88" s="47">
        <f>IFERROR(PIMExport!BY86*1,IFERROR(SUBSTITUTE(PIMExport!BY86,".",",")*1,PIMExport!BY86))</f>
        <v>0</v>
      </c>
      <c r="BZ88" s="47">
        <f>IFERROR(PIMExport!BZ86*1,IFERROR(SUBSTITUTE(PIMExport!BZ86,".",",")*1,PIMExport!BZ86))</f>
        <v>0</v>
      </c>
      <c r="CA88" s="47">
        <f>IFERROR(PIMExport!CA86*1,IFERROR(SUBSTITUTE(PIMExport!CA86,".",",")*1,PIMExport!CA86))</f>
        <v>0</v>
      </c>
      <c r="CB88" s="47">
        <f>IFERROR(PIMExport!CB86*1,IFERROR(SUBSTITUTE(PIMExport!CB86,".",",")*1,PIMExport!CB86))</f>
        <v>711</v>
      </c>
      <c r="CC88" s="47">
        <f>IFERROR(PIMExport!CC86*1,IFERROR(SUBSTITUTE(PIMExport!CC86,".",",")*1,PIMExport!CC86))</f>
        <v>1516</v>
      </c>
      <c r="CD88" s="47">
        <f>IFERROR(PIMExport!CD86*1,IFERROR(SUBSTITUTE(PIMExport!CD86,".",",")*1,PIMExport!CD86))</f>
        <v>2446</v>
      </c>
      <c r="CE88" s="47">
        <f>IFERROR(PIMExport!CE86*1,IFERROR(SUBSTITUTE(PIMExport!CE86,".",",")*1,PIMExport!CE86))</f>
        <v>3376</v>
      </c>
      <c r="CF88" s="47">
        <f>IFERROR(PIMExport!CF86*1,IFERROR(SUBSTITUTE(PIMExport!CF86,".",",")*1,PIMExport!CF86))</f>
        <v>4306</v>
      </c>
      <c r="CG88" s="47">
        <f>IFERROR(PIMExport!CG86*1,IFERROR(SUBSTITUTE(PIMExport!CG86,".",",")*1,PIMExport!CG86))</f>
        <v>5236</v>
      </c>
      <c r="CH88" s="47">
        <f>IFERROR(PIMExport!CH86*1,IFERROR(SUBSTITUTE(PIMExport!CH86,".",",")*1,PIMExport!CH86))</f>
        <v>6166</v>
      </c>
      <c r="CI88" s="47">
        <f>IFERROR(PIMExport!CI86*1,IFERROR(SUBSTITUTE(PIMExport!CI86,".",",")*1,PIMExport!CI86))</f>
        <v>7106</v>
      </c>
      <c r="CJ88" s="47">
        <f>IFERROR(PIMExport!CJ86*1,IFERROR(SUBSTITUTE(PIMExport!CJ86,".",",")*1,PIMExport!CJ86))</f>
        <v>8036</v>
      </c>
      <c r="CK88" s="47">
        <f>IFERROR(PIMExport!CK86*1,IFERROR(SUBSTITUTE(PIMExport!CK86,".",",")*1,PIMExport!CK86))</f>
        <v>9061</v>
      </c>
      <c r="CL88" s="47">
        <f>IFERROR(PIMExport!CL86*1,IFERROR(SUBSTITUTE(PIMExport!CL86,".",",")*1,PIMExport!CL86))</f>
        <v>10021</v>
      </c>
      <c r="CM88" s="47">
        <f>IFERROR(PIMExport!CM86*1,IFERROR(SUBSTITUTE(PIMExport!CM86,".",",")*1,PIMExport!CM86))</f>
        <v>11001</v>
      </c>
      <c r="CN88" s="47">
        <f>IFERROR(PIMExport!CN86*1,IFERROR(SUBSTITUTE(PIMExport!CN86,".",",")*1,PIMExport!CN86))</f>
        <v>15000</v>
      </c>
      <c r="CO88" s="47">
        <f>IFERROR(PIMExport!CO86*1,IFERROR(SUBSTITUTE(PIMExport!CO86,".",",")*1,PIMExport!CO86))</f>
        <v>0</v>
      </c>
      <c r="CP88" s="47">
        <f>IFERROR(PIMExport!CP86*1,IFERROR(SUBSTITUTE(PIMExport!CP86,".",",")*1,PIMExport!CP86))</f>
        <v>0</v>
      </c>
      <c r="CQ88" s="47">
        <f>IFERROR(PIMExport!CQ86*1,IFERROR(SUBSTITUTE(PIMExport!CQ86,".",",")*1,PIMExport!CQ86))</f>
        <v>0</v>
      </c>
      <c r="CR88" s="47">
        <f>IFERROR(PIMExport!CR86*1,IFERROR(SUBSTITUTE(PIMExport!CR86,".",",")*1,PIMExport!CR86))</f>
        <v>0</v>
      </c>
      <c r="CS88" s="47">
        <f>IFERROR(PIMExport!CS86*1,IFERROR(SUBSTITUTE(PIMExport!CS86,".",",")*1,PIMExport!CS86))</f>
        <v>0</v>
      </c>
      <c r="CT88" s="47">
        <f>IFERROR(PIMExport!CT86*1,IFERROR(SUBSTITUTE(PIMExport!CT86,".",",")*1,PIMExport!CT86))</f>
        <v>0</v>
      </c>
      <c r="CU88" s="47">
        <f>IFERROR(PIMExport!CU86*1,IFERROR(SUBSTITUTE(PIMExport!CU86,".",",")*1,PIMExport!CU86))</f>
        <v>40</v>
      </c>
      <c r="CV88" s="47">
        <f>IFERROR(PIMExport!CV86*1,IFERROR(SUBSTITUTE(PIMExport!CV86,".",",")*1,PIMExport!CV86))</f>
        <v>14900</v>
      </c>
      <c r="CW88" s="47">
        <f>IFERROR(PIMExport!CW86*1,IFERROR(SUBSTITUTE(PIMExport!CW86,".",",")*1,PIMExport!CW86))</f>
        <v>6.3400000000000001E-4</v>
      </c>
      <c r="CX88" s="47">
        <f>IFERROR(PIMExport!CX86*1,IFERROR(SUBSTITUTE(PIMExport!CX86,".",",")*1,PIMExport!CX86))</f>
        <v>1200</v>
      </c>
      <c r="CY88" s="47">
        <f>IFERROR(PIMExport!CY86*1,IFERROR(SUBSTITUTE(PIMExport!CY86,".",",")*1,PIMExport!CY86))</f>
        <v>1500</v>
      </c>
      <c r="CZ88" s="47">
        <f>IFERROR(PIMExport!CZ86*1,IFERROR(SUBSTITUTE(PIMExport!CZ86,".",",")*1,PIMExport!CZ86))</f>
        <v>34500</v>
      </c>
      <c r="DA88" s="47">
        <f>IFERROR(PIMExport!DA86*1,IFERROR(SUBSTITUTE(PIMExport!DA86,".",",")*1,PIMExport!DA86))</f>
        <v>1000</v>
      </c>
      <c r="DB88" s="47">
        <f>IFERROR(PIMExport!DB86*1,IFERROR(SUBSTITUTE(PIMExport!DB86,".",",")*1,PIMExport!DB86))</f>
        <v>0</v>
      </c>
      <c r="DC88" s="47">
        <f>IFERROR(PIMExport!DC86*1,IFERROR(SUBSTITUTE(PIMExport!DC86,".",",")*1,PIMExport!DC86))</f>
        <v>0</v>
      </c>
      <c r="DD88" s="47">
        <f>IFERROR(PIMExport!DD86*1,IFERROR(SUBSTITUTE(PIMExport!DD86,".",",")*1,PIMExport!DD86))</f>
        <v>0</v>
      </c>
      <c r="DE88" s="47">
        <f>IFERROR(PIMExport!DE86*1,IFERROR(SUBSTITUTE(PIMExport!DE86,".",",")*1,PIMExport!DE86))</f>
        <v>0</v>
      </c>
      <c r="DF88" s="47">
        <f>IFERROR(PIMExport!DF86*1,IFERROR(SUBSTITUTE(PIMExport!DF86,".",",")*1,PIMExport!DF86))</f>
        <v>0</v>
      </c>
      <c r="DG88" s="47">
        <f>IFERROR(PIMExport!DG86*1,IFERROR(SUBSTITUTE(PIMExport!DG86,".",",")*1,PIMExport!DG86))</f>
        <v>0</v>
      </c>
      <c r="DH88" s="47" t="str">
        <f>IFERROR(PIMExport!DH86*1,IFERROR(SUBSTITUTE(PIMExport!DH86,".",",")*1,PIMExport!DH86))</f>
        <v>Equal to or better than 0.025 mm</v>
      </c>
      <c r="DI88" s="47">
        <f>IFERROR(PIMExport!DI86*1,IFERROR(SUBSTITUTE(PIMExport!DI86,".",",")*1,PIMExport!DI86))</f>
        <v>0</v>
      </c>
      <c r="DJ88" s="47" t="str">
        <f>IFERROR(PIMExport!DJ86*1,IFERROR(SUBSTITUTE(PIMExport!DJ86,".",",")*1,PIMExport!DJ86))</f>
        <v>120 x 120 mm</v>
      </c>
      <c r="DK88" s="47" t="str">
        <f>IFERROR(PIMExport!DK86*1,IFERROR(SUBSTITUTE(PIMExport!DK86,".",",")*1,PIMExport!DK86))</f>
        <v>32 mm</v>
      </c>
      <c r="DL88" s="47">
        <f>IFERROR(PIMExport!DL86*1,IFERROR(SUBSTITUTE(PIMExport!DL86,".",",")*1,PIMExport!DL86))</f>
        <v>520</v>
      </c>
      <c r="DM88" s="47">
        <f>IFERROR(PIMExport!DM86*1,IFERROR(SUBSTITUTE(PIMExport!DM86,".",",")*1,PIMExport!DM86))</f>
        <v>5780</v>
      </c>
      <c r="DN88" s="47">
        <f>IFERROR(PIMExport!DN86*1,IFERROR(SUBSTITUTE(PIMExport!DN86,".",",")*1,PIMExport!DN86))</f>
        <v>0</v>
      </c>
      <c r="DO88" s="47">
        <f>IFERROR(PIMExport!DO86*1,IFERROR(SUBSTITUTE(PIMExport!DO86,".",",")*1,PIMExport!DO86))</f>
        <v>0</v>
      </c>
    </row>
    <row r="89" spans="1:119">
      <c r="A89" s="47" t="str">
        <f>IFERROR(PIMExport!A87*1,IFERROR(SUBSTITUTE(PIMExport!A87,".",",")*1,PIMExport!A87))</f>
        <v>WM12D05-N</v>
      </c>
      <c r="B89" s="47" t="str">
        <f>IFERROR(PIMExport!B87*1,IFERROR(SUBSTITUTE(PIMExport!B87,".",",")*1,PIMExport!B87))</f>
        <v>BallScrew</v>
      </c>
      <c r="C89" s="47" t="str">
        <f>IFERROR(PIMExport!C87*1,IFERROR(SUBSTITUTE(PIMExport!C87,".",",")*1,PIMExport!C87))</f>
        <v>Ball Guide</v>
      </c>
      <c r="D89" s="47">
        <f>IFERROR(PIMExport!D87*1,IFERROR(SUBSTITUTE(PIMExport!D87,".",",")*1,PIMExport!D87))</f>
        <v>11000</v>
      </c>
      <c r="E89" s="47">
        <f>IFERROR(PIMExport!E87*1,IFERROR(SUBSTITUTE(PIMExport!E87,".",",")*1,PIMExport!E87))</f>
        <v>9.25</v>
      </c>
      <c r="F89" s="47">
        <f>IFERROR(PIMExport!F87*1,IFERROR(SUBSTITUTE(PIMExport!F87,".",",")*1,PIMExport!F87))</f>
        <v>0</v>
      </c>
      <c r="G89" s="47">
        <f>IFERROR(PIMExport!G87*1,IFERROR(SUBSTITUTE(PIMExport!G87,".",",")*1,PIMExport!G87))</f>
        <v>25.91</v>
      </c>
      <c r="H89" s="47">
        <f>IFERROR(PIMExport!H87*1,IFERROR(SUBSTITUTE(PIMExport!H87,".",",")*1,PIMExport!H87))</f>
        <v>1.93</v>
      </c>
      <c r="I89" s="47">
        <f>IFERROR(PIMExport!I87*1,IFERROR(SUBSTITUTE(PIMExport!I87,".",",")*1,PIMExport!I87))</f>
        <v>186</v>
      </c>
      <c r="J89" s="47">
        <f>IFERROR(PIMExport!J87*1,IFERROR(SUBSTITUTE(PIMExport!J87,".",",")*1,PIMExport!J87))</f>
        <v>80.75</v>
      </c>
      <c r="K89" s="47">
        <f>IFERROR(PIMExport!K87*1,IFERROR(SUBSTITUTE(PIMExport!K87,".",",")*1,PIMExport!K87))</f>
        <v>0</v>
      </c>
      <c r="L89" s="47">
        <f>IFERROR(PIMExport!L87*1,IFERROR(SUBSTITUTE(PIMExport!L87,".",",")*1,PIMExport!L87))</f>
        <v>3.8000000000000002E-4</v>
      </c>
      <c r="M89" s="47">
        <f>IFERROR(PIMExport!M87*1,IFERROR(SUBSTITUTE(PIMExport!M87,".",",")*1,PIMExport!M87))</f>
        <v>0.9</v>
      </c>
      <c r="N89" s="47">
        <f>IFERROR(PIMExport!N87*1,IFERROR(SUBSTITUTE(PIMExport!N87,".",",")*1,PIMExport!N87))</f>
        <v>150</v>
      </c>
      <c r="O89" s="47">
        <f>IFERROR(PIMExport!O87*1,IFERROR(SUBSTITUTE(PIMExport!O87,".",",")*1,PIMExport!O87))</f>
        <v>1500</v>
      </c>
      <c r="P89" s="47">
        <f>IFERROR(PIMExport!P87*1,IFERROR(SUBSTITUTE(PIMExport!P87,".",",")*1,PIMExport!P87))</f>
        <v>3000</v>
      </c>
      <c r="Q89" s="47">
        <f>IFERROR(PIMExport!Q87*1,IFERROR(SUBSTITUTE(PIMExport!Q87,".",",")*1,PIMExport!Q87))</f>
        <v>1.4</v>
      </c>
      <c r="R89" s="47">
        <f>IFERROR(PIMExport!R87*1,IFERROR(SUBSTITUTE(PIMExport!R87,".",",")*1,PIMExport!R87))</f>
        <v>2.5</v>
      </c>
      <c r="S89" s="47">
        <f>IFERROR(PIMExport!S87*1,IFERROR(SUBSTITUTE(PIMExport!S87,".",",")*1,PIMExport!S87))</f>
        <v>3</v>
      </c>
      <c r="T89" s="47">
        <f>IFERROR(PIMExport!T87*1,IFERROR(SUBSTITUTE(PIMExport!T87,".",",")*1,PIMExport!T87))</f>
        <v>30</v>
      </c>
      <c r="U89" s="47">
        <f>IFERROR(PIMExport!U87*1,IFERROR(SUBSTITUTE(PIMExport!U87,".",",")*1,PIMExport!U87))</f>
        <v>0.1</v>
      </c>
      <c r="V89" s="47">
        <f>IFERROR(PIMExport!V87*1,IFERROR(SUBSTITUTE(PIMExport!V87,".",",")*1,PIMExport!V87))</f>
        <v>0</v>
      </c>
      <c r="W89" s="47">
        <f>IFERROR(PIMExport!W87*1,IFERROR(SUBSTITUTE(PIMExport!W87,".",",")*1,PIMExport!W87))</f>
        <v>0</v>
      </c>
      <c r="X89" s="47">
        <f>IFERROR(PIMExport!X87*1,IFERROR(SUBSTITUTE(PIMExport!X87,".",",")*1,PIMExport!X87))</f>
        <v>0</v>
      </c>
      <c r="Y89" s="47">
        <f>IFERROR(PIMExport!Y87*1,IFERROR(SUBSTITUTE(PIMExport!Y87,".",",")*1,PIMExport!Y87))</f>
        <v>12000</v>
      </c>
      <c r="Z89" s="47">
        <f>IFERROR(PIMExport!Z87*1,IFERROR(SUBSTITUTE(PIMExport!Z87,".",",")*1,PIMExport!Z87))</f>
        <v>0</v>
      </c>
      <c r="AA89" s="47">
        <f>IFERROR(PIMExport!AA87*1,IFERROR(SUBSTITUTE(PIMExport!AA87,".",",")*1,PIMExport!AA87))</f>
        <v>0</v>
      </c>
      <c r="AB89" s="47">
        <f>IFERROR(PIMExport!AB87*1,IFERROR(SUBSTITUTE(PIMExport!AB87,".",",")*1,PIMExport!AB87))</f>
        <v>0</v>
      </c>
      <c r="AC89" s="47">
        <f>IFERROR(PIMExport!AC87*1,IFERROR(SUBSTITUTE(PIMExport!AC87,".",",")*1,PIMExport!AC87))</f>
        <v>0</v>
      </c>
      <c r="AD89" s="47">
        <f>IFERROR(PIMExport!AD87*1,IFERROR(SUBSTITUTE(PIMExport!AD87,".",",")*1,PIMExport!AD87))</f>
        <v>0</v>
      </c>
      <c r="AE89" s="47">
        <f>IFERROR(PIMExport!AE87*1,IFERROR(SUBSTITUTE(PIMExport!AE87,".",",")*1,PIMExport!AE87))</f>
        <v>6000</v>
      </c>
      <c r="AF89" s="47">
        <f>IFERROR(PIMExport!AF87*1,IFERROR(SUBSTITUTE(PIMExport!AF87,".",",")*1,PIMExport!AF87))</f>
        <v>6000</v>
      </c>
      <c r="AG89" s="47">
        <f>IFERROR(PIMExport!AG87*1,IFERROR(SUBSTITUTE(PIMExport!AG87,".",",")*1,PIMExport!AG87))</f>
        <v>500</v>
      </c>
      <c r="AH89" s="47">
        <f>IFERROR(PIMExport!AH87*1,IFERROR(SUBSTITUTE(PIMExport!AH87,".",",")*1,PIMExport!AH87))</f>
        <v>600</v>
      </c>
      <c r="AI89" s="47">
        <f>IFERROR(PIMExport!AI87*1,IFERROR(SUBSTITUTE(PIMExport!AI87,".",",")*1,PIMExport!AI87))</f>
        <v>600</v>
      </c>
      <c r="AJ89" s="47">
        <f>IFERROR(PIMExport!AJ87*1,IFERROR(SUBSTITUTE(PIMExport!AJ87,".",",")*1,PIMExport!AJ87))</f>
        <v>0</v>
      </c>
      <c r="AK89" s="47">
        <f>IFERROR(PIMExport!AK87*1,IFERROR(SUBSTITUTE(PIMExport!AK87,".",",")*1,PIMExport!AK87))</f>
        <v>0</v>
      </c>
      <c r="AL89" s="47">
        <f>IFERROR(PIMExport!AL87*1,IFERROR(SUBSTITUTE(PIMExport!AL87,".",",")*1,PIMExport!AL87))</f>
        <v>0.25</v>
      </c>
      <c r="AM89" s="47">
        <f>IFERROR(PIMExport!AM87*1,IFERROR(SUBSTITUTE(PIMExport!AM87,".",",")*1,PIMExport!AM87))</f>
        <v>20</v>
      </c>
      <c r="AN89" s="47">
        <f>IFERROR(PIMExport!AN87*1,IFERROR(SUBSTITUTE(PIMExport!AN87,".",",")*1,PIMExport!AN87))</f>
        <v>1</v>
      </c>
      <c r="AO89" s="47">
        <f>IFERROR(PIMExport!AO87*1,IFERROR(SUBSTITUTE(PIMExport!AO87,".",",")*1,PIMExport!AO87))</f>
        <v>71676</v>
      </c>
      <c r="AP89" s="47">
        <f>IFERROR(PIMExport!AP87*1,IFERROR(SUBSTITUTE(PIMExport!AP87,".",",")*1,PIMExport!AP87))</f>
        <v>1000</v>
      </c>
      <c r="AQ89" s="47">
        <f>IFERROR(PIMExport!AQ87*1,IFERROR(SUBSTITUTE(PIMExport!AQ87,".",",")*1,PIMExport!AQ87))</f>
        <v>0</v>
      </c>
      <c r="AR89" s="47">
        <f>IFERROR(PIMExport!AR87*1,IFERROR(SUBSTITUTE(PIMExport!AR87,".",",")*1,PIMExport!AR87))</f>
        <v>0</v>
      </c>
      <c r="AS89" s="47">
        <f>IFERROR(PIMExport!AS87*1,IFERROR(SUBSTITUTE(PIMExport!AS87,".",",")*1,PIMExport!AS87))</f>
        <v>0</v>
      </c>
      <c r="AT89" s="47">
        <f>IFERROR(PIMExport!AT87*1,IFERROR(SUBSTITUTE(PIMExport!AT87,".",",")*1,PIMExport!AT87))</f>
        <v>0</v>
      </c>
      <c r="AU89" s="47">
        <f>IFERROR(PIMExport!AU87*1,IFERROR(SUBSTITUTE(PIMExport!AU87,".",",")*1,PIMExport!AU87))</f>
        <v>0</v>
      </c>
      <c r="AV89" s="47">
        <f>IFERROR(PIMExport!AV87*1,IFERROR(SUBSTITUTE(PIMExport!AV87,".",",")*1,PIMExport!AV87))</f>
        <v>0</v>
      </c>
      <c r="AW89" s="47">
        <f>IFERROR(PIMExport!AW87*1,IFERROR(SUBSTITUTE(PIMExport!AW87,".",",")*1,PIMExport!AW87))</f>
        <v>0</v>
      </c>
      <c r="AX89" s="47">
        <f>IFERROR(PIMExport!AX87*1,IFERROR(SUBSTITUTE(PIMExport!AX87,".",",")*1,PIMExport!AX87))</f>
        <v>0</v>
      </c>
      <c r="AY89" s="47">
        <f>IFERROR(PIMExport!AY87*1,IFERROR(SUBSTITUTE(PIMExport!AY87,".",",")*1,PIMExport!AY87))</f>
        <v>0</v>
      </c>
      <c r="AZ89" s="47">
        <f>IFERROR(PIMExport!AZ87*1,IFERROR(SUBSTITUTE(PIMExport!AZ87,".",",")*1,PIMExport!AZ87))</f>
        <v>0</v>
      </c>
      <c r="BA89" s="47">
        <f>IFERROR(PIMExport!BA87*1,IFERROR(SUBSTITUTE(PIMExport!BA87,".",",")*1,PIMExport!BA87))</f>
        <v>0</v>
      </c>
      <c r="BB89" s="47">
        <f>IFERROR(PIMExport!BB87*1,IFERROR(SUBSTITUTE(PIMExport!BB87,".",",")*1,PIMExport!BB87))</f>
        <v>0</v>
      </c>
      <c r="BC89" s="47">
        <f>IFERROR(PIMExport!BC87*1,IFERROR(SUBSTITUTE(PIMExport!BC87,".",",")*1,PIMExport!BC87))</f>
        <v>0</v>
      </c>
      <c r="BD89" s="47">
        <f>IFERROR(PIMExport!BD87*1,IFERROR(SUBSTITUTE(PIMExport!BD87,".",",")*1,PIMExport!BD87))</f>
        <v>0</v>
      </c>
      <c r="BE89" s="47">
        <f>IFERROR(PIMExport!BE87*1,IFERROR(SUBSTITUTE(PIMExport!BE87,".",",")*1,PIMExport!BE87))</f>
        <v>0</v>
      </c>
      <c r="BF89" s="47">
        <f>IFERROR(PIMExport!BF87*1,IFERROR(SUBSTITUTE(PIMExport!BF87,".",",")*1,PIMExport!BF87))</f>
        <v>0</v>
      </c>
      <c r="BG89" s="47">
        <f>IFERROR(PIMExport!BG87*1,IFERROR(SUBSTITUTE(PIMExport!BG87,".",",")*1,PIMExport!BG87))</f>
        <v>595</v>
      </c>
      <c r="BH89" s="47">
        <f>IFERROR(PIMExport!BH87*1,IFERROR(SUBSTITUTE(PIMExport!BH87,".",",")*1,PIMExport!BH87))</f>
        <v>735</v>
      </c>
      <c r="BI89" s="47">
        <f>IFERROR(PIMExport!BI87*1,IFERROR(SUBSTITUTE(PIMExport!BI87,".",",")*1,PIMExport!BI87))</f>
        <v>805</v>
      </c>
      <c r="BJ89" s="47">
        <f>IFERROR(PIMExport!BJ87*1,IFERROR(SUBSTITUTE(PIMExport!BJ87,".",",")*1,PIMExport!BJ87))</f>
        <v>875</v>
      </c>
      <c r="BK89" s="47">
        <f>IFERROR(PIMExport!BK87*1,IFERROR(SUBSTITUTE(PIMExport!BK87,".",",")*1,PIMExport!BK87))</f>
        <v>945</v>
      </c>
      <c r="BL89" s="47">
        <f>IFERROR(PIMExport!BL87*1,IFERROR(SUBSTITUTE(PIMExport!BL87,".",",")*1,PIMExport!BL87))</f>
        <v>1015</v>
      </c>
      <c r="BM89" s="47">
        <f>IFERROR(PIMExport!BM87*1,IFERROR(SUBSTITUTE(PIMExport!BM87,".",",")*1,PIMExport!BM87))</f>
        <v>1085</v>
      </c>
      <c r="BN89" s="47">
        <f>IFERROR(PIMExport!BN87*1,IFERROR(SUBSTITUTE(PIMExport!BN87,".",",")*1,PIMExport!BN87))</f>
        <v>1145</v>
      </c>
      <c r="BO89" s="47">
        <f>IFERROR(PIMExport!BO87*1,IFERROR(SUBSTITUTE(PIMExport!BO87,".",",")*1,PIMExport!BO87))</f>
        <v>1215</v>
      </c>
      <c r="BP89" s="47">
        <f>IFERROR(PIMExport!BP87*1,IFERROR(SUBSTITUTE(PIMExport!BP87,".",",")*1,PIMExport!BP87))</f>
        <v>1275</v>
      </c>
      <c r="BQ89" s="47">
        <f>IFERROR(PIMExport!BQ87*1,IFERROR(SUBSTITUTE(PIMExport!BQ87,".",",")*1,PIMExport!BQ87))</f>
        <v>1345</v>
      </c>
      <c r="BR89" s="47">
        <f>IFERROR(PIMExport!BR87*1,IFERROR(SUBSTITUTE(PIMExport!BR87,".",",")*1,PIMExport!BR87))</f>
        <v>1415</v>
      </c>
      <c r="BS89" s="47">
        <f>IFERROR(PIMExport!BS87*1,IFERROR(SUBSTITUTE(PIMExport!BS87,".",",")*1,PIMExport!BS87))</f>
        <v>0</v>
      </c>
      <c r="BT89" s="47">
        <f>IFERROR(PIMExport!BT87*1,IFERROR(SUBSTITUTE(PIMExport!BT87,".",",")*1,PIMExport!BT87))</f>
        <v>0</v>
      </c>
      <c r="BU89" s="47">
        <f>IFERROR(PIMExport!BU87*1,IFERROR(SUBSTITUTE(PIMExport!BU87,".",",")*1,PIMExport!BU87))</f>
        <v>0</v>
      </c>
      <c r="BV89" s="47">
        <f>IFERROR(PIMExport!BV87*1,IFERROR(SUBSTITUTE(PIMExport!BV87,".",",")*1,PIMExport!BV87))</f>
        <v>0</v>
      </c>
      <c r="BW89" s="47">
        <f>IFERROR(PIMExport!BW87*1,IFERROR(SUBSTITUTE(PIMExport!BW87,".",",")*1,PIMExport!BW87))</f>
        <v>0</v>
      </c>
      <c r="BX89" s="47">
        <f>IFERROR(PIMExport!BX87*1,IFERROR(SUBSTITUTE(PIMExport!BX87,".",",")*1,PIMExport!BX87))</f>
        <v>0</v>
      </c>
      <c r="BY89" s="47">
        <f>IFERROR(PIMExport!BY87*1,IFERROR(SUBSTITUTE(PIMExport!BY87,".",",")*1,PIMExport!BY87))</f>
        <v>0</v>
      </c>
      <c r="BZ89" s="47">
        <f>IFERROR(PIMExport!BZ87*1,IFERROR(SUBSTITUTE(PIMExport!BZ87,".",",")*1,PIMExport!BZ87))</f>
        <v>0</v>
      </c>
      <c r="CA89" s="47">
        <f>IFERROR(PIMExport!CA87*1,IFERROR(SUBSTITUTE(PIMExport!CA87,".",",")*1,PIMExport!CA87))</f>
        <v>0</v>
      </c>
      <c r="CB89" s="47">
        <f>IFERROR(PIMExport!CB87*1,IFERROR(SUBSTITUTE(PIMExport!CB87,".",",")*1,PIMExport!CB87))</f>
        <v>891</v>
      </c>
      <c r="CC89" s="47">
        <f>IFERROR(PIMExport!CC87*1,IFERROR(SUBSTITUTE(PIMExport!CC87,".",",")*1,PIMExport!CC87))</f>
        <v>1696</v>
      </c>
      <c r="CD89" s="47">
        <f>IFERROR(PIMExport!CD87*1,IFERROR(SUBSTITUTE(PIMExport!CD87,".",",")*1,PIMExport!CD87))</f>
        <v>2626</v>
      </c>
      <c r="CE89" s="47">
        <f>IFERROR(PIMExport!CE87*1,IFERROR(SUBSTITUTE(PIMExport!CE87,".",",")*1,PIMExport!CE87))</f>
        <v>3556</v>
      </c>
      <c r="CF89" s="47">
        <f>IFERROR(PIMExport!CF87*1,IFERROR(SUBSTITUTE(PIMExport!CF87,".",",")*1,PIMExport!CF87))</f>
        <v>4486</v>
      </c>
      <c r="CG89" s="47">
        <f>IFERROR(PIMExport!CG87*1,IFERROR(SUBSTITUTE(PIMExport!CG87,".",",")*1,PIMExport!CG87))</f>
        <v>5416</v>
      </c>
      <c r="CH89" s="47">
        <f>IFERROR(PIMExport!CH87*1,IFERROR(SUBSTITUTE(PIMExport!CH87,".",",")*1,PIMExport!CH87))</f>
        <v>6346</v>
      </c>
      <c r="CI89" s="47">
        <f>IFERROR(PIMExport!CI87*1,IFERROR(SUBSTITUTE(PIMExport!CI87,".",",")*1,PIMExport!CI87))</f>
        <v>7286</v>
      </c>
      <c r="CJ89" s="47">
        <f>IFERROR(PIMExport!CJ87*1,IFERROR(SUBSTITUTE(PIMExport!CJ87,".",",")*1,PIMExport!CJ87))</f>
        <v>8216</v>
      </c>
      <c r="CK89" s="47">
        <f>IFERROR(PIMExport!CK87*1,IFERROR(SUBSTITUTE(PIMExport!CK87,".",",")*1,PIMExport!CK87))</f>
        <v>9241</v>
      </c>
      <c r="CL89" s="47">
        <f>IFERROR(PIMExport!CL87*1,IFERROR(SUBSTITUTE(PIMExport!CL87,".",",")*1,PIMExport!CL87))</f>
        <v>10201</v>
      </c>
      <c r="CM89" s="47">
        <f>IFERROR(PIMExport!CM87*1,IFERROR(SUBSTITUTE(PIMExport!CM87,".",",")*1,PIMExport!CM87))</f>
        <v>11001</v>
      </c>
      <c r="CN89" s="47">
        <f>IFERROR(PIMExport!CN87*1,IFERROR(SUBSTITUTE(PIMExport!CN87,".",",")*1,PIMExport!CN87))</f>
        <v>15000</v>
      </c>
      <c r="CO89" s="47">
        <f>IFERROR(PIMExport!CO87*1,IFERROR(SUBSTITUTE(PIMExport!CO87,".",",")*1,PIMExport!CO87))</f>
        <v>0</v>
      </c>
      <c r="CP89" s="47">
        <f>IFERROR(PIMExport!CP87*1,IFERROR(SUBSTITUTE(PIMExport!CP87,".",",")*1,PIMExport!CP87))</f>
        <v>0</v>
      </c>
      <c r="CQ89" s="47">
        <f>IFERROR(PIMExport!CQ87*1,IFERROR(SUBSTITUTE(PIMExport!CQ87,".",",")*1,PIMExport!CQ87))</f>
        <v>0</v>
      </c>
      <c r="CR89" s="47">
        <f>IFERROR(PIMExport!CR87*1,IFERROR(SUBSTITUTE(PIMExport!CR87,".",",")*1,PIMExport!CR87))</f>
        <v>0</v>
      </c>
      <c r="CS89" s="47">
        <f>IFERROR(PIMExport!CS87*1,IFERROR(SUBSTITUTE(PIMExport!CS87,".",",")*1,PIMExport!CS87))</f>
        <v>0</v>
      </c>
      <c r="CT89" s="47">
        <f>IFERROR(PIMExport!CT87*1,IFERROR(SUBSTITUTE(PIMExport!CT87,".",",")*1,PIMExport!CT87))</f>
        <v>0</v>
      </c>
      <c r="CU89" s="47">
        <f>IFERROR(PIMExport!CU87*1,IFERROR(SUBSTITUTE(PIMExport!CU87,".",",")*1,PIMExport!CU87))</f>
        <v>5</v>
      </c>
      <c r="CV89" s="47">
        <f>IFERROR(PIMExport!CV87*1,IFERROR(SUBSTITUTE(PIMExport!CV87,".",",")*1,PIMExport!CV87))</f>
        <v>21500</v>
      </c>
      <c r="CW89" s="47">
        <f>IFERROR(PIMExport!CW87*1,IFERROR(SUBSTITUTE(PIMExport!CW87,".",",")*1,PIMExport!CW87))</f>
        <v>6.3400000000000001E-4</v>
      </c>
      <c r="CX89" s="47">
        <f>IFERROR(PIMExport!CX87*1,IFERROR(SUBSTITUTE(PIMExport!CX87,".",",")*1,PIMExport!CX87))</f>
        <v>1200</v>
      </c>
      <c r="CY89" s="47">
        <f>IFERROR(PIMExport!CY87*1,IFERROR(SUBSTITUTE(PIMExport!CY87,".",",")*1,PIMExport!CY87))</f>
        <v>1500</v>
      </c>
      <c r="CZ89" s="47">
        <f>IFERROR(PIMExport!CZ87*1,IFERROR(SUBSTITUTE(PIMExport!CZ87,".",",")*1,PIMExport!CZ87))</f>
        <v>34500</v>
      </c>
      <c r="DA89" s="47">
        <f>IFERROR(PIMExport!DA87*1,IFERROR(SUBSTITUTE(PIMExport!DA87,".",",")*1,PIMExport!DA87))</f>
        <v>1000</v>
      </c>
      <c r="DB89" s="47">
        <f>IFERROR(PIMExport!DB87*1,IFERROR(SUBSTITUTE(PIMExport!DB87,".",",")*1,PIMExport!DB87))</f>
        <v>0</v>
      </c>
      <c r="DC89" s="47">
        <f>IFERROR(PIMExport!DC87*1,IFERROR(SUBSTITUTE(PIMExport!DC87,".",",")*1,PIMExport!DC87))</f>
        <v>0</v>
      </c>
      <c r="DD89" s="47">
        <f>IFERROR(PIMExport!DD87*1,IFERROR(SUBSTITUTE(PIMExport!DD87,".",",")*1,PIMExport!DD87))</f>
        <v>0</v>
      </c>
      <c r="DE89" s="47">
        <f>IFERROR(PIMExport!DE87*1,IFERROR(SUBSTITUTE(PIMExport!DE87,".",",")*1,PIMExport!DE87))</f>
        <v>0</v>
      </c>
      <c r="DF89" s="47">
        <f>IFERROR(PIMExport!DF87*1,IFERROR(SUBSTITUTE(PIMExport!DF87,".",",")*1,PIMExport!DF87))</f>
        <v>0</v>
      </c>
      <c r="DG89" s="47">
        <f>IFERROR(PIMExport!DG87*1,IFERROR(SUBSTITUTE(PIMExport!DG87,".",",")*1,PIMExport!DG87))</f>
        <v>0</v>
      </c>
      <c r="DH89" s="47" t="str">
        <f>IFERROR(PIMExport!DH87*1,IFERROR(SUBSTITUTE(PIMExport!DH87,".",",")*1,PIMExport!DH87))</f>
        <v>Equal to or better than 0.025 mm</v>
      </c>
      <c r="DI89" s="47">
        <f>IFERROR(PIMExport!DI87*1,IFERROR(SUBSTITUTE(PIMExport!DI87,".",",")*1,PIMExport!DI87))</f>
        <v>0</v>
      </c>
      <c r="DJ89" s="47" t="str">
        <f>IFERROR(PIMExport!DJ87*1,IFERROR(SUBSTITUTE(PIMExport!DJ87,".",",")*1,PIMExport!DJ87))</f>
        <v>120 x 120 mm</v>
      </c>
      <c r="DK89" s="47" t="str">
        <f>IFERROR(PIMExport!DK87*1,IFERROR(SUBSTITUTE(PIMExport!DK87,".",",")*1,PIMExport!DK87))</f>
        <v>32 mm</v>
      </c>
      <c r="DL89" s="47">
        <f>IFERROR(PIMExport!DL87*1,IFERROR(SUBSTITUTE(PIMExport!DL87,".",",")*1,PIMExport!DL87))</f>
        <v>340</v>
      </c>
      <c r="DM89" s="47">
        <f>IFERROR(PIMExport!DM87*1,IFERROR(SUBSTITUTE(PIMExport!DM87,".",",")*1,PIMExport!DM87))</f>
        <v>12415</v>
      </c>
      <c r="DN89" s="47">
        <f>IFERROR(PIMExport!DN87*1,IFERROR(SUBSTITUTE(PIMExport!DN87,".",",")*1,PIMExport!DN87))</f>
        <v>0</v>
      </c>
      <c r="DO89" s="47">
        <f>IFERROR(PIMExport!DO87*1,IFERROR(SUBSTITUTE(PIMExport!DO87,".",",")*1,PIMExport!DO87))</f>
        <v>0</v>
      </c>
    </row>
    <row r="90" spans="1:119">
      <c r="A90" s="47" t="str">
        <f>IFERROR(PIMExport!A88*1,IFERROR(SUBSTITUTE(PIMExport!A88,".",",")*1,PIMExport!A88))</f>
        <v>WM12D10-N</v>
      </c>
      <c r="B90" s="47" t="str">
        <f>IFERROR(PIMExport!B88*1,IFERROR(SUBSTITUTE(PIMExport!B88,".",",")*1,PIMExport!B88))</f>
        <v>BallScrew</v>
      </c>
      <c r="C90" s="47" t="str">
        <f>IFERROR(PIMExport!C88*1,IFERROR(SUBSTITUTE(PIMExport!C88,".",",")*1,PIMExport!C88))</f>
        <v>Ball Guide</v>
      </c>
      <c r="D90" s="47">
        <f>IFERROR(PIMExport!D88*1,IFERROR(SUBSTITUTE(PIMExport!D88,".",",")*1,PIMExport!D88))</f>
        <v>11000</v>
      </c>
      <c r="E90" s="47">
        <f>IFERROR(PIMExport!E88*1,IFERROR(SUBSTITUTE(PIMExport!E88,".",",")*1,PIMExport!E88))</f>
        <v>9.25</v>
      </c>
      <c r="F90" s="47">
        <f>IFERROR(PIMExport!F88*1,IFERROR(SUBSTITUTE(PIMExport!F88,".",",")*1,PIMExport!F88))</f>
        <v>0</v>
      </c>
      <c r="G90" s="47">
        <f>IFERROR(PIMExport!G88*1,IFERROR(SUBSTITUTE(PIMExport!G88,".",",")*1,PIMExport!G88))</f>
        <v>25.91</v>
      </c>
      <c r="H90" s="47">
        <f>IFERROR(PIMExport!H88*1,IFERROR(SUBSTITUTE(PIMExport!H88,".",",")*1,PIMExport!H88))</f>
        <v>1.93</v>
      </c>
      <c r="I90" s="47">
        <f>IFERROR(PIMExport!I88*1,IFERROR(SUBSTITUTE(PIMExport!I88,".",",")*1,PIMExport!I88))</f>
        <v>186</v>
      </c>
      <c r="J90" s="47">
        <f>IFERROR(PIMExport!J88*1,IFERROR(SUBSTITUTE(PIMExport!J88,".",",")*1,PIMExport!J88))</f>
        <v>80.75</v>
      </c>
      <c r="K90" s="47">
        <f>IFERROR(PIMExport!K88*1,IFERROR(SUBSTITUTE(PIMExport!K88,".",",")*1,PIMExport!K88))</f>
        <v>0</v>
      </c>
      <c r="L90" s="47">
        <f>IFERROR(PIMExport!L88*1,IFERROR(SUBSTITUTE(PIMExport!L88,".",",")*1,PIMExport!L88))</f>
        <v>3.8000000000000002E-4</v>
      </c>
      <c r="M90" s="47">
        <f>IFERROR(PIMExport!M88*1,IFERROR(SUBSTITUTE(PIMExport!M88,".",",")*1,PIMExport!M88))</f>
        <v>0.9</v>
      </c>
      <c r="N90" s="47">
        <f>IFERROR(PIMExport!N88*1,IFERROR(SUBSTITUTE(PIMExport!N88,".",",")*1,PIMExport!N88))</f>
        <v>150</v>
      </c>
      <c r="O90" s="47">
        <f>IFERROR(PIMExport!O88*1,IFERROR(SUBSTITUTE(PIMExport!O88,".",",")*1,PIMExport!O88))</f>
        <v>1500</v>
      </c>
      <c r="P90" s="47">
        <f>IFERROR(PIMExport!P88*1,IFERROR(SUBSTITUTE(PIMExport!P88,".",",")*1,PIMExport!P88))</f>
        <v>3000</v>
      </c>
      <c r="Q90" s="47">
        <f>IFERROR(PIMExport!Q88*1,IFERROR(SUBSTITUTE(PIMExport!Q88,".",",")*1,PIMExport!Q88))</f>
        <v>2</v>
      </c>
      <c r="R90" s="47">
        <f>IFERROR(PIMExport!R88*1,IFERROR(SUBSTITUTE(PIMExport!R88,".",",")*1,PIMExport!R88))</f>
        <v>3</v>
      </c>
      <c r="S90" s="47">
        <f>IFERROR(PIMExport!S88*1,IFERROR(SUBSTITUTE(PIMExport!S88,".",",")*1,PIMExport!S88))</f>
        <v>3.7</v>
      </c>
      <c r="T90" s="47">
        <f>IFERROR(PIMExport!T88*1,IFERROR(SUBSTITUTE(PIMExport!T88,".",",")*1,PIMExport!T88))</f>
        <v>30</v>
      </c>
      <c r="U90" s="47">
        <f>IFERROR(PIMExport!U88*1,IFERROR(SUBSTITUTE(PIMExport!U88,".",",")*1,PIMExport!U88))</f>
        <v>0.1</v>
      </c>
      <c r="V90" s="47">
        <f>IFERROR(PIMExport!V88*1,IFERROR(SUBSTITUTE(PIMExport!V88,".",",")*1,PIMExport!V88))</f>
        <v>0</v>
      </c>
      <c r="W90" s="47">
        <f>IFERROR(PIMExport!W88*1,IFERROR(SUBSTITUTE(PIMExport!W88,".",",")*1,PIMExport!W88))</f>
        <v>0</v>
      </c>
      <c r="X90" s="47">
        <f>IFERROR(PIMExport!X88*1,IFERROR(SUBSTITUTE(PIMExport!X88,".",",")*1,PIMExport!X88))</f>
        <v>0</v>
      </c>
      <c r="Y90" s="47">
        <f>IFERROR(PIMExport!Y88*1,IFERROR(SUBSTITUTE(PIMExport!Y88,".",",")*1,PIMExport!Y88))</f>
        <v>12000</v>
      </c>
      <c r="Z90" s="47">
        <f>IFERROR(PIMExport!Z88*1,IFERROR(SUBSTITUTE(PIMExport!Z88,".",",")*1,PIMExport!Z88))</f>
        <v>0</v>
      </c>
      <c r="AA90" s="47">
        <f>IFERROR(PIMExport!AA88*1,IFERROR(SUBSTITUTE(PIMExport!AA88,".",",")*1,PIMExport!AA88))</f>
        <v>0</v>
      </c>
      <c r="AB90" s="47">
        <f>IFERROR(PIMExport!AB88*1,IFERROR(SUBSTITUTE(PIMExport!AB88,".",",")*1,PIMExport!AB88))</f>
        <v>0</v>
      </c>
      <c r="AC90" s="47">
        <f>IFERROR(PIMExport!AC88*1,IFERROR(SUBSTITUTE(PIMExport!AC88,".",",")*1,PIMExport!AC88))</f>
        <v>0</v>
      </c>
      <c r="AD90" s="47">
        <f>IFERROR(PIMExport!AD88*1,IFERROR(SUBSTITUTE(PIMExport!AD88,".",",")*1,PIMExport!AD88))</f>
        <v>0</v>
      </c>
      <c r="AE90" s="47">
        <f>IFERROR(PIMExport!AE88*1,IFERROR(SUBSTITUTE(PIMExport!AE88,".",",")*1,PIMExport!AE88))</f>
        <v>6000</v>
      </c>
      <c r="AF90" s="47">
        <f>IFERROR(PIMExport!AF88*1,IFERROR(SUBSTITUTE(PIMExport!AF88,".",",")*1,PIMExport!AF88))</f>
        <v>6000</v>
      </c>
      <c r="AG90" s="47">
        <f>IFERROR(PIMExport!AG88*1,IFERROR(SUBSTITUTE(PIMExport!AG88,".",",")*1,PIMExport!AG88))</f>
        <v>500</v>
      </c>
      <c r="AH90" s="47">
        <f>IFERROR(PIMExport!AH88*1,IFERROR(SUBSTITUTE(PIMExport!AH88,".",",")*1,PIMExport!AH88))</f>
        <v>600</v>
      </c>
      <c r="AI90" s="47">
        <f>IFERROR(PIMExport!AI88*1,IFERROR(SUBSTITUTE(PIMExport!AI88,".",",")*1,PIMExport!AI88))</f>
        <v>600</v>
      </c>
      <c r="AJ90" s="47">
        <f>IFERROR(PIMExport!AJ88*1,IFERROR(SUBSTITUTE(PIMExport!AJ88,".",",")*1,PIMExport!AJ88))</f>
        <v>0</v>
      </c>
      <c r="AK90" s="47">
        <f>IFERROR(PIMExport!AK88*1,IFERROR(SUBSTITUTE(PIMExport!AK88,".",",")*1,PIMExport!AK88))</f>
        <v>0</v>
      </c>
      <c r="AL90" s="47">
        <f>IFERROR(PIMExport!AL88*1,IFERROR(SUBSTITUTE(PIMExport!AL88,".",",")*1,PIMExport!AL88))</f>
        <v>0.5</v>
      </c>
      <c r="AM90" s="47">
        <f>IFERROR(PIMExport!AM88*1,IFERROR(SUBSTITUTE(PIMExport!AM88,".",",")*1,PIMExport!AM88))</f>
        <v>20</v>
      </c>
      <c r="AN90" s="47">
        <f>IFERROR(PIMExport!AN88*1,IFERROR(SUBSTITUTE(PIMExport!AN88,".",",")*1,PIMExport!AN88))</f>
        <v>1</v>
      </c>
      <c r="AO90" s="47">
        <f>IFERROR(PIMExport!AO88*1,IFERROR(SUBSTITUTE(PIMExport!AO88,".",",")*1,PIMExport!AO88))</f>
        <v>71676</v>
      </c>
      <c r="AP90" s="47">
        <f>IFERROR(PIMExport!AP88*1,IFERROR(SUBSTITUTE(PIMExport!AP88,".",",")*1,PIMExport!AP88))</f>
        <v>1000</v>
      </c>
      <c r="AQ90" s="47">
        <f>IFERROR(PIMExport!AQ88*1,IFERROR(SUBSTITUTE(PIMExport!AQ88,".",",")*1,PIMExport!AQ88))</f>
        <v>0</v>
      </c>
      <c r="AR90" s="47">
        <f>IFERROR(PIMExport!AR88*1,IFERROR(SUBSTITUTE(PIMExport!AR88,".",",")*1,PIMExport!AR88))</f>
        <v>0</v>
      </c>
      <c r="AS90" s="47">
        <f>IFERROR(PIMExport!AS88*1,IFERROR(SUBSTITUTE(PIMExport!AS88,".",",")*1,PIMExport!AS88))</f>
        <v>0</v>
      </c>
      <c r="AT90" s="47">
        <f>IFERROR(PIMExport!AT88*1,IFERROR(SUBSTITUTE(PIMExport!AT88,".",",")*1,PIMExport!AT88))</f>
        <v>0</v>
      </c>
      <c r="AU90" s="47">
        <f>IFERROR(PIMExport!AU88*1,IFERROR(SUBSTITUTE(PIMExport!AU88,".",",")*1,PIMExport!AU88))</f>
        <v>0</v>
      </c>
      <c r="AV90" s="47">
        <f>IFERROR(PIMExport!AV88*1,IFERROR(SUBSTITUTE(PIMExport!AV88,".",",")*1,PIMExport!AV88))</f>
        <v>0</v>
      </c>
      <c r="AW90" s="47">
        <f>IFERROR(PIMExport!AW88*1,IFERROR(SUBSTITUTE(PIMExport!AW88,".",",")*1,PIMExport!AW88))</f>
        <v>0</v>
      </c>
      <c r="AX90" s="47">
        <f>IFERROR(PIMExport!AX88*1,IFERROR(SUBSTITUTE(PIMExport!AX88,".",",")*1,PIMExport!AX88))</f>
        <v>0</v>
      </c>
      <c r="AY90" s="47">
        <f>IFERROR(PIMExport!AY88*1,IFERROR(SUBSTITUTE(PIMExport!AY88,".",",")*1,PIMExport!AY88))</f>
        <v>0</v>
      </c>
      <c r="AZ90" s="47">
        <f>IFERROR(PIMExport!AZ88*1,IFERROR(SUBSTITUTE(PIMExport!AZ88,".",",")*1,PIMExport!AZ88))</f>
        <v>0</v>
      </c>
      <c r="BA90" s="47">
        <f>IFERROR(PIMExport!BA88*1,IFERROR(SUBSTITUTE(PIMExport!BA88,".",",")*1,PIMExport!BA88))</f>
        <v>0</v>
      </c>
      <c r="BB90" s="47">
        <f>IFERROR(PIMExport!BB88*1,IFERROR(SUBSTITUTE(PIMExport!BB88,".",",")*1,PIMExport!BB88))</f>
        <v>0</v>
      </c>
      <c r="BC90" s="47">
        <f>IFERROR(PIMExport!BC88*1,IFERROR(SUBSTITUTE(PIMExport!BC88,".",",")*1,PIMExport!BC88))</f>
        <v>0</v>
      </c>
      <c r="BD90" s="47">
        <f>IFERROR(PIMExport!BD88*1,IFERROR(SUBSTITUTE(PIMExport!BD88,".",",")*1,PIMExport!BD88))</f>
        <v>0</v>
      </c>
      <c r="BE90" s="47">
        <f>IFERROR(PIMExport!BE88*1,IFERROR(SUBSTITUTE(PIMExport!BE88,".",",")*1,PIMExport!BE88))</f>
        <v>0</v>
      </c>
      <c r="BF90" s="47">
        <f>IFERROR(PIMExport!BF88*1,IFERROR(SUBSTITUTE(PIMExport!BF88,".",",")*1,PIMExport!BF88))</f>
        <v>0</v>
      </c>
      <c r="BG90" s="47">
        <f>IFERROR(PIMExport!BG88*1,IFERROR(SUBSTITUTE(PIMExport!BG88,".",",")*1,PIMExport!BG88))</f>
        <v>595</v>
      </c>
      <c r="BH90" s="47">
        <f>IFERROR(PIMExport!BH88*1,IFERROR(SUBSTITUTE(PIMExport!BH88,".",",")*1,PIMExport!BH88))</f>
        <v>735</v>
      </c>
      <c r="BI90" s="47">
        <f>IFERROR(PIMExport!BI88*1,IFERROR(SUBSTITUTE(PIMExport!BI88,".",",")*1,PIMExport!BI88))</f>
        <v>805</v>
      </c>
      <c r="BJ90" s="47">
        <f>IFERROR(PIMExport!BJ88*1,IFERROR(SUBSTITUTE(PIMExport!BJ88,".",",")*1,PIMExport!BJ88))</f>
        <v>875</v>
      </c>
      <c r="BK90" s="47">
        <f>IFERROR(PIMExport!BK88*1,IFERROR(SUBSTITUTE(PIMExport!BK88,".",",")*1,PIMExport!BK88))</f>
        <v>945</v>
      </c>
      <c r="BL90" s="47">
        <f>IFERROR(PIMExport!BL88*1,IFERROR(SUBSTITUTE(PIMExport!BL88,".",",")*1,PIMExport!BL88))</f>
        <v>1015</v>
      </c>
      <c r="BM90" s="47">
        <f>IFERROR(PIMExport!BM88*1,IFERROR(SUBSTITUTE(PIMExport!BM88,".",",")*1,PIMExport!BM88))</f>
        <v>1085</v>
      </c>
      <c r="BN90" s="47">
        <f>IFERROR(PIMExport!BN88*1,IFERROR(SUBSTITUTE(PIMExport!BN88,".",",")*1,PIMExport!BN88))</f>
        <v>1145</v>
      </c>
      <c r="BO90" s="47">
        <f>IFERROR(PIMExport!BO88*1,IFERROR(SUBSTITUTE(PIMExport!BO88,".",",")*1,PIMExport!BO88))</f>
        <v>1215</v>
      </c>
      <c r="BP90" s="47">
        <f>IFERROR(PIMExport!BP88*1,IFERROR(SUBSTITUTE(PIMExport!BP88,".",",")*1,PIMExport!BP88))</f>
        <v>1275</v>
      </c>
      <c r="BQ90" s="47">
        <f>IFERROR(PIMExport!BQ88*1,IFERROR(SUBSTITUTE(PIMExport!BQ88,".",",")*1,PIMExport!BQ88))</f>
        <v>1345</v>
      </c>
      <c r="BR90" s="47">
        <f>IFERROR(PIMExport!BR88*1,IFERROR(SUBSTITUTE(PIMExport!BR88,".",",")*1,PIMExport!BR88))</f>
        <v>1415</v>
      </c>
      <c r="BS90" s="47">
        <f>IFERROR(PIMExport!BS88*1,IFERROR(SUBSTITUTE(PIMExport!BS88,".",",")*1,PIMExport!BS88))</f>
        <v>0</v>
      </c>
      <c r="BT90" s="47">
        <f>IFERROR(PIMExport!BT88*1,IFERROR(SUBSTITUTE(PIMExport!BT88,".",",")*1,PIMExport!BT88))</f>
        <v>0</v>
      </c>
      <c r="BU90" s="47">
        <f>IFERROR(PIMExport!BU88*1,IFERROR(SUBSTITUTE(PIMExport!BU88,".",",")*1,PIMExport!BU88))</f>
        <v>0</v>
      </c>
      <c r="BV90" s="47">
        <f>IFERROR(PIMExport!BV88*1,IFERROR(SUBSTITUTE(PIMExport!BV88,".",",")*1,PIMExport!BV88))</f>
        <v>0</v>
      </c>
      <c r="BW90" s="47">
        <f>IFERROR(PIMExport!BW88*1,IFERROR(SUBSTITUTE(PIMExport!BW88,".",",")*1,PIMExport!BW88))</f>
        <v>0</v>
      </c>
      <c r="BX90" s="47">
        <f>IFERROR(PIMExport!BX88*1,IFERROR(SUBSTITUTE(PIMExport!BX88,".",",")*1,PIMExport!BX88))</f>
        <v>0</v>
      </c>
      <c r="BY90" s="47">
        <f>IFERROR(PIMExport!BY88*1,IFERROR(SUBSTITUTE(PIMExport!BY88,".",",")*1,PIMExport!BY88))</f>
        <v>0</v>
      </c>
      <c r="BZ90" s="47">
        <f>IFERROR(PIMExport!BZ88*1,IFERROR(SUBSTITUTE(PIMExport!BZ88,".",",")*1,PIMExport!BZ88))</f>
        <v>0</v>
      </c>
      <c r="CA90" s="47">
        <f>IFERROR(PIMExport!CA88*1,IFERROR(SUBSTITUTE(PIMExport!CA88,".",",")*1,PIMExport!CA88))</f>
        <v>0</v>
      </c>
      <c r="CB90" s="47">
        <f>IFERROR(PIMExport!CB88*1,IFERROR(SUBSTITUTE(PIMExport!CB88,".",",")*1,PIMExport!CB88))</f>
        <v>891</v>
      </c>
      <c r="CC90" s="47">
        <f>IFERROR(PIMExport!CC88*1,IFERROR(SUBSTITUTE(PIMExport!CC88,".",",")*1,PIMExport!CC88))</f>
        <v>1696</v>
      </c>
      <c r="CD90" s="47">
        <f>IFERROR(PIMExport!CD88*1,IFERROR(SUBSTITUTE(PIMExport!CD88,".",",")*1,PIMExport!CD88))</f>
        <v>2626</v>
      </c>
      <c r="CE90" s="47">
        <f>IFERROR(PIMExport!CE88*1,IFERROR(SUBSTITUTE(PIMExport!CE88,".",",")*1,PIMExport!CE88))</f>
        <v>3556</v>
      </c>
      <c r="CF90" s="47">
        <f>IFERROR(PIMExport!CF88*1,IFERROR(SUBSTITUTE(PIMExport!CF88,".",",")*1,PIMExport!CF88))</f>
        <v>4486</v>
      </c>
      <c r="CG90" s="47">
        <f>IFERROR(PIMExport!CG88*1,IFERROR(SUBSTITUTE(PIMExport!CG88,".",",")*1,PIMExport!CG88))</f>
        <v>5416</v>
      </c>
      <c r="CH90" s="47">
        <f>IFERROR(PIMExport!CH88*1,IFERROR(SUBSTITUTE(PIMExport!CH88,".",",")*1,PIMExport!CH88))</f>
        <v>6346</v>
      </c>
      <c r="CI90" s="47">
        <f>IFERROR(PIMExport!CI88*1,IFERROR(SUBSTITUTE(PIMExport!CI88,".",",")*1,PIMExport!CI88))</f>
        <v>7286</v>
      </c>
      <c r="CJ90" s="47">
        <f>IFERROR(PIMExport!CJ88*1,IFERROR(SUBSTITUTE(PIMExport!CJ88,".",",")*1,PIMExport!CJ88))</f>
        <v>8216</v>
      </c>
      <c r="CK90" s="47">
        <f>IFERROR(PIMExport!CK88*1,IFERROR(SUBSTITUTE(PIMExport!CK88,".",",")*1,PIMExport!CK88))</f>
        <v>9241</v>
      </c>
      <c r="CL90" s="47">
        <f>IFERROR(PIMExport!CL88*1,IFERROR(SUBSTITUTE(PIMExport!CL88,".",",")*1,PIMExport!CL88))</f>
        <v>10201</v>
      </c>
      <c r="CM90" s="47">
        <f>IFERROR(PIMExport!CM88*1,IFERROR(SUBSTITUTE(PIMExport!CM88,".",",")*1,PIMExport!CM88))</f>
        <v>11001</v>
      </c>
      <c r="CN90" s="47">
        <f>IFERROR(PIMExport!CN88*1,IFERROR(SUBSTITUTE(PIMExport!CN88,".",",")*1,PIMExport!CN88))</f>
        <v>15000</v>
      </c>
      <c r="CO90" s="47">
        <f>IFERROR(PIMExport!CO88*1,IFERROR(SUBSTITUTE(PIMExport!CO88,".",",")*1,PIMExport!CO88))</f>
        <v>0</v>
      </c>
      <c r="CP90" s="47">
        <f>IFERROR(PIMExport!CP88*1,IFERROR(SUBSTITUTE(PIMExport!CP88,".",",")*1,PIMExport!CP88))</f>
        <v>0</v>
      </c>
      <c r="CQ90" s="47">
        <f>IFERROR(PIMExport!CQ88*1,IFERROR(SUBSTITUTE(PIMExport!CQ88,".",",")*1,PIMExport!CQ88))</f>
        <v>0</v>
      </c>
      <c r="CR90" s="47">
        <f>IFERROR(PIMExport!CR88*1,IFERROR(SUBSTITUTE(PIMExport!CR88,".",",")*1,PIMExport!CR88))</f>
        <v>0</v>
      </c>
      <c r="CS90" s="47">
        <f>IFERROR(PIMExport!CS88*1,IFERROR(SUBSTITUTE(PIMExport!CS88,".",",")*1,PIMExport!CS88))</f>
        <v>0</v>
      </c>
      <c r="CT90" s="47">
        <f>IFERROR(PIMExport!CT88*1,IFERROR(SUBSTITUTE(PIMExport!CT88,".",",")*1,PIMExport!CT88))</f>
        <v>0</v>
      </c>
      <c r="CU90" s="47">
        <f>IFERROR(PIMExport!CU88*1,IFERROR(SUBSTITUTE(PIMExport!CU88,".",",")*1,PIMExport!CU88))</f>
        <v>10</v>
      </c>
      <c r="CV90" s="47">
        <f>IFERROR(PIMExport!CV88*1,IFERROR(SUBSTITUTE(PIMExport!CV88,".",",")*1,PIMExport!CV88))</f>
        <v>33400</v>
      </c>
      <c r="CW90" s="47">
        <f>IFERROR(PIMExport!CW88*1,IFERROR(SUBSTITUTE(PIMExport!CW88,".",",")*1,PIMExport!CW88))</f>
        <v>6.3400000000000001E-4</v>
      </c>
      <c r="CX90" s="47">
        <f>IFERROR(PIMExport!CX88*1,IFERROR(SUBSTITUTE(PIMExport!CX88,".",",")*1,PIMExport!CX88))</f>
        <v>1200</v>
      </c>
      <c r="CY90" s="47">
        <f>IFERROR(PIMExport!CY88*1,IFERROR(SUBSTITUTE(PIMExport!CY88,".",",")*1,PIMExport!CY88))</f>
        <v>1500</v>
      </c>
      <c r="CZ90" s="47">
        <f>IFERROR(PIMExport!CZ88*1,IFERROR(SUBSTITUTE(PIMExport!CZ88,".",",")*1,PIMExport!CZ88))</f>
        <v>34500</v>
      </c>
      <c r="DA90" s="47">
        <f>IFERROR(PIMExport!DA88*1,IFERROR(SUBSTITUTE(PIMExport!DA88,".",",")*1,PIMExport!DA88))</f>
        <v>1000</v>
      </c>
      <c r="DB90" s="47">
        <f>IFERROR(PIMExport!DB88*1,IFERROR(SUBSTITUTE(PIMExport!DB88,".",",")*1,PIMExport!DB88))</f>
        <v>0</v>
      </c>
      <c r="DC90" s="47">
        <f>IFERROR(PIMExport!DC88*1,IFERROR(SUBSTITUTE(PIMExport!DC88,".",",")*1,PIMExport!DC88))</f>
        <v>0</v>
      </c>
      <c r="DD90" s="47">
        <f>IFERROR(PIMExport!DD88*1,IFERROR(SUBSTITUTE(PIMExport!DD88,".",",")*1,PIMExport!DD88))</f>
        <v>0</v>
      </c>
      <c r="DE90" s="47">
        <f>IFERROR(PIMExport!DE88*1,IFERROR(SUBSTITUTE(PIMExport!DE88,".",",")*1,PIMExport!DE88))</f>
        <v>0</v>
      </c>
      <c r="DF90" s="47">
        <f>IFERROR(PIMExport!DF88*1,IFERROR(SUBSTITUTE(PIMExport!DF88,".",",")*1,PIMExport!DF88))</f>
        <v>0</v>
      </c>
      <c r="DG90" s="47">
        <f>IFERROR(PIMExport!DG88*1,IFERROR(SUBSTITUTE(PIMExport!DG88,".",",")*1,PIMExport!DG88))</f>
        <v>0</v>
      </c>
      <c r="DH90" s="47" t="str">
        <f>IFERROR(PIMExport!DH88*1,IFERROR(SUBSTITUTE(PIMExport!DH88,".",",")*1,PIMExport!DH88))</f>
        <v>Equal to or better than 0.025 mm</v>
      </c>
      <c r="DI90" s="47">
        <f>IFERROR(PIMExport!DI88*1,IFERROR(SUBSTITUTE(PIMExport!DI88,".",",")*1,PIMExport!DI88))</f>
        <v>0</v>
      </c>
      <c r="DJ90" s="47" t="str">
        <f>IFERROR(PIMExport!DJ88*1,IFERROR(SUBSTITUTE(PIMExport!DJ88,".",",")*1,PIMExport!DJ88))</f>
        <v>120 x 120 mm</v>
      </c>
      <c r="DK90" s="47" t="str">
        <f>IFERROR(PIMExport!DK88*1,IFERROR(SUBSTITUTE(PIMExport!DK88,".",",")*1,PIMExport!DK88))</f>
        <v>32 mm</v>
      </c>
      <c r="DL90" s="47">
        <f>IFERROR(PIMExport!DL88*1,IFERROR(SUBSTITUTE(PIMExport!DL88,".",",")*1,PIMExport!DL88))</f>
        <v>340</v>
      </c>
      <c r="DM90" s="47">
        <f>IFERROR(PIMExport!DM88*1,IFERROR(SUBSTITUTE(PIMExport!DM88,".",",")*1,PIMExport!DM88))</f>
        <v>12415</v>
      </c>
      <c r="DN90" s="47">
        <f>IFERROR(PIMExport!DN88*1,IFERROR(SUBSTITUTE(PIMExport!DN88,".",",")*1,PIMExport!DN88))</f>
        <v>0</v>
      </c>
      <c r="DO90" s="47">
        <f>IFERROR(PIMExport!DO88*1,IFERROR(SUBSTITUTE(PIMExport!DO88,".",",")*1,PIMExport!DO88))</f>
        <v>0</v>
      </c>
    </row>
    <row r="91" spans="1:119">
      <c r="A91" s="47" t="str">
        <f>IFERROR(PIMExport!A89*1,IFERROR(SUBSTITUTE(PIMExport!A89,".",",")*1,PIMExport!A89))</f>
        <v>WM12D20-N</v>
      </c>
      <c r="B91" s="47" t="str">
        <f>IFERROR(PIMExport!B89*1,IFERROR(SUBSTITUTE(PIMExport!B89,".",",")*1,PIMExport!B89))</f>
        <v>BallScrew</v>
      </c>
      <c r="C91" s="47" t="str">
        <f>IFERROR(PIMExport!C89*1,IFERROR(SUBSTITUTE(PIMExport!C89,".",",")*1,PIMExport!C89))</f>
        <v>Ball Guide</v>
      </c>
      <c r="D91" s="47">
        <f>IFERROR(PIMExport!D89*1,IFERROR(SUBSTITUTE(PIMExport!D89,".",",")*1,PIMExport!D89))</f>
        <v>11000</v>
      </c>
      <c r="E91" s="47">
        <f>IFERROR(PIMExport!E89*1,IFERROR(SUBSTITUTE(PIMExport!E89,".",",")*1,PIMExport!E89))</f>
        <v>9.25</v>
      </c>
      <c r="F91" s="47">
        <f>IFERROR(PIMExport!F89*1,IFERROR(SUBSTITUTE(PIMExport!F89,".",",")*1,PIMExport!F89))</f>
        <v>0</v>
      </c>
      <c r="G91" s="47">
        <f>IFERROR(PIMExport!G89*1,IFERROR(SUBSTITUTE(PIMExport!G89,".",",")*1,PIMExport!G89))</f>
        <v>25.91</v>
      </c>
      <c r="H91" s="47">
        <f>IFERROR(PIMExport!H89*1,IFERROR(SUBSTITUTE(PIMExport!H89,".",",")*1,PIMExport!H89))</f>
        <v>1.93</v>
      </c>
      <c r="I91" s="47">
        <f>IFERROR(PIMExport!I89*1,IFERROR(SUBSTITUTE(PIMExport!I89,".",",")*1,PIMExport!I89))</f>
        <v>186</v>
      </c>
      <c r="J91" s="47">
        <f>IFERROR(PIMExport!J89*1,IFERROR(SUBSTITUTE(PIMExport!J89,".",",")*1,PIMExport!J89))</f>
        <v>80.75</v>
      </c>
      <c r="K91" s="47">
        <f>IFERROR(PIMExport!K89*1,IFERROR(SUBSTITUTE(PIMExport!K89,".",",")*1,PIMExport!K89))</f>
        <v>0</v>
      </c>
      <c r="L91" s="47">
        <f>IFERROR(PIMExport!L89*1,IFERROR(SUBSTITUTE(PIMExport!L89,".",",")*1,PIMExport!L89))</f>
        <v>3.8000000000000002E-4</v>
      </c>
      <c r="M91" s="47">
        <f>IFERROR(PIMExport!M89*1,IFERROR(SUBSTITUTE(PIMExport!M89,".",",")*1,PIMExport!M89))</f>
        <v>0.9</v>
      </c>
      <c r="N91" s="47">
        <f>IFERROR(PIMExport!N89*1,IFERROR(SUBSTITUTE(PIMExport!N89,".",",")*1,PIMExport!N89))</f>
        <v>150</v>
      </c>
      <c r="O91" s="47">
        <f>IFERROR(PIMExport!O89*1,IFERROR(SUBSTITUTE(PIMExport!O89,".",",")*1,PIMExport!O89))</f>
        <v>1500</v>
      </c>
      <c r="P91" s="47">
        <f>IFERROR(PIMExport!P89*1,IFERROR(SUBSTITUTE(PIMExport!P89,".",",")*1,PIMExport!P89))</f>
        <v>3000</v>
      </c>
      <c r="Q91" s="47">
        <f>IFERROR(PIMExport!Q89*1,IFERROR(SUBSTITUTE(PIMExport!Q89,".",",")*1,PIMExport!Q89))</f>
        <v>2.2999999999999998</v>
      </c>
      <c r="R91" s="47">
        <f>IFERROR(PIMExport!R89*1,IFERROR(SUBSTITUTE(PIMExport!R89,".",",")*1,PIMExport!R89))</f>
        <v>3.3</v>
      </c>
      <c r="S91" s="47">
        <f>IFERROR(PIMExport!S89*1,IFERROR(SUBSTITUTE(PIMExport!S89,".",",")*1,PIMExport!S89))</f>
        <v>4</v>
      </c>
      <c r="T91" s="47">
        <f>IFERROR(PIMExport!T89*1,IFERROR(SUBSTITUTE(PIMExport!T89,".",",")*1,PIMExport!T89))</f>
        <v>30</v>
      </c>
      <c r="U91" s="47">
        <f>IFERROR(PIMExport!U89*1,IFERROR(SUBSTITUTE(PIMExport!U89,".",",")*1,PIMExport!U89))</f>
        <v>0.1</v>
      </c>
      <c r="V91" s="47">
        <f>IFERROR(PIMExport!V89*1,IFERROR(SUBSTITUTE(PIMExport!V89,".",",")*1,PIMExport!V89))</f>
        <v>0</v>
      </c>
      <c r="W91" s="47">
        <f>IFERROR(PIMExport!W89*1,IFERROR(SUBSTITUTE(PIMExport!W89,".",",")*1,PIMExport!W89))</f>
        <v>0</v>
      </c>
      <c r="X91" s="47">
        <f>IFERROR(PIMExport!X89*1,IFERROR(SUBSTITUTE(PIMExport!X89,".",",")*1,PIMExport!X89))</f>
        <v>0</v>
      </c>
      <c r="Y91" s="47">
        <f>IFERROR(PIMExport!Y89*1,IFERROR(SUBSTITUTE(PIMExport!Y89,".",",")*1,PIMExport!Y89))</f>
        <v>12000</v>
      </c>
      <c r="Z91" s="47">
        <f>IFERROR(PIMExport!Z89*1,IFERROR(SUBSTITUTE(PIMExport!Z89,".",",")*1,PIMExport!Z89))</f>
        <v>0</v>
      </c>
      <c r="AA91" s="47">
        <f>IFERROR(PIMExport!AA89*1,IFERROR(SUBSTITUTE(PIMExport!AA89,".",",")*1,PIMExport!AA89))</f>
        <v>0</v>
      </c>
      <c r="AB91" s="47">
        <f>IFERROR(PIMExport!AB89*1,IFERROR(SUBSTITUTE(PIMExport!AB89,".",",")*1,PIMExport!AB89))</f>
        <v>0</v>
      </c>
      <c r="AC91" s="47">
        <f>IFERROR(PIMExport!AC89*1,IFERROR(SUBSTITUTE(PIMExport!AC89,".",",")*1,PIMExport!AC89))</f>
        <v>0</v>
      </c>
      <c r="AD91" s="47">
        <f>IFERROR(PIMExport!AD89*1,IFERROR(SUBSTITUTE(PIMExport!AD89,".",",")*1,PIMExport!AD89))</f>
        <v>0</v>
      </c>
      <c r="AE91" s="47">
        <f>IFERROR(PIMExport!AE89*1,IFERROR(SUBSTITUTE(PIMExport!AE89,".",",")*1,PIMExport!AE89))</f>
        <v>6000</v>
      </c>
      <c r="AF91" s="47">
        <f>IFERROR(PIMExport!AF89*1,IFERROR(SUBSTITUTE(PIMExport!AF89,".",",")*1,PIMExport!AF89))</f>
        <v>6000</v>
      </c>
      <c r="AG91" s="47">
        <f>IFERROR(PIMExport!AG89*1,IFERROR(SUBSTITUTE(PIMExport!AG89,".",",")*1,PIMExport!AG89))</f>
        <v>500</v>
      </c>
      <c r="AH91" s="47">
        <f>IFERROR(PIMExport!AH89*1,IFERROR(SUBSTITUTE(PIMExport!AH89,".",",")*1,PIMExport!AH89))</f>
        <v>600</v>
      </c>
      <c r="AI91" s="47">
        <f>IFERROR(PIMExport!AI89*1,IFERROR(SUBSTITUTE(PIMExport!AI89,".",",")*1,PIMExport!AI89))</f>
        <v>600</v>
      </c>
      <c r="AJ91" s="47">
        <f>IFERROR(PIMExport!AJ89*1,IFERROR(SUBSTITUTE(PIMExport!AJ89,".",",")*1,PIMExport!AJ89))</f>
        <v>0</v>
      </c>
      <c r="AK91" s="47">
        <f>IFERROR(PIMExport!AK89*1,IFERROR(SUBSTITUTE(PIMExport!AK89,".",",")*1,PIMExport!AK89))</f>
        <v>0</v>
      </c>
      <c r="AL91" s="47">
        <f>IFERROR(PIMExport!AL89*1,IFERROR(SUBSTITUTE(PIMExport!AL89,".",",")*1,PIMExport!AL89))</f>
        <v>1</v>
      </c>
      <c r="AM91" s="47">
        <f>IFERROR(PIMExport!AM89*1,IFERROR(SUBSTITUTE(PIMExport!AM89,".",",")*1,PIMExport!AM89))</f>
        <v>20</v>
      </c>
      <c r="AN91" s="47">
        <f>IFERROR(PIMExport!AN89*1,IFERROR(SUBSTITUTE(PIMExport!AN89,".",",")*1,PIMExport!AN89))</f>
        <v>1</v>
      </c>
      <c r="AO91" s="47">
        <f>IFERROR(PIMExport!AO89*1,IFERROR(SUBSTITUTE(PIMExport!AO89,".",",")*1,PIMExport!AO89))</f>
        <v>71676</v>
      </c>
      <c r="AP91" s="47">
        <f>IFERROR(PIMExport!AP89*1,IFERROR(SUBSTITUTE(PIMExport!AP89,".",",")*1,PIMExport!AP89))</f>
        <v>1000</v>
      </c>
      <c r="AQ91" s="47">
        <f>IFERROR(PIMExport!AQ89*1,IFERROR(SUBSTITUTE(PIMExport!AQ89,".",",")*1,PIMExport!AQ89))</f>
        <v>0</v>
      </c>
      <c r="AR91" s="47">
        <f>IFERROR(PIMExport!AR89*1,IFERROR(SUBSTITUTE(PIMExport!AR89,".",",")*1,PIMExport!AR89))</f>
        <v>0</v>
      </c>
      <c r="AS91" s="47">
        <f>IFERROR(PIMExport!AS89*1,IFERROR(SUBSTITUTE(PIMExport!AS89,".",",")*1,PIMExport!AS89))</f>
        <v>0</v>
      </c>
      <c r="AT91" s="47">
        <f>IFERROR(PIMExport!AT89*1,IFERROR(SUBSTITUTE(PIMExport!AT89,".",",")*1,PIMExport!AT89))</f>
        <v>0</v>
      </c>
      <c r="AU91" s="47">
        <f>IFERROR(PIMExport!AU89*1,IFERROR(SUBSTITUTE(PIMExport!AU89,".",",")*1,PIMExport!AU89))</f>
        <v>0</v>
      </c>
      <c r="AV91" s="47">
        <f>IFERROR(PIMExport!AV89*1,IFERROR(SUBSTITUTE(PIMExport!AV89,".",",")*1,PIMExport!AV89))</f>
        <v>0</v>
      </c>
      <c r="AW91" s="47">
        <f>IFERROR(PIMExport!AW89*1,IFERROR(SUBSTITUTE(PIMExport!AW89,".",",")*1,PIMExport!AW89))</f>
        <v>0</v>
      </c>
      <c r="AX91" s="47">
        <f>IFERROR(PIMExport!AX89*1,IFERROR(SUBSTITUTE(PIMExport!AX89,".",",")*1,PIMExport!AX89))</f>
        <v>0</v>
      </c>
      <c r="AY91" s="47">
        <f>IFERROR(PIMExport!AY89*1,IFERROR(SUBSTITUTE(PIMExport!AY89,".",",")*1,PIMExport!AY89))</f>
        <v>0</v>
      </c>
      <c r="AZ91" s="47">
        <f>IFERROR(PIMExport!AZ89*1,IFERROR(SUBSTITUTE(PIMExport!AZ89,".",",")*1,PIMExport!AZ89))</f>
        <v>0</v>
      </c>
      <c r="BA91" s="47">
        <f>IFERROR(PIMExport!BA89*1,IFERROR(SUBSTITUTE(PIMExport!BA89,".",",")*1,PIMExport!BA89))</f>
        <v>0</v>
      </c>
      <c r="BB91" s="47">
        <f>IFERROR(PIMExport!BB89*1,IFERROR(SUBSTITUTE(PIMExport!BB89,".",",")*1,PIMExport!BB89))</f>
        <v>0</v>
      </c>
      <c r="BC91" s="47">
        <f>IFERROR(PIMExport!BC89*1,IFERROR(SUBSTITUTE(PIMExport!BC89,".",",")*1,PIMExport!BC89))</f>
        <v>0</v>
      </c>
      <c r="BD91" s="47">
        <f>IFERROR(PIMExport!BD89*1,IFERROR(SUBSTITUTE(PIMExport!BD89,".",",")*1,PIMExport!BD89))</f>
        <v>0</v>
      </c>
      <c r="BE91" s="47">
        <f>IFERROR(PIMExport!BE89*1,IFERROR(SUBSTITUTE(PIMExport!BE89,".",",")*1,PIMExport!BE89))</f>
        <v>0</v>
      </c>
      <c r="BF91" s="47">
        <f>IFERROR(PIMExport!BF89*1,IFERROR(SUBSTITUTE(PIMExport!BF89,".",",")*1,PIMExport!BF89))</f>
        <v>0</v>
      </c>
      <c r="BG91" s="47">
        <f>IFERROR(PIMExport!BG89*1,IFERROR(SUBSTITUTE(PIMExport!BG89,".",",")*1,PIMExport!BG89))</f>
        <v>595</v>
      </c>
      <c r="BH91" s="47">
        <f>IFERROR(PIMExport!BH89*1,IFERROR(SUBSTITUTE(PIMExport!BH89,".",",")*1,PIMExport!BH89))</f>
        <v>735</v>
      </c>
      <c r="BI91" s="47">
        <f>IFERROR(PIMExport!BI89*1,IFERROR(SUBSTITUTE(PIMExport!BI89,".",",")*1,PIMExport!BI89))</f>
        <v>805</v>
      </c>
      <c r="BJ91" s="47">
        <f>IFERROR(PIMExport!BJ89*1,IFERROR(SUBSTITUTE(PIMExport!BJ89,".",",")*1,PIMExport!BJ89))</f>
        <v>875</v>
      </c>
      <c r="BK91" s="47">
        <f>IFERROR(PIMExport!BK89*1,IFERROR(SUBSTITUTE(PIMExport!BK89,".",",")*1,PIMExport!BK89))</f>
        <v>945</v>
      </c>
      <c r="BL91" s="47">
        <f>IFERROR(PIMExport!BL89*1,IFERROR(SUBSTITUTE(PIMExport!BL89,".",",")*1,PIMExport!BL89))</f>
        <v>1015</v>
      </c>
      <c r="BM91" s="47">
        <f>IFERROR(PIMExport!BM89*1,IFERROR(SUBSTITUTE(PIMExport!BM89,".",",")*1,PIMExport!BM89))</f>
        <v>1085</v>
      </c>
      <c r="BN91" s="47">
        <f>IFERROR(PIMExport!BN89*1,IFERROR(SUBSTITUTE(PIMExport!BN89,".",",")*1,PIMExport!BN89))</f>
        <v>1145</v>
      </c>
      <c r="BO91" s="47">
        <f>IFERROR(PIMExport!BO89*1,IFERROR(SUBSTITUTE(PIMExport!BO89,".",",")*1,PIMExport!BO89))</f>
        <v>1215</v>
      </c>
      <c r="BP91" s="47">
        <f>IFERROR(PIMExport!BP89*1,IFERROR(SUBSTITUTE(PIMExport!BP89,".",",")*1,PIMExport!BP89))</f>
        <v>1275</v>
      </c>
      <c r="BQ91" s="47">
        <f>IFERROR(PIMExport!BQ89*1,IFERROR(SUBSTITUTE(PIMExport!BQ89,".",",")*1,PIMExport!BQ89))</f>
        <v>1345</v>
      </c>
      <c r="BR91" s="47">
        <f>IFERROR(PIMExport!BR89*1,IFERROR(SUBSTITUTE(PIMExport!BR89,".",",")*1,PIMExport!BR89))</f>
        <v>1415</v>
      </c>
      <c r="BS91" s="47">
        <f>IFERROR(PIMExport!BS89*1,IFERROR(SUBSTITUTE(PIMExport!BS89,".",",")*1,PIMExport!BS89))</f>
        <v>0</v>
      </c>
      <c r="BT91" s="47">
        <f>IFERROR(PIMExport!BT89*1,IFERROR(SUBSTITUTE(PIMExport!BT89,".",",")*1,PIMExport!BT89))</f>
        <v>0</v>
      </c>
      <c r="BU91" s="47">
        <f>IFERROR(PIMExport!BU89*1,IFERROR(SUBSTITUTE(PIMExport!BU89,".",",")*1,PIMExport!BU89))</f>
        <v>0</v>
      </c>
      <c r="BV91" s="47">
        <f>IFERROR(PIMExport!BV89*1,IFERROR(SUBSTITUTE(PIMExport!BV89,".",",")*1,PIMExport!BV89))</f>
        <v>0</v>
      </c>
      <c r="BW91" s="47">
        <f>IFERROR(PIMExport!BW89*1,IFERROR(SUBSTITUTE(PIMExport!BW89,".",",")*1,PIMExport!BW89))</f>
        <v>0</v>
      </c>
      <c r="BX91" s="47">
        <f>IFERROR(PIMExport!BX89*1,IFERROR(SUBSTITUTE(PIMExport!BX89,".",",")*1,PIMExport!BX89))</f>
        <v>0</v>
      </c>
      <c r="BY91" s="47">
        <f>IFERROR(PIMExport!BY89*1,IFERROR(SUBSTITUTE(PIMExport!BY89,".",",")*1,PIMExport!BY89))</f>
        <v>0</v>
      </c>
      <c r="BZ91" s="47">
        <f>IFERROR(PIMExport!BZ89*1,IFERROR(SUBSTITUTE(PIMExport!BZ89,".",",")*1,PIMExport!BZ89))</f>
        <v>0</v>
      </c>
      <c r="CA91" s="47">
        <f>IFERROR(PIMExport!CA89*1,IFERROR(SUBSTITUTE(PIMExport!CA89,".",",")*1,PIMExport!CA89))</f>
        <v>0</v>
      </c>
      <c r="CB91" s="47">
        <f>IFERROR(PIMExport!CB89*1,IFERROR(SUBSTITUTE(PIMExport!CB89,".",",")*1,PIMExport!CB89))</f>
        <v>891</v>
      </c>
      <c r="CC91" s="47">
        <f>IFERROR(PIMExport!CC89*1,IFERROR(SUBSTITUTE(PIMExport!CC89,".",",")*1,PIMExport!CC89))</f>
        <v>1696</v>
      </c>
      <c r="CD91" s="47">
        <f>IFERROR(PIMExport!CD89*1,IFERROR(SUBSTITUTE(PIMExport!CD89,".",",")*1,PIMExport!CD89))</f>
        <v>2626</v>
      </c>
      <c r="CE91" s="47">
        <f>IFERROR(PIMExport!CE89*1,IFERROR(SUBSTITUTE(PIMExport!CE89,".",",")*1,PIMExport!CE89))</f>
        <v>3556</v>
      </c>
      <c r="CF91" s="47">
        <f>IFERROR(PIMExport!CF89*1,IFERROR(SUBSTITUTE(PIMExport!CF89,".",",")*1,PIMExport!CF89))</f>
        <v>4486</v>
      </c>
      <c r="CG91" s="47">
        <f>IFERROR(PIMExport!CG89*1,IFERROR(SUBSTITUTE(PIMExport!CG89,".",",")*1,PIMExport!CG89))</f>
        <v>5416</v>
      </c>
      <c r="CH91" s="47">
        <f>IFERROR(PIMExport!CH89*1,IFERROR(SUBSTITUTE(PIMExport!CH89,".",",")*1,PIMExport!CH89))</f>
        <v>6346</v>
      </c>
      <c r="CI91" s="47">
        <f>IFERROR(PIMExport!CI89*1,IFERROR(SUBSTITUTE(PIMExport!CI89,".",",")*1,PIMExport!CI89))</f>
        <v>7286</v>
      </c>
      <c r="CJ91" s="47">
        <f>IFERROR(PIMExport!CJ89*1,IFERROR(SUBSTITUTE(PIMExport!CJ89,".",",")*1,PIMExport!CJ89))</f>
        <v>8216</v>
      </c>
      <c r="CK91" s="47">
        <f>IFERROR(PIMExport!CK89*1,IFERROR(SUBSTITUTE(PIMExport!CK89,".",",")*1,PIMExport!CK89))</f>
        <v>9241</v>
      </c>
      <c r="CL91" s="47">
        <f>IFERROR(PIMExport!CL89*1,IFERROR(SUBSTITUTE(PIMExport!CL89,".",",")*1,PIMExport!CL89))</f>
        <v>10201</v>
      </c>
      <c r="CM91" s="47">
        <f>IFERROR(PIMExport!CM89*1,IFERROR(SUBSTITUTE(PIMExport!CM89,".",",")*1,PIMExport!CM89))</f>
        <v>11001</v>
      </c>
      <c r="CN91" s="47">
        <f>IFERROR(PIMExport!CN89*1,IFERROR(SUBSTITUTE(PIMExport!CN89,".",",")*1,PIMExport!CN89))</f>
        <v>15000</v>
      </c>
      <c r="CO91" s="47">
        <f>IFERROR(PIMExport!CO89*1,IFERROR(SUBSTITUTE(PIMExport!CO89,".",",")*1,PIMExport!CO89))</f>
        <v>0</v>
      </c>
      <c r="CP91" s="47">
        <f>IFERROR(PIMExport!CP89*1,IFERROR(SUBSTITUTE(PIMExport!CP89,".",",")*1,PIMExport!CP89))</f>
        <v>0</v>
      </c>
      <c r="CQ91" s="47">
        <f>IFERROR(PIMExport!CQ89*1,IFERROR(SUBSTITUTE(PIMExport!CQ89,".",",")*1,PIMExport!CQ89))</f>
        <v>0</v>
      </c>
      <c r="CR91" s="47">
        <f>IFERROR(PIMExport!CR89*1,IFERROR(SUBSTITUTE(PIMExport!CR89,".",",")*1,PIMExport!CR89))</f>
        <v>0</v>
      </c>
      <c r="CS91" s="47">
        <f>IFERROR(PIMExport!CS89*1,IFERROR(SUBSTITUTE(PIMExport!CS89,".",",")*1,PIMExport!CS89))</f>
        <v>0</v>
      </c>
      <c r="CT91" s="47">
        <f>IFERROR(PIMExport!CT89*1,IFERROR(SUBSTITUTE(PIMExport!CT89,".",",")*1,PIMExport!CT89))</f>
        <v>0</v>
      </c>
      <c r="CU91" s="47">
        <f>IFERROR(PIMExport!CU89*1,IFERROR(SUBSTITUTE(PIMExport!CU89,".",",")*1,PIMExport!CU89))</f>
        <v>20</v>
      </c>
      <c r="CV91" s="47">
        <f>IFERROR(PIMExport!CV89*1,IFERROR(SUBSTITUTE(PIMExport!CV89,".",",")*1,PIMExport!CV89))</f>
        <v>29700</v>
      </c>
      <c r="CW91" s="47">
        <f>IFERROR(PIMExport!CW89*1,IFERROR(SUBSTITUTE(PIMExport!CW89,".",",")*1,PIMExport!CW89))</f>
        <v>6.3400000000000001E-4</v>
      </c>
      <c r="CX91" s="47">
        <f>IFERROR(PIMExport!CX89*1,IFERROR(SUBSTITUTE(PIMExport!CX89,".",",")*1,PIMExport!CX89))</f>
        <v>1200</v>
      </c>
      <c r="CY91" s="47">
        <f>IFERROR(PIMExport!CY89*1,IFERROR(SUBSTITUTE(PIMExport!CY89,".",",")*1,PIMExport!CY89))</f>
        <v>1500</v>
      </c>
      <c r="CZ91" s="47">
        <f>IFERROR(PIMExport!CZ89*1,IFERROR(SUBSTITUTE(PIMExport!CZ89,".",",")*1,PIMExport!CZ89))</f>
        <v>34500</v>
      </c>
      <c r="DA91" s="47">
        <f>IFERROR(PIMExport!DA89*1,IFERROR(SUBSTITUTE(PIMExport!DA89,".",",")*1,PIMExport!DA89))</f>
        <v>1000</v>
      </c>
      <c r="DB91" s="47">
        <f>IFERROR(PIMExport!DB89*1,IFERROR(SUBSTITUTE(PIMExport!DB89,".",",")*1,PIMExport!DB89))</f>
        <v>0</v>
      </c>
      <c r="DC91" s="47">
        <f>IFERROR(PIMExport!DC89*1,IFERROR(SUBSTITUTE(PIMExport!DC89,".",",")*1,PIMExport!DC89))</f>
        <v>0</v>
      </c>
      <c r="DD91" s="47">
        <f>IFERROR(PIMExport!DD89*1,IFERROR(SUBSTITUTE(PIMExport!DD89,".",",")*1,PIMExport!DD89))</f>
        <v>0</v>
      </c>
      <c r="DE91" s="47">
        <f>IFERROR(PIMExport!DE89*1,IFERROR(SUBSTITUTE(PIMExport!DE89,".",",")*1,PIMExport!DE89))</f>
        <v>0</v>
      </c>
      <c r="DF91" s="47">
        <f>IFERROR(PIMExport!DF89*1,IFERROR(SUBSTITUTE(PIMExport!DF89,".",",")*1,PIMExport!DF89))</f>
        <v>0</v>
      </c>
      <c r="DG91" s="47">
        <f>IFERROR(PIMExport!DG89*1,IFERROR(SUBSTITUTE(PIMExport!DG89,".",",")*1,PIMExport!DG89))</f>
        <v>0</v>
      </c>
      <c r="DH91" s="47" t="str">
        <f>IFERROR(PIMExport!DH89*1,IFERROR(SUBSTITUTE(PIMExport!DH89,".",",")*1,PIMExport!DH89))</f>
        <v>Equal to or better than 0.025 mm</v>
      </c>
      <c r="DI91" s="47">
        <f>IFERROR(PIMExport!DI89*1,IFERROR(SUBSTITUTE(PIMExport!DI89,".",",")*1,PIMExport!DI89))</f>
        <v>0</v>
      </c>
      <c r="DJ91" s="47" t="str">
        <f>IFERROR(PIMExport!DJ89*1,IFERROR(SUBSTITUTE(PIMExport!DJ89,".",",")*1,PIMExport!DJ89))</f>
        <v>120 x 120 mm</v>
      </c>
      <c r="DK91" s="47" t="str">
        <f>IFERROR(PIMExport!DK89*1,IFERROR(SUBSTITUTE(PIMExport!DK89,".",",")*1,PIMExport!DK89))</f>
        <v>32 mm</v>
      </c>
      <c r="DL91" s="47">
        <f>IFERROR(PIMExport!DL89*1,IFERROR(SUBSTITUTE(PIMExport!DL89,".",",")*1,PIMExport!DL89))</f>
        <v>340</v>
      </c>
      <c r="DM91" s="47">
        <f>IFERROR(PIMExport!DM89*1,IFERROR(SUBSTITUTE(PIMExport!DM89,".",",")*1,PIMExport!DM89))</f>
        <v>12415</v>
      </c>
      <c r="DN91" s="47">
        <f>IFERROR(PIMExport!DN89*1,IFERROR(SUBSTITUTE(PIMExport!DN89,".",",")*1,PIMExport!DN89))</f>
        <v>0</v>
      </c>
      <c r="DO91" s="47">
        <f>IFERROR(PIMExport!DO89*1,IFERROR(SUBSTITUTE(PIMExport!DO89,".",",")*1,PIMExport!DO89))</f>
        <v>0</v>
      </c>
    </row>
    <row r="92" spans="1:119">
      <c r="A92" s="47" t="str">
        <f>IFERROR(PIMExport!A90*1,IFERROR(SUBSTITUTE(PIMExport!A90,".",",")*1,PIMExport!A90))</f>
        <v>WM12D40-N</v>
      </c>
      <c r="B92" s="47" t="str">
        <f>IFERROR(PIMExport!B90*1,IFERROR(SUBSTITUTE(PIMExport!B90,".",",")*1,PIMExport!B90))</f>
        <v>BallScrew</v>
      </c>
      <c r="C92" s="47" t="str">
        <f>IFERROR(PIMExport!C90*1,IFERROR(SUBSTITUTE(PIMExport!C90,".",",")*1,PIMExport!C90))</f>
        <v>Ball Guide</v>
      </c>
      <c r="D92" s="47">
        <f>IFERROR(PIMExport!D90*1,IFERROR(SUBSTITUTE(PIMExport!D90,".",",")*1,PIMExport!D90))</f>
        <v>4765</v>
      </c>
      <c r="E92" s="47">
        <f>IFERROR(PIMExport!E90*1,IFERROR(SUBSTITUTE(PIMExport!E90,".",",")*1,PIMExport!E90))</f>
        <v>9.25</v>
      </c>
      <c r="F92" s="47">
        <f>IFERROR(PIMExport!F90*1,IFERROR(SUBSTITUTE(PIMExport!F90,".",",")*1,PIMExport!F90))</f>
        <v>0</v>
      </c>
      <c r="G92" s="47">
        <f>IFERROR(PIMExport!G90*1,IFERROR(SUBSTITUTE(PIMExport!G90,".",",")*1,PIMExport!G90))</f>
        <v>25.91</v>
      </c>
      <c r="H92" s="47">
        <f>IFERROR(PIMExport!H90*1,IFERROR(SUBSTITUTE(PIMExport!H90,".",",")*1,PIMExport!H90))</f>
        <v>1.93</v>
      </c>
      <c r="I92" s="47">
        <f>IFERROR(PIMExport!I90*1,IFERROR(SUBSTITUTE(PIMExport!I90,".",",")*1,PIMExport!I90))</f>
        <v>186</v>
      </c>
      <c r="J92" s="47">
        <f>IFERROR(PIMExport!J90*1,IFERROR(SUBSTITUTE(PIMExport!J90,".",",")*1,PIMExport!J90))</f>
        <v>80.75</v>
      </c>
      <c r="K92" s="47">
        <f>IFERROR(PIMExport!K90*1,IFERROR(SUBSTITUTE(PIMExport!K90,".",",")*1,PIMExport!K90))</f>
        <v>0</v>
      </c>
      <c r="L92" s="47">
        <f>IFERROR(PIMExport!L90*1,IFERROR(SUBSTITUTE(PIMExport!L90,".",",")*1,PIMExport!L90))</f>
        <v>3.8000000000000002E-4</v>
      </c>
      <c r="M92" s="47">
        <f>IFERROR(PIMExport!M90*1,IFERROR(SUBSTITUTE(PIMExport!M90,".",",")*1,PIMExport!M90))</f>
        <v>0.9</v>
      </c>
      <c r="N92" s="47">
        <f>IFERROR(PIMExport!N90*1,IFERROR(SUBSTITUTE(PIMExport!N90,".",",")*1,PIMExport!N90))</f>
        <v>150</v>
      </c>
      <c r="O92" s="47">
        <f>IFERROR(PIMExport!O90*1,IFERROR(SUBSTITUTE(PIMExport!O90,".",",")*1,PIMExport!O90))</f>
        <v>1500</v>
      </c>
      <c r="P92" s="47">
        <f>IFERROR(PIMExport!P90*1,IFERROR(SUBSTITUTE(PIMExport!P90,".",",")*1,PIMExport!P90))</f>
        <v>3000</v>
      </c>
      <c r="Q92" s="47">
        <f>IFERROR(PIMExport!Q90*1,IFERROR(SUBSTITUTE(PIMExport!Q90,".",",")*1,PIMExport!Q90))</f>
        <v>2.4</v>
      </c>
      <c r="R92" s="47">
        <f>IFERROR(PIMExport!R90*1,IFERROR(SUBSTITUTE(PIMExport!R90,".",",")*1,PIMExport!R90))</f>
        <v>3.8</v>
      </c>
      <c r="S92" s="47">
        <f>IFERROR(PIMExport!S90*1,IFERROR(SUBSTITUTE(PIMExport!S90,".",",")*1,PIMExport!S90))</f>
        <v>4.3</v>
      </c>
      <c r="T92" s="47">
        <f>IFERROR(PIMExport!T90*1,IFERROR(SUBSTITUTE(PIMExport!T90,".",",")*1,PIMExport!T90))</f>
        <v>30</v>
      </c>
      <c r="U92" s="47">
        <f>IFERROR(PIMExport!U90*1,IFERROR(SUBSTITUTE(PIMExport!U90,".",",")*1,PIMExport!U90))</f>
        <v>0.1</v>
      </c>
      <c r="V92" s="47">
        <f>IFERROR(PIMExport!V90*1,IFERROR(SUBSTITUTE(PIMExport!V90,".",",")*1,PIMExport!V90))</f>
        <v>0</v>
      </c>
      <c r="W92" s="47">
        <f>IFERROR(PIMExport!W90*1,IFERROR(SUBSTITUTE(PIMExport!W90,".",",")*1,PIMExport!W90))</f>
        <v>0</v>
      </c>
      <c r="X92" s="47">
        <f>IFERROR(PIMExport!X90*1,IFERROR(SUBSTITUTE(PIMExport!X90,".",",")*1,PIMExport!X90))</f>
        <v>0</v>
      </c>
      <c r="Y92" s="47">
        <f>IFERROR(PIMExport!Y90*1,IFERROR(SUBSTITUTE(PIMExport!Y90,".",",")*1,PIMExport!Y90))</f>
        <v>12000</v>
      </c>
      <c r="Z92" s="47">
        <f>IFERROR(PIMExport!Z90*1,IFERROR(SUBSTITUTE(PIMExport!Z90,".",",")*1,PIMExport!Z90))</f>
        <v>0</v>
      </c>
      <c r="AA92" s="47">
        <f>IFERROR(PIMExport!AA90*1,IFERROR(SUBSTITUTE(PIMExport!AA90,".",",")*1,PIMExport!AA90))</f>
        <v>0</v>
      </c>
      <c r="AB92" s="47">
        <f>IFERROR(PIMExport!AB90*1,IFERROR(SUBSTITUTE(PIMExport!AB90,".",",")*1,PIMExport!AB90))</f>
        <v>0</v>
      </c>
      <c r="AC92" s="47">
        <f>IFERROR(PIMExport!AC90*1,IFERROR(SUBSTITUTE(PIMExport!AC90,".",",")*1,PIMExport!AC90))</f>
        <v>0</v>
      </c>
      <c r="AD92" s="47">
        <f>IFERROR(PIMExport!AD90*1,IFERROR(SUBSTITUTE(PIMExport!AD90,".",",")*1,PIMExport!AD90))</f>
        <v>0</v>
      </c>
      <c r="AE92" s="47">
        <f>IFERROR(PIMExport!AE90*1,IFERROR(SUBSTITUTE(PIMExport!AE90,".",",")*1,PIMExport!AE90))</f>
        <v>6000</v>
      </c>
      <c r="AF92" s="47">
        <f>IFERROR(PIMExport!AF90*1,IFERROR(SUBSTITUTE(PIMExport!AF90,".",",")*1,PIMExport!AF90))</f>
        <v>6000</v>
      </c>
      <c r="AG92" s="47">
        <f>IFERROR(PIMExport!AG90*1,IFERROR(SUBSTITUTE(PIMExport!AG90,".",",")*1,PIMExport!AG90))</f>
        <v>500</v>
      </c>
      <c r="AH92" s="47">
        <f>IFERROR(PIMExport!AH90*1,IFERROR(SUBSTITUTE(PIMExport!AH90,".",",")*1,PIMExport!AH90))</f>
        <v>600</v>
      </c>
      <c r="AI92" s="47">
        <f>IFERROR(PIMExport!AI90*1,IFERROR(SUBSTITUTE(PIMExport!AI90,".",",")*1,PIMExport!AI90))</f>
        <v>600</v>
      </c>
      <c r="AJ92" s="47">
        <f>IFERROR(PIMExport!AJ90*1,IFERROR(SUBSTITUTE(PIMExport!AJ90,".",",")*1,PIMExport!AJ90))</f>
        <v>0</v>
      </c>
      <c r="AK92" s="47">
        <f>IFERROR(PIMExport!AK90*1,IFERROR(SUBSTITUTE(PIMExport!AK90,".",",")*1,PIMExport!AK90))</f>
        <v>0</v>
      </c>
      <c r="AL92" s="47">
        <f>IFERROR(PIMExport!AL90*1,IFERROR(SUBSTITUTE(PIMExport!AL90,".",",")*1,PIMExport!AL90))</f>
        <v>2</v>
      </c>
      <c r="AM92" s="47">
        <f>IFERROR(PIMExport!AM90*1,IFERROR(SUBSTITUTE(PIMExport!AM90,".",",")*1,PIMExport!AM90))</f>
        <v>20</v>
      </c>
      <c r="AN92" s="47">
        <f>IFERROR(PIMExport!AN90*1,IFERROR(SUBSTITUTE(PIMExport!AN90,".",",")*1,PIMExport!AN90))</f>
        <v>1</v>
      </c>
      <c r="AO92" s="47">
        <f>IFERROR(PIMExport!AO90*1,IFERROR(SUBSTITUTE(PIMExport!AO90,".",",")*1,PIMExport!AO90))</f>
        <v>71676</v>
      </c>
      <c r="AP92" s="47">
        <f>IFERROR(PIMExport!AP90*1,IFERROR(SUBSTITUTE(PIMExport!AP90,".",",")*1,PIMExport!AP90))</f>
        <v>1000</v>
      </c>
      <c r="AQ92" s="47">
        <f>IFERROR(PIMExport!AQ90*1,IFERROR(SUBSTITUTE(PIMExport!AQ90,".",",")*1,PIMExport!AQ90))</f>
        <v>0</v>
      </c>
      <c r="AR92" s="47">
        <f>IFERROR(PIMExport!AR90*1,IFERROR(SUBSTITUTE(PIMExport!AR90,".",",")*1,PIMExport!AR90))</f>
        <v>0</v>
      </c>
      <c r="AS92" s="47">
        <f>IFERROR(PIMExport!AS90*1,IFERROR(SUBSTITUTE(PIMExport!AS90,".",",")*1,PIMExport!AS90))</f>
        <v>0</v>
      </c>
      <c r="AT92" s="47">
        <f>IFERROR(PIMExport!AT90*1,IFERROR(SUBSTITUTE(PIMExport!AT90,".",",")*1,PIMExport!AT90))</f>
        <v>0</v>
      </c>
      <c r="AU92" s="47">
        <f>IFERROR(PIMExport!AU90*1,IFERROR(SUBSTITUTE(PIMExport!AU90,".",",")*1,PIMExport!AU90))</f>
        <v>0</v>
      </c>
      <c r="AV92" s="47">
        <f>IFERROR(PIMExport!AV90*1,IFERROR(SUBSTITUTE(PIMExport!AV90,".",",")*1,PIMExport!AV90))</f>
        <v>0</v>
      </c>
      <c r="AW92" s="47">
        <f>IFERROR(PIMExport!AW90*1,IFERROR(SUBSTITUTE(PIMExport!AW90,".",",")*1,PIMExport!AW90))</f>
        <v>0</v>
      </c>
      <c r="AX92" s="47">
        <f>IFERROR(PIMExport!AX90*1,IFERROR(SUBSTITUTE(PIMExport!AX90,".",",")*1,PIMExport!AX90))</f>
        <v>0</v>
      </c>
      <c r="AY92" s="47">
        <f>IFERROR(PIMExport!AY90*1,IFERROR(SUBSTITUTE(PIMExport!AY90,".",",")*1,PIMExport!AY90))</f>
        <v>0</v>
      </c>
      <c r="AZ92" s="47">
        <f>IFERROR(PIMExport!AZ90*1,IFERROR(SUBSTITUTE(PIMExport!AZ90,".",",")*1,PIMExport!AZ90))</f>
        <v>0</v>
      </c>
      <c r="BA92" s="47">
        <f>IFERROR(PIMExport!BA90*1,IFERROR(SUBSTITUTE(PIMExport!BA90,".",",")*1,PIMExport!BA90))</f>
        <v>0</v>
      </c>
      <c r="BB92" s="47">
        <f>IFERROR(PIMExport!BB90*1,IFERROR(SUBSTITUTE(PIMExport!BB90,".",",")*1,PIMExport!BB90))</f>
        <v>0</v>
      </c>
      <c r="BC92" s="47">
        <f>IFERROR(PIMExport!BC90*1,IFERROR(SUBSTITUTE(PIMExport!BC90,".",",")*1,PIMExport!BC90))</f>
        <v>0</v>
      </c>
      <c r="BD92" s="47">
        <f>IFERROR(PIMExport!BD90*1,IFERROR(SUBSTITUTE(PIMExport!BD90,".",",")*1,PIMExport!BD90))</f>
        <v>0</v>
      </c>
      <c r="BE92" s="47">
        <f>IFERROR(PIMExport!BE90*1,IFERROR(SUBSTITUTE(PIMExport!BE90,".",",")*1,PIMExport!BE90))</f>
        <v>0</v>
      </c>
      <c r="BF92" s="47">
        <f>IFERROR(PIMExport!BF90*1,IFERROR(SUBSTITUTE(PIMExport!BF90,".",",")*1,PIMExport!BF90))</f>
        <v>0</v>
      </c>
      <c r="BG92" s="47">
        <f>IFERROR(PIMExport!BG90*1,IFERROR(SUBSTITUTE(PIMExport!BG90,".",",")*1,PIMExport!BG90))</f>
        <v>595</v>
      </c>
      <c r="BH92" s="47">
        <f>IFERROR(PIMExport!BH90*1,IFERROR(SUBSTITUTE(PIMExport!BH90,".",",")*1,PIMExport!BH90))</f>
        <v>735</v>
      </c>
      <c r="BI92" s="47">
        <f>IFERROR(PIMExport!BI90*1,IFERROR(SUBSTITUTE(PIMExport!BI90,".",",")*1,PIMExport!BI90))</f>
        <v>805</v>
      </c>
      <c r="BJ92" s="47">
        <f>IFERROR(PIMExport!BJ90*1,IFERROR(SUBSTITUTE(PIMExport!BJ90,".",",")*1,PIMExport!BJ90))</f>
        <v>875</v>
      </c>
      <c r="BK92" s="47">
        <f>IFERROR(PIMExport!BK90*1,IFERROR(SUBSTITUTE(PIMExport!BK90,".",",")*1,PIMExport!BK90))</f>
        <v>945</v>
      </c>
      <c r="BL92" s="47">
        <f>IFERROR(PIMExport!BL90*1,IFERROR(SUBSTITUTE(PIMExport!BL90,".",",")*1,PIMExport!BL90))</f>
        <v>1015</v>
      </c>
      <c r="BM92" s="47">
        <f>IFERROR(PIMExport!BM90*1,IFERROR(SUBSTITUTE(PIMExport!BM90,".",",")*1,PIMExport!BM90))</f>
        <v>1085</v>
      </c>
      <c r="BN92" s="47">
        <f>IFERROR(PIMExport!BN90*1,IFERROR(SUBSTITUTE(PIMExport!BN90,".",",")*1,PIMExport!BN90))</f>
        <v>1145</v>
      </c>
      <c r="BO92" s="47">
        <f>IFERROR(PIMExport!BO90*1,IFERROR(SUBSTITUTE(PIMExport!BO90,".",",")*1,PIMExport!BO90))</f>
        <v>1215</v>
      </c>
      <c r="BP92" s="47">
        <f>IFERROR(PIMExport!BP90*1,IFERROR(SUBSTITUTE(PIMExport!BP90,".",",")*1,PIMExport!BP90))</f>
        <v>1275</v>
      </c>
      <c r="BQ92" s="47">
        <f>IFERROR(PIMExport!BQ90*1,IFERROR(SUBSTITUTE(PIMExport!BQ90,".",",")*1,PIMExport!BQ90))</f>
        <v>1345</v>
      </c>
      <c r="BR92" s="47">
        <f>IFERROR(PIMExport!BR90*1,IFERROR(SUBSTITUTE(PIMExport!BR90,".",",")*1,PIMExport!BR90))</f>
        <v>1415</v>
      </c>
      <c r="BS92" s="47">
        <f>IFERROR(PIMExport!BS90*1,IFERROR(SUBSTITUTE(PIMExport!BS90,".",",")*1,PIMExport!BS90))</f>
        <v>0</v>
      </c>
      <c r="BT92" s="47">
        <f>IFERROR(PIMExport!BT90*1,IFERROR(SUBSTITUTE(PIMExport!BT90,".",",")*1,PIMExport!BT90))</f>
        <v>0</v>
      </c>
      <c r="BU92" s="47">
        <f>IFERROR(PIMExport!BU90*1,IFERROR(SUBSTITUTE(PIMExport!BU90,".",",")*1,PIMExport!BU90))</f>
        <v>0</v>
      </c>
      <c r="BV92" s="47">
        <f>IFERROR(PIMExport!BV90*1,IFERROR(SUBSTITUTE(PIMExport!BV90,".",",")*1,PIMExport!BV90))</f>
        <v>0</v>
      </c>
      <c r="BW92" s="47">
        <f>IFERROR(PIMExport!BW90*1,IFERROR(SUBSTITUTE(PIMExport!BW90,".",",")*1,PIMExport!BW90))</f>
        <v>0</v>
      </c>
      <c r="BX92" s="47">
        <f>IFERROR(PIMExport!BX90*1,IFERROR(SUBSTITUTE(PIMExport!BX90,".",",")*1,PIMExport!BX90))</f>
        <v>0</v>
      </c>
      <c r="BY92" s="47">
        <f>IFERROR(PIMExport!BY90*1,IFERROR(SUBSTITUTE(PIMExport!BY90,".",",")*1,PIMExport!BY90))</f>
        <v>0</v>
      </c>
      <c r="BZ92" s="47">
        <f>IFERROR(PIMExport!BZ90*1,IFERROR(SUBSTITUTE(PIMExport!BZ90,".",",")*1,PIMExport!BZ90))</f>
        <v>0</v>
      </c>
      <c r="CA92" s="47">
        <f>IFERROR(PIMExport!CA90*1,IFERROR(SUBSTITUTE(PIMExport!CA90,".",",")*1,PIMExport!CA90))</f>
        <v>0</v>
      </c>
      <c r="CB92" s="47">
        <f>IFERROR(PIMExport!CB90*1,IFERROR(SUBSTITUTE(PIMExport!CB90,".",",")*1,PIMExport!CB90))</f>
        <v>891</v>
      </c>
      <c r="CC92" s="47">
        <f>IFERROR(PIMExport!CC90*1,IFERROR(SUBSTITUTE(PIMExport!CC90,".",",")*1,PIMExport!CC90))</f>
        <v>1696</v>
      </c>
      <c r="CD92" s="47">
        <f>IFERROR(PIMExport!CD90*1,IFERROR(SUBSTITUTE(PIMExport!CD90,".",",")*1,PIMExport!CD90))</f>
        <v>2626</v>
      </c>
      <c r="CE92" s="47">
        <f>IFERROR(PIMExport!CE90*1,IFERROR(SUBSTITUTE(PIMExport!CE90,".",",")*1,PIMExport!CE90))</f>
        <v>3556</v>
      </c>
      <c r="CF92" s="47">
        <f>IFERROR(PIMExport!CF90*1,IFERROR(SUBSTITUTE(PIMExport!CF90,".",",")*1,PIMExport!CF90))</f>
        <v>4486</v>
      </c>
      <c r="CG92" s="47">
        <f>IFERROR(PIMExport!CG90*1,IFERROR(SUBSTITUTE(PIMExport!CG90,".",",")*1,PIMExport!CG90))</f>
        <v>5416</v>
      </c>
      <c r="CH92" s="47">
        <f>IFERROR(PIMExport!CH90*1,IFERROR(SUBSTITUTE(PIMExport!CH90,".",",")*1,PIMExport!CH90))</f>
        <v>6346</v>
      </c>
      <c r="CI92" s="47">
        <f>IFERROR(PIMExport!CI90*1,IFERROR(SUBSTITUTE(PIMExport!CI90,".",",")*1,PIMExport!CI90))</f>
        <v>7286</v>
      </c>
      <c r="CJ92" s="47">
        <f>IFERROR(PIMExport!CJ90*1,IFERROR(SUBSTITUTE(PIMExport!CJ90,".",",")*1,PIMExport!CJ90))</f>
        <v>8216</v>
      </c>
      <c r="CK92" s="47">
        <f>IFERROR(PIMExport!CK90*1,IFERROR(SUBSTITUTE(PIMExport!CK90,".",",")*1,PIMExport!CK90))</f>
        <v>9241</v>
      </c>
      <c r="CL92" s="47">
        <f>IFERROR(PIMExport!CL90*1,IFERROR(SUBSTITUTE(PIMExport!CL90,".",",")*1,PIMExport!CL90))</f>
        <v>10201</v>
      </c>
      <c r="CM92" s="47">
        <f>IFERROR(PIMExport!CM90*1,IFERROR(SUBSTITUTE(PIMExport!CM90,".",",")*1,PIMExport!CM90))</f>
        <v>11001</v>
      </c>
      <c r="CN92" s="47">
        <f>IFERROR(PIMExport!CN90*1,IFERROR(SUBSTITUTE(PIMExport!CN90,".",",")*1,PIMExport!CN90))</f>
        <v>15000</v>
      </c>
      <c r="CO92" s="47">
        <f>IFERROR(PIMExport!CO90*1,IFERROR(SUBSTITUTE(PIMExport!CO90,".",",")*1,PIMExport!CO90))</f>
        <v>0</v>
      </c>
      <c r="CP92" s="47">
        <f>IFERROR(PIMExport!CP90*1,IFERROR(SUBSTITUTE(PIMExport!CP90,".",",")*1,PIMExport!CP90))</f>
        <v>0</v>
      </c>
      <c r="CQ92" s="47">
        <f>IFERROR(PIMExport!CQ90*1,IFERROR(SUBSTITUTE(PIMExport!CQ90,".",",")*1,PIMExport!CQ90))</f>
        <v>0</v>
      </c>
      <c r="CR92" s="47">
        <f>IFERROR(PIMExport!CR90*1,IFERROR(SUBSTITUTE(PIMExport!CR90,".",",")*1,PIMExport!CR90))</f>
        <v>0</v>
      </c>
      <c r="CS92" s="47">
        <f>IFERROR(PIMExport!CS90*1,IFERROR(SUBSTITUTE(PIMExport!CS90,".",",")*1,PIMExport!CS90))</f>
        <v>0</v>
      </c>
      <c r="CT92" s="47">
        <f>IFERROR(PIMExport!CT90*1,IFERROR(SUBSTITUTE(PIMExport!CT90,".",",")*1,PIMExport!CT90))</f>
        <v>0</v>
      </c>
      <c r="CU92" s="47">
        <f>IFERROR(PIMExport!CU90*1,IFERROR(SUBSTITUTE(PIMExport!CU90,".",",")*1,PIMExport!CU90))</f>
        <v>40</v>
      </c>
      <c r="CV92" s="47">
        <f>IFERROR(PIMExport!CV90*1,IFERROR(SUBSTITUTE(PIMExport!CV90,".",",")*1,PIMExport!CV90))</f>
        <v>14900</v>
      </c>
      <c r="CW92" s="47">
        <f>IFERROR(PIMExport!CW90*1,IFERROR(SUBSTITUTE(PIMExport!CW90,".",",")*1,PIMExport!CW90))</f>
        <v>6.3400000000000001E-4</v>
      </c>
      <c r="CX92" s="47">
        <f>IFERROR(PIMExport!CX90*1,IFERROR(SUBSTITUTE(PIMExport!CX90,".",",")*1,PIMExport!CX90))</f>
        <v>1200</v>
      </c>
      <c r="CY92" s="47">
        <f>IFERROR(PIMExport!CY90*1,IFERROR(SUBSTITUTE(PIMExport!CY90,".",",")*1,PIMExport!CY90))</f>
        <v>1500</v>
      </c>
      <c r="CZ92" s="47">
        <f>IFERROR(PIMExport!CZ90*1,IFERROR(SUBSTITUTE(PIMExport!CZ90,".",",")*1,PIMExport!CZ90))</f>
        <v>34500</v>
      </c>
      <c r="DA92" s="47">
        <f>IFERROR(PIMExport!DA90*1,IFERROR(SUBSTITUTE(PIMExport!DA90,".",",")*1,PIMExport!DA90))</f>
        <v>1000</v>
      </c>
      <c r="DB92" s="47">
        <f>IFERROR(PIMExport!DB90*1,IFERROR(SUBSTITUTE(PIMExport!DB90,".",",")*1,PIMExport!DB90))</f>
        <v>0</v>
      </c>
      <c r="DC92" s="47">
        <f>IFERROR(PIMExport!DC90*1,IFERROR(SUBSTITUTE(PIMExport!DC90,".",",")*1,PIMExport!DC90))</f>
        <v>0</v>
      </c>
      <c r="DD92" s="47">
        <f>IFERROR(PIMExport!DD90*1,IFERROR(SUBSTITUTE(PIMExport!DD90,".",",")*1,PIMExport!DD90))</f>
        <v>0</v>
      </c>
      <c r="DE92" s="47">
        <f>IFERROR(PIMExport!DE90*1,IFERROR(SUBSTITUTE(PIMExport!DE90,".",",")*1,PIMExport!DE90))</f>
        <v>0</v>
      </c>
      <c r="DF92" s="47">
        <f>IFERROR(PIMExport!DF90*1,IFERROR(SUBSTITUTE(PIMExport!DF90,".",",")*1,PIMExport!DF90))</f>
        <v>0</v>
      </c>
      <c r="DG92" s="47">
        <f>IFERROR(PIMExport!DG90*1,IFERROR(SUBSTITUTE(PIMExport!DG90,".",",")*1,PIMExport!DG90))</f>
        <v>0</v>
      </c>
      <c r="DH92" s="47" t="str">
        <f>IFERROR(PIMExport!DH90*1,IFERROR(SUBSTITUTE(PIMExport!DH90,".",",")*1,PIMExport!DH90))</f>
        <v>Equal to or better than 0.025 mm</v>
      </c>
      <c r="DI92" s="47">
        <f>IFERROR(PIMExport!DI90*1,IFERROR(SUBSTITUTE(PIMExport!DI90,".",",")*1,PIMExport!DI90))</f>
        <v>0</v>
      </c>
      <c r="DJ92" s="47" t="str">
        <f>IFERROR(PIMExport!DJ90*1,IFERROR(SUBSTITUTE(PIMExport!DJ90,".",",")*1,PIMExport!DJ90))</f>
        <v>120 x 120 mm</v>
      </c>
      <c r="DK92" s="47" t="str">
        <f>IFERROR(PIMExport!DK90*1,IFERROR(SUBSTITUTE(PIMExport!DK90,".",",")*1,PIMExport!DK90))</f>
        <v>32 mm</v>
      </c>
      <c r="DL92" s="47">
        <f>IFERROR(PIMExport!DL90*1,IFERROR(SUBSTITUTE(PIMExport!DL90,".",",")*1,PIMExport!DL90))</f>
        <v>340</v>
      </c>
      <c r="DM92" s="47">
        <f>IFERROR(PIMExport!DM90*1,IFERROR(SUBSTITUTE(PIMExport!DM90,".",",")*1,PIMExport!DM90))</f>
        <v>5780</v>
      </c>
      <c r="DN92" s="47">
        <f>IFERROR(PIMExport!DN90*1,IFERROR(SUBSTITUTE(PIMExport!DN90,".",",")*1,PIMExport!DN90))</f>
        <v>0</v>
      </c>
      <c r="DO92" s="47">
        <f>IFERROR(PIMExport!DO90*1,IFERROR(SUBSTITUTE(PIMExport!DO90,".",",")*1,PIMExport!DO90))</f>
        <v>0</v>
      </c>
    </row>
    <row r="93" spans="1:119">
      <c r="A93" s="47" t="str">
        <f>IFERROR(PIMExport!A91*1,IFERROR(SUBSTITUTE(PIMExport!A91,".",",")*1,PIMExport!A91))</f>
        <v>WM12D05-Z450</v>
      </c>
      <c r="B93" s="47" t="str">
        <f>IFERROR(PIMExport!B91*1,IFERROR(SUBSTITUTE(PIMExport!B91,".",",")*1,PIMExport!B91))</f>
        <v>BallScrew</v>
      </c>
      <c r="C93" s="47" t="str">
        <f>IFERROR(PIMExport!C91*1,IFERROR(SUBSTITUTE(PIMExport!C91,".",",")*1,PIMExport!C91))</f>
        <v>Ball Guide</v>
      </c>
      <c r="D93" s="47">
        <f>IFERROR(PIMExport!D91*1,IFERROR(SUBSTITUTE(PIMExport!D91,".",",")*1,PIMExport!D91))</f>
        <v>10730</v>
      </c>
      <c r="E93" s="47">
        <f>IFERROR(PIMExport!E91*1,IFERROR(SUBSTITUTE(PIMExport!E91,".",",")*1,PIMExport!E91))</f>
        <v>9.25</v>
      </c>
      <c r="F93" s="47">
        <f>IFERROR(PIMExport!F91*1,IFERROR(SUBSTITUTE(PIMExport!F91,".",",")*1,PIMExport!F91))</f>
        <v>0</v>
      </c>
      <c r="G93" s="47">
        <f>IFERROR(PIMExport!G91*1,IFERROR(SUBSTITUTE(PIMExport!G91,".",",")*1,PIMExport!G91))</f>
        <v>25.91</v>
      </c>
      <c r="H93" s="47">
        <f>IFERROR(PIMExport!H91*1,IFERROR(SUBSTITUTE(PIMExport!H91,".",",")*1,PIMExport!H91))</f>
        <v>1.93</v>
      </c>
      <c r="I93" s="47">
        <f>IFERROR(PIMExport!I91*1,IFERROR(SUBSTITUTE(PIMExport!I91,".",",")*1,PIMExport!I91))</f>
        <v>450</v>
      </c>
      <c r="J93" s="47">
        <f>IFERROR(PIMExport!J91*1,IFERROR(SUBSTITUTE(PIMExport!J91,".",",")*1,PIMExport!J91))</f>
        <v>80.75</v>
      </c>
      <c r="K93" s="47">
        <f>IFERROR(PIMExport!K91*1,IFERROR(SUBSTITUTE(PIMExport!K91,".",",")*1,PIMExport!K91))</f>
        <v>0</v>
      </c>
      <c r="L93" s="47">
        <f>IFERROR(PIMExport!L91*1,IFERROR(SUBSTITUTE(PIMExport!L91,".",",")*1,PIMExport!L91))</f>
        <v>3.8000000000000002E-4</v>
      </c>
      <c r="M93" s="47">
        <f>IFERROR(PIMExport!M91*1,IFERROR(SUBSTITUTE(PIMExport!M91,".",",")*1,PIMExport!M91))</f>
        <v>0.9</v>
      </c>
      <c r="N93" s="47">
        <f>IFERROR(PIMExport!N91*1,IFERROR(SUBSTITUTE(PIMExport!N91,".",",")*1,PIMExport!N91))</f>
        <v>150</v>
      </c>
      <c r="O93" s="47">
        <f>IFERROR(PIMExport!O91*1,IFERROR(SUBSTITUTE(PIMExport!O91,".",",")*1,PIMExport!O91))</f>
        <v>1500</v>
      </c>
      <c r="P93" s="47">
        <f>IFERROR(PIMExport!P91*1,IFERROR(SUBSTITUTE(PIMExport!P91,".",",")*1,PIMExport!P91))</f>
        <v>3000</v>
      </c>
      <c r="Q93" s="47">
        <f>IFERROR(PIMExport!Q91*1,IFERROR(SUBSTITUTE(PIMExport!Q91,".",",")*1,PIMExport!Q91))</f>
        <v>1.4</v>
      </c>
      <c r="R93" s="47">
        <f>IFERROR(PIMExport!R91*1,IFERROR(SUBSTITUTE(PIMExport!R91,".",",")*1,PIMExport!R91))</f>
        <v>2.5</v>
      </c>
      <c r="S93" s="47">
        <f>IFERROR(PIMExport!S91*1,IFERROR(SUBSTITUTE(PIMExport!S91,".",",")*1,PIMExport!S91))</f>
        <v>3</v>
      </c>
      <c r="T93" s="47">
        <f>IFERROR(PIMExport!T91*1,IFERROR(SUBSTITUTE(PIMExport!T91,".",",")*1,PIMExport!T91))</f>
        <v>30</v>
      </c>
      <c r="U93" s="47">
        <f>IFERROR(PIMExport!U91*1,IFERROR(SUBSTITUTE(PIMExport!U91,".",",")*1,PIMExport!U91))</f>
        <v>0.1</v>
      </c>
      <c r="V93" s="47">
        <f>IFERROR(PIMExport!V91*1,IFERROR(SUBSTITUTE(PIMExport!V91,".",",")*1,PIMExport!V91))</f>
        <v>0</v>
      </c>
      <c r="W93" s="47">
        <f>IFERROR(PIMExport!W91*1,IFERROR(SUBSTITUTE(PIMExport!W91,".",",")*1,PIMExport!W91))</f>
        <v>0</v>
      </c>
      <c r="X93" s="47">
        <f>IFERROR(PIMExport!X91*1,IFERROR(SUBSTITUTE(PIMExport!X91,".",",")*1,PIMExport!X91))</f>
        <v>0</v>
      </c>
      <c r="Y93" s="47">
        <f>IFERROR(PIMExport!Y91*1,IFERROR(SUBSTITUTE(PIMExport!Y91,".",",")*1,PIMExport!Y91))</f>
        <v>12000</v>
      </c>
      <c r="Z93" s="47">
        <f>IFERROR(PIMExport!Z91*1,IFERROR(SUBSTITUTE(PIMExport!Z91,".",",")*1,PIMExport!Z91))</f>
        <v>0</v>
      </c>
      <c r="AA93" s="47">
        <f>IFERROR(PIMExport!AA91*1,IFERROR(SUBSTITUTE(PIMExport!AA91,".",",")*1,PIMExport!AA91))</f>
        <v>0</v>
      </c>
      <c r="AB93" s="47">
        <f>IFERROR(PIMExport!AB91*1,IFERROR(SUBSTITUTE(PIMExport!AB91,".",",")*1,PIMExport!AB91))</f>
        <v>0</v>
      </c>
      <c r="AC93" s="47">
        <f>IFERROR(PIMExport!AC91*1,IFERROR(SUBSTITUTE(PIMExport!AC91,".",",")*1,PIMExport!AC91))</f>
        <v>0</v>
      </c>
      <c r="AD93" s="47">
        <f>IFERROR(PIMExport!AD91*1,IFERROR(SUBSTITUTE(PIMExport!AD91,".",",")*1,PIMExport!AD91))</f>
        <v>0</v>
      </c>
      <c r="AE93" s="47">
        <f>IFERROR(PIMExport!AE91*1,IFERROR(SUBSTITUTE(PIMExport!AE91,".",",")*1,PIMExport!AE91))</f>
        <v>6000</v>
      </c>
      <c r="AF93" s="47">
        <f>IFERROR(PIMExport!AF91*1,IFERROR(SUBSTITUTE(PIMExport!AF91,".",",")*1,PIMExport!AF91))</f>
        <v>6000</v>
      </c>
      <c r="AG93" s="47">
        <f>IFERROR(PIMExport!AG91*1,IFERROR(SUBSTITUTE(PIMExport!AG91,".",",")*1,PIMExport!AG91))</f>
        <v>500</v>
      </c>
      <c r="AH93" s="47">
        <f>IFERROR(PIMExport!AH91*1,IFERROR(SUBSTITUTE(PIMExport!AH91,".",",")*1,PIMExport!AH91))</f>
        <v>0</v>
      </c>
      <c r="AI93" s="47">
        <f>IFERROR(PIMExport!AI91*1,IFERROR(SUBSTITUTE(PIMExport!AI91,".",",")*1,PIMExport!AI91))</f>
        <v>0</v>
      </c>
      <c r="AJ93" s="47">
        <f>IFERROR(PIMExport!AJ91*1,IFERROR(SUBSTITUTE(PIMExport!AJ91,".",",")*1,PIMExport!AJ91))</f>
        <v>6</v>
      </c>
      <c r="AK93" s="47">
        <f>IFERROR(PIMExport!AK91*1,IFERROR(SUBSTITUTE(PIMExport!AK91,".",",")*1,PIMExport!AK91))</f>
        <v>6</v>
      </c>
      <c r="AL93" s="47">
        <f>IFERROR(PIMExport!AL91*1,IFERROR(SUBSTITUTE(PIMExport!AL91,".",",")*1,PIMExport!AL91))</f>
        <v>0.25</v>
      </c>
      <c r="AM93" s="47">
        <f>IFERROR(PIMExport!AM91*1,IFERROR(SUBSTITUTE(PIMExport!AM91,".",",")*1,PIMExport!AM91))</f>
        <v>20</v>
      </c>
      <c r="AN93" s="47">
        <f>IFERROR(PIMExport!AN91*1,IFERROR(SUBSTITUTE(PIMExport!AN91,".",",")*1,PIMExport!AN91))</f>
        <v>2</v>
      </c>
      <c r="AO93" s="47">
        <f>IFERROR(PIMExport!AO91*1,IFERROR(SUBSTITUTE(PIMExport!AO91,".",",")*1,PIMExport!AO91))</f>
        <v>71676</v>
      </c>
      <c r="AP93" s="47">
        <f>IFERROR(PIMExport!AP91*1,IFERROR(SUBSTITUTE(PIMExport!AP91,".",",")*1,PIMExport!AP91))</f>
        <v>1000</v>
      </c>
      <c r="AQ93" s="47">
        <f>IFERROR(PIMExport!AQ91*1,IFERROR(SUBSTITUTE(PIMExport!AQ91,".",",")*1,PIMExport!AQ91))</f>
        <v>0</v>
      </c>
      <c r="AR93" s="47">
        <f>IFERROR(PIMExport!AR91*1,IFERROR(SUBSTITUTE(PIMExport!AR91,".",",")*1,PIMExport!AR91))</f>
        <v>0</v>
      </c>
      <c r="AS93" s="47">
        <f>IFERROR(PIMExport!AS91*1,IFERROR(SUBSTITUTE(PIMExport!AS91,".",",")*1,PIMExport!AS91))</f>
        <v>0</v>
      </c>
      <c r="AT93" s="47">
        <f>IFERROR(PIMExport!AT91*1,IFERROR(SUBSTITUTE(PIMExport!AT91,".",",")*1,PIMExport!AT91))</f>
        <v>0</v>
      </c>
      <c r="AU93" s="47">
        <f>IFERROR(PIMExport!AU91*1,IFERROR(SUBSTITUTE(PIMExport!AU91,".",",")*1,PIMExport!AU91))</f>
        <v>0</v>
      </c>
      <c r="AV93" s="47">
        <f>IFERROR(PIMExport!AV91*1,IFERROR(SUBSTITUTE(PIMExport!AV91,".",",")*1,PIMExport!AV91))</f>
        <v>0</v>
      </c>
      <c r="AW93" s="47">
        <f>IFERROR(PIMExport!AW91*1,IFERROR(SUBSTITUTE(PIMExport!AW91,".",",")*1,PIMExport!AW91))</f>
        <v>0</v>
      </c>
      <c r="AX93" s="47">
        <f>IFERROR(PIMExport!AX91*1,IFERROR(SUBSTITUTE(PIMExport!AX91,".",",")*1,PIMExport!AX91))</f>
        <v>0</v>
      </c>
      <c r="AY93" s="47">
        <f>IFERROR(PIMExport!AY91*1,IFERROR(SUBSTITUTE(PIMExport!AY91,".",",")*1,PIMExport!AY91))</f>
        <v>0</v>
      </c>
      <c r="AZ93" s="47">
        <f>IFERROR(PIMExport!AZ91*1,IFERROR(SUBSTITUTE(PIMExport!AZ91,".",",")*1,PIMExport!AZ91))</f>
        <v>0</v>
      </c>
      <c r="BA93" s="47">
        <f>IFERROR(PIMExport!BA91*1,IFERROR(SUBSTITUTE(PIMExport!BA91,".",",")*1,PIMExport!BA91))</f>
        <v>0</v>
      </c>
      <c r="BB93" s="47">
        <f>IFERROR(PIMExport!BB91*1,IFERROR(SUBSTITUTE(PIMExport!BB91,".",",")*1,PIMExport!BB91))</f>
        <v>0</v>
      </c>
      <c r="BC93" s="47">
        <f>IFERROR(PIMExport!BC91*1,IFERROR(SUBSTITUTE(PIMExport!BC91,".",",")*1,PIMExport!BC91))</f>
        <v>0</v>
      </c>
      <c r="BD93" s="47">
        <f>IFERROR(PIMExport!BD91*1,IFERROR(SUBSTITUTE(PIMExport!BD91,".",",")*1,PIMExport!BD91))</f>
        <v>0</v>
      </c>
      <c r="BE93" s="47">
        <f>IFERROR(PIMExport!BE91*1,IFERROR(SUBSTITUTE(PIMExport!BE91,".",",")*1,PIMExport!BE91))</f>
        <v>0</v>
      </c>
      <c r="BF93" s="47">
        <f>IFERROR(PIMExport!BF91*1,IFERROR(SUBSTITUTE(PIMExport!BF91,".",",")*1,PIMExport!BF91))</f>
        <v>0</v>
      </c>
      <c r="BG93" s="47">
        <f>IFERROR(PIMExport!BG91*1,IFERROR(SUBSTITUTE(PIMExport!BG91,".",",")*1,PIMExport!BG91))</f>
        <v>595</v>
      </c>
      <c r="BH93" s="47">
        <f>IFERROR(PIMExport!BH91*1,IFERROR(SUBSTITUTE(PIMExport!BH91,".",",")*1,PIMExport!BH91))</f>
        <v>735</v>
      </c>
      <c r="BI93" s="47">
        <f>IFERROR(PIMExport!BI91*1,IFERROR(SUBSTITUTE(PIMExport!BI91,".",",")*1,PIMExport!BI91))</f>
        <v>805</v>
      </c>
      <c r="BJ93" s="47">
        <f>IFERROR(PIMExport!BJ91*1,IFERROR(SUBSTITUTE(PIMExport!BJ91,".",",")*1,PIMExport!BJ91))</f>
        <v>875</v>
      </c>
      <c r="BK93" s="47">
        <f>IFERROR(PIMExport!BK91*1,IFERROR(SUBSTITUTE(PIMExport!BK91,".",",")*1,PIMExport!BK91))</f>
        <v>945</v>
      </c>
      <c r="BL93" s="47">
        <f>IFERROR(PIMExport!BL91*1,IFERROR(SUBSTITUTE(PIMExport!BL91,".",",")*1,PIMExport!BL91))</f>
        <v>1015</v>
      </c>
      <c r="BM93" s="47">
        <f>IFERROR(PIMExport!BM91*1,IFERROR(SUBSTITUTE(PIMExport!BM91,".",",")*1,PIMExport!BM91))</f>
        <v>1085</v>
      </c>
      <c r="BN93" s="47">
        <f>IFERROR(PIMExport!BN91*1,IFERROR(SUBSTITUTE(PIMExport!BN91,".",",")*1,PIMExport!BN91))</f>
        <v>1145</v>
      </c>
      <c r="BO93" s="47">
        <f>IFERROR(PIMExport!BO91*1,IFERROR(SUBSTITUTE(PIMExport!BO91,".",",")*1,PIMExport!BO91))</f>
        <v>1215</v>
      </c>
      <c r="BP93" s="47">
        <f>IFERROR(PIMExport!BP91*1,IFERROR(SUBSTITUTE(PIMExport!BP91,".",",")*1,PIMExport!BP91))</f>
        <v>1275</v>
      </c>
      <c r="BQ93" s="47">
        <f>IFERROR(PIMExport!BQ91*1,IFERROR(SUBSTITUTE(PIMExport!BQ91,".",",")*1,PIMExport!BQ91))</f>
        <v>1345</v>
      </c>
      <c r="BR93" s="47">
        <f>IFERROR(PIMExport!BR91*1,IFERROR(SUBSTITUTE(PIMExport!BR91,".",",")*1,PIMExport!BR91))</f>
        <v>1415</v>
      </c>
      <c r="BS93" s="47">
        <f>IFERROR(PIMExport!BS91*1,IFERROR(SUBSTITUTE(PIMExport!BS91,".",",")*1,PIMExport!BS91))</f>
        <v>0</v>
      </c>
      <c r="BT93" s="47">
        <f>IFERROR(PIMExport!BT91*1,IFERROR(SUBSTITUTE(PIMExport!BT91,".",",")*1,PIMExport!BT91))</f>
        <v>0</v>
      </c>
      <c r="BU93" s="47">
        <f>IFERROR(PIMExport!BU91*1,IFERROR(SUBSTITUTE(PIMExport!BU91,".",",")*1,PIMExport!BU91))</f>
        <v>0</v>
      </c>
      <c r="BV93" s="47">
        <f>IFERROR(PIMExport!BV91*1,IFERROR(SUBSTITUTE(PIMExport!BV91,".",",")*1,PIMExport!BV91))</f>
        <v>0</v>
      </c>
      <c r="BW93" s="47">
        <f>IFERROR(PIMExport!BW91*1,IFERROR(SUBSTITUTE(PIMExport!BW91,".",",")*1,PIMExport!BW91))</f>
        <v>0</v>
      </c>
      <c r="BX93" s="47">
        <f>IFERROR(PIMExport!BX91*1,IFERROR(SUBSTITUTE(PIMExport!BX91,".",",")*1,PIMExport!BX91))</f>
        <v>0</v>
      </c>
      <c r="BY93" s="47">
        <f>IFERROR(PIMExport!BY91*1,IFERROR(SUBSTITUTE(PIMExport!BY91,".",",")*1,PIMExport!BY91))</f>
        <v>0</v>
      </c>
      <c r="BZ93" s="47">
        <f>IFERROR(PIMExport!BZ91*1,IFERROR(SUBSTITUTE(PIMExport!BZ91,".",",")*1,PIMExport!BZ91))</f>
        <v>0</v>
      </c>
      <c r="CA93" s="47">
        <f>IFERROR(PIMExport!CA91*1,IFERROR(SUBSTITUTE(PIMExport!CA91,".",",")*1,PIMExport!CA91))</f>
        <v>0</v>
      </c>
      <c r="CB93" s="47">
        <f>IFERROR(PIMExport!CB91*1,IFERROR(SUBSTITUTE(PIMExport!CB91,".",",")*1,PIMExport!CB91))</f>
        <v>891</v>
      </c>
      <c r="CC93" s="47">
        <f>IFERROR(PIMExport!CC91*1,IFERROR(SUBSTITUTE(PIMExport!CC91,".",",")*1,PIMExport!CC91))</f>
        <v>1696</v>
      </c>
      <c r="CD93" s="47">
        <f>IFERROR(PIMExport!CD91*1,IFERROR(SUBSTITUTE(PIMExport!CD91,".",",")*1,PIMExport!CD91))</f>
        <v>2626</v>
      </c>
      <c r="CE93" s="47">
        <f>IFERROR(PIMExport!CE91*1,IFERROR(SUBSTITUTE(PIMExport!CE91,".",",")*1,PIMExport!CE91))</f>
        <v>3556</v>
      </c>
      <c r="CF93" s="47">
        <f>IFERROR(PIMExport!CF91*1,IFERROR(SUBSTITUTE(PIMExport!CF91,".",",")*1,PIMExport!CF91))</f>
        <v>4486</v>
      </c>
      <c r="CG93" s="47">
        <f>IFERROR(PIMExport!CG91*1,IFERROR(SUBSTITUTE(PIMExport!CG91,".",",")*1,PIMExport!CG91))</f>
        <v>5416</v>
      </c>
      <c r="CH93" s="47">
        <f>IFERROR(PIMExport!CH91*1,IFERROR(SUBSTITUTE(PIMExport!CH91,".",",")*1,PIMExport!CH91))</f>
        <v>6346</v>
      </c>
      <c r="CI93" s="47">
        <f>IFERROR(PIMExport!CI91*1,IFERROR(SUBSTITUTE(PIMExport!CI91,".",",")*1,PIMExport!CI91))</f>
        <v>7286</v>
      </c>
      <c r="CJ93" s="47">
        <f>IFERROR(PIMExport!CJ91*1,IFERROR(SUBSTITUTE(PIMExport!CJ91,".",",")*1,PIMExport!CJ91))</f>
        <v>8216</v>
      </c>
      <c r="CK93" s="47">
        <f>IFERROR(PIMExport!CK91*1,IFERROR(SUBSTITUTE(PIMExport!CK91,".",",")*1,PIMExport!CK91))</f>
        <v>9241</v>
      </c>
      <c r="CL93" s="47">
        <f>IFERROR(PIMExport!CL91*1,IFERROR(SUBSTITUTE(PIMExport!CL91,".",",")*1,PIMExport!CL91))</f>
        <v>10201</v>
      </c>
      <c r="CM93" s="47">
        <f>IFERROR(PIMExport!CM91*1,IFERROR(SUBSTITUTE(PIMExport!CM91,".",",")*1,PIMExport!CM91))</f>
        <v>11001</v>
      </c>
      <c r="CN93" s="47">
        <f>IFERROR(PIMExport!CN91*1,IFERROR(SUBSTITUTE(PIMExport!CN91,".",",")*1,PIMExport!CN91))</f>
        <v>15000</v>
      </c>
      <c r="CO93" s="47">
        <f>IFERROR(PIMExport!CO91*1,IFERROR(SUBSTITUTE(PIMExport!CO91,".",",")*1,PIMExport!CO91))</f>
        <v>0</v>
      </c>
      <c r="CP93" s="47">
        <f>IFERROR(PIMExport!CP91*1,IFERROR(SUBSTITUTE(PIMExport!CP91,".",",")*1,PIMExport!CP91))</f>
        <v>0</v>
      </c>
      <c r="CQ93" s="47">
        <f>IFERROR(PIMExport!CQ91*1,IFERROR(SUBSTITUTE(PIMExport!CQ91,".",",")*1,PIMExport!CQ91))</f>
        <v>0</v>
      </c>
      <c r="CR93" s="47">
        <f>IFERROR(PIMExport!CR91*1,IFERROR(SUBSTITUTE(PIMExport!CR91,".",",")*1,PIMExport!CR91))</f>
        <v>0</v>
      </c>
      <c r="CS93" s="47">
        <f>IFERROR(PIMExport!CS91*1,IFERROR(SUBSTITUTE(PIMExport!CS91,".",",")*1,PIMExport!CS91))</f>
        <v>0</v>
      </c>
      <c r="CT93" s="47">
        <f>IFERROR(PIMExport!CT91*1,IFERROR(SUBSTITUTE(PIMExport!CT91,".",",")*1,PIMExport!CT91))</f>
        <v>0</v>
      </c>
      <c r="CU93" s="47">
        <f>IFERROR(PIMExport!CU91*1,IFERROR(SUBSTITUTE(PIMExport!CU91,".",",")*1,PIMExport!CU91))</f>
        <v>5</v>
      </c>
      <c r="CV93" s="47">
        <f>IFERROR(PIMExport!CV91*1,IFERROR(SUBSTITUTE(PIMExport!CV91,".",",")*1,PIMExport!CV91))</f>
        <v>21500</v>
      </c>
      <c r="CW93" s="47">
        <f>IFERROR(PIMExport!CW91*1,IFERROR(SUBSTITUTE(PIMExport!CW91,".",",")*1,PIMExport!CW91))</f>
        <v>6.3400000000000001E-4</v>
      </c>
      <c r="CX93" s="47">
        <f>IFERROR(PIMExport!CX91*1,IFERROR(SUBSTITUTE(PIMExport!CX91,".",",")*1,PIMExport!CX91))</f>
        <v>1200</v>
      </c>
      <c r="CY93" s="47">
        <f>IFERROR(PIMExport!CY91*1,IFERROR(SUBSTITUTE(PIMExport!CY91,".",",")*1,PIMExport!CY91))</f>
        <v>1500</v>
      </c>
      <c r="CZ93" s="47">
        <f>IFERROR(PIMExport!CZ91*1,IFERROR(SUBSTITUTE(PIMExport!CZ91,".",",")*1,PIMExport!CZ91))</f>
        <v>34500</v>
      </c>
      <c r="DA93" s="47">
        <f>IFERROR(PIMExport!DA91*1,IFERROR(SUBSTITUTE(PIMExport!DA91,".",",")*1,PIMExport!DA91))</f>
        <v>1000</v>
      </c>
      <c r="DB93" s="47">
        <f>IFERROR(PIMExport!DB91*1,IFERROR(SUBSTITUTE(PIMExport!DB91,".",",")*1,PIMExport!DB91))</f>
        <v>0</v>
      </c>
      <c r="DC93" s="47">
        <f>IFERROR(PIMExport!DC91*1,IFERROR(SUBSTITUTE(PIMExport!DC91,".",",")*1,PIMExport!DC91))</f>
        <v>0</v>
      </c>
      <c r="DD93" s="47">
        <f>IFERROR(PIMExport!DD91*1,IFERROR(SUBSTITUTE(PIMExport!DD91,".",",")*1,PIMExport!DD91))</f>
        <v>0</v>
      </c>
      <c r="DE93" s="47">
        <f>IFERROR(PIMExport!DE91*1,IFERROR(SUBSTITUTE(PIMExport!DE91,".",",")*1,PIMExport!DE91))</f>
        <v>0</v>
      </c>
      <c r="DF93" s="47">
        <f>IFERROR(PIMExport!DF91*1,IFERROR(SUBSTITUTE(PIMExport!DF91,".",",")*1,PIMExport!DF91))</f>
        <v>0</v>
      </c>
      <c r="DG93" s="47">
        <f>IFERROR(PIMExport!DG91*1,IFERROR(SUBSTITUTE(PIMExport!DG91,".",",")*1,PIMExport!DG91))</f>
        <v>0</v>
      </c>
      <c r="DH93" s="47" t="str">
        <f>IFERROR(PIMExport!DH91*1,IFERROR(SUBSTITUTE(PIMExport!DH91,".",",")*1,PIMExport!DH91))</f>
        <v>Equal to or better than 0.025 mm</v>
      </c>
      <c r="DI93" s="47">
        <f>IFERROR(PIMExport!DI91*1,IFERROR(SUBSTITUTE(PIMExport!DI91,".",",")*1,PIMExport!DI91))</f>
        <v>0</v>
      </c>
      <c r="DJ93" s="47" t="str">
        <f>IFERROR(PIMExport!DJ91*1,IFERROR(SUBSTITUTE(PIMExport!DJ91,".",",")*1,PIMExport!DJ91))</f>
        <v>120 x 120 mm</v>
      </c>
      <c r="DK93" s="47" t="str">
        <f>IFERROR(PIMExport!DK91*1,IFERROR(SUBSTITUTE(PIMExport!DK91,".",",")*1,PIMExport!DK91))</f>
        <v>32 mm</v>
      </c>
      <c r="DL93" s="47">
        <f>IFERROR(PIMExport!DL91*1,IFERROR(SUBSTITUTE(PIMExport!DL91,".",",")*1,PIMExport!DL91))</f>
        <v>790</v>
      </c>
      <c r="DM93" s="47">
        <f>IFERROR(PIMExport!DM91*1,IFERROR(SUBSTITUTE(PIMExport!DM91,".",",")*1,PIMExport!DM91))</f>
        <v>12595</v>
      </c>
      <c r="DN93" s="47">
        <f>IFERROR(PIMExport!DN91*1,IFERROR(SUBSTITUTE(PIMExport!DN91,".",",")*1,PIMExport!DN91))</f>
        <v>0</v>
      </c>
      <c r="DO93" s="47">
        <f>IFERROR(PIMExport!DO91*1,IFERROR(SUBSTITUTE(PIMExport!DO91,".",",")*1,PIMExport!DO91))</f>
        <v>0</v>
      </c>
    </row>
    <row r="94" spans="1:119" ht="6.75" customHeight="1">
      <c r="A94" s="47" t="str">
        <f>IFERROR(PIMExport!A92*1,IFERROR(SUBSTITUTE(PIMExport!A92,".",",")*1,PIMExport!A92))</f>
        <v>WM12D10-Z450</v>
      </c>
      <c r="B94" s="47" t="str">
        <f>IFERROR(PIMExport!B92*1,IFERROR(SUBSTITUTE(PIMExport!B92,".",",")*1,PIMExport!B92))</f>
        <v>BallScrew</v>
      </c>
      <c r="C94" s="47" t="str">
        <f>IFERROR(PIMExport!C92*1,IFERROR(SUBSTITUTE(PIMExport!C92,".",",")*1,PIMExport!C92))</f>
        <v>Ball Guide</v>
      </c>
      <c r="D94" s="47">
        <f>IFERROR(PIMExport!D92*1,IFERROR(SUBSTITUTE(PIMExport!D92,".",",")*1,PIMExport!D92))</f>
        <v>10730</v>
      </c>
      <c r="E94" s="47">
        <f>IFERROR(PIMExport!E92*1,IFERROR(SUBSTITUTE(PIMExport!E92,".",",")*1,PIMExport!E92))</f>
        <v>9.25</v>
      </c>
      <c r="F94" s="47">
        <f>IFERROR(PIMExport!F92*1,IFERROR(SUBSTITUTE(PIMExport!F92,".",",")*1,PIMExport!F92))</f>
        <v>0</v>
      </c>
      <c r="G94" s="47">
        <f>IFERROR(PIMExport!G92*1,IFERROR(SUBSTITUTE(PIMExport!G92,".",",")*1,PIMExport!G92))</f>
        <v>25.91</v>
      </c>
      <c r="H94" s="47">
        <f>IFERROR(PIMExport!H92*1,IFERROR(SUBSTITUTE(PIMExport!H92,".",",")*1,PIMExport!H92))</f>
        <v>1.93</v>
      </c>
      <c r="I94" s="47">
        <f>IFERROR(PIMExport!I92*1,IFERROR(SUBSTITUTE(PIMExport!I92,".",",")*1,PIMExport!I92))</f>
        <v>450</v>
      </c>
      <c r="J94" s="47">
        <f>IFERROR(PIMExport!J92*1,IFERROR(SUBSTITUTE(PIMExport!J92,".",",")*1,PIMExport!J92))</f>
        <v>80.75</v>
      </c>
      <c r="K94" s="47">
        <f>IFERROR(PIMExport!K92*1,IFERROR(SUBSTITUTE(PIMExport!K92,".",",")*1,PIMExport!K92))</f>
        <v>0</v>
      </c>
      <c r="L94" s="47">
        <f>IFERROR(PIMExport!L92*1,IFERROR(SUBSTITUTE(PIMExport!L92,".",",")*1,PIMExport!L92))</f>
        <v>3.8000000000000002E-4</v>
      </c>
      <c r="M94" s="47">
        <f>IFERROR(PIMExport!M92*1,IFERROR(SUBSTITUTE(PIMExport!M92,".",",")*1,PIMExport!M92))</f>
        <v>0.9</v>
      </c>
      <c r="N94" s="47">
        <f>IFERROR(PIMExport!N92*1,IFERROR(SUBSTITUTE(PIMExport!N92,".",",")*1,PIMExport!N92))</f>
        <v>150</v>
      </c>
      <c r="O94" s="47">
        <f>IFERROR(PIMExport!O92*1,IFERROR(SUBSTITUTE(PIMExport!O92,".",",")*1,PIMExport!O92))</f>
        <v>1500</v>
      </c>
      <c r="P94" s="47">
        <f>IFERROR(PIMExport!P92*1,IFERROR(SUBSTITUTE(PIMExport!P92,".",",")*1,PIMExport!P92))</f>
        <v>3000</v>
      </c>
      <c r="Q94" s="47">
        <f>IFERROR(PIMExport!Q92*1,IFERROR(SUBSTITUTE(PIMExport!Q92,".",",")*1,PIMExport!Q92))</f>
        <v>2</v>
      </c>
      <c r="R94" s="47">
        <f>IFERROR(PIMExport!R92*1,IFERROR(SUBSTITUTE(PIMExport!R92,".",",")*1,PIMExport!R92))</f>
        <v>3</v>
      </c>
      <c r="S94" s="47">
        <f>IFERROR(PIMExport!S92*1,IFERROR(SUBSTITUTE(PIMExport!S92,".",",")*1,PIMExport!S92))</f>
        <v>3.7</v>
      </c>
      <c r="T94" s="47">
        <f>IFERROR(PIMExport!T92*1,IFERROR(SUBSTITUTE(PIMExport!T92,".",",")*1,PIMExport!T92))</f>
        <v>30</v>
      </c>
      <c r="U94" s="47">
        <f>IFERROR(PIMExport!U92*1,IFERROR(SUBSTITUTE(PIMExport!U92,".",",")*1,PIMExport!U92))</f>
        <v>0.1</v>
      </c>
      <c r="V94" s="47">
        <f>IFERROR(PIMExport!V92*1,IFERROR(SUBSTITUTE(PIMExport!V92,".",",")*1,PIMExport!V92))</f>
        <v>0</v>
      </c>
      <c r="W94" s="47">
        <f>IFERROR(PIMExport!W92*1,IFERROR(SUBSTITUTE(PIMExport!W92,".",",")*1,PIMExport!W92))</f>
        <v>0</v>
      </c>
      <c r="X94" s="47">
        <f>IFERROR(PIMExport!X92*1,IFERROR(SUBSTITUTE(PIMExport!X92,".",",")*1,PIMExport!X92))</f>
        <v>0</v>
      </c>
      <c r="Y94" s="47">
        <f>IFERROR(PIMExport!Y92*1,IFERROR(SUBSTITUTE(PIMExport!Y92,".",",")*1,PIMExport!Y92))</f>
        <v>12000</v>
      </c>
      <c r="Z94" s="47">
        <f>IFERROR(PIMExport!Z92*1,IFERROR(SUBSTITUTE(PIMExport!Z92,".",",")*1,PIMExport!Z92))</f>
        <v>0</v>
      </c>
      <c r="AA94" s="47">
        <f>IFERROR(PIMExport!AA92*1,IFERROR(SUBSTITUTE(PIMExport!AA92,".",",")*1,PIMExport!AA92))</f>
        <v>0</v>
      </c>
      <c r="AB94" s="47">
        <f>IFERROR(PIMExport!AB92*1,IFERROR(SUBSTITUTE(PIMExport!AB92,".",",")*1,PIMExport!AB92))</f>
        <v>0</v>
      </c>
      <c r="AC94" s="47">
        <f>IFERROR(PIMExport!AC92*1,IFERROR(SUBSTITUTE(PIMExport!AC92,".",",")*1,PIMExport!AC92))</f>
        <v>0</v>
      </c>
      <c r="AD94" s="47">
        <f>IFERROR(PIMExport!AD92*1,IFERROR(SUBSTITUTE(PIMExport!AD92,".",",")*1,PIMExport!AD92))</f>
        <v>0</v>
      </c>
      <c r="AE94" s="47">
        <f>IFERROR(PIMExport!AE92*1,IFERROR(SUBSTITUTE(PIMExport!AE92,".",",")*1,PIMExport!AE92))</f>
        <v>6000</v>
      </c>
      <c r="AF94" s="47">
        <f>IFERROR(PIMExport!AF92*1,IFERROR(SUBSTITUTE(PIMExport!AF92,".",",")*1,PIMExport!AF92))</f>
        <v>6000</v>
      </c>
      <c r="AG94" s="47">
        <f>IFERROR(PIMExport!AG92*1,IFERROR(SUBSTITUTE(PIMExport!AG92,".",",")*1,PIMExport!AG92))</f>
        <v>500</v>
      </c>
      <c r="AH94" s="47">
        <f>IFERROR(PIMExport!AH92*1,IFERROR(SUBSTITUTE(PIMExport!AH92,".",",")*1,PIMExport!AH92))</f>
        <v>0</v>
      </c>
      <c r="AI94" s="47">
        <f>IFERROR(PIMExport!AI92*1,IFERROR(SUBSTITUTE(PIMExport!AI92,".",",")*1,PIMExport!AI92))</f>
        <v>0</v>
      </c>
      <c r="AJ94" s="47">
        <f>IFERROR(PIMExport!AJ92*1,IFERROR(SUBSTITUTE(PIMExport!AJ92,".",",")*1,PIMExport!AJ92))</f>
        <v>6</v>
      </c>
      <c r="AK94" s="47">
        <f>IFERROR(PIMExport!AK92*1,IFERROR(SUBSTITUTE(PIMExport!AK92,".",",")*1,PIMExport!AK92))</f>
        <v>6</v>
      </c>
      <c r="AL94" s="47">
        <f>IFERROR(PIMExport!AL92*1,IFERROR(SUBSTITUTE(PIMExport!AL92,".",",")*1,PIMExport!AL92))</f>
        <v>0.5</v>
      </c>
      <c r="AM94" s="47">
        <f>IFERROR(PIMExport!AM92*1,IFERROR(SUBSTITUTE(PIMExport!AM92,".",",")*1,PIMExport!AM92))</f>
        <v>20</v>
      </c>
      <c r="AN94" s="47">
        <f>IFERROR(PIMExport!AN92*1,IFERROR(SUBSTITUTE(PIMExport!AN92,".",",")*1,PIMExport!AN92))</f>
        <v>2</v>
      </c>
      <c r="AO94" s="47">
        <f>IFERROR(PIMExport!AO92*1,IFERROR(SUBSTITUTE(PIMExport!AO92,".",",")*1,PIMExport!AO92))</f>
        <v>71676</v>
      </c>
      <c r="AP94" s="47">
        <f>IFERROR(PIMExport!AP92*1,IFERROR(SUBSTITUTE(PIMExport!AP92,".",",")*1,PIMExport!AP92))</f>
        <v>1000</v>
      </c>
      <c r="AQ94" s="47">
        <f>IFERROR(PIMExport!AQ92*1,IFERROR(SUBSTITUTE(PIMExport!AQ92,".",",")*1,PIMExport!AQ92))</f>
        <v>0</v>
      </c>
      <c r="AR94" s="47">
        <f>IFERROR(PIMExport!AR92*1,IFERROR(SUBSTITUTE(PIMExport!AR92,".",",")*1,PIMExport!AR92))</f>
        <v>0</v>
      </c>
      <c r="AS94" s="47">
        <f>IFERROR(PIMExport!AS92*1,IFERROR(SUBSTITUTE(PIMExport!AS92,".",",")*1,PIMExport!AS92))</f>
        <v>0</v>
      </c>
      <c r="AT94" s="47">
        <f>IFERROR(PIMExport!AT92*1,IFERROR(SUBSTITUTE(PIMExport!AT92,".",",")*1,PIMExport!AT92))</f>
        <v>0</v>
      </c>
      <c r="AU94" s="47">
        <f>IFERROR(PIMExport!AU92*1,IFERROR(SUBSTITUTE(PIMExport!AU92,".",",")*1,PIMExport!AU92))</f>
        <v>0</v>
      </c>
      <c r="AV94" s="47">
        <f>IFERROR(PIMExport!AV92*1,IFERROR(SUBSTITUTE(PIMExport!AV92,".",",")*1,PIMExport!AV92))</f>
        <v>0</v>
      </c>
      <c r="AW94" s="47">
        <f>IFERROR(PIMExport!AW92*1,IFERROR(SUBSTITUTE(PIMExport!AW92,".",",")*1,PIMExport!AW92))</f>
        <v>0</v>
      </c>
      <c r="AX94" s="47">
        <f>IFERROR(PIMExport!AX92*1,IFERROR(SUBSTITUTE(PIMExport!AX92,".",",")*1,PIMExport!AX92))</f>
        <v>0</v>
      </c>
      <c r="AY94" s="47">
        <f>IFERROR(PIMExport!AY92*1,IFERROR(SUBSTITUTE(PIMExport!AY92,".",",")*1,PIMExport!AY92))</f>
        <v>0</v>
      </c>
      <c r="AZ94" s="47">
        <f>IFERROR(PIMExport!AZ92*1,IFERROR(SUBSTITUTE(PIMExport!AZ92,".",",")*1,PIMExport!AZ92))</f>
        <v>0</v>
      </c>
      <c r="BA94" s="47">
        <f>IFERROR(PIMExport!BA92*1,IFERROR(SUBSTITUTE(PIMExport!BA92,".",",")*1,PIMExport!BA92))</f>
        <v>0</v>
      </c>
      <c r="BB94" s="47">
        <f>IFERROR(PIMExport!BB92*1,IFERROR(SUBSTITUTE(PIMExport!BB92,".",",")*1,PIMExport!BB92))</f>
        <v>0</v>
      </c>
      <c r="BC94" s="47">
        <f>IFERROR(PIMExport!BC92*1,IFERROR(SUBSTITUTE(PIMExport!BC92,".",",")*1,PIMExport!BC92))</f>
        <v>0</v>
      </c>
      <c r="BD94" s="47">
        <f>IFERROR(PIMExport!BD92*1,IFERROR(SUBSTITUTE(PIMExport!BD92,".",",")*1,PIMExport!BD92))</f>
        <v>0</v>
      </c>
      <c r="BE94" s="47">
        <f>IFERROR(PIMExport!BE92*1,IFERROR(SUBSTITUTE(PIMExport!BE92,".",",")*1,PIMExport!BE92))</f>
        <v>0</v>
      </c>
      <c r="BF94" s="47">
        <f>IFERROR(PIMExport!BF92*1,IFERROR(SUBSTITUTE(PIMExport!BF92,".",",")*1,PIMExport!BF92))</f>
        <v>0</v>
      </c>
      <c r="BG94" s="47">
        <f>IFERROR(PIMExport!BG92*1,IFERROR(SUBSTITUTE(PIMExport!BG92,".",",")*1,PIMExport!BG92))</f>
        <v>595</v>
      </c>
      <c r="BH94" s="47">
        <f>IFERROR(PIMExport!BH92*1,IFERROR(SUBSTITUTE(PIMExport!BH92,".",",")*1,PIMExport!BH92))</f>
        <v>735</v>
      </c>
      <c r="BI94" s="47">
        <f>IFERROR(PIMExport!BI92*1,IFERROR(SUBSTITUTE(PIMExport!BI92,".",",")*1,PIMExport!BI92))</f>
        <v>805</v>
      </c>
      <c r="BJ94" s="47">
        <f>IFERROR(PIMExport!BJ92*1,IFERROR(SUBSTITUTE(PIMExport!BJ92,".",",")*1,PIMExport!BJ92))</f>
        <v>875</v>
      </c>
      <c r="BK94" s="47">
        <f>IFERROR(PIMExport!BK92*1,IFERROR(SUBSTITUTE(PIMExport!BK92,".",",")*1,PIMExport!BK92))</f>
        <v>945</v>
      </c>
      <c r="BL94" s="47">
        <f>IFERROR(PIMExport!BL92*1,IFERROR(SUBSTITUTE(PIMExport!BL92,".",",")*1,PIMExport!BL92))</f>
        <v>1015</v>
      </c>
      <c r="BM94" s="47">
        <f>IFERROR(PIMExport!BM92*1,IFERROR(SUBSTITUTE(PIMExport!BM92,".",",")*1,PIMExport!BM92))</f>
        <v>1085</v>
      </c>
      <c r="BN94" s="47">
        <f>IFERROR(PIMExport!BN92*1,IFERROR(SUBSTITUTE(PIMExport!BN92,".",",")*1,PIMExport!BN92))</f>
        <v>1145</v>
      </c>
      <c r="BO94" s="47">
        <f>IFERROR(PIMExport!BO92*1,IFERROR(SUBSTITUTE(PIMExport!BO92,".",",")*1,PIMExport!BO92))</f>
        <v>1215</v>
      </c>
      <c r="BP94" s="47">
        <f>IFERROR(PIMExport!BP92*1,IFERROR(SUBSTITUTE(PIMExport!BP92,".",",")*1,PIMExport!BP92))</f>
        <v>1275</v>
      </c>
      <c r="BQ94" s="47">
        <f>IFERROR(PIMExport!BQ92*1,IFERROR(SUBSTITUTE(PIMExport!BQ92,".",",")*1,PIMExport!BQ92))</f>
        <v>1345</v>
      </c>
      <c r="BR94" s="47">
        <f>IFERROR(PIMExport!BR92*1,IFERROR(SUBSTITUTE(PIMExport!BR92,".",",")*1,PIMExport!BR92))</f>
        <v>1415</v>
      </c>
      <c r="BS94" s="47">
        <f>IFERROR(PIMExport!BS92*1,IFERROR(SUBSTITUTE(PIMExport!BS92,".",",")*1,PIMExport!BS92))</f>
        <v>0</v>
      </c>
      <c r="BT94" s="47">
        <f>IFERROR(PIMExport!BT92*1,IFERROR(SUBSTITUTE(PIMExport!BT92,".",",")*1,PIMExport!BT92))</f>
        <v>0</v>
      </c>
      <c r="BU94" s="47">
        <f>IFERROR(PIMExport!BU92*1,IFERROR(SUBSTITUTE(PIMExport!BU92,".",",")*1,PIMExport!BU92))</f>
        <v>0</v>
      </c>
      <c r="BV94" s="47">
        <f>IFERROR(PIMExport!BV92*1,IFERROR(SUBSTITUTE(PIMExport!BV92,".",",")*1,PIMExport!BV92))</f>
        <v>0</v>
      </c>
      <c r="BW94" s="47">
        <f>IFERROR(PIMExport!BW92*1,IFERROR(SUBSTITUTE(PIMExport!BW92,".",",")*1,PIMExport!BW92))</f>
        <v>0</v>
      </c>
      <c r="BX94" s="47">
        <f>IFERROR(PIMExport!BX92*1,IFERROR(SUBSTITUTE(PIMExport!BX92,".",",")*1,PIMExport!BX92))</f>
        <v>0</v>
      </c>
      <c r="BY94" s="47">
        <f>IFERROR(PIMExport!BY92*1,IFERROR(SUBSTITUTE(PIMExport!BY92,".",",")*1,PIMExport!BY92))</f>
        <v>0</v>
      </c>
      <c r="BZ94" s="47">
        <f>IFERROR(PIMExport!BZ92*1,IFERROR(SUBSTITUTE(PIMExport!BZ92,".",",")*1,PIMExport!BZ92))</f>
        <v>0</v>
      </c>
      <c r="CA94" s="47">
        <f>IFERROR(PIMExport!CA92*1,IFERROR(SUBSTITUTE(PIMExport!CA92,".",",")*1,PIMExport!CA92))</f>
        <v>0</v>
      </c>
      <c r="CB94" s="47">
        <f>IFERROR(PIMExport!CB92*1,IFERROR(SUBSTITUTE(PIMExport!CB92,".",",")*1,PIMExport!CB92))</f>
        <v>891</v>
      </c>
      <c r="CC94" s="47">
        <f>IFERROR(PIMExport!CC92*1,IFERROR(SUBSTITUTE(PIMExport!CC92,".",",")*1,PIMExport!CC92))</f>
        <v>1696</v>
      </c>
      <c r="CD94" s="47">
        <f>IFERROR(PIMExport!CD92*1,IFERROR(SUBSTITUTE(PIMExport!CD92,".",",")*1,PIMExport!CD92))</f>
        <v>2626</v>
      </c>
      <c r="CE94" s="47">
        <f>IFERROR(PIMExport!CE92*1,IFERROR(SUBSTITUTE(PIMExport!CE92,".",",")*1,PIMExport!CE92))</f>
        <v>3556</v>
      </c>
      <c r="CF94" s="47">
        <f>IFERROR(PIMExport!CF92*1,IFERROR(SUBSTITUTE(PIMExport!CF92,".",",")*1,PIMExport!CF92))</f>
        <v>4486</v>
      </c>
      <c r="CG94" s="47">
        <f>IFERROR(PIMExport!CG92*1,IFERROR(SUBSTITUTE(PIMExport!CG92,".",",")*1,PIMExport!CG92))</f>
        <v>5416</v>
      </c>
      <c r="CH94" s="47">
        <f>IFERROR(PIMExport!CH92*1,IFERROR(SUBSTITUTE(PIMExport!CH92,".",",")*1,PIMExport!CH92))</f>
        <v>6346</v>
      </c>
      <c r="CI94" s="47">
        <f>IFERROR(PIMExport!CI92*1,IFERROR(SUBSTITUTE(PIMExport!CI92,".",",")*1,PIMExport!CI92))</f>
        <v>7286</v>
      </c>
      <c r="CJ94" s="47">
        <f>IFERROR(PIMExport!CJ92*1,IFERROR(SUBSTITUTE(PIMExport!CJ92,".",",")*1,PIMExport!CJ92))</f>
        <v>8216</v>
      </c>
      <c r="CK94" s="47">
        <f>IFERROR(PIMExport!CK92*1,IFERROR(SUBSTITUTE(PIMExport!CK92,".",",")*1,PIMExport!CK92))</f>
        <v>9241</v>
      </c>
      <c r="CL94" s="47">
        <f>IFERROR(PIMExport!CL92*1,IFERROR(SUBSTITUTE(PIMExport!CL92,".",",")*1,PIMExport!CL92))</f>
        <v>10201</v>
      </c>
      <c r="CM94" s="47">
        <f>IFERROR(PIMExport!CM92*1,IFERROR(SUBSTITUTE(PIMExport!CM92,".",",")*1,PIMExport!CM92))</f>
        <v>11001</v>
      </c>
      <c r="CN94" s="47">
        <f>IFERROR(PIMExport!CN92*1,IFERROR(SUBSTITUTE(PIMExport!CN92,".",",")*1,PIMExport!CN92))</f>
        <v>15000</v>
      </c>
      <c r="CO94" s="47">
        <f>IFERROR(PIMExport!CO92*1,IFERROR(SUBSTITUTE(PIMExport!CO92,".",",")*1,PIMExport!CO92))</f>
        <v>0</v>
      </c>
      <c r="CP94" s="47">
        <f>IFERROR(PIMExport!CP92*1,IFERROR(SUBSTITUTE(PIMExport!CP92,".",",")*1,PIMExport!CP92))</f>
        <v>0</v>
      </c>
      <c r="CQ94" s="47">
        <f>IFERROR(PIMExport!CQ92*1,IFERROR(SUBSTITUTE(PIMExport!CQ92,".",",")*1,PIMExport!CQ92))</f>
        <v>0</v>
      </c>
      <c r="CR94" s="47">
        <f>IFERROR(PIMExport!CR92*1,IFERROR(SUBSTITUTE(PIMExport!CR92,".",",")*1,PIMExport!CR92))</f>
        <v>0</v>
      </c>
      <c r="CS94" s="47">
        <f>IFERROR(PIMExport!CS92*1,IFERROR(SUBSTITUTE(PIMExport!CS92,".",",")*1,PIMExport!CS92))</f>
        <v>0</v>
      </c>
      <c r="CT94" s="47">
        <f>IFERROR(PIMExport!CT92*1,IFERROR(SUBSTITUTE(PIMExport!CT92,".",",")*1,PIMExport!CT92))</f>
        <v>0</v>
      </c>
      <c r="CU94" s="47">
        <f>IFERROR(PIMExport!CU92*1,IFERROR(SUBSTITUTE(PIMExport!CU92,".",",")*1,PIMExport!CU92))</f>
        <v>10</v>
      </c>
      <c r="CV94" s="47">
        <f>IFERROR(PIMExport!CV92*1,IFERROR(SUBSTITUTE(PIMExport!CV92,".",",")*1,PIMExport!CV92))</f>
        <v>33400</v>
      </c>
      <c r="CW94" s="47">
        <f>IFERROR(PIMExport!CW92*1,IFERROR(SUBSTITUTE(PIMExport!CW92,".",",")*1,PIMExport!CW92))</f>
        <v>6.3400000000000001E-4</v>
      </c>
      <c r="CX94" s="47">
        <f>IFERROR(PIMExport!CX92*1,IFERROR(SUBSTITUTE(PIMExport!CX92,".",",")*1,PIMExport!CX92))</f>
        <v>1200</v>
      </c>
      <c r="CY94" s="47">
        <f>IFERROR(PIMExport!CY92*1,IFERROR(SUBSTITUTE(PIMExport!CY92,".",",")*1,PIMExport!CY92))</f>
        <v>1500</v>
      </c>
      <c r="CZ94" s="47">
        <f>IFERROR(PIMExport!CZ92*1,IFERROR(SUBSTITUTE(PIMExport!CZ92,".",",")*1,PIMExport!CZ92))</f>
        <v>34500</v>
      </c>
      <c r="DA94" s="47">
        <f>IFERROR(PIMExport!DA92*1,IFERROR(SUBSTITUTE(PIMExport!DA92,".",",")*1,PIMExport!DA92))</f>
        <v>1000</v>
      </c>
      <c r="DB94" s="47">
        <f>IFERROR(PIMExport!DB92*1,IFERROR(SUBSTITUTE(PIMExport!DB92,".",",")*1,PIMExport!DB92))</f>
        <v>0</v>
      </c>
      <c r="DC94" s="47">
        <f>IFERROR(PIMExport!DC92*1,IFERROR(SUBSTITUTE(PIMExport!DC92,".",",")*1,PIMExport!DC92))</f>
        <v>0</v>
      </c>
      <c r="DD94" s="47">
        <f>IFERROR(PIMExport!DD92*1,IFERROR(SUBSTITUTE(PIMExport!DD92,".",",")*1,PIMExport!DD92))</f>
        <v>0</v>
      </c>
      <c r="DE94" s="47">
        <f>IFERROR(PIMExport!DE92*1,IFERROR(SUBSTITUTE(PIMExport!DE92,".",",")*1,PIMExport!DE92))</f>
        <v>0</v>
      </c>
      <c r="DF94" s="47">
        <f>IFERROR(PIMExport!DF92*1,IFERROR(SUBSTITUTE(PIMExport!DF92,".",",")*1,PIMExport!DF92))</f>
        <v>0</v>
      </c>
      <c r="DG94" s="47">
        <f>IFERROR(PIMExport!DG92*1,IFERROR(SUBSTITUTE(PIMExport!DG92,".",",")*1,PIMExport!DG92))</f>
        <v>0</v>
      </c>
      <c r="DH94" s="47" t="str">
        <f>IFERROR(PIMExport!DH92*1,IFERROR(SUBSTITUTE(PIMExport!DH92,".",",")*1,PIMExport!DH92))</f>
        <v>Equal to or better than 0.025 mm</v>
      </c>
      <c r="DI94" s="47">
        <f>IFERROR(PIMExport!DI92*1,IFERROR(SUBSTITUTE(PIMExport!DI92,".",",")*1,PIMExport!DI92))</f>
        <v>0</v>
      </c>
      <c r="DJ94" s="47" t="str">
        <f>IFERROR(PIMExport!DJ92*1,IFERROR(SUBSTITUTE(PIMExport!DJ92,".",",")*1,PIMExport!DJ92))</f>
        <v>120 x 120 mm</v>
      </c>
      <c r="DK94" s="47" t="str">
        <f>IFERROR(PIMExport!DK92*1,IFERROR(SUBSTITUTE(PIMExport!DK92,".",",")*1,PIMExport!DK92))</f>
        <v>32 mm</v>
      </c>
      <c r="DL94" s="47">
        <f>IFERROR(PIMExport!DL92*1,IFERROR(SUBSTITUTE(PIMExport!DL92,".",",")*1,PIMExport!DL92))</f>
        <v>790</v>
      </c>
      <c r="DM94" s="47">
        <f>IFERROR(PIMExport!DM92*1,IFERROR(SUBSTITUTE(PIMExport!DM92,".",",")*1,PIMExport!DM92))</f>
        <v>12595</v>
      </c>
      <c r="DN94" s="47">
        <f>IFERROR(PIMExport!DN92*1,IFERROR(SUBSTITUTE(PIMExport!DN92,".",",")*1,PIMExport!DN92))</f>
        <v>0</v>
      </c>
      <c r="DO94" s="47">
        <f>IFERROR(PIMExport!DO92*1,IFERROR(SUBSTITUTE(PIMExport!DO92,".",",")*1,PIMExport!DO92))</f>
        <v>0</v>
      </c>
    </row>
    <row r="95" spans="1:119" ht="6.75" customHeight="1">
      <c r="A95" s="47" t="str">
        <f>IFERROR(PIMExport!A93*1,IFERROR(SUBSTITUTE(PIMExport!A93,".",",")*1,PIMExport!A93))</f>
        <v>WM12D20-Z450</v>
      </c>
      <c r="B95" s="47" t="str">
        <f>IFERROR(PIMExport!B93*1,IFERROR(SUBSTITUTE(PIMExport!B93,".",",")*1,PIMExport!B93))</f>
        <v>BallScrew</v>
      </c>
      <c r="C95" s="47" t="str">
        <f>IFERROR(PIMExport!C93*1,IFERROR(SUBSTITUTE(PIMExport!C93,".",",")*1,PIMExport!C93))</f>
        <v>Ball Guide</v>
      </c>
      <c r="D95" s="47">
        <f>IFERROR(PIMExport!D93*1,IFERROR(SUBSTITUTE(PIMExport!D93,".",",")*1,PIMExport!D93))</f>
        <v>10730</v>
      </c>
      <c r="E95" s="47">
        <f>IFERROR(PIMExport!E93*1,IFERROR(SUBSTITUTE(PIMExport!E93,".",",")*1,PIMExport!E93))</f>
        <v>9.25</v>
      </c>
      <c r="F95" s="47">
        <f>IFERROR(PIMExport!F93*1,IFERROR(SUBSTITUTE(PIMExport!F93,".",",")*1,PIMExport!F93))</f>
        <v>0</v>
      </c>
      <c r="G95" s="47">
        <f>IFERROR(PIMExport!G93*1,IFERROR(SUBSTITUTE(PIMExport!G93,".",",")*1,PIMExport!G93))</f>
        <v>25.91</v>
      </c>
      <c r="H95" s="47">
        <f>IFERROR(PIMExport!H93*1,IFERROR(SUBSTITUTE(PIMExport!H93,".",",")*1,PIMExport!H93))</f>
        <v>1.93</v>
      </c>
      <c r="I95" s="47">
        <f>IFERROR(PIMExport!I93*1,IFERROR(SUBSTITUTE(PIMExport!I93,".",",")*1,PIMExport!I93))</f>
        <v>450</v>
      </c>
      <c r="J95" s="47">
        <f>IFERROR(PIMExport!J93*1,IFERROR(SUBSTITUTE(PIMExport!J93,".",",")*1,PIMExport!J93))</f>
        <v>80.75</v>
      </c>
      <c r="K95" s="47">
        <f>IFERROR(PIMExport!K93*1,IFERROR(SUBSTITUTE(PIMExport!K93,".",",")*1,PIMExport!K93))</f>
        <v>0</v>
      </c>
      <c r="L95" s="47">
        <f>IFERROR(PIMExport!L93*1,IFERROR(SUBSTITUTE(PIMExport!L93,".",",")*1,PIMExport!L93))</f>
        <v>3.8000000000000002E-4</v>
      </c>
      <c r="M95" s="47">
        <f>IFERROR(PIMExport!M93*1,IFERROR(SUBSTITUTE(PIMExport!M93,".",",")*1,PIMExport!M93))</f>
        <v>0.9</v>
      </c>
      <c r="N95" s="47">
        <f>IFERROR(PIMExport!N93*1,IFERROR(SUBSTITUTE(PIMExport!N93,".",",")*1,PIMExport!N93))</f>
        <v>150</v>
      </c>
      <c r="O95" s="47">
        <f>IFERROR(PIMExport!O93*1,IFERROR(SUBSTITUTE(PIMExport!O93,".",",")*1,PIMExport!O93))</f>
        <v>1500</v>
      </c>
      <c r="P95" s="47">
        <f>IFERROR(PIMExport!P93*1,IFERROR(SUBSTITUTE(PIMExport!P93,".",",")*1,PIMExport!P93))</f>
        <v>3000</v>
      </c>
      <c r="Q95" s="47">
        <f>IFERROR(PIMExport!Q93*1,IFERROR(SUBSTITUTE(PIMExport!Q93,".",",")*1,PIMExport!Q93))</f>
        <v>2.2999999999999998</v>
      </c>
      <c r="R95" s="47">
        <f>IFERROR(PIMExport!R93*1,IFERROR(SUBSTITUTE(PIMExport!R93,".",",")*1,PIMExport!R93))</f>
        <v>3.3</v>
      </c>
      <c r="S95" s="47">
        <f>IFERROR(PIMExport!S93*1,IFERROR(SUBSTITUTE(PIMExport!S93,".",",")*1,PIMExport!S93))</f>
        <v>4</v>
      </c>
      <c r="T95" s="47">
        <f>IFERROR(PIMExport!T93*1,IFERROR(SUBSTITUTE(PIMExport!T93,".",",")*1,PIMExport!T93))</f>
        <v>30</v>
      </c>
      <c r="U95" s="47">
        <f>IFERROR(PIMExport!U93*1,IFERROR(SUBSTITUTE(PIMExport!U93,".",",")*1,PIMExport!U93))</f>
        <v>0.1</v>
      </c>
      <c r="V95" s="47">
        <f>IFERROR(PIMExport!V93*1,IFERROR(SUBSTITUTE(PIMExport!V93,".",",")*1,PIMExport!V93))</f>
        <v>0</v>
      </c>
      <c r="W95" s="47">
        <f>IFERROR(PIMExport!W93*1,IFERROR(SUBSTITUTE(PIMExport!W93,".",",")*1,PIMExport!W93))</f>
        <v>0</v>
      </c>
      <c r="X95" s="47">
        <f>IFERROR(PIMExport!X93*1,IFERROR(SUBSTITUTE(PIMExport!X93,".",",")*1,PIMExport!X93))</f>
        <v>0</v>
      </c>
      <c r="Y95" s="47">
        <f>IFERROR(PIMExport!Y93*1,IFERROR(SUBSTITUTE(PIMExport!Y93,".",",")*1,PIMExport!Y93))</f>
        <v>12000</v>
      </c>
      <c r="Z95" s="47">
        <f>IFERROR(PIMExport!Z93*1,IFERROR(SUBSTITUTE(PIMExport!Z93,".",",")*1,PIMExport!Z93))</f>
        <v>0</v>
      </c>
      <c r="AA95" s="47">
        <f>IFERROR(PIMExport!AA93*1,IFERROR(SUBSTITUTE(PIMExport!AA93,".",",")*1,PIMExport!AA93))</f>
        <v>0</v>
      </c>
      <c r="AB95" s="47">
        <f>IFERROR(PIMExport!AB93*1,IFERROR(SUBSTITUTE(PIMExport!AB93,".",",")*1,PIMExport!AB93))</f>
        <v>0</v>
      </c>
      <c r="AC95" s="47">
        <f>IFERROR(PIMExport!AC93*1,IFERROR(SUBSTITUTE(PIMExport!AC93,".",",")*1,PIMExport!AC93))</f>
        <v>0</v>
      </c>
      <c r="AD95" s="47">
        <f>IFERROR(PIMExport!AD93*1,IFERROR(SUBSTITUTE(PIMExport!AD93,".",",")*1,PIMExport!AD93))</f>
        <v>0</v>
      </c>
      <c r="AE95" s="47">
        <f>IFERROR(PIMExport!AE93*1,IFERROR(SUBSTITUTE(PIMExport!AE93,".",",")*1,PIMExport!AE93))</f>
        <v>6000</v>
      </c>
      <c r="AF95" s="47">
        <f>IFERROR(PIMExport!AF93*1,IFERROR(SUBSTITUTE(PIMExport!AF93,".",",")*1,PIMExport!AF93))</f>
        <v>6000</v>
      </c>
      <c r="AG95" s="47">
        <f>IFERROR(PIMExport!AG93*1,IFERROR(SUBSTITUTE(PIMExport!AG93,".",",")*1,PIMExport!AG93))</f>
        <v>500</v>
      </c>
      <c r="AH95" s="47">
        <f>IFERROR(PIMExport!AH93*1,IFERROR(SUBSTITUTE(PIMExport!AH93,".",",")*1,PIMExport!AH93))</f>
        <v>0</v>
      </c>
      <c r="AI95" s="47">
        <f>IFERROR(PIMExport!AI93*1,IFERROR(SUBSTITUTE(PIMExport!AI93,".",",")*1,PIMExport!AI93))</f>
        <v>0</v>
      </c>
      <c r="AJ95" s="47">
        <f>IFERROR(PIMExport!AJ93*1,IFERROR(SUBSTITUTE(PIMExport!AJ93,".",",")*1,PIMExport!AJ93))</f>
        <v>6</v>
      </c>
      <c r="AK95" s="47">
        <f>IFERROR(PIMExport!AK93*1,IFERROR(SUBSTITUTE(PIMExport!AK93,".",",")*1,PIMExport!AK93))</f>
        <v>6</v>
      </c>
      <c r="AL95" s="47">
        <f>IFERROR(PIMExport!AL93*1,IFERROR(SUBSTITUTE(PIMExport!AL93,".",",")*1,PIMExport!AL93))</f>
        <v>1</v>
      </c>
      <c r="AM95" s="47">
        <f>IFERROR(PIMExport!AM93*1,IFERROR(SUBSTITUTE(PIMExport!AM93,".",",")*1,PIMExport!AM93))</f>
        <v>20</v>
      </c>
      <c r="AN95" s="47">
        <f>IFERROR(PIMExport!AN93*1,IFERROR(SUBSTITUTE(PIMExport!AN93,".",",")*1,PIMExport!AN93))</f>
        <v>2</v>
      </c>
      <c r="AO95" s="47">
        <f>IFERROR(PIMExport!AO93*1,IFERROR(SUBSTITUTE(PIMExport!AO93,".",",")*1,PIMExport!AO93))</f>
        <v>71676</v>
      </c>
      <c r="AP95" s="47">
        <f>IFERROR(PIMExport!AP93*1,IFERROR(SUBSTITUTE(PIMExport!AP93,".",",")*1,PIMExport!AP93))</f>
        <v>1000</v>
      </c>
      <c r="AQ95" s="47">
        <f>IFERROR(PIMExport!AQ93*1,IFERROR(SUBSTITUTE(PIMExport!AQ93,".",",")*1,PIMExport!AQ93))</f>
        <v>0</v>
      </c>
      <c r="AR95" s="47">
        <f>IFERROR(PIMExport!AR93*1,IFERROR(SUBSTITUTE(PIMExport!AR93,".",",")*1,PIMExport!AR93))</f>
        <v>0</v>
      </c>
      <c r="AS95" s="47">
        <f>IFERROR(PIMExport!AS93*1,IFERROR(SUBSTITUTE(PIMExport!AS93,".",",")*1,PIMExport!AS93))</f>
        <v>0</v>
      </c>
      <c r="AT95" s="47">
        <f>IFERROR(PIMExport!AT93*1,IFERROR(SUBSTITUTE(PIMExport!AT93,".",",")*1,PIMExport!AT93))</f>
        <v>0</v>
      </c>
      <c r="AU95" s="47">
        <f>IFERROR(PIMExport!AU93*1,IFERROR(SUBSTITUTE(PIMExport!AU93,".",",")*1,PIMExport!AU93))</f>
        <v>0</v>
      </c>
      <c r="AV95" s="47">
        <f>IFERROR(PIMExport!AV93*1,IFERROR(SUBSTITUTE(PIMExport!AV93,".",",")*1,PIMExport!AV93))</f>
        <v>0</v>
      </c>
      <c r="AW95" s="47">
        <f>IFERROR(PIMExport!AW93*1,IFERROR(SUBSTITUTE(PIMExport!AW93,".",",")*1,PIMExport!AW93))</f>
        <v>0</v>
      </c>
      <c r="AX95" s="47">
        <f>IFERROR(PIMExport!AX93*1,IFERROR(SUBSTITUTE(PIMExport!AX93,".",",")*1,PIMExport!AX93))</f>
        <v>0</v>
      </c>
      <c r="AY95" s="47">
        <f>IFERROR(PIMExport!AY93*1,IFERROR(SUBSTITUTE(PIMExport!AY93,".",",")*1,PIMExport!AY93))</f>
        <v>0</v>
      </c>
      <c r="AZ95" s="47">
        <f>IFERROR(PIMExport!AZ93*1,IFERROR(SUBSTITUTE(PIMExport!AZ93,".",",")*1,PIMExport!AZ93))</f>
        <v>0</v>
      </c>
      <c r="BA95" s="47">
        <f>IFERROR(PIMExport!BA93*1,IFERROR(SUBSTITUTE(PIMExport!BA93,".",",")*1,PIMExport!BA93))</f>
        <v>0</v>
      </c>
      <c r="BB95" s="47">
        <f>IFERROR(PIMExport!BB93*1,IFERROR(SUBSTITUTE(PIMExport!BB93,".",",")*1,PIMExport!BB93))</f>
        <v>0</v>
      </c>
      <c r="BC95" s="47">
        <f>IFERROR(PIMExport!BC93*1,IFERROR(SUBSTITUTE(PIMExport!BC93,".",",")*1,PIMExport!BC93))</f>
        <v>0</v>
      </c>
      <c r="BD95" s="47">
        <f>IFERROR(PIMExport!BD93*1,IFERROR(SUBSTITUTE(PIMExport!BD93,".",",")*1,PIMExport!BD93))</f>
        <v>0</v>
      </c>
      <c r="BE95" s="47">
        <f>IFERROR(PIMExport!BE93*1,IFERROR(SUBSTITUTE(PIMExport!BE93,".",",")*1,PIMExport!BE93))</f>
        <v>0</v>
      </c>
      <c r="BF95" s="47">
        <f>IFERROR(PIMExport!BF93*1,IFERROR(SUBSTITUTE(PIMExport!BF93,".",",")*1,PIMExport!BF93))</f>
        <v>0</v>
      </c>
      <c r="BG95" s="47">
        <f>IFERROR(PIMExport!BG93*1,IFERROR(SUBSTITUTE(PIMExport!BG93,".",",")*1,PIMExport!BG93))</f>
        <v>595</v>
      </c>
      <c r="BH95" s="47">
        <f>IFERROR(PIMExport!BH93*1,IFERROR(SUBSTITUTE(PIMExport!BH93,".",",")*1,PIMExport!BH93))</f>
        <v>735</v>
      </c>
      <c r="BI95" s="47">
        <f>IFERROR(PIMExport!BI93*1,IFERROR(SUBSTITUTE(PIMExport!BI93,".",",")*1,PIMExport!BI93))</f>
        <v>805</v>
      </c>
      <c r="BJ95" s="47">
        <f>IFERROR(PIMExport!BJ93*1,IFERROR(SUBSTITUTE(PIMExport!BJ93,".",",")*1,PIMExport!BJ93))</f>
        <v>875</v>
      </c>
      <c r="BK95" s="47">
        <f>IFERROR(PIMExport!BK93*1,IFERROR(SUBSTITUTE(PIMExport!BK93,".",",")*1,PIMExport!BK93))</f>
        <v>945</v>
      </c>
      <c r="BL95" s="47">
        <f>IFERROR(PIMExport!BL93*1,IFERROR(SUBSTITUTE(PIMExport!BL93,".",",")*1,PIMExport!BL93))</f>
        <v>1015</v>
      </c>
      <c r="BM95" s="47">
        <f>IFERROR(PIMExport!BM93*1,IFERROR(SUBSTITUTE(PIMExport!BM93,".",",")*1,PIMExport!BM93))</f>
        <v>1085</v>
      </c>
      <c r="BN95" s="47">
        <f>IFERROR(PIMExport!BN93*1,IFERROR(SUBSTITUTE(PIMExport!BN93,".",",")*1,PIMExport!BN93))</f>
        <v>1145</v>
      </c>
      <c r="BO95" s="47">
        <f>IFERROR(PIMExport!BO93*1,IFERROR(SUBSTITUTE(PIMExport!BO93,".",",")*1,PIMExport!BO93))</f>
        <v>1215</v>
      </c>
      <c r="BP95" s="47">
        <f>IFERROR(PIMExport!BP93*1,IFERROR(SUBSTITUTE(PIMExport!BP93,".",",")*1,PIMExport!BP93))</f>
        <v>1275</v>
      </c>
      <c r="BQ95" s="47">
        <f>IFERROR(PIMExport!BQ93*1,IFERROR(SUBSTITUTE(PIMExport!BQ93,".",",")*1,PIMExport!BQ93))</f>
        <v>1345</v>
      </c>
      <c r="BR95" s="47">
        <f>IFERROR(PIMExport!BR93*1,IFERROR(SUBSTITUTE(PIMExport!BR93,".",",")*1,PIMExport!BR93))</f>
        <v>1415</v>
      </c>
      <c r="BS95" s="47">
        <f>IFERROR(PIMExport!BS93*1,IFERROR(SUBSTITUTE(PIMExport!BS93,".",",")*1,PIMExport!BS93))</f>
        <v>0</v>
      </c>
      <c r="BT95" s="47">
        <f>IFERROR(PIMExport!BT93*1,IFERROR(SUBSTITUTE(PIMExport!BT93,".",",")*1,PIMExport!BT93))</f>
        <v>0</v>
      </c>
      <c r="BU95" s="47">
        <f>IFERROR(PIMExport!BU93*1,IFERROR(SUBSTITUTE(PIMExport!BU93,".",",")*1,PIMExport!BU93))</f>
        <v>0</v>
      </c>
      <c r="BV95" s="47">
        <f>IFERROR(PIMExport!BV93*1,IFERROR(SUBSTITUTE(PIMExport!BV93,".",",")*1,PIMExport!BV93))</f>
        <v>0</v>
      </c>
      <c r="BW95" s="47">
        <f>IFERROR(PIMExport!BW93*1,IFERROR(SUBSTITUTE(PIMExport!BW93,".",",")*1,PIMExport!BW93))</f>
        <v>0</v>
      </c>
      <c r="BX95" s="47">
        <f>IFERROR(PIMExport!BX93*1,IFERROR(SUBSTITUTE(PIMExport!BX93,".",",")*1,PIMExport!BX93))</f>
        <v>0</v>
      </c>
      <c r="BY95" s="47">
        <f>IFERROR(PIMExport!BY93*1,IFERROR(SUBSTITUTE(PIMExport!BY93,".",",")*1,PIMExport!BY93))</f>
        <v>0</v>
      </c>
      <c r="BZ95" s="47">
        <f>IFERROR(PIMExport!BZ93*1,IFERROR(SUBSTITUTE(PIMExport!BZ93,".",",")*1,PIMExport!BZ93))</f>
        <v>0</v>
      </c>
      <c r="CA95" s="47">
        <f>IFERROR(PIMExport!CA93*1,IFERROR(SUBSTITUTE(PIMExport!CA93,".",",")*1,PIMExport!CA93))</f>
        <v>0</v>
      </c>
      <c r="CB95" s="47">
        <f>IFERROR(PIMExport!CB93*1,IFERROR(SUBSTITUTE(PIMExport!CB93,".",",")*1,PIMExport!CB93))</f>
        <v>891</v>
      </c>
      <c r="CC95" s="47">
        <f>IFERROR(PIMExport!CC93*1,IFERROR(SUBSTITUTE(PIMExport!CC93,".",",")*1,PIMExport!CC93))</f>
        <v>1696</v>
      </c>
      <c r="CD95" s="47">
        <f>IFERROR(PIMExport!CD93*1,IFERROR(SUBSTITUTE(PIMExport!CD93,".",",")*1,PIMExport!CD93))</f>
        <v>2626</v>
      </c>
      <c r="CE95" s="47">
        <f>IFERROR(PIMExport!CE93*1,IFERROR(SUBSTITUTE(PIMExport!CE93,".",",")*1,PIMExport!CE93))</f>
        <v>3556</v>
      </c>
      <c r="CF95" s="47">
        <f>IFERROR(PIMExport!CF93*1,IFERROR(SUBSTITUTE(PIMExport!CF93,".",",")*1,PIMExport!CF93))</f>
        <v>4486</v>
      </c>
      <c r="CG95" s="47">
        <f>IFERROR(PIMExport!CG93*1,IFERROR(SUBSTITUTE(PIMExport!CG93,".",",")*1,PIMExport!CG93))</f>
        <v>5416</v>
      </c>
      <c r="CH95" s="47">
        <f>IFERROR(PIMExport!CH93*1,IFERROR(SUBSTITUTE(PIMExport!CH93,".",",")*1,PIMExport!CH93))</f>
        <v>6346</v>
      </c>
      <c r="CI95" s="47">
        <f>IFERROR(PIMExport!CI93*1,IFERROR(SUBSTITUTE(PIMExport!CI93,".",",")*1,PIMExport!CI93))</f>
        <v>7286</v>
      </c>
      <c r="CJ95" s="47">
        <f>IFERROR(PIMExport!CJ93*1,IFERROR(SUBSTITUTE(PIMExport!CJ93,".",",")*1,PIMExport!CJ93))</f>
        <v>8216</v>
      </c>
      <c r="CK95" s="47">
        <f>IFERROR(PIMExport!CK93*1,IFERROR(SUBSTITUTE(PIMExport!CK93,".",",")*1,PIMExport!CK93))</f>
        <v>9241</v>
      </c>
      <c r="CL95" s="47">
        <f>IFERROR(PIMExport!CL93*1,IFERROR(SUBSTITUTE(PIMExport!CL93,".",",")*1,PIMExport!CL93))</f>
        <v>10201</v>
      </c>
      <c r="CM95" s="47">
        <f>IFERROR(PIMExport!CM93*1,IFERROR(SUBSTITUTE(PIMExport!CM93,".",",")*1,PIMExport!CM93))</f>
        <v>11001</v>
      </c>
      <c r="CN95" s="47">
        <f>IFERROR(PIMExport!CN93*1,IFERROR(SUBSTITUTE(PIMExport!CN93,".",",")*1,PIMExport!CN93))</f>
        <v>15000</v>
      </c>
      <c r="CO95" s="47">
        <f>IFERROR(PIMExport!CO93*1,IFERROR(SUBSTITUTE(PIMExport!CO93,".",",")*1,PIMExport!CO93))</f>
        <v>0</v>
      </c>
      <c r="CP95" s="47">
        <f>IFERROR(PIMExport!CP93*1,IFERROR(SUBSTITUTE(PIMExport!CP93,".",",")*1,PIMExport!CP93))</f>
        <v>0</v>
      </c>
      <c r="CQ95" s="47">
        <f>IFERROR(PIMExport!CQ93*1,IFERROR(SUBSTITUTE(PIMExport!CQ93,".",",")*1,PIMExport!CQ93))</f>
        <v>0</v>
      </c>
      <c r="CR95" s="47">
        <f>IFERROR(PIMExport!CR93*1,IFERROR(SUBSTITUTE(PIMExport!CR93,".",",")*1,PIMExport!CR93))</f>
        <v>0</v>
      </c>
      <c r="CS95" s="47">
        <f>IFERROR(PIMExport!CS93*1,IFERROR(SUBSTITUTE(PIMExport!CS93,".",",")*1,PIMExport!CS93))</f>
        <v>0</v>
      </c>
      <c r="CT95" s="47">
        <f>IFERROR(PIMExport!CT93*1,IFERROR(SUBSTITUTE(PIMExport!CT93,".",",")*1,PIMExport!CT93))</f>
        <v>0</v>
      </c>
      <c r="CU95" s="47">
        <f>IFERROR(PIMExport!CU93*1,IFERROR(SUBSTITUTE(PIMExport!CU93,".",",")*1,PIMExport!CU93))</f>
        <v>20</v>
      </c>
      <c r="CV95" s="47">
        <f>IFERROR(PIMExport!CV93*1,IFERROR(SUBSTITUTE(PIMExport!CV93,".",",")*1,PIMExport!CV93))</f>
        <v>29700</v>
      </c>
      <c r="CW95" s="47">
        <f>IFERROR(PIMExport!CW93*1,IFERROR(SUBSTITUTE(PIMExport!CW93,".",",")*1,PIMExport!CW93))</f>
        <v>6.3400000000000001E-4</v>
      </c>
      <c r="CX95" s="47">
        <f>IFERROR(PIMExport!CX93*1,IFERROR(SUBSTITUTE(PIMExport!CX93,".",",")*1,PIMExport!CX93))</f>
        <v>1200</v>
      </c>
      <c r="CY95" s="47">
        <f>IFERROR(PIMExport!CY93*1,IFERROR(SUBSTITUTE(PIMExport!CY93,".",",")*1,PIMExport!CY93))</f>
        <v>1500</v>
      </c>
      <c r="CZ95" s="47">
        <f>IFERROR(PIMExport!CZ93*1,IFERROR(SUBSTITUTE(PIMExport!CZ93,".",",")*1,PIMExport!CZ93))</f>
        <v>34500</v>
      </c>
      <c r="DA95" s="47">
        <f>IFERROR(PIMExport!DA93*1,IFERROR(SUBSTITUTE(PIMExport!DA93,".",",")*1,PIMExport!DA93))</f>
        <v>1000</v>
      </c>
      <c r="DB95" s="47">
        <f>IFERROR(PIMExport!DB93*1,IFERROR(SUBSTITUTE(PIMExport!DB93,".",",")*1,PIMExport!DB93))</f>
        <v>0</v>
      </c>
      <c r="DC95" s="47">
        <f>IFERROR(PIMExport!DC93*1,IFERROR(SUBSTITUTE(PIMExport!DC93,".",",")*1,PIMExport!DC93))</f>
        <v>0</v>
      </c>
      <c r="DD95" s="47">
        <f>IFERROR(PIMExport!DD93*1,IFERROR(SUBSTITUTE(PIMExport!DD93,".",",")*1,PIMExport!DD93))</f>
        <v>0</v>
      </c>
      <c r="DE95" s="47">
        <f>IFERROR(PIMExport!DE93*1,IFERROR(SUBSTITUTE(PIMExport!DE93,".",",")*1,PIMExport!DE93))</f>
        <v>0</v>
      </c>
      <c r="DF95" s="47">
        <f>IFERROR(PIMExport!DF93*1,IFERROR(SUBSTITUTE(PIMExport!DF93,".",",")*1,PIMExport!DF93))</f>
        <v>0</v>
      </c>
      <c r="DG95" s="47">
        <f>IFERROR(PIMExport!DG93*1,IFERROR(SUBSTITUTE(PIMExport!DG93,".",",")*1,PIMExport!DG93))</f>
        <v>0</v>
      </c>
      <c r="DH95" s="47" t="str">
        <f>IFERROR(PIMExport!DH93*1,IFERROR(SUBSTITUTE(PIMExport!DH93,".",",")*1,PIMExport!DH93))</f>
        <v>Equal to or better than 0.025 mm</v>
      </c>
      <c r="DI95" s="47">
        <f>IFERROR(PIMExport!DI93*1,IFERROR(SUBSTITUTE(PIMExport!DI93,".",",")*1,PIMExport!DI93))</f>
        <v>0</v>
      </c>
      <c r="DJ95" s="47" t="str">
        <f>IFERROR(PIMExport!DJ93*1,IFERROR(SUBSTITUTE(PIMExport!DJ93,".",",")*1,PIMExport!DJ93))</f>
        <v>120 x 120 mm</v>
      </c>
      <c r="DK95" s="47" t="str">
        <f>IFERROR(PIMExport!DK93*1,IFERROR(SUBSTITUTE(PIMExport!DK93,".",",")*1,PIMExport!DK93))</f>
        <v>32 mm</v>
      </c>
      <c r="DL95" s="47">
        <f>IFERROR(PIMExport!DL93*1,IFERROR(SUBSTITUTE(PIMExport!DL93,".",",")*1,PIMExport!DL93))</f>
        <v>790</v>
      </c>
      <c r="DM95" s="47">
        <f>IFERROR(PIMExport!DM93*1,IFERROR(SUBSTITUTE(PIMExport!DM93,".",",")*1,PIMExport!DM93))</f>
        <v>12595</v>
      </c>
      <c r="DN95" s="47">
        <f>IFERROR(PIMExport!DN93*1,IFERROR(SUBSTITUTE(PIMExport!DN93,".",",")*1,PIMExport!DN93))</f>
        <v>0</v>
      </c>
      <c r="DO95" s="47">
        <f>IFERROR(PIMExport!DO93*1,IFERROR(SUBSTITUTE(PIMExport!DO93,".",",")*1,PIMExport!DO93))</f>
        <v>0</v>
      </c>
    </row>
    <row r="96" spans="1:119" ht="6.75" customHeight="1">
      <c r="A96" s="47" t="str">
        <f>IFERROR(PIMExport!A94*1,IFERROR(SUBSTITUTE(PIMExport!A94,".",",")*1,PIMExport!A94))</f>
        <v>WM12D40-Z450</v>
      </c>
      <c r="B96" s="47" t="str">
        <f>IFERROR(PIMExport!B94*1,IFERROR(SUBSTITUTE(PIMExport!B94,".",",")*1,PIMExport!B94))</f>
        <v>BallScrew</v>
      </c>
      <c r="C96" s="47" t="str">
        <f>IFERROR(PIMExport!C94*1,IFERROR(SUBSTITUTE(PIMExport!C94,".",",")*1,PIMExport!C94))</f>
        <v>Ball Guide</v>
      </c>
      <c r="D96" s="47">
        <f>IFERROR(PIMExport!D94*1,IFERROR(SUBSTITUTE(PIMExport!D94,".",",")*1,PIMExport!D94))</f>
        <v>4385</v>
      </c>
      <c r="E96" s="47">
        <f>IFERROR(PIMExport!E94*1,IFERROR(SUBSTITUTE(PIMExport!E94,".",",")*1,PIMExport!E94))</f>
        <v>9.25</v>
      </c>
      <c r="F96" s="47">
        <f>IFERROR(PIMExport!F94*1,IFERROR(SUBSTITUTE(PIMExport!F94,".",",")*1,PIMExport!F94))</f>
        <v>0</v>
      </c>
      <c r="G96" s="47">
        <f>IFERROR(PIMExport!G94*1,IFERROR(SUBSTITUTE(PIMExport!G94,".",",")*1,PIMExport!G94))</f>
        <v>25.91</v>
      </c>
      <c r="H96" s="47">
        <f>IFERROR(PIMExport!H94*1,IFERROR(SUBSTITUTE(PIMExport!H94,".",",")*1,PIMExport!H94))</f>
        <v>1.93</v>
      </c>
      <c r="I96" s="47">
        <f>IFERROR(PIMExport!I94*1,IFERROR(SUBSTITUTE(PIMExport!I94,".",",")*1,PIMExport!I94))</f>
        <v>450</v>
      </c>
      <c r="J96" s="47">
        <f>IFERROR(PIMExport!J94*1,IFERROR(SUBSTITUTE(PIMExport!J94,".",",")*1,PIMExport!J94))</f>
        <v>80.75</v>
      </c>
      <c r="K96" s="47">
        <f>IFERROR(PIMExport!K94*1,IFERROR(SUBSTITUTE(PIMExport!K94,".",",")*1,PIMExport!K94))</f>
        <v>0</v>
      </c>
      <c r="L96" s="47">
        <f>IFERROR(PIMExport!L94*1,IFERROR(SUBSTITUTE(PIMExport!L94,".",",")*1,PIMExport!L94))</f>
        <v>3.8000000000000002E-4</v>
      </c>
      <c r="M96" s="47">
        <f>IFERROR(PIMExport!M94*1,IFERROR(SUBSTITUTE(PIMExport!M94,".",",")*1,PIMExport!M94))</f>
        <v>0.9</v>
      </c>
      <c r="N96" s="47">
        <f>IFERROR(PIMExport!N94*1,IFERROR(SUBSTITUTE(PIMExport!N94,".",",")*1,PIMExport!N94))</f>
        <v>150</v>
      </c>
      <c r="O96" s="47">
        <f>IFERROR(PIMExport!O94*1,IFERROR(SUBSTITUTE(PIMExport!O94,".",",")*1,PIMExport!O94))</f>
        <v>1500</v>
      </c>
      <c r="P96" s="47">
        <f>IFERROR(PIMExport!P94*1,IFERROR(SUBSTITUTE(PIMExport!P94,".",",")*1,PIMExport!P94))</f>
        <v>3000</v>
      </c>
      <c r="Q96" s="47">
        <f>IFERROR(PIMExport!Q94*1,IFERROR(SUBSTITUTE(PIMExport!Q94,".",",")*1,PIMExport!Q94))</f>
        <v>2.4</v>
      </c>
      <c r="R96" s="47">
        <f>IFERROR(PIMExport!R94*1,IFERROR(SUBSTITUTE(PIMExport!R94,".",",")*1,PIMExport!R94))</f>
        <v>3.8</v>
      </c>
      <c r="S96" s="47">
        <f>IFERROR(PIMExport!S94*1,IFERROR(SUBSTITUTE(PIMExport!S94,".",",")*1,PIMExport!S94))</f>
        <v>4.3</v>
      </c>
      <c r="T96" s="47">
        <f>IFERROR(PIMExport!T94*1,IFERROR(SUBSTITUTE(PIMExport!T94,".",",")*1,PIMExport!T94))</f>
        <v>30</v>
      </c>
      <c r="U96" s="47">
        <f>IFERROR(PIMExport!U94*1,IFERROR(SUBSTITUTE(PIMExport!U94,".",",")*1,PIMExport!U94))</f>
        <v>0.1</v>
      </c>
      <c r="V96" s="47">
        <f>IFERROR(PIMExport!V94*1,IFERROR(SUBSTITUTE(PIMExport!V94,".",",")*1,PIMExport!V94))</f>
        <v>0</v>
      </c>
      <c r="W96" s="47">
        <f>IFERROR(PIMExport!W94*1,IFERROR(SUBSTITUTE(PIMExport!W94,".",",")*1,PIMExport!W94))</f>
        <v>0</v>
      </c>
      <c r="X96" s="47">
        <f>IFERROR(PIMExport!X94*1,IFERROR(SUBSTITUTE(PIMExport!X94,".",",")*1,PIMExport!X94))</f>
        <v>0</v>
      </c>
      <c r="Y96" s="47">
        <f>IFERROR(PIMExport!Y94*1,IFERROR(SUBSTITUTE(PIMExport!Y94,".",",")*1,PIMExport!Y94))</f>
        <v>12000</v>
      </c>
      <c r="Z96" s="47">
        <f>IFERROR(PIMExport!Z94*1,IFERROR(SUBSTITUTE(PIMExport!Z94,".",",")*1,PIMExport!Z94))</f>
        <v>0</v>
      </c>
      <c r="AA96" s="47">
        <f>IFERROR(PIMExport!AA94*1,IFERROR(SUBSTITUTE(PIMExport!AA94,".",",")*1,PIMExport!AA94))</f>
        <v>0</v>
      </c>
      <c r="AB96" s="47">
        <f>IFERROR(PIMExport!AB94*1,IFERROR(SUBSTITUTE(PIMExport!AB94,".",",")*1,PIMExport!AB94))</f>
        <v>0</v>
      </c>
      <c r="AC96" s="47">
        <f>IFERROR(PIMExport!AC94*1,IFERROR(SUBSTITUTE(PIMExport!AC94,".",",")*1,PIMExport!AC94))</f>
        <v>0</v>
      </c>
      <c r="AD96" s="47">
        <f>IFERROR(PIMExport!AD94*1,IFERROR(SUBSTITUTE(PIMExport!AD94,".",",")*1,PIMExport!AD94))</f>
        <v>0</v>
      </c>
      <c r="AE96" s="47">
        <f>IFERROR(PIMExport!AE94*1,IFERROR(SUBSTITUTE(PIMExport!AE94,".",",")*1,PIMExport!AE94))</f>
        <v>6000</v>
      </c>
      <c r="AF96" s="47">
        <f>IFERROR(PIMExport!AF94*1,IFERROR(SUBSTITUTE(PIMExport!AF94,".",",")*1,PIMExport!AF94))</f>
        <v>6000</v>
      </c>
      <c r="AG96" s="47">
        <f>IFERROR(PIMExport!AG94*1,IFERROR(SUBSTITUTE(PIMExport!AG94,".",",")*1,PIMExport!AG94))</f>
        <v>500</v>
      </c>
      <c r="AH96" s="47">
        <f>IFERROR(PIMExport!AH94*1,IFERROR(SUBSTITUTE(PIMExport!AH94,".",",")*1,PIMExport!AH94))</f>
        <v>0</v>
      </c>
      <c r="AI96" s="47">
        <f>IFERROR(PIMExport!AI94*1,IFERROR(SUBSTITUTE(PIMExport!AI94,".",",")*1,PIMExport!AI94))</f>
        <v>0</v>
      </c>
      <c r="AJ96" s="47">
        <f>IFERROR(PIMExport!AJ94*1,IFERROR(SUBSTITUTE(PIMExport!AJ94,".",",")*1,PIMExport!AJ94))</f>
        <v>6</v>
      </c>
      <c r="AK96" s="47">
        <f>IFERROR(PIMExport!AK94*1,IFERROR(SUBSTITUTE(PIMExport!AK94,".",",")*1,PIMExport!AK94))</f>
        <v>6</v>
      </c>
      <c r="AL96" s="47">
        <f>IFERROR(PIMExport!AL94*1,IFERROR(SUBSTITUTE(PIMExport!AL94,".",",")*1,PIMExport!AL94))</f>
        <v>2</v>
      </c>
      <c r="AM96" s="47">
        <f>IFERROR(PIMExport!AM94*1,IFERROR(SUBSTITUTE(PIMExport!AM94,".",",")*1,PIMExport!AM94))</f>
        <v>20</v>
      </c>
      <c r="AN96" s="47">
        <f>IFERROR(PIMExport!AN94*1,IFERROR(SUBSTITUTE(PIMExport!AN94,".",",")*1,PIMExport!AN94))</f>
        <v>2</v>
      </c>
      <c r="AO96" s="47">
        <f>IFERROR(PIMExport!AO94*1,IFERROR(SUBSTITUTE(PIMExport!AO94,".",",")*1,PIMExport!AO94))</f>
        <v>71676</v>
      </c>
      <c r="AP96" s="47">
        <f>IFERROR(PIMExport!AP94*1,IFERROR(SUBSTITUTE(PIMExport!AP94,".",",")*1,PIMExport!AP94))</f>
        <v>1000</v>
      </c>
      <c r="AQ96" s="47">
        <f>IFERROR(PIMExport!AQ94*1,IFERROR(SUBSTITUTE(PIMExport!AQ94,".",",")*1,PIMExport!AQ94))</f>
        <v>0</v>
      </c>
      <c r="AR96" s="47">
        <f>IFERROR(PIMExport!AR94*1,IFERROR(SUBSTITUTE(PIMExport!AR94,".",",")*1,PIMExport!AR94))</f>
        <v>0</v>
      </c>
      <c r="AS96" s="47">
        <f>IFERROR(PIMExport!AS94*1,IFERROR(SUBSTITUTE(PIMExport!AS94,".",",")*1,PIMExport!AS94))</f>
        <v>0</v>
      </c>
      <c r="AT96" s="47">
        <f>IFERROR(PIMExport!AT94*1,IFERROR(SUBSTITUTE(PIMExport!AT94,".",",")*1,PIMExport!AT94))</f>
        <v>0</v>
      </c>
      <c r="AU96" s="47">
        <f>IFERROR(PIMExport!AU94*1,IFERROR(SUBSTITUTE(PIMExport!AU94,".",",")*1,PIMExport!AU94))</f>
        <v>0</v>
      </c>
      <c r="AV96" s="47">
        <f>IFERROR(PIMExport!AV94*1,IFERROR(SUBSTITUTE(PIMExport!AV94,".",",")*1,PIMExport!AV94))</f>
        <v>0</v>
      </c>
      <c r="AW96" s="47">
        <f>IFERROR(PIMExport!AW94*1,IFERROR(SUBSTITUTE(PIMExport!AW94,".",",")*1,PIMExport!AW94))</f>
        <v>0</v>
      </c>
      <c r="AX96" s="47">
        <f>IFERROR(PIMExport!AX94*1,IFERROR(SUBSTITUTE(PIMExport!AX94,".",",")*1,PIMExport!AX94))</f>
        <v>0</v>
      </c>
      <c r="AY96" s="47">
        <f>IFERROR(PIMExport!AY94*1,IFERROR(SUBSTITUTE(PIMExport!AY94,".",",")*1,PIMExport!AY94))</f>
        <v>0</v>
      </c>
      <c r="AZ96" s="47">
        <f>IFERROR(PIMExport!AZ94*1,IFERROR(SUBSTITUTE(PIMExport!AZ94,".",",")*1,PIMExport!AZ94))</f>
        <v>0</v>
      </c>
      <c r="BA96" s="47">
        <f>IFERROR(PIMExport!BA94*1,IFERROR(SUBSTITUTE(PIMExport!BA94,".",",")*1,PIMExport!BA94))</f>
        <v>0</v>
      </c>
      <c r="BB96" s="47">
        <f>IFERROR(PIMExport!BB94*1,IFERROR(SUBSTITUTE(PIMExport!BB94,".",",")*1,PIMExport!BB94))</f>
        <v>0</v>
      </c>
      <c r="BC96" s="47">
        <f>IFERROR(PIMExport!BC94*1,IFERROR(SUBSTITUTE(PIMExport!BC94,".",",")*1,PIMExport!BC94))</f>
        <v>0</v>
      </c>
      <c r="BD96" s="47">
        <f>IFERROR(PIMExport!BD94*1,IFERROR(SUBSTITUTE(PIMExport!BD94,".",",")*1,PIMExport!BD94))</f>
        <v>0</v>
      </c>
      <c r="BE96" s="47">
        <f>IFERROR(PIMExport!BE94*1,IFERROR(SUBSTITUTE(PIMExport!BE94,".",",")*1,PIMExport!BE94))</f>
        <v>0</v>
      </c>
      <c r="BF96" s="47">
        <f>IFERROR(PIMExport!BF94*1,IFERROR(SUBSTITUTE(PIMExport!BF94,".",",")*1,PIMExport!BF94))</f>
        <v>0</v>
      </c>
      <c r="BG96" s="47">
        <f>IFERROR(PIMExport!BG94*1,IFERROR(SUBSTITUTE(PIMExport!BG94,".",",")*1,PIMExport!BG94))</f>
        <v>595</v>
      </c>
      <c r="BH96" s="47">
        <f>IFERROR(PIMExport!BH94*1,IFERROR(SUBSTITUTE(PIMExport!BH94,".",",")*1,PIMExport!BH94))</f>
        <v>735</v>
      </c>
      <c r="BI96" s="47">
        <f>IFERROR(PIMExport!BI94*1,IFERROR(SUBSTITUTE(PIMExport!BI94,".",",")*1,PIMExport!BI94))</f>
        <v>805</v>
      </c>
      <c r="BJ96" s="47">
        <f>IFERROR(PIMExport!BJ94*1,IFERROR(SUBSTITUTE(PIMExport!BJ94,".",",")*1,PIMExport!BJ94))</f>
        <v>875</v>
      </c>
      <c r="BK96" s="47">
        <f>IFERROR(PIMExport!BK94*1,IFERROR(SUBSTITUTE(PIMExport!BK94,".",",")*1,PIMExport!BK94))</f>
        <v>945</v>
      </c>
      <c r="BL96" s="47">
        <f>IFERROR(PIMExport!BL94*1,IFERROR(SUBSTITUTE(PIMExport!BL94,".",",")*1,PIMExport!BL94))</f>
        <v>1015</v>
      </c>
      <c r="BM96" s="47">
        <f>IFERROR(PIMExport!BM94*1,IFERROR(SUBSTITUTE(PIMExport!BM94,".",",")*1,PIMExport!BM94))</f>
        <v>1085</v>
      </c>
      <c r="BN96" s="47">
        <f>IFERROR(PIMExport!BN94*1,IFERROR(SUBSTITUTE(PIMExport!BN94,".",",")*1,PIMExport!BN94))</f>
        <v>1145</v>
      </c>
      <c r="BO96" s="47">
        <f>IFERROR(PIMExport!BO94*1,IFERROR(SUBSTITUTE(PIMExport!BO94,".",",")*1,PIMExport!BO94))</f>
        <v>1215</v>
      </c>
      <c r="BP96" s="47">
        <f>IFERROR(PIMExport!BP94*1,IFERROR(SUBSTITUTE(PIMExport!BP94,".",",")*1,PIMExport!BP94))</f>
        <v>1275</v>
      </c>
      <c r="BQ96" s="47">
        <f>IFERROR(PIMExport!BQ94*1,IFERROR(SUBSTITUTE(PIMExport!BQ94,".",",")*1,PIMExport!BQ94))</f>
        <v>1345</v>
      </c>
      <c r="BR96" s="47">
        <f>IFERROR(PIMExport!BR94*1,IFERROR(SUBSTITUTE(PIMExport!BR94,".",",")*1,PIMExport!BR94))</f>
        <v>1415</v>
      </c>
      <c r="BS96" s="47">
        <f>IFERROR(PIMExport!BS94*1,IFERROR(SUBSTITUTE(PIMExport!BS94,".",",")*1,PIMExport!BS94))</f>
        <v>0</v>
      </c>
      <c r="BT96" s="47">
        <f>IFERROR(PIMExport!BT94*1,IFERROR(SUBSTITUTE(PIMExport!BT94,".",",")*1,PIMExport!BT94))</f>
        <v>0</v>
      </c>
      <c r="BU96" s="47">
        <f>IFERROR(PIMExport!BU94*1,IFERROR(SUBSTITUTE(PIMExport!BU94,".",",")*1,PIMExport!BU94))</f>
        <v>0</v>
      </c>
      <c r="BV96" s="47">
        <f>IFERROR(PIMExport!BV94*1,IFERROR(SUBSTITUTE(PIMExport!BV94,".",",")*1,PIMExport!BV94))</f>
        <v>0</v>
      </c>
      <c r="BW96" s="47">
        <f>IFERROR(PIMExport!BW94*1,IFERROR(SUBSTITUTE(PIMExport!BW94,".",",")*1,PIMExport!BW94))</f>
        <v>0</v>
      </c>
      <c r="BX96" s="47">
        <f>IFERROR(PIMExport!BX94*1,IFERROR(SUBSTITUTE(PIMExport!BX94,".",",")*1,PIMExport!BX94))</f>
        <v>0</v>
      </c>
      <c r="BY96" s="47">
        <f>IFERROR(PIMExport!BY94*1,IFERROR(SUBSTITUTE(PIMExport!BY94,".",",")*1,PIMExport!BY94))</f>
        <v>0</v>
      </c>
      <c r="BZ96" s="47">
        <f>IFERROR(PIMExport!BZ94*1,IFERROR(SUBSTITUTE(PIMExport!BZ94,".",",")*1,PIMExport!BZ94))</f>
        <v>0</v>
      </c>
      <c r="CA96" s="47">
        <f>IFERROR(PIMExport!CA94*1,IFERROR(SUBSTITUTE(PIMExport!CA94,".",",")*1,PIMExport!CA94))</f>
        <v>0</v>
      </c>
      <c r="CB96" s="47">
        <f>IFERROR(PIMExport!CB94*1,IFERROR(SUBSTITUTE(PIMExport!CB94,".",",")*1,PIMExport!CB94))</f>
        <v>891</v>
      </c>
      <c r="CC96" s="47">
        <f>IFERROR(PIMExport!CC94*1,IFERROR(SUBSTITUTE(PIMExport!CC94,".",",")*1,PIMExport!CC94))</f>
        <v>1696</v>
      </c>
      <c r="CD96" s="47">
        <f>IFERROR(PIMExport!CD94*1,IFERROR(SUBSTITUTE(PIMExport!CD94,".",",")*1,PIMExport!CD94))</f>
        <v>2626</v>
      </c>
      <c r="CE96" s="47">
        <f>IFERROR(PIMExport!CE94*1,IFERROR(SUBSTITUTE(PIMExport!CE94,".",",")*1,PIMExport!CE94))</f>
        <v>3556</v>
      </c>
      <c r="CF96" s="47">
        <f>IFERROR(PIMExport!CF94*1,IFERROR(SUBSTITUTE(PIMExport!CF94,".",",")*1,PIMExport!CF94))</f>
        <v>4486</v>
      </c>
      <c r="CG96" s="47">
        <f>IFERROR(PIMExport!CG94*1,IFERROR(SUBSTITUTE(PIMExport!CG94,".",",")*1,PIMExport!CG94))</f>
        <v>5416</v>
      </c>
      <c r="CH96" s="47">
        <f>IFERROR(PIMExport!CH94*1,IFERROR(SUBSTITUTE(PIMExport!CH94,".",",")*1,PIMExport!CH94))</f>
        <v>6346</v>
      </c>
      <c r="CI96" s="47">
        <f>IFERROR(PIMExport!CI94*1,IFERROR(SUBSTITUTE(PIMExport!CI94,".",",")*1,PIMExport!CI94))</f>
        <v>7286</v>
      </c>
      <c r="CJ96" s="47">
        <f>IFERROR(PIMExport!CJ94*1,IFERROR(SUBSTITUTE(PIMExport!CJ94,".",",")*1,PIMExport!CJ94))</f>
        <v>8216</v>
      </c>
      <c r="CK96" s="47">
        <f>IFERROR(PIMExport!CK94*1,IFERROR(SUBSTITUTE(PIMExport!CK94,".",",")*1,PIMExport!CK94))</f>
        <v>9241</v>
      </c>
      <c r="CL96" s="47">
        <f>IFERROR(PIMExport!CL94*1,IFERROR(SUBSTITUTE(PIMExport!CL94,".",",")*1,PIMExport!CL94))</f>
        <v>10201</v>
      </c>
      <c r="CM96" s="47">
        <f>IFERROR(PIMExport!CM94*1,IFERROR(SUBSTITUTE(PIMExport!CM94,".",",")*1,PIMExport!CM94))</f>
        <v>11001</v>
      </c>
      <c r="CN96" s="47">
        <f>IFERROR(PIMExport!CN94*1,IFERROR(SUBSTITUTE(PIMExport!CN94,".",",")*1,PIMExport!CN94))</f>
        <v>15000</v>
      </c>
      <c r="CO96" s="47">
        <f>IFERROR(PIMExport!CO94*1,IFERROR(SUBSTITUTE(PIMExport!CO94,".",",")*1,PIMExport!CO94))</f>
        <v>0</v>
      </c>
      <c r="CP96" s="47">
        <f>IFERROR(PIMExport!CP94*1,IFERROR(SUBSTITUTE(PIMExport!CP94,".",",")*1,PIMExport!CP94))</f>
        <v>0</v>
      </c>
      <c r="CQ96" s="47">
        <f>IFERROR(PIMExport!CQ94*1,IFERROR(SUBSTITUTE(PIMExport!CQ94,".",",")*1,PIMExport!CQ94))</f>
        <v>0</v>
      </c>
      <c r="CR96" s="47">
        <f>IFERROR(PIMExport!CR94*1,IFERROR(SUBSTITUTE(PIMExport!CR94,".",",")*1,PIMExport!CR94))</f>
        <v>0</v>
      </c>
      <c r="CS96" s="47">
        <f>IFERROR(PIMExport!CS94*1,IFERROR(SUBSTITUTE(PIMExport!CS94,".",",")*1,PIMExport!CS94))</f>
        <v>0</v>
      </c>
      <c r="CT96" s="47">
        <f>IFERROR(PIMExport!CT94*1,IFERROR(SUBSTITUTE(PIMExport!CT94,".",",")*1,PIMExport!CT94))</f>
        <v>0</v>
      </c>
      <c r="CU96" s="47">
        <f>IFERROR(PIMExport!CU94*1,IFERROR(SUBSTITUTE(PIMExport!CU94,".",",")*1,PIMExport!CU94))</f>
        <v>40</v>
      </c>
      <c r="CV96" s="47">
        <f>IFERROR(PIMExport!CV94*1,IFERROR(SUBSTITUTE(PIMExport!CV94,".",",")*1,PIMExport!CV94))</f>
        <v>14900</v>
      </c>
      <c r="CW96" s="47">
        <f>IFERROR(PIMExport!CW94*1,IFERROR(SUBSTITUTE(PIMExport!CW94,".",",")*1,PIMExport!CW94))</f>
        <v>6.3400000000000001E-4</v>
      </c>
      <c r="CX96" s="47">
        <f>IFERROR(PIMExport!CX94*1,IFERROR(SUBSTITUTE(PIMExport!CX94,".",",")*1,PIMExport!CX94))</f>
        <v>1200</v>
      </c>
      <c r="CY96" s="47">
        <f>IFERROR(PIMExport!CY94*1,IFERROR(SUBSTITUTE(PIMExport!CY94,".",",")*1,PIMExport!CY94))</f>
        <v>1500</v>
      </c>
      <c r="CZ96" s="47">
        <f>IFERROR(PIMExport!CZ94*1,IFERROR(SUBSTITUTE(PIMExport!CZ94,".",",")*1,PIMExport!CZ94))</f>
        <v>34500</v>
      </c>
      <c r="DA96" s="47">
        <f>IFERROR(PIMExport!DA94*1,IFERROR(SUBSTITUTE(PIMExport!DA94,".",",")*1,PIMExport!DA94))</f>
        <v>1000</v>
      </c>
      <c r="DB96" s="47">
        <f>IFERROR(PIMExport!DB94*1,IFERROR(SUBSTITUTE(PIMExport!DB94,".",",")*1,PIMExport!DB94))</f>
        <v>0</v>
      </c>
      <c r="DC96" s="47">
        <f>IFERROR(PIMExport!DC94*1,IFERROR(SUBSTITUTE(PIMExport!DC94,".",",")*1,PIMExport!DC94))</f>
        <v>0</v>
      </c>
      <c r="DD96" s="47">
        <f>IFERROR(PIMExport!DD94*1,IFERROR(SUBSTITUTE(PIMExport!DD94,".",",")*1,PIMExport!DD94))</f>
        <v>0</v>
      </c>
      <c r="DE96" s="47">
        <f>IFERROR(PIMExport!DE94*1,IFERROR(SUBSTITUTE(PIMExport!DE94,".",",")*1,PIMExport!DE94))</f>
        <v>0</v>
      </c>
      <c r="DF96" s="47">
        <f>IFERROR(PIMExport!DF94*1,IFERROR(SUBSTITUTE(PIMExport!DF94,".",",")*1,PIMExport!DF94))</f>
        <v>0</v>
      </c>
      <c r="DG96" s="47">
        <f>IFERROR(PIMExport!DG94*1,IFERROR(SUBSTITUTE(PIMExport!DG94,".",",")*1,PIMExport!DG94))</f>
        <v>0</v>
      </c>
      <c r="DH96" s="47" t="str">
        <f>IFERROR(PIMExport!DH94*1,IFERROR(SUBSTITUTE(PIMExport!DH94,".",",")*1,PIMExport!DH94))</f>
        <v>Equal to or better than 0.025 mm</v>
      </c>
      <c r="DI96" s="47">
        <f>IFERROR(PIMExport!DI94*1,IFERROR(SUBSTITUTE(PIMExport!DI94,".",",")*1,PIMExport!DI94))</f>
        <v>0</v>
      </c>
      <c r="DJ96" s="47" t="str">
        <f>IFERROR(PIMExport!DJ94*1,IFERROR(SUBSTITUTE(PIMExport!DJ94,".",",")*1,PIMExport!DJ94))</f>
        <v>120 x 120 mm</v>
      </c>
      <c r="DK96" s="47" t="str">
        <f>IFERROR(PIMExport!DK94*1,IFERROR(SUBSTITUTE(PIMExport!DK94,".",",")*1,PIMExport!DK94))</f>
        <v>32 mm</v>
      </c>
      <c r="DL96" s="47">
        <f>IFERROR(PIMExport!DL94*1,IFERROR(SUBSTITUTE(PIMExport!DL94,".",",")*1,PIMExport!DL94))</f>
        <v>790</v>
      </c>
      <c r="DM96" s="47">
        <f>IFERROR(PIMExport!DM94*1,IFERROR(SUBSTITUTE(PIMExport!DM94,".",",")*1,PIMExport!DM94))</f>
        <v>5780</v>
      </c>
      <c r="DN96" s="47">
        <f>IFERROR(PIMExport!DN94*1,IFERROR(SUBSTITUTE(PIMExport!DN94,".",",")*1,PIMExport!DN94))</f>
        <v>0</v>
      </c>
      <c r="DO96" s="47">
        <f>IFERROR(PIMExport!DO94*1,IFERROR(SUBSTITUTE(PIMExport!DO94,".",",")*1,PIMExport!DO94))</f>
        <v>0</v>
      </c>
    </row>
    <row r="97" spans="1:119" ht="6.75" customHeight="1">
      <c r="A97" s="47" t="str">
        <f>IFERROR(PIMExport!A95*1,IFERROR(SUBSTITUTE(PIMExport!A95,".",",")*1,PIMExport!A95))</f>
        <v>WV06D05-N</v>
      </c>
      <c r="B97" s="47" t="str">
        <f>IFERROR(PIMExport!B95*1,IFERROR(SUBSTITUTE(PIMExport!B95,".",",")*1,PIMExport!B95))</f>
        <v>BallScrew</v>
      </c>
      <c r="C97" s="47" t="str">
        <f>IFERROR(PIMExport!C95*1,IFERROR(SUBSTITUTE(PIMExport!C95,".",",")*1,PIMExport!C95))</f>
        <v>No Guides</v>
      </c>
      <c r="D97" s="47">
        <f>IFERROR(PIMExport!D95*1,IFERROR(SUBSTITUTE(PIMExport!D95,".",",")*1,PIMExport!D95))</f>
        <v>11000</v>
      </c>
      <c r="E97" s="47">
        <f>IFERROR(PIMExport!E95*1,IFERROR(SUBSTITUTE(PIMExport!E95,".",",")*1,PIMExport!E95))</f>
        <v>1.42</v>
      </c>
      <c r="F97" s="47">
        <f>IFERROR(PIMExport!F95*1,IFERROR(SUBSTITUTE(PIMExport!F95,".",",")*1,PIMExport!F95))</f>
        <v>0</v>
      </c>
      <c r="G97" s="47">
        <f>IFERROR(PIMExport!G95*1,IFERROR(SUBSTITUTE(PIMExport!G95,".",",")*1,PIMExport!G95))</f>
        <v>4.72</v>
      </c>
      <c r="H97" s="47">
        <f>IFERROR(PIMExport!H95*1,IFERROR(SUBSTITUTE(PIMExport!H95,".",",")*1,PIMExport!H95))</f>
        <v>0.55000000000000004</v>
      </c>
      <c r="I97" s="47">
        <f>IFERROR(PIMExport!I95*1,IFERROR(SUBSTITUTE(PIMExport!I95,".",",")*1,PIMExport!I95))</f>
        <v>1</v>
      </c>
      <c r="J97" s="47">
        <f>IFERROR(PIMExport!J95*1,IFERROR(SUBSTITUTE(PIMExport!J95,".",",")*1,PIMExport!J95))</f>
        <v>1</v>
      </c>
      <c r="K97" s="47">
        <f>IFERROR(PIMExport!K95*1,IFERROR(SUBSTITUTE(PIMExport!K95,".",",")*1,PIMExport!K95))</f>
        <v>0</v>
      </c>
      <c r="L97" s="47">
        <f>IFERROR(PIMExport!L95*1,IFERROR(SUBSTITUTE(PIMExport!L95,".",",")*1,PIMExport!L95))</f>
        <v>3.8999999999999999E-5</v>
      </c>
      <c r="M97" s="47">
        <f>IFERROR(PIMExport!M95*1,IFERROR(SUBSTITUTE(PIMExport!M95,".",",")*1,PIMExport!M95))</f>
        <v>0.9</v>
      </c>
      <c r="N97" s="47">
        <f>IFERROR(PIMExport!N95*1,IFERROR(SUBSTITUTE(PIMExport!N95,".",",")*1,PIMExport!N95))</f>
        <v>150</v>
      </c>
      <c r="O97" s="47">
        <f>IFERROR(PIMExport!O95*1,IFERROR(SUBSTITUTE(PIMExport!O95,".",",")*1,PIMExport!O95))</f>
        <v>1500</v>
      </c>
      <c r="P97" s="47">
        <f>IFERROR(PIMExport!P95*1,IFERROR(SUBSTITUTE(PIMExport!P95,".",",")*1,PIMExport!P95))</f>
        <v>3000</v>
      </c>
      <c r="Q97" s="47">
        <f>IFERROR(PIMExport!Q95*1,IFERROR(SUBSTITUTE(PIMExport!Q95,".",",")*1,PIMExport!Q95))</f>
        <v>0.7</v>
      </c>
      <c r="R97" s="47">
        <f>IFERROR(PIMExport!R95*1,IFERROR(SUBSTITUTE(PIMExport!R95,".",",")*1,PIMExport!R95))</f>
        <v>1.3</v>
      </c>
      <c r="S97" s="47">
        <f>IFERROR(PIMExport!S95*1,IFERROR(SUBSTITUTE(PIMExport!S95,".",",")*1,PIMExport!S95))</f>
        <v>1.7</v>
      </c>
      <c r="T97" s="47">
        <f>IFERROR(PIMExport!T95*1,IFERROR(SUBSTITUTE(PIMExport!T95,".",",")*1,PIMExport!T95))</f>
        <v>0.01</v>
      </c>
      <c r="U97" s="47">
        <f>IFERROR(PIMExport!U95*1,IFERROR(SUBSTITUTE(PIMExport!U95,".",",")*1,PIMExport!U95))</f>
        <v>0.1</v>
      </c>
      <c r="V97" s="47">
        <f>IFERROR(PIMExport!V95*1,IFERROR(SUBSTITUTE(PIMExport!V95,".",",")*1,PIMExport!V95))</f>
        <v>0</v>
      </c>
      <c r="W97" s="47">
        <f>IFERROR(PIMExport!W95*1,IFERROR(SUBSTITUTE(PIMExport!W95,".",",")*1,PIMExport!W95))</f>
        <v>0</v>
      </c>
      <c r="X97" s="47">
        <f>IFERROR(PIMExport!X95*1,IFERROR(SUBSTITUTE(PIMExport!X95,".",",")*1,PIMExport!X95))</f>
        <v>0</v>
      </c>
      <c r="Y97" s="47">
        <f>IFERROR(PIMExport!Y95*1,IFERROR(SUBSTITUTE(PIMExport!Y95,".",",")*1,PIMExport!Y95))</f>
        <v>4000</v>
      </c>
      <c r="Z97" s="47">
        <f>IFERROR(PIMExport!Z95*1,IFERROR(SUBSTITUTE(PIMExport!Z95,".",",")*1,PIMExport!Z95))</f>
        <v>0</v>
      </c>
      <c r="AA97" s="47">
        <f>IFERROR(PIMExport!AA95*1,IFERROR(SUBSTITUTE(PIMExport!AA95,".",",")*1,PIMExport!AA95))</f>
        <v>0</v>
      </c>
      <c r="AB97" s="47">
        <f>IFERROR(PIMExport!AB95*1,IFERROR(SUBSTITUTE(PIMExport!AB95,".",",")*1,PIMExport!AB95))</f>
        <v>0</v>
      </c>
      <c r="AC97" s="47">
        <f>IFERROR(PIMExport!AC95*1,IFERROR(SUBSTITUTE(PIMExport!AC95,".",",")*1,PIMExport!AC95))</f>
        <v>0</v>
      </c>
      <c r="AD97" s="47">
        <f>IFERROR(PIMExport!AD95*1,IFERROR(SUBSTITUTE(PIMExport!AD95,".",",")*1,PIMExport!AD95))</f>
        <v>0</v>
      </c>
      <c r="AE97" s="47">
        <f>IFERROR(PIMExport!AE95*1,IFERROR(SUBSTITUTE(PIMExport!AE95,".",",")*1,PIMExport!AE95))</f>
        <v>1.0000000000000001E-5</v>
      </c>
      <c r="AF97" s="47">
        <f>IFERROR(PIMExport!AF95*1,IFERROR(SUBSTITUTE(PIMExport!AF95,".",",")*1,PIMExport!AF95))</f>
        <v>1.0000000000000001E-5</v>
      </c>
      <c r="AG97" s="47">
        <f>IFERROR(PIMExport!AG95*1,IFERROR(SUBSTITUTE(PIMExport!AG95,".",",")*1,PIMExport!AG95))</f>
        <v>1.0000000000000001E-5</v>
      </c>
      <c r="AH97" s="47">
        <f>IFERROR(PIMExport!AH95*1,IFERROR(SUBSTITUTE(PIMExport!AH95,".",",")*1,PIMExport!AH95))</f>
        <v>1.0000000000000001E-5</v>
      </c>
      <c r="AI97" s="47">
        <f>IFERROR(PIMExport!AI95*1,IFERROR(SUBSTITUTE(PIMExport!AI95,".",",")*1,PIMExport!AI95))</f>
        <v>1.0000000000000001E-5</v>
      </c>
      <c r="AJ97" s="47">
        <f>IFERROR(PIMExport!AJ95*1,IFERROR(SUBSTITUTE(PIMExport!AJ95,".",",")*1,PIMExport!AJ95))</f>
        <v>0</v>
      </c>
      <c r="AK97" s="47">
        <f>IFERROR(PIMExport!AK95*1,IFERROR(SUBSTITUTE(PIMExport!AK95,".",",")*1,PIMExport!AK95))</f>
        <v>0</v>
      </c>
      <c r="AL97" s="47">
        <f>IFERROR(PIMExport!AL95*1,IFERROR(SUBSTITUTE(PIMExport!AL95,".",",")*1,PIMExport!AL95))</f>
        <v>0.25</v>
      </c>
      <c r="AM97" s="47">
        <f>IFERROR(PIMExport!AM95*1,IFERROR(SUBSTITUTE(PIMExport!AM95,".",",")*1,PIMExport!AM95))</f>
        <v>20</v>
      </c>
      <c r="AN97" s="47">
        <f>IFERROR(PIMExport!AN95*1,IFERROR(SUBSTITUTE(PIMExport!AN95,".",",")*1,PIMExport!AN95))</f>
        <v>1</v>
      </c>
      <c r="AO97" s="47">
        <f>IFERROR(PIMExport!AO95*1,IFERROR(SUBSTITUTE(PIMExport!AO95,".",",")*1,PIMExport!AO95))</f>
        <v>0</v>
      </c>
      <c r="AP97" s="47">
        <f>IFERROR(PIMExport!AP95*1,IFERROR(SUBSTITUTE(PIMExport!AP95,".",",")*1,PIMExport!AP95))</f>
        <v>0</v>
      </c>
      <c r="AQ97" s="47">
        <f>IFERROR(PIMExport!AQ95*1,IFERROR(SUBSTITUTE(PIMExport!AQ95,".",",")*1,PIMExport!AQ95))</f>
        <v>0</v>
      </c>
      <c r="AR97" s="47">
        <f>IFERROR(PIMExport!AR95*1,IFERROR(SUBSTITUTE(PIMExport!AR95,".",",")*1,PIMExport!AR95))</f>
        <v>0</v>
      </c>
      <c r="AS97" s="47">
        <f>IFERROR(PIMExport!AS95*1,IFERROR(SUBSTITUTE(PIMExport!AS95,".",",")*1,PIMExport!AS95))</f>
        <v>0</v>
      </c>
      <c r="AT97" s="47">
        <f>IFERROR(PIMExport!AT95*1,IFERROR(SUBSTITUTE(PIMExport!AT95,".",",")*1,PIMExport!AT95))</f>
        <v>0</v>
      </c>
      <c r="AU97" s="47">
        <f>IFERROR(PIMExport!AU95*1,IFERROR(SUBSTITUTE(PIMExport!AU95,".",",")*1,PIMExport!AU95))</f>
        <v>0</v>
      </c>
      <c r="AV97" s="47">
        <f>IFERROR(PIMExport!AV95*1,IFERROR(SUBSTITUTE(PIMExport!AV95,".",",")*1,PIMExport!AV95))</f>
        <v>0</v>
      </c>
      <c r="AW97" s="47">
        <f>IFERROR(PIMExport!AW95*1,IFERROR(SUBSTITUTE(PIMExport!AW95,".",",")*1,PIMExport!AW95))</f>
        <v>0</v>
      </c>
      <c r="AX97" s="47">
        <f>IFERROR(PIMExport!AX95*1,IFERROR(SUBSTITUTE(PIMExport!AX95,".",",")*1,PIMExport!AX95))</f>
        <v>0</v>
      </c>
      <c r="AY97" s="47">
        <f>IFERROR(PIMExport!AY95*1,IFERROR(SUBSTITUTE(PIMExport!AY95,".",",")*1,PIMExport!AY95))</f>
        <v>0</v>
      </c>
      <c r="AZ97" s="47">
        <f>IFERROR(PIMExport!AZ95*1,IFERROR(SUBSTITUTE(PIMExport!AZ95,".",",")*1,PIMExport!AZ95))</f>
        <v>0</v>
      </c>
      <c r="BA97" s="47">
        <f>IFERROR(PIMExport!BA95*1,IFERROR(SUBSTITUTE(PIMExport!BA95,".",",")*1,PIMExport!BA95))</f>
        <v>0</v>
      </c>
      <c r="BB97" s="47">
        <f>IFERROR(PIMExport!BB95*1,IFERROR(SUBSTITUTE(PIMExport!BB95,".",",")*1,PIMExport!BB95))</f>
        <v>0</v>
      </c>
      <c r="BC97" s="47">
        <f>IFERROR(PIMExport!BC95*1,IFERROR(SUBSTITUTE(PIMExport!BC95,".",",")*1,PIMExport!BC95))</f>
        <v>0</v>
      </c>
      <c r="BD97" s="47">
        <f>IFERROR(PIMExport!BD95*1,IFERROR(SUBSTITUTE(PIMExport!BD95,".",",")*1,PIMExport!BD95))</f>
        <v>0</v>
      </c>
      <c r="BE97" s="47">
        <f>IFERROR(PIMExport!BE95*1,IFERROR(SUBSTITUTE(PIMExport!BE95,".",",")*1,PIMExport!BE95))</f>
        <v>0</v>
      </c>
      <c r="BF97" s="47">
        <f>IFERROR(PIMExport!BF95*1,IFERROR(SUBSTITUTE(PIMExport!BF95,".",",")*1,PIMExport!BF95))</f>
        <v>0</v>
      </c>
      <c r="BG97" s="47">
        <f>IFERROR(PIMExport!BG95*1,IFERROR(SUBSTITUTE(PIMExport!BG95,".",",")*1,PIMExport!BG95))</f>
        <v>430</v>
      </c>
      <c r="BH97" s="47">
        <f>IFERROR(PIMExport!BH95*1,IFERROR(SUBSTITUTE(PIMExport!BH95,".",",")*1,PIMExport!BH95))</f>
        <v>480</v>
      </c>
      <c r="BI97" s="47">
        <f>IFERROR(PIMExport!BI95*1,IFERROR(SUBSTITUTE(PIMExport!BI95,".",",")*1,PIMExport!BI95))</f>
        <v>520</v>
      </c>
      <c r="BJ97" s="47">
        <f>IFERROR(PIMExport!BJ95*1,IFERROR(SUBSTITUTE(PIMExport!BJ95,".",",")*1,PIMExport!BJ95))</f>
        <v>570</v>
      </c>
      <c r="BK97" s="47">
        <f>IFERROR(PIMExport!BK95*1,IFERROR(SUBSTITUTE(PIMExport!BK95,".",",")*1,PIMExport!BK95))</f>
        <v>610</v>
      </c>
      <c r="BL97" s="47">
        <f>IFERROR(PIMExport!BL95*1,IFERROR(SUBSTITUTE(PIMExport!BL95,".",",")*1,PIMExport!BL95))</f>
        <v>660</v>
      </c>
      <c r="BM97" s="47">
        <f>IFERROR(PIMExport!BM95*1,IFERROR(SUBSTITUTE(PIMExport!BM95,".",",")*1,PIMExport!BM95))</f>
        <v>700</v>
      </c>
      <c r="BN97" s="47">
        <f>IFERROR(PIMExport!BN95*1,IFERROR(SUBSTITUTE(PIMExport!BN95,".",",")*1,PIMExport!BN95))</f>
        <v>740</v>
      </c>
      <c r="BO97" s="47">
        <f>IFERROR(PIMExport!BO95*1,IFERROR(SUBSTITUTE(PIMExport!BO95,".",",")*1,PIMExport!BO95))</f>
        <v>790</v>
      </c>
      <c r="BP97" s="47">
        <f>IFERROR(PIMExport!BP95*1,IFERROR(SUBSTITUTE(PIMExport!BP95,".",",")*1,PIMExport!BP95))</f>
        <v>830</v>
      </c>
      <c r="BQ97" s="47">
        <f>IFERROR(PIMExport!BQ95*1,IFERROR(SUBSTITUTE(PIMExport!BQ95,".",",")*1,PIMExport!BQ95))</f>
        <v>880</v>
      </c>
      <c r="BR97" s="47">
        <f>IFERROR(PIMExport!BR95*1,IFERROR(SUBSTITUTE(PIMExport!BR95,".",",")*1,PIMExport!BR95))</f>
        <v>920</v>
      </c>
      <c r="BS97" s="47">
        <f>IFERROR(PIMExport!BS95*1,IFERROR(SUBSTITUTE(PIMExport!BS95,".",",")*1,PIMExport!BS95))</f>
        <v>960</v>
      </c>
      <c r="BT97" s="47">
        <f>IFERROR(PIMExport!BT95*1,IFERROR(SUBSTITUTE(PIMExport!BT95,".",",")*1,PIMExport!BT95))</f>
        <v>1010</v>
      </c>
      <c r="BU97" s="47">
        <f>IFERROR(PIMExport!BU95*1,IFERROR(SUBSTITUTE(PIMExport!BU95,".",",")*1,PIMExport!BU95))</f>
        <v>1050</v>
      </c>
      <c r="BV97" s="47">
        <f>IFERROR(PIMExport!BV95*1,IFERROR(SUBSTITUTE(PIMExport!BV95,".",",")*1,PIMExport!BV95))</f>
        <v>0</v>
      </c>
      <c r="BW97" s="47">
        <f>IFERROR(PIMExport!BW95*1,IFERROR(SUBSTITUTE(PIMExport!BW95,".",",")*1,PIMExport!BW95))</f>
        <v>0</v>
      </c>
      <c r="BX97" s="47">
        <f>IFERROR(PIMExport!BX95*1,IFERROR(SUBSTITUTE(PIMExport!BX95,".",",")*1,PIMExport!BX95))</f>
        <v>0</v>
      </c>
      <c r="BY97" s="47">
        <f>IFERROR(PIMExport!BY95*1,IFERROR(SUBSTITUTE(PIMExport!BY95,".",",")*1,PIMExport!BY95))</f>
        <v>0</v>
      </c>
      <c r="BZ97" s="47">
        <f>IFERROR(PIMExport!BZ95*1,IFERROR(SUBSTITUTE(PIMExport!BZ95,".",",")*1,PIMExport!BZ95))</f>
        <v>0</v>
      </c>
      <c r="CA97" s="47">
        <f>IFERROR(PIMExport!CA95*1,IFERROR(SUBSTITUTE(PIMExport!CA95,".",",")*1,PIMExport!CA95))</f>
        <v>0</v>
      </c>
      <c r="CB97" s="47">
        <f>IFERROR(PIMExport!CB95*1,IFERROR(SUBSTITUTE(PIMExport!CB95,".",",")*1,PIMExport!CB95))</f>
        <v>691</v>
      </c>
      <c r="CC97" s="47">
        <f>IFERROR(PIMExport!CC95*1,IFERROR(SUBSTITUTE(PIMExport!CC95,".",",")*1,PIMExport!CC95))</f>
        <v>1416</v>
      </c>
      <c r="CD97" s="47">
        <f>IFERROR(PIMExport!CD95*1,IFERROR(SUBSTITUTE(PIMExport!CD95,".",",")*1,PIMExport!CD95))</f>
        <v>2156</v>
      </c>
      <c r="CE97" s="47">
        <f>IFERROR(PIMExport!CE95*1,IFERROR(SUBSTITUTE(PIMExport!CE95,".",",")*1,PIMExport!CE95))</f>
        <v>2886</v>
      </c>
      <c r="CF97" s="47">
        <f>IFERROR(PIMExport!CF95*1,IFERROR(SUBSTITUTE(PIMExport!CF95,".",",")*1,PIMExport!CF95))</f>
        <v>3625</v>
      </c>
      <c r="CG97" s="47">
        <f>IFERROR(PIMExport!CG95*1,IFERROR(SUBSTITUTE(PIMExport!CG95,".",",")*1,PIMExport!CG95))</f>
        <v>4356</v>
      </c>
      <c r="CH97" s="47">
        <f>IFERROR(PIMExport!CH95*1,IFERROR(SUBSTITUTE(PIMExport!CH95,".",",")*1,PIMExport!CH95))</f>
        <v>5096</v>
      </c>
      <c r="CI97" s="47">
        <f>IFERROR(PIMExport!CI95*1,IFERROR(SUBSTITUTE(PIMExport!CI95,".",",")*1,PIMExport!CI95))</f>
        <v>5836</v>
      </c>
      <c r="CJ97" s="47">
        <f>IFERROR(PIMExport!CJ95*1,IFERROR(SUBSTITUTE(PIMExport!CJ95,".",",")*1,PIMExport!CJ95))</f>
        <v>6566</v>
      </c>
      <c r="CK97" s="47">
        <f>IFERROR(PIMExport!CK95*1,IFERROR(SUBSTITUTE(PIMExport!CK95,".",",")*1,PIMExport!CK95))</f>
        <v>9331</v>
      </c>
      <c r="CL97" s="47">
        <f>IFERROR(PIMExport!CL95*1,IFERROR(SUBSTITUTE(PIMExport!CL95,".",",")*1,PIMExport!CL95))</f>
        <v>8086</v>
      </c>
      <c r="CM97" s="47">
        <f>IFERROR(PIMExport!CM95*1,IFERROR(SUBSTITUTE(PIMExport!CM95,".",",")*1,PIMExport!CM95))</f>
        <v>8846</v>
      </c>
      <c r="CN97" s="47">
        <f>IFERROR(PIMExport!CN95*1,IFERROR(SUBSTITUTE(PIMExport!CN95,".",",")*1,PIMExport!CN95))</f>
        <v>9606</v>
      </c>
      <c r="CO97" s="47">
        <f>IFERROR(PIMExport!CO95*1,IFERROR(SUBSTITUTE(PIMExport!CO95,".",",")*1,PIMExport!CO95))</f>
        <v>10356</v>
      </c>
      <c r="CP97" s="47">
        <f>IFERROR(PIMExport!CP95*1,IFERROR(SUBSTITUTE(PIMExport!CP95,".",",")*1,PIMExport!CP95))</f>
        <v>0</v>
      </c>
      <c r="CQ97" s="47">
        <f>IFERROR(PIMExport!CQ95*1,IFERROR(SUBSTITUTE(PIMExport!CQ95,".",",")*1,PIMExport!CQ95))</f>
        <v>0</v>
      </c>
      <c r="CR97" s="47">
        <f>IFERROR(PIMExport!CR95*1,IFERROR(SUBSTITUTE(PIMExport!CR95,".",",")*1,PIMExport!CR95))</f>
        <v>0</v>
      </c>
      <c r="CS97" s="47">
        <f>IFERROR(PIMExport!CS95*1,IFERROR(SUBSTITUTE(PIMExport!CS95,".",",")*1,PIMExport!CS95))</f>
        <v>0</v>
      </c>
      <c r="CT97" s="47">
        <f>IFERROR(PIMExport!CT95*1,IFERROR(SUBSTITUTE(PIMExport!CT95,".",",")*1,PIMExport!CT95))</f>
        <v>0</v>
      </c>
      <c r="CU97" s="47">
        <f>IFERROR(PIMExport!CU95*1,IFERROR(SUBSTITUTE(PIMExport!CU95,".",",")*1,PIMExport!CU95))</f>
        <v>5</v>
      </c>
      <c r="CV97" s="47">
        <f>IFERROR(PIMExport!CV95*1,IFERROR(SUBSTITUTE(PIMExport!CV95,".",",")*1,PIMExport!CV95))</f>
        <v>10500</v>
      </c>
      <c r="CW97" s="47">
        <f>IFERROR(PIMExport!CW95*1,IFERROR(SUBSTITUTE(PIMExport!CW95,".",",")*1,PIMExport!CW95))</f>
        <v>8.4599999999999996E-5</v>
      </c>
      <c r="CX97" s="47">
        <f>IFERROR(PIMExport!CX95*1,IFERROR(SUBSTITUTE(PIMExport!CX95,".",",")*1,PIMExport!CX95))</f>
        <v>400</v>
      </c>
      <c r="CY97" s="47">
        <f>IFERROR(PIMExport!CY95*1,IFERROR(SUBSTITUTE(PIMExport!CY95,".",",")*1,PIMExport!CY95))</f>
        <v>500</v>
      </c>
      <c r="CZ97" s="47">
        <f>IFERROR(PIMExport!CZ95*1,IFERROR(SUBSTITUTE(PIMExport!CZ95,".",",")*1,PIMExport!CZ95))</f>
        <v>20200</v>
      </c>
      <c r="DA97" s="47">
        <f>IFERROR(PIMExport!DA95*1,IFERROR(SUBSTITUTE(PIMExport!DA95,".",",")*1,PIMExport!DA95))</f>
        <v>500</v>
      </c>
      <c r="DB97" s="47">
        <f>IFERROR(PIMExport!DB95*1,IFERROR(SUBSTITUTE(PIMExport!DB95,".",",")*1,PIMExport!DB95))</f>
        <v>0</v>
      </c>
      <c r="DC97" s="47">
        <f>IFERROR(PIMExport!DC95*1,IFERROR(SUBSTITUTE(PIMExport!DC95,".",",")*1,PIMExport!DC95))</f>
        <v>0</v>
      </c>
      <c r="DD97" s="47">
        <f>IFERROR(PIMExport!DD95*1,IFERROR(SUBSTITUTE(PIMExport!DD95,".",",")*1,PIMExport!DD95))</f>
        <v>0</v>
      </c>
      <c r="DE97" s="47">
        <f>IFERROR(PIMExport!DE95*1,IFERROR(SUBSTITUTE(PIMExport!DE95,".",",")*1,PIMExport!DE95))</f>
        <v>0</v>
      </c>
      <c r="DF97" s="47">
        <f>IFERROR(PIMExport!DF95*1,IFERROR(SUBSTITUTE(PIMExport!DF95,".",",")*1,PIMExport!DF95))</f>
        <v>0</v>
      </c>
      <c r="DG97" s="47">
        <f>IFERROR(PIMExport!DG95*1,IFERROR(SUBSTITUTE(PIMExport!DG95,".",",")*1,PIMExport!DG95))</f>
        <v>0</v>
      </c>
      <c r="DH97" s="47" t="str">
        <f>IFERROR(PIMExport!DH95*1,IFERROR(SUBSTITUTE(PIMExport!DH95,".",",")*1,PIMExport!DH95))</f>
        <v>Equal to or better than 0.025 mm</v>
      </c>
      <c r="DI97" s="47">
        <f>IFERROR(PIMExport!DI95*1,IFERROR(SUBSTITUTE(PIMExport!DI95,".",",")*1,PIMExport!DI95))</f>
        <v>0</v>
      </c>
      <c r="DJ97" s="47" t="str">
        <f>IFERROR(PIMExport!DJ95*1,IFERROR(SUBSTITUTE(PIMExport!DJ95,".",",")*1,PIMExport!DJ95))</f>
        <v>60 x 60 mm</v>
      </c>
      <c r="DK97" s="47" t="str">
        <f>IFERROR(PIMExport!DK95*1,IFERROR(SUBSTITUTE(PIMExport!DK95,".",",")*1,PIMExport!DK95))</f>
        <v>20 mm</v>
      </c>
      <c r="DL97" s="47">
        <f>IFERROR(PIMExport!DL95*1,IFERROR(SUBSTITUTE(PIMExport!DL95,".",",")*1,PIMExport!DL95))</f>
        <v>220</v>
      </c>
      <c r="DM97" s="47">
        <f>IFERROR(PIMExport!DM95*1,IFERROR(SUBSTITUTE(PIMExport!DM95,".",",")*1,PIMExport!DM95))</f>
        <v>12050</v>
      </c>
      <c r="DN97" s="47">
        <f>IFERROR(PIMExport!DN95*1,IFERROR(SUBSTITUTE(PIMExport!DN95,".",",")*1,PIMExport!DN95))</f>
        <v>0</v>
      </c>
      <c r="DO97" s="47">
        <f>IFERROR(PIMExport!DO95*1,IFERROR(SUBSTITUTE(PIMExport!DO95,".",",")*1,PIMExport!DO95))</f>
        <v>0</v>
      </c>
    </row>
    <row r="98" spans="1:119" ht="6.75" customHeight="1">
      <c r="A98" s="47" t="str">
        <f>IFERROR(PIMExport!A96*1,IFERROR(SUBSTITUTE(PIMExport!A96,".",",")*1,PIMExport!A96))</f>
        <v>WV06D20-N</v>
      </c>
      <c r="B98" s="47" t="str">
        <f>IFERROR(PIMExport!B96*1,IFERROR(SUBSTITUTE(PIMExport!B96,".",",")*1,PIMExport!B96))</f>
        <v>BallScrew</v>
      </c>
      <c r="C98" s="47" t="str">
        <f>IFERROR(PIMExport!C96*1,IFERROR(SUBSTITUTE(PIMExport!C96,".",",")*1,PIMExport!C96))</f>
        <v>No Guides</v>
      </c>
      <c r="D98" s="47">
        <f>IFERROR(PIMExport!D96*1,IFERROR(SUBSTITUTE(PIMExport!D96,".",",")*1,PIMExport!D96))</f>
        <v>11000</v>
      </c>
      <c r="E98" s="47">
        <f>IFERROR(PIMExport!E96*1,IFERROR(SUBSTITUTE(PIMExport!E96,".",",")*1,PIMExport!E96))</f>
        <v>1.42</v>
      </c>
      <c r="F98" s="47">
        <f>IFERROR(PIMExport!F96*1,IFERROR(SUBSTITUTE(PIMExport!F96,".",",")*1,PIMExport!F96))</f>
        <v>0</v>
      </c>
      <c r="G98" s="47">
        <f>IFERROR(PIMExport!G96*1,IFERROR(SUBSTITUTE(PIMExport!G96,".",",")*1,PIMExport!G96))</f>
        <v>4.72</v>
      </c>
      <c r="H98" s="47">
        <f>IFERROR(PIMExport!H96*1,IFERROR(SUBSTITUTE(PIMExport!H96,".",",")*1,PIMExport!H96))</f>
        <v>0.55000000000000004</v>
      </c>
      <c r="I98" s="47">
        <f>IFERROR(PIMExport!I96*1,IFERROR(SUBSTITUTE(PIMExport!I96,".",",")*1,PIMExport!I96))</f>
        <v>1</v>
      </c>
      <c r="J98" s="47">
        <f>IFERROR(PIMExport!J96*1,IFERROR(SUBSTITUTE(PIMExport!J96,".",",")*1,PIMExport!J96))</f>
        <v>1</v>
      </c>
      <c r="K98" s="47">
        <f>IFERROR(PIMExport!K96*1,IFERROR(SUBSTITUTE(PIMExport!K96,".",",")*1,PIMExport!K96))</f>
        <v>0</v>
      </c>
      <c r="L98" s="47">
        <f>IFERROR(PIMExport!L96*1,IFERROR(SUBSTITUTE(PIMExport!L96,".",",")*1,PIMExport!L96))</f>
        <v>3.8999999999999999E-5</v>
      </c>
      <c r="M98" s="47">
        <f>IFERROR(PIMExport!M96*1,IFERROR(SUBSTITUTE(PIMExport!M96,".",",")*1,PIMExport!M96))</f>
        <v>0.9</v>
      </c>
      <c r="N98" s="47">
        <f>IFERROR(PIMExport!N96*1,IFERROR(SUBSTITUTE(PIMExport!N96,".",",")*1,PIMExport!N96))</f>
        <v>150</v>
      </c>
      <c r="O98" s="47">
        <f>IFERROR(PIMExport!O96*1,IFERROR(SUBSTITUTE(PIMExport!O96,".",",")*1,PIMExport!O96))</f>
        <v>1500</v>
      </c>
      <c r="P98" s="47">
        <f>IFERROR(PIMExport!P96*1,IFERROR(SUBSTITUTE(PIMExport!P96,".",",")*1,PIMExport!P96))</f>
        <v>3000</v>
      </c>
      <c r="Q98" s="47">
        <f>IFERROR(PIMExport!Q96*1,IFERROR(SUBSTITUTE(PIMExport!Q96,".",",")*1,PIMExport!Q96))</f>
        <v>0.9</v>
      </c>
      <c r="R98" s="47">
        <f>IFERROR(PIMExport!R96*1,IFERROR(SUBSTITUTE(PIMExport!R96,".",",")*1,PIMExport!R96))</f>
        <v>1.5</v>
      </c>
      <c r="S98" s="47">
        <f>IFERROR(PIMExport!S96*1,IFERROR(SUBSTITUTE(PIMExport!S96,".",",")*1,PIMExport!S96))</f>
        <v>1.9</v>
      </c>
      <c r="T98" s="47">
        <f>IFERROR(PIMExport!T96*1,IFERROR(SUBSTITUTE(PIMExport!T96,".",",")*1,PIMExport!T96))</f>
        <v>0.01</v>
      </c>
      <c r="U98" s="47">
        <f>IFERROR(PIMExport!U96*1,IFERROR(SUBSTITUTE(PIMExport!U96,".",",")*1,PIMExport!U96))</f>
        <v>0.1</v>
      </c>
      <c r="V98" s="47">
        <f>IFERROR(PIMExport!V96*1,IFERROR(SUBSTITUTE(PIMExport!V96,".",",")*1,PIMExport!V96))</f>
        <v>0</v>
      </c>
      <c r="W98" s="47">
        <f>IFERROR(PIMExport!W96*1,IFERROR(SUBSTITUTE(PIMExport!W96,".",",")*1,PIMExport!W96))</f>
        <v>0</v>
      </c>
      <c r="X98" s="47">
        <f>IFERROR(PIMExport!X96*1,IFERROR(SUBSTITUTE(PIMExport!X96,".",",")*1,PIMExport!X96))</f>
        <v>0</v>
      </c>
      <c r="Y98" s="47">
        <f>IFERROR(PIMExport!Y96*1,IFERROR(SUBSTITUTE(PIMExport!Y96,".",",")*1,PIMExport!Y96))</f>
        <v>4000</v>
      </c>
      <c r="Z98" s="47">
        <f>IFERROR(PIMExport!Z96*1,IFERROR(SUBSTITUTE(PIMExport!Z96,".",",")*1,PIMExport!Z96))</f>
        <v>0</v>
      </c>
      <c r="AA98" s="47">
        <f>IFERROR(PIMExport!AA96*1,IFERROR(SUBSTITUTE(PIMExport!AA96,".",",")*1,PIMExport!AA96))</f>
        <v>0</v>
      </c>
      <c r="AB98" s="47">
        <f>IFERROR(PIMExport!AB96*1,IFERROR(SUBSTITUTE(PIMExport!AB96,".",",")*1,PIMExport!AB96))</f>
        <v>0</v>
      </c>
      <c r="AC98" s="47">
        <f>IFERROR(PIMExport!AC96*1,IFERROR(SUBSTITUTE(PIMExport!AC96,".",",")*1,PIMExport!AC96))</f>
        <v>0</v>
      </c>
      <c r="AD98" s="47">
        <f>IFERROR(PIMExport!AD96*1,IFERROR(SUBSTITUTE(PIMExport!AD96,".",",")*1,PIMExport!AD96))</f>
        <v>0</v>
      </c>
      <c r="AE98" s="47">
        <f>IFERROR(PIMExport!AE96*1,IFERROR(SUBSTITUTE(PIMExport!AE96,".",",")*1,PIMExport!AE96))</f>
        <v>1.0000000000000001E-5</v>
      </c>
      <c r="AF98" s="47">
        <f>IFERROR(PIMExport!AF96*1,IFERROR(SUBSTITUTE(PIMExport!AF96,".",",")*1,PIMExport!AF96))</f>
        <v>1.0000000000000001E-5</v>
      </c>
      <c r="AG98" s="47">
        <f>IFERROR(PIMExport!AG96*1,IFERROR(SUBSTITUTE(PIMExport!AG96,".",",")*1,PIMExport!AG96))</f>
        <v>1.0000000000000001E-5</v>
      </c>
      <c r="AH98" s="47">
        <f>IFERROR(PIMExport!AH96*1,IFERROR(SUBSTITUTE(PIMExport!AH96,".",",")*1,PIMExport!AH96))</f>
        <v>1.0000000000000001E-5</v>
      </c>
      <c r="AI98" s="47">
        <f>IFERROR(PIMExport!AI96*1,IFERROR(SUBSTITUTE(PIMExport!AI96,".",",")*1,PIMExport!AI96))</f>
        <v>1.0000000000000001E-5</v>
      </c>
      <c r="AJ98" s="47">
        <f>IFERROR(PIMExport!AJ96*1,IFERROR(SUBSTITUTE(PIMExport!AJ96,".",",")*1,PIMExport!AJ96))</f>
        <v>0</v>
      </c>
      <c r="AK98" s="47">
        <f>IFERROR(PIMExport!AK96*1,IFERROR(SUBSTITUTE(PIMExport!AK96,".",",")*1,PIMExport!AK96))</f>
        <v>0</v>
      </c>
      <c r="AL98" s="47">
        <f>IFERROR(PIMExport!AL96*1,IFERROR(SUBSTITUTE(PIMExport!AL96,".",",")*1,PIMExport!AL96))</f>
        <v>1</v>
      </c>
      <c r="AM98" s="47">
        <f>IFERROR(PIMExport!AM96*1,IFERROR(SUBSTITUTE(PIMExport!AM96,".",",")*1,PIMExport!AM96))</f>
        <v>20</v>
      </c>
      <c r="AN98" s="47">
        <f>IFERROR(PIMExport!AN96*1,IFERROR(SUBSTITUTE(PIMExport!AN96,".",",")*1,PIMExport!AN96))</f>
        <v>1</v>
      </c>
      <c r="AO98" s="47">
        <f>IFERROR(PIMExport!AO96*1,IFERROR(SUBSTITUTE(PIMExport!AO96,".",",")*1,PIMExport!AO96))</f>
        <v>0</v>
      </c>
      <c r="AP98" s="47">
        <f>IFERROR(PIMExport!AP96*1,IFERROR(SUBSTITUTE(PIMExport!AP96,".",",")*1,PIMExport!AP96))</f>
        <v>0</v>
      </c>
      <c r="AQ98" s="47">
        <f>IFERROR(PIMExport!AQ96*1,IFERROR(SUBSTITUTE(PIMExport!AQ96,".",",")*1,PIMExport!AQ96))</f>
        <v>0</v>
      </c>
      <c r="AR98" s="47">
        <f>IFERROR(PIMExport!AR96*1,IFERROR(SUBSTITUTE(PIMExport!AR96,".",",")*1,PIMExport!AR96))</f>
        <v>0</v>
      </c>
      <c r="AS98" s="47">
        <f>IFERROR(PIMExport!AS96*1,IFERROR(SUBSTITUTE(PIMExport!AS96,".",",")*1,PIMExport!AS96))</f>
        <v>0</v>
      </c>
      <c r="AT98" s="47">
        <f>IFERROR(PIMExport!AT96*1,IFERROR(SUBSTITUTE(PIMExport!AT96,".",",")*1,PIMExport!AT96))</f>
        <v>0</v>
      </c>
      <c r="AU98" s="47">
        <f>IFERROR(PIMExport!AU96*1,IFERROR(SUBSTITUTE(PIMExport!AU96,".",",")*1,PIMExport!AU96))</f>
        <v>0</v>
      </c>
      <c r="AV98" s="47">
        <f>IFERROR(PIMExport!AV96*1,IFERROR(SUBSTITUTE(PIMExport!AV96,".",",")*1,PIMExport!AV96))</f>
        <v>0</v>
      </c>
      <c r="AW98" s="47">
        <f>IFERROR(PIMExport!AW96*1,IFERROR(SUBSTITUTE(PIMExport!AW96,".",",")*1,PIMExport!AW96))</f>
        <v>0</v>
      </c>
      <c r="AX98" s="47">
        <f>IFERROR(PIMExport!AX96*1,IFERROR(SUBSTITUTE(PIMExport!AX96,".",",")*1,PIMExport!AX96))</f>
        <v>0</v>
      </c>
      <c r="AY98" s="47">
        <f>IFERROR(PIMExport!AY96*1,IFERROR(SUBSTITUTE(PIMExport!AY96,".",",")*1,PIMExport!AY96))</f>
        <v>0</v>
      </c>
      <c r="AZ98" s="47">
        <f>IFERROR(PIMExport!AZ96*1,IFERROR(SUBSTITUTE(PIMExport!AZ96,".",",")*1,PIMExport!AZ96))</f>
        <v>0</v>
      </c>
      <c r="BA98" s="47">
        <f>IFERROR(PIMExport!BA96*1,IFERROR(SUBSTITUTE(PIMExport!BA96,".",",")*1,PIMExport!BA96))</f>
        <v>0</v>
      </c>
      <c r="BB98" s="47">
        <f>IFERROR(PIMExport!BB96*1,IFERROR(SUBSTITUTE(PIMExport!BB96,".",",")*1,PIMExport!BB96))</f>
        <v>0</v>
      </c>
      <c r="BC98" s="47">
        <f>IFERROR(PIMExport!BC96*1,IFERROR(SUBSTITUTE(PIMExport!BC96,".",",")*1,PIMExport!BC96))</f>
        <v>0</v>
      </c>
      <c r="BD98" s="47">
        <f>IFERROR(PIMExport!BD96*1,IFERROR(SUBSTITUTE(PIMExport!BD96,".",",")*1,PIMExport!BD96))</f>
        <v>0</v>
      </c>
      <c r="BE98" s="47">
        <f>IFERROR(PIMExport!BE96*1,IFERROR(SUBSTITUTE(PIMExport!BE96,".",",")*1,PIMExport!BE96))</f>
        <v>0</v>
      </c>
      <c r="BF98" s="47">
        <f>IFERROR(PIMExport!BF96*1,IFERROR(SUBSTITUTE(PIMExport!BF96,".",",")*1,PIMExport!BF96))</f>
        <v>0</v>
      </c>
      <c r="BG98" s="47">
        <f>IFERROR(PIMExport!BG96*1,IFERROR(SUBSTITUTE(PIMExport!BG96,".",",")*1,PIMExport!BG96))</f>
        <v>430</v>
      </c>
      <c r="BH98" s="47">
        <f>IFERROR(PIMExport!BH96*1,IFERROR(SUBSTITUTE(PIMExport!BH96,".",",")*1,PIMExport!BH96))</f>
        <v>480</v>
      </c>
      <c r="BI98" s="47">
        <f>IFERROR(PIMExport!BI96*1,IFERROR(SUBSTITUTE(PIMExport!BI96,".",",")*1,PIMExport!BI96))</f>
        <v>520</v>
      </c>
      <c r="BJ98" s="47">
        <f>IFERROR(PIMExport!BJ96*1,IFERROR(SUBSTITUTE(PIMExport!BJ96,".",",")*1,PIMExport!BJ96))</f>
        <v>570</v>
      </c>
      <c r="BK98" s="47">
        <f>IFERROR(PIMExport!BK96*1,IFERROR(SUBSTITUTE(PIMExport!BK96,".",",")*1,PIMExport!BK96))</f>
        <v>610</v>
      </c>
      <c r="BL98" s="47">
        <f>IFERROR(PIMExport!BL96*1,IFERROR(SUBSTITUTE(PIMExport!BL96,".",",")*1,PIMExport!BL96))</f>
        <v>660</v>
      </c>
      <c r="BM98" s="47">
        <f>IFERROR(PIMExport!BM96*1,IFERROR(SUBSTITUTE(PIMExport!BM96,".",",")*1,PIMExport!BM96))</f>
        <v>700</v>
      </c>
      <c r="BN98" s="47">
        <f>IFERROR(PIMExport!BN96*1,IFERROR(SUBSTITUTE(PIMExport!BN96,".",",")*1,PIMExport!BN96))</f>
        <v>740</v>
      </c>
      <c r="BO98" s="47">
        <f>IFERROR(PIMExport!BO96*1,IFERROR(SUBSTITUTE(PIMExport!BO96,".",",")*1,PIMExport!BO96))</f>
        <v>790</v>
      </c>
      <c r="BP98" s="47">
        <f>IFERROR(PIMExport!BP96*1,IFERROR(SUBSTITUTE(PIMExport!BP96,".",",")*1,PIMExport!BP96))</f>
        <v>830</v>
      </c>
      <c r="BQ98" s="47">
        <f>IFERROR(PIMExport!BQ96*1,IFERROR(SUBSTITUTE(PIMExport!BQ96,".",",")*1,PIMExport!BQ96))</f>
        <v>880</v>
      </c>
      <c r="BR98" s="47">
        <f>IFERROR(PIMExport!BR96*1,IFERROR(SUBSTITUTE(PIMExport!BR96,".",",")*1,PIMExport!BR96))</f>
        <v>920</v>
      </c>
      <c r="BS98" s="47">
        <f>IFERROR(PIMExport!BS96*1,IFERROR(SUBSTITUTE(PIMExport!BS96,".",",")*1,PIMExport!BS96))</f>
        <v>960</v>
      </c>
      <c r="BT98" s="47">
        <f>IFERROR(PIMExport!BT96*1,IFERROR(SUBSTITUTE(PIMExport!BT96,".",",")*1,PIMExport!BT96))</f>
        <v>1010</v>
      </c>
      <c r="BU98" s="47">
        <f>IFERROR(PIMExport!BU96*1,IFERROR(SUBSTITUTE(PIMExport!BU96,".",",")*1,PIMExport!BU96))</f>
        <v>1050</v>
      </c>
      <c r="BV98" s="47">
        <f>IFERROR(PIMExport!BV96*1,IFERROR(SUBSTITUTE(PIMExport!BV96,".",",")*1,PIMExport!BV96))</f>
        <v>0</v>
      </c>
      <c r="BW98" s="47">
        <f>IFERROR(PIMExport!BW96*1,IFERROR(SUBSTITUTE(PIMExport!BW96,".",",")*1,PIMExport!BW96))</f>
        <v>0</v>
      </c>
      <c r="BX98" s="47">
        <f>IFERROR(PIMExport!BX96*1,IFERROR(SUBSTITUTE(PIMExport!BX96,".",",")*1,PIMExport!BX96))</f>
        <v>0</v>
      </c>
      <c r="BY98" s="47">
        <f>IFERROR(PIMExport!BY96*1,IFERROR(SUBSTITUTE(PIMExport!BY96,".",",")*1,PIMExport!BY96))</f>
        <v>0</v>
      </c>
      <c r="BZ98" s="47">
        <f>IFERROR(PIMExport!BZ96*1,IFERROR(SUBSTITUTE(PIMExport!BZ96,".",",")*1,PIMExport!BZ96))</f>
        <v>0</v>
      </c>
      <c r="CA98" s="47">
        <f>IFERROR(PIMExport!CA96*1,IFERROR(SUBSTITUTE(PIMExport!CA96,".",",")*1,PIMExport!CA96))</f>
        <v>0</v>
      </c>
      <c r="CB98" s="47">
        <f>IFERROR(PIMExport!CB96*1,IFERROR(SUBSTITUTE(PIMExport!CB96,".",",")*1,PIMExport!CB96))</f>
        <v>691</v>
      </c>
      <c r="CC98" s="47">
        <f>IFERROR(PIMExport!CC96*1,IFERROR(SUBSTITUTE(PIMExport!CC96,".",",")*1,PIMExport!CC96))</f>
        <v>1416</v>
      </c>
      <c r="CD98" s="47">
        <f>IFERROR(PIMExport!CD96*1,IFERROR(SUBSTITUTE(PIMExport!CD96,".",",")*1,PIMExport!CD96))</f>
        <v>2156</v>
      </c>
      <c r="CE98" s="47">
        <f>IFERROR(PIMExport!CE96*1,IFERROR(SUBSTITUTE(PIMExport!CE96,".",",")*1,PIMExport!CE96))</f>
        <v>2886</v>
      </c>
      <c r="CF98" s="47">
        <f>IFERROR(PIMExport!CF96*1,IFERROR(SUBSTITUTE(PIMExport!CF96,".",",")*1,PIMExport!CF96))</f>
        <v>3625</v>
      </c>
      <c r="CG98" s="47">
        <f>IFERROR(PIMExport!CG96*1,IFERROR(SUBSTITUTE(PIMExport!CG96,".",",")*1,PIMExport!CG96))</f>
        <v>4356</v>
      </c>
      <c r="CH98" s="47">
        <f>IFERROR(PIMExport!CH96*1,IFERROR(SUBSTITUTE(PIMExport!CH96,".",",")*1,PIMExport!CH96))</f>
        <v>5096</v>
      </c>
      <c r="CI98" s="47">
        <f>IFERROR(PIMExport!CI96*1,IFERROR(SUBSTITUTE(PIMExport!CI96,".",",")*1,PIMExport!CI96))</f>
        <v>5836</v>
      </c>
      <c r="CJ98" s="47">
        <f>IFERROR(PIMExport!CJ96*1,IFERROR(SUBSTITUTE(PIMExport!CJ96,".",",")*1,PIMExport!CJ96))</f>
        <v>6566</v>
      </c>
      <c r="CK98" s="47">
        <f>IFERROR(PIMExport!CK96*1,IFERROR(SUBSTITUTE(PIMExport!CK96,".",",")*1,PIMExport!CK96))</f>
        <v>9331</v>
      </c>
      <c r="CL98" s="47">
        <f>IFERROR(PIMExport!CL96*1,IFERROR(SUBSTITUTE(PIMExport!CL96,".",",")*1,PIMExport!CL96))</f>
        <v>8086</v>
      </c>
      <c r="CM98" s="47">
        <f>IFERROR(PIMExport!CM96*1,IFERROR(SUBSTITUTE(PIMExport!CM96,".",",")*1,PIMExport!CM96))</f>
        <v>8846</v>
      </c>
      <c r="CN98" s="47">
        <f>IFERROR(PIMExport!CN96*1,IFERROR(SUBSTITUTE(PIMExport!CN96,".",",")*1,PIMExport!CN96))</f>
        <v>9606</v>
      </c>
      <c r="CO98" s="47">
        <f>IFERROR(PIMExport!CO96*1,IFERROR(SUBSTITUTE(PIMExport!CO96,".",",")*1,PIMExport!CO96))</f>
        <v>10356</v>
      </c>
      <c r="CP98" s="47">
        <f>IFERROR(PIMExport!CP96*1,IFERROR(SUBSTITUTE(PIMExport!CP96,".",",")*1,PIMExport!CP96))</f>
        <v>0</v>
      </c>
      <c r="CQ98" s="47">
        <f>IFERROR(PIMExport!CQ96*1,IFERROR(SUBSTITUTE(PIMExport!CQ96,".",",")*1,PIMExport!CQ96))</f>
        <v>0</v>
      </c>
      <c r="CR98" s="47">
        <f>IFERROR(PIMExport!CR96*1,IFERROR(SUBSTITUTE(PIMExport!CR96,".",",")*1,PIMExport!CR96))</f>
        <v>0</v>
      </c>
      <c r="CS98" s="47">
        <f>IFERROR(PIMExport!CS96*1,IFERROR(SUBSTITUTE(PIMExport!CS96,".",",")*1,PIMExport!CS96))</f>
        <v>0</v>
      </c>
      <c r="CT98" s="47">
        <f>IFERROR(PIMExport!CT96*1,IFERROR(SUBSTITUTE(PIMExport!CT96,".",",")*1,PIMExport!CT96))</f>
        <v>0</v>
      </c>
      <c r="CU98" s="47">
        <f>IFERROR(PIMExport!CU96*1,IFERROR(SUBSTITUTE(PIMExport!CU96,".",",")*1,PIMExport!CU96))</f>
        <v>20</v>
      </c>
      <c r="CV98" s="47">
        <f>IFERROR(PIMExport!CV96*1,IFERROR(SUBSTITUTE(PIMExport!CV96,".",",")*1,PIMExport!CV96))</f>
        <v>11600</v>
      </c>
      <c r="CW98" s="47">
        <f>IFERROR(PIMExport!CW96*1,IFERROR(SUBSTITUTE(PIMExport!CW96,".",",")*1,PIMExport!CW96))</f>
        <v>8.4599999999999996E-5</v>
      </c>
      <c r="CX98" s="47">
        <f>IFERROR(PIMExport!CX96*1,IFERROR(SUBSTITUTE(PIMExport!CX96,".",",")*1,PIMExport!CX96))</f>
        <v>400</v>
      </c>
      <c r="CY98" s="47">
        <f>IFERROR(PIMExport!CY96*1,IFERROR(SUBSTITUTE(PIMExport!CY96,".",",")*1,PIMExport!CY96))</f>
        <v>500</v>
      </c>
      <c r="CZ98" s="47">
        <f>IFERROR(PIMExport!CZ96*1,IFERROR(SUBSTITUTE(PIMExport!CZ96,".",",")*1,PIMExport!CZ96))</f>
        <v>20200</v>
      </c>
      <c r="DA98" s="47">
        <f>IFERROR(PIMExport!DA96*1,IFERROR(SUBSTITUTE(PIMExport!DA96,".",",")*1,PIMExport!DA96))</f>
        <v>500</v>
      </c>
      <c r="DB98" s="47">
        <f>IFERROR(PIMExport!DB96*1,IFERROR(SUBSTITUTE(PIMExport!DB96,".",",")*1,PIMExport!DB96))</f>
        <v>0</v>
      </c>
      <c r="DC98" s="47">
        <f>IFERROR(PIMExport!DC96*1,IFERROR(SUBSTITUTE(PIMExport!DC96,".",",")*1,PIMExport!DC96))</f>
        <v>0</v>
      </c>
      <c r="DD98" s="47">
        <f>IFERROR(PIMExport!DD96*1,IFERROR(SUBSTITUTE(PIMExport!DD96,".",",")*1,PIMExport!DD96))</f>
        <v>0</v>
      </c>
      <c r="DE98" s="47">
        <f>IFERROR(PIMExport!DE96*1,IFERROR(SUBSTITUTE(PIMExport!DE96,".",",")*1,PIMExport!DE96))</f>
        <v>0</v>
      </c>
      <c r="DF98" s="47">
        <f>IFERROR(PIMExport!DF96*1,IFERROR(SUBSTITUTE(PIMExport!DF96,".",",")*1,PIMExport!DF96))</f>
        <v>0</v>
      </c>
      <c r="DG98" s="47">
        <f>IFERROR(PIMExport!DG96*1,IFERROR(SUBSTITUTE(PIMExport!DG96,".",",")*1,PIMExport!DG96))</f>
        <v>0</v>
      </c>
      <c r="DH98" s="47" t="str">
        <f>IFERROR(PIMExport!DH96*1,IFERROR(SUBSTITUTE(PIMExport!DH96,".",",")*1,PIMExport!DH96))</f>
        <v>Equal to or better than 0.025 mm</v>
      </c>
      <c r="DI98" s="47">
        <f>IFERROR(PIMExport!DI96*1,IFERROR(SUBSTITUTE(PIMExport!DI96,".",",")*1,PIMExport!DI96))</f>
        <v>0</v>
      </c>
      <c r="DJ98" s="47" t="str">
        <f>IFERROR(PIMExport!DJ96*1,IFERROR(SUBSTITUTE(PIMExport!DJ96,".",",")*1,PIMExport!DJ96))</f>
        <v>60 x 60 mm</v>
      </c>
      <c r="DK98" s="47" t="str">
        <f>IFERROR(PIMExport!DK96*1,IFERROR(SUBSTITUTE(PIMExport!DK96,".",",")*1,PIMExport!DK96))</f>
        <v>20 mm</v>
      </c>
      <c r="DL98" s="47">
        <f>IFERROR(PIMExport!DL96*1,IFERROR(SUBSTITUTE(PIMExport!DL96,".",",")*1,PIMExport!DL96))</f>
        <v>220</v>
      </c>
      <c r="DM98" s="47">
        <f>IFERROR(PIMExport!DM96*1,IFERROR(SUBSTITUTE(PIMExport!DM96,".",",")*1,PIMExport!DM96))</f>
        <v>12050</v>
      </c>
      <c r="DN98" s="47">
        <f>IFERROR(PIMExport!DN96*1,IFERROR(SUBSTITUTE(PIMExport!DN96,".",",")*1,PIMExport!DN96))</f>
        <v>0</v>
      </c>
      <c r="DO98" s="47">
        <f>IFERROR(PIMExport!DO96*1,IFERROR(SUBSTITUTE(PIMExport!DO96,".",",")*1,PIMExport!DO96))</f>
        <v>0</v>
      </c>
    </row>
    <row r="99" spans="1:119" ht="6.75" customHeight="1">
      <c r="A99" s="47" t="str">
        <f>IFERROR(PIMExport!A97*1,IFERROR(SUBSTITUTE(PIMExport!A97,".",",")*1,PIMExport!A97))</f>
        <v>WV06D50-N</v>
      </c>
      <c r="B99" s="47" t="str">
        <f>IFERROR(PIMExport!B97*1,IFERROR(SUBSTITUTE(PIMExport!B97,".",",")*1,PIMExport!B97))</f>
        <v>BallScrew</v>
      </c>
      <c r="C99" s="47" t="str">
        <f>IFERROR(PIMExport!C97*1,IFERROR(SUBSTITUTE(PIMExport!C97,".",",")*1,PIMExport!C97))</f>
        <v>No Guides</v>
      </c>
      <c r="D99" s="47">
        <f>IFERROR(PIMExport!D97*1,IFERROR(SUBSTITUTE(PIMExport!D97,".",",")*1,PIMExport!D97))</f>
        <v>5000</v>
      </c>
      <c r="E99" s="47">
        <f>IFERROR(PIMExport!E97*1,IFERROR(SUBSTITUTE(PIMExport!E97,".",",")*1,PIMExport!E97))</f>
        <v>1.42</v>
      </c>
      <c r="F99" s="47">
        <f>IFERROR(PIMExport!F97*1,IFERROR(SUBSTITUTE(PIMExport!F97,".",",")*1,PIMExport!F97))</f>
        <v>0</v>
      </c>
      <c r="G99" s="47">
        <f>IFERROR(PIMExport!G97*1,IFERROR(SUBSTITUTE(PIMExport!G97,".",",")*1,PIMExport!G97))</f>
        <v>4.72</v>
      </c>
      <c r="H99" s="47">
        <f>IFERROR(PIMExport!H97*1,IFERROR(SUBSTITUTE(PIMExport!H97,".",",")*1,PIMExport!H97))</f>
        <v>0.55000000000000004</v>
      </c>
      <c r="I99" s="47">
        <f>IFERROR(PIMExport!I97*1,IFERROR(SUBSTITUTE(PIMExport!I97,".",",")*1,PIMExport!I97))</f>
        <v>1</v>
      </c>
      <c r="J99" s="47">
        <f>IFERROR(PIMExport!J97*1,IFERROR(SUBSTITUTE(PIMExport!J97,".",",")*1,PIMExport!J97))</f>
        <v>1</v>
      </c>
      <c r="K99" s="47">
        <f>IFERROR(PIMExport!K97*1,IFERROR(SUBSTITUTE(PIMExport!K97,".",",")*1,PIMExport!K97))</f>
        <v>0</v>
      </c>
      <c r="L99" s="47">
        <f>IFERROR(PIMExport!L97*1,IFERROR(SUBSTITUTE(PIMExport!L97,".",",")*1,PIMExport!L97))</f>
        <v>3.8999999999999999E-5</v>
      </c>
      <c r="M99" s="47">
        <f>IFERROR(PIMExport!M97*1,IFERROR(SUBSTITUTE(PIMExport!M97,".",",")*1,PIMExport!M97))</f>
        <v>0.9</v>
      </c>
      <c r="N99" s="47">
        <f>IFERROR(PIMExport!N97*1,IFERROR(SUBSTITUTE(PIMExport!N97,".",",")*1,PIMExport!N97))</f>
        <v>150</v>
      </c>
      <c r="O99" s="47">
        <f>IFERROR(PIMExport!O97*1,IFERROR(SUBSTITUTE(PIMExport!O97,".",",")*1,PIMExport!O97))</f>
        <v>1500</v>
      </c>
      <c r="P99" s="47">
        <f>IFERROR(PIMExport!P97*1,IFERROR(SUBSTITUTE(PIMExport!P97,".",",")*1,PIMExport!P97))</f>
        <v>3000</v>
      </c>
      <c r="Q99" s="47">
        <f>IFERROR(PIMExport!Q97*1,IFERROR(SUBSTITUTE(PIMExport!Q97,".",",")*1,PIMExport!Q97))</f>
        <v>1.1000000000000001</v>
      </c>
      <c r="R99" s="47">
        <f>IFERROR(PIMExport!R97*1,IFERROR(SUBSTITUTE(PIMExport!R97,".",",")*1,PIMExport!R97))</f>
        <v>1.5</v>
      </c>
      <c r="S99" s="47">
        <f>IFERROR(PIMExport!S97*1,IFERROR(SUBSTITUTE(PIMExport!S97,".",",")*1,PIMExport!S97))</f>
        <v>2.1</v>
      </c>
      <c r="T99" s="47">
        <f>IFERROR(PIMExport!T97*1,IFERROR(SUBSTITUTE(PIMExport!T97,".",",")*1,PIMExport!T97))</f>
        <v>0.01</v>
      </c>
      <c r="U99" s="47">
        <f>IFERROR(PIMExport!U97*1,IFERROR(SUBSTITUTE(PIMExport!U97,".",",")*1,PIMExport!U97))</f>
        <v>0.1</v>
      </c>
      <c r="V99" s="47">
        <f>IFERROR(PIMExport!V97*1,IFERROR(SUBSTITUTE(PIMExport!V97,".",",")*1,PIMExport!V97))</f>
        <v>0</v>
      </c>
      <c r="W99" s="47">
        <f>IFERROR(PIMExport!W97*1,IFERROR(SUBSTITUTE(PIMExport!W97,".",",")*1,PIMExport!W97))</f>
        <v>0</v>
      </c>
      <c r="X99" s="47">
        <f>IFERROR(PIMExport!X97*1,IFERROR(SUBSTITUTE(PIMExport!X97,".",",")*1,PIMExport!X97))</f>
        <v>0</v>
      </c>
      <c r="Y99" s="47">
        <f>IFERROR(PIMExport!Y97*1,IFERROR(SUBSTITUTE(PIMExport!Y97,".",",")*1,PIMExport!Y97))</f>
        <v>4000</v>
      </c>
      <c r="Z99" s="47">
        <f>IFERROR(PIMExport!Z97*1,IFERROR(SUBSTITUTE(PIMExport!Z97,".",",")*1,PIMExport!Z97))</f>
        <v>0</v>
      </c>
      <c r="AA99" s="47">
        <f>IFERROR(PIMExport!AA97*1,IFERROR(SUBSTITUTE(PIMExport!AA97,".",",")*1,PIMExport!AA97))</f>
        <v>0</v>
      </c>
      <c r="AB99" s="47">
        <f>IFERROR(PIMExport!AB97*1,IFERROR(SUBSTITUTE(PIMExport!AB97,".",",")*1,PIMExport!AB97))</f>
        <v>0</v>
      </c>
      <c r="AC99" s="47">
        <f>IFERROR(PIMExport!AC97*1,IFERROR(SUBSTITUTE(PIMExport!AC97,".",",")*1,PIMExport!AC97))</f>
        <v>0</v>
      </c>
      <c r="AD99" s="47">
        <f>IFERROR(PIMExport!AD97*1,IFERROR(SUBSTITUTE(PIMExport!AD97,".",",")*1,PIMExport!AD97))</f>
        <v>0</v>
      </c>
      <c r="AE99" s="47">
        <f>IFERROR(PIMExport!AE97*1,IFERROR(SUBSTITUTE(PIMExport!AE97,".",",")*1,PIMExport!AE97))</f>
        <v>1.0000000000000001E-5</v>
      </c>
      <c r="AF99" s="47">
        <f>IFERROR(PIMExport!AF97*1,IFERROR(SUBSTITUTE(PIMExport!AF97,".",",")*1,PIMExport!AF97))</f>
        <v>1.0000000000000001E-5</v>
      </c>
      <c r="AG99" s="47">
        <f>IFERROR(PIMExport!AG97*1,IFERROR(SUBSTITUTE(PIMExport!AG97,".",",")*1,PIMExport!AG97))</f>
        <v>1.0000000000000001E-5</v>
      </c>
      <c r="AH99" s="47">
        <f>IFERROR(PIMExport!AH97*1,IFERROR(SUBSTITUTE(PIMExport!AH97,".",",")*1,PIMExport!AH97))</f>
        <v>1.0000000000000001E-5</v>
      </c>
      <c r="AI99" s="47">
        <f>IFERROR(PIMExport!AI97*1,IFERROR(SUBSTITUTE(PIMExport!AI97,".",",")*1,PIMExport!AI97))</f>
        <v>1.0000000000000001E-5</v>
      </c>
      <c r="AJ99" s="47">
        <f>IFERROR(PIMExport!AJ97*1,IFERROR(SUBSTITUTE(PIMExport!AJ97,".",",")*1,PIMExport!AJ97))</f>
        <v>0</v>
      </c>
      <c r="AK99" s="47">
        <f>IFERROR(PIMExport!AK97*1,IFERROR(SUBSTITUTE(PIMExport!AK97,".",",")*1,PIMExport!AK97))</f>
        <v>0</v>
      </c>
      <c r="AL99" s="47">
        <f>IFERROR(PIMExport!AL97*1,IFERROR(SUBSTITUTE(PIMExport!AL97,".",",")*1,PIMExport!AL97))</f>
        <v>2.5</v>
      </c>
      <c r="AM99" s="47">
        <f>IFERROR(PIMExport!AM97*1,IFERROR(SUBSTITUTE(PIMExport!AM97,".",",")*1,PIMExport!AM97))</f>
        <v>20</v>
      </c>
      <c r="AN99" s="47">
        <f>IFERROR(PIMExport!AN97*1,IFERROR(SUBSTITUTE(PIMExport!AN97,".",",")*1,PIMExport!AN97))</f>
        <v>1</v>
      </c>
      <c r="AO99" s="47">
        <f>IFERROR(PIMExport!AO97*1,IFERROR(SUBSTITUTE(PIMExport!AO97,".",",")*1,PIMExport!AO97))</f>
        <v>0</v>
      </c>
      <c r="AP99" s="47">
        <f>IFERROR(PIMExport!AP97*1,IFERROR(SUBSTITUTE(PIMExport!AP97,".",",")*1,PIMExport!AP97))</f>
        <v>0</v>
      </c>
      <c r="AQ99" s="47">
        <f>IFERROR(PIMExport!AQ97*1,IFERROR(SUBSTITUTE(PIMExport!AQ97,".",",")*1,PIMExport!AQ97))</f>
        <v>0</v>
      </c>
      <c r="AR99" s="47">
        <f>IFERROR(PIMExport!AR97*1,IFERROR(SUBSTITUTE(PIMExport!AR97,".",",")*1,PIMExport!AR97))</f>
        <v>0</v>
      </c>
      <c r="AS99" s="47">
        <f>IFERROR(PIMExport!AS97*1,IFERROR(SUBSTITUTE(PIMExport!AS97,".",",")*1,PIMExport!AS97))</f>
        <v>0</v>
      </c>
      <c r="AT99" s="47">
        <f>IFERROR(PIMExport!AT97*1,IFERROR(SUBSTITUTE(PIMExport!AT97,".",",")*1,PIMExport!AT97))</f>
        <v>0</v>
      </c>
      <c r="AU99" s="47">
        <f>IFERROR(PIMExport!AU97*1,IFERROR(SUBSTITUTE(PIMExport!AU97,".",",")*1,PIMExport!AU97))</f>
        <v>0</v>
      </c>
      <c r="AV99" s="47">
        <f>IFERROR(PIMExport!AV97*1,IFERROR(SUBSTITUTE(PIMExport!AV97,".",",")*1,PIMExport!AV97))</f>
        <v>0</v>
      </c>
      <c r="AW99" s="47">
        <f>IFERROR(PIMExport!AW97*1,IFERROR(SUBSTITUTE(PIMExport!AW97,".",",")*1,PIMExport!AW97))</f>
        <v>0</v>
      </c>
      <c r="AX99" s="47">
        <f>IFERROR(PIMExport!AX97*1,IFERROR(SUBSTITUTE(PIMExport!AX97,".",",")*1,PIMExport!AX97))</f>
        <v>0</v>
      </c>
      <c r="AY99" s="47">
        <f>IFERROR(PIMExport!AY97*1,IFERROR(SUBSTITUTE(PIMExport!AY97,".",",")*1,PIMExport!AY97))</f>
        <v>0</v>
      </c>
      <c r="AZ99" s="47">
        <f>IFERROR(PIMExport!AZ97*1,IFERROR(SUBSTITUTE(PIMExport!AZ97,".",",")*1,PIMExport!AZ97))</f>
        <v>0</v>
      </c>
      <c r="BA99" s="47">
        <f>IFERROR(PIMExport!BA97*1,IFERROR(SUBSTITUTE(PIMExport!BA97,".",",")*1,PIMExport!BA97))</f>
        <v>0</v>
      </c>
      <c r="BB99" s="47">
        <f>IFERROR(PIMExport!BB97*1,IFERROR(SUBSTITUTE(PIMExport!BB97,".",",")*1,PIMExport!BB97))</f>
        <v>0</v>
      </c>
      <c r="BC99" s="47">
        <f>IFERROR(PIMExport!BC97*1,IFERROR(SUBSTITUTE(PIMExport!BC97,".",",")*1,PIMExport!BC97))</f>
        <v>0</v>
      </c>
      <c r="BD99" s="47">
        <f>IFERROR(PIMExport!BD97*1,IFERROR(SUBSTITUTE(PIMExport!BD97,".",",")*1,PIMExport!BD97))</f>
        <v>0</v>
      </c>
      <c r="BE99" s="47">
        <f>IFERROR(PIMExport!BE97*1,IFERROR(SUBSTITUTE(PIMExport!BE97,".",",")*1,PIMExport!BE97))</f>
        <v>0</v>
      </c>
      <c r="BF99" s="47">
        <f>IFERROR(PIMExport!BF97*1,IFERROR(SUBSTITUTE(PIMExport!BF97,".",",")*1,PIMExport!BF97))</f>
        <v>0</v>
      </c>
      <c r="BG99" s="47">
        <f>IFERROR(PIMExport!BG97*1,IFERROR(SUBSTITUTE(PIMExport!BG97,".",",")*1,PIMExport!BG97))</f>
        <v>430</v>
      </c>
      <c r="BH99" s="47">
        <f>IFERROR(PIMExport!BH97*1,IFERROR(SUBSTITUTE(PIMExport!BH97,".",",")*1,PIMExport!BH97))</f>
        <v>480</v>
      </c>
      <c r="BI99" s="47">
        <f>IFERROR(PIMExport!BI97*1,IFERROR(SUBSTITUTE(PIMExport!BI97,".",",")*1,PIMExport!BI97))</f>
        <v>520</v>
      </c>
      <c r="BJ99" s="47">
        <f>IFERROR(PIMExport!BJ97*1,IFERROR(SUBSTITUTE(PIMExport!BJ97,".",",")*1,PIMExport!BJ97))</f>
        <v>570</v>
      </c>
      <c r="BK99" s="47">
        <f>IFERROR(PIMExport!BK97*1,IFERROR(SUBSTITUTE(PIMExport!BK97,".",",")*1,PIMExport!BK97))</f>
        <v>610</v>
      </c>
      <c r="BL99" s="47">
        <f>IFERROR(PIMExport!BL97*1,IFERROR(SUBSTITUTE(PIMExport!BL97,".",",")*1,PIMExport!BL97))</f>
        <v>660</v>
      </c>
      <c r="BM99" s="47">
        <f>IFERROR(PIMExport!BM97*1,IFERROR(SUBSTITUTE(PIMExport!BM97,".",",")*1,PIMExport!BM97))</f>
        <v>700</v>
      </c>
      <c r="BN99" s="47">
        <f>IFERROR(PIMExport!BN97*1,IFERROR(SUBSTITUTE(PIMExport!BN97,".",",")*1,PIMExport!BN97))</f>
        <v>740</v>
      </c>
      <c r="BO99" s="47">
        <f>IFERROR(PIMExport!BO97*1,IFERROR(SUBSTITUTE(PIMExport!BO97,".",",")*1,PIMExport!BO97))</f>
        <v>790</v>
      </c>
      <c r="BP99" s="47">
        <f>IFERROR(PIMExport!BP97*1,IFERROR(SUBSTITUTE(PIMExport!BP97,".",",")*1,PIMExport!BP97))</f>
        <v>830</v>
      </c>
      <c r="BQ99" s="47">
        <f>IFERROR(PIMExport!BQ97*1,IFERROR(SUBSTITUTE(PIMExport!BQ97,".",",")*1,PIMExport!BQ97))</f>
        <v>880</v>
      </c>
      <c r="BR99" s="47">
        <f>IFERROR(PIMExport!BR97*1,IFERROR(SUBSTITUTE(PIMExport!BR97,".",",")*1,PIMExport!BR97))</f>
        <v>920</v>
      </c>
      <c r="BS99" s="47">
        <f>IFERROR(PIMExport!BS97*1,IFERROR(SUBSTITUTE(PIMExport!BS97,".",",")*1,PIMExport!BS97))</f>
        <v>960</v>
      </c>
      <c r="BT99" s="47">
        <f>IFERROR(PIMExport!BT97*1,IFERROR(SUBSTITUTE(PIMExport!BT97,".",",")*1,PIMExport!BT97))</f>
        <v>1010</v>
      </c>
      <c r="BU99" s="47">
        <f>IFERROR(PIMExport!BU97*1,IFERROR(SUBSTITUTE(PIMExport!BU97,".",",")*1,PIMExport!BU97))</f>
        <v>1050</v>
      </c>
      <c r="BV99" s="47">
        <f>IFERROR(PIMExport!BV97*1,IFERROR(SUBSTITUTE(PIMExport!BV97,".",",")*1,PIMExport!BV97))</f>
        <v>0</v>
      </c>
      <c r="BW99" s="47">
        <f>IFERROR(PIMExport!BW97*1,IFERROR(SUBSTITUTE(PIMExport!BW97,".",",")*1,PIMExport!BW97))</f>
        <v>0</v>
      </c>
      <c r="BX99" s="47">
        <f>IFERROR(PIMExport!BX97*1,IFERROR(SUBSTITUTE(PIMExport!BX97,".",",")*1,PIMExport!BX97))</f>
        <v>0</v>
      </c>
      <c r="BY99" s="47">
        <f>IFERROR(PIMExport!BY97*1,IFERROR(SUBSTITUTE(PIMExport!BY97,".",",")*1,PIMExport!BY97))</f>
        <v>0</v>
      </c>
      <c r="BZ99" s="47">
        <f>IFERROR(PIMExport!BZ97*1,IFERROR(SUBSTITUTE(PIMExport!BZ97,".",",")*1,PIMExport!BZ97))</f>
        <v>0</v>
      </c>
      <c r="CA99" s="47">
        <f>IFERROR(PIMExport!CA97*1,IFERROR(SUBSTITUTE(PIMExport!CA97,".",",")*1,PIMExport!CA97))</f>
        <v>0</v>
      </c>
      <c r="CB99" s="47">
        <f>IFERROR(PIMExport!CB97*1,IFERROR(SUBSTITUTE(PIMExport!CB97,".",",")*1,PIMExport!CB97))</f>
        <v>691</v>
      </c>
      <c r="CC99" s="47">
        <f>IFERROR(PIMExport!CC97*1,IFERROR(SUBSTITUTE(PIMExport!CC97,".",",")*1,PIMExport!CC97))</f>
        <v>1416</v>
      </c>
      <c r="CD99" s="47">
        <f>IFERROR(PIMExport!CD97*1,IFERROR(SUBSTITUTE(PIMExport!CD97,".",",")*1,PIMExport!CD97))</f>
        <v>2156</v>
      </c>
      <c r="CE99" s="47">
        <f>IFERROR(PIMExport!CE97*1,IFERROR(SUBSTITUTE(PIMExport!CE97,".",",")*1,PIMExport!CE97))</f>
        <v>2886</v>
      </c>
      <c r="CF99" s="47">
        <f>IFERROR(PIMExport!CF97*1,IFERROR(SUBSTITUTE(PIMExport!CF97,".",",")*1,PIMExport!CF97))</f>
        <v>3625</v>
      </c>
      <c r="CG99" s="47">
        <f>IFERROR(PIMExport!CG97*1,IFERROR(SUBSTITUTE(PIMExport!CG97,".",",")*1,PIMExport!CG97))</f>
        <v>4356</v>
      </c>
      <c r="CH99" s="47">
        <f>IFERROR(PIMExport!CH97*1,IFERROR(SUBSTITUTE(PIMExport!CH97,".",",")*1,PIMExport!CH97))</f>
        <v>5096</v>
      </c>
      <c r="CI99" s="47">
        <f>IFERROR(PIMExport!CI97*1,IFERROR(SUBSTITUTE(PIMExport!CI97,".",",")*1,PIMExport!CI97))</f>
        <v>5836</v>
      </c>
      <c r="CJ99" s="47">
        <f>IFERROR(PIMExport!CJ97*1,IFERROR(SUBSTITUTE(PIMExport!CJ97,".",",")*1,PIMExport!CJ97))</f>
        <v>6566</v>
      </c>
      <c r="CK99" s="47">
        <f>IFERROR(PIMExport!CK97*1,IFERROR(SUBSTITUTE(PIMExport!CK97,".",",")*1,PIMExport!CK97))</f>
        <v>9331</v>
      </c>
      <c r="CL99" s="47">
        <f>IFERROR(PIMExport!CL97*1,IFERROR(SUBSTITUTE(PIMExport!CL97,".",",")*1,PIMExport!CL97))</f>
        <v>8086</v>
      </c>
      <c r="CM99" s="47">
        <f>IFERROR(PIMExport!CM97*1,IFERROR(SUBSTITUTE(PIMExport!CM97,".",",")*1,PIMExport!CM97))</f>
        <v>8846</v>
      </c>
      <c r="CN99" s="47">
        <f>IFERROR(PIMExport!CN97*1,IFERROR(SUBSTITUTE(PIMExport!CN97,".",",")*1,PIMExport!CN97))</f>
        <v>9606</v>
      </c>
      <c r="CO99" s="47">
        <f>IFERROR(PIMExport!CO97*1,IFERROR(SUBSTITUTE(PIMExport!CO97,".",",")*1,PIMExport!CO97))</f>
        <v>10356</v>
      </c>
      <c r="CP99" s="47">
        <f>IFERROR(PIMExport!CP97*1,IFERROR(SUBSTITUTE(PIMExport!CP97,".",",")*1,PIMExport!CP97))</f>
        <v>0</v>
      </c>
      <c r="CQ99" s="47">
        <f>IFERROR(PIMExport!CQ97*1,IFERROR(SUBSTITUTE(PIMExport!CQ97,".",",")*1,PIMExport!CQ97))</f>
        <v>0</v>
      </c>
      <c r="CR99" s="47">
        <f>IFERROR(PIMExport!CR97*1,IFERROR(SUBSTITUTE(PIMExport!CR97,".",",")*1,PIMExport!CR97))</f>
        <v>0</v>
      </c>
      <c r="CS99" s="47">
        <f>IFERROR(PIMExport!CS97*1,IFERROR(SUBSTITUTE(PIMExport!CS97,".",",")*1,PIMExport!CS97))</f>
        <v>0</v>
      </c>
      <c r="CT99" s="47">
        <f>IFERROR(PIMExport!CT97*1,IFERROR(SUBSTITUTE(PIMExport!CT97,".",",")*1,PIMExport!CT97))</f>
        <v>0</v>
      </c>
      <c r="CU99" s="47">
        <f>IFERROR(PIMExport!CU97*1,IFERROR(SUBSTITUTE(PIMExport!CU97,".",",")*1,PIMExport!CU97))</f>
        <v>50</v>
      </c>
      <c r="CV99" s="47">
        <f>IFERROR(PIMExport!CV97*1,IFERROR(SUBSTITUTE(PIMExport!CV97,".",",")*1,PIMExport!CV97))</f>
        <v>8400</v>
      </c>
      <c r="CW99" s="47">
        <f>IFERROR(PIMExport!CW97*1,IFERROR(SUBSTITUTE(PIMExport!CW97,".",",")*1,PIMExport!CW97))</f>
        <v>8.4599999999999996E-5</v>
      </c>
      <c r="CX99" s="47">
        <f>IFERROR(PIMExport!CX97*1,IFERROR(SUBSTITUTE(PIMExport!CX97,".",",")*1,PIMExport!CX97))</f>
        <v>400</v>
      </c>
      <c r="CY99" s="47">
        <f>IFERROR(PIMExport!CY97*1,IFERROR(SUBSTITUTE(PIMExport!CY97,".",",")*1,PIMExport!CY97))</f>
        <v>500</v>
      </c>
      <c r="CZ99" s="47">
        <f>IFERROR(PIMExport!CZ97*1,IFERROR(SUBSTITUTE(PIMExport!CZ97,".",",")*1,PIMExport!CZ97))</f>
        <v>20200</v>
      </c>
      <c r="DA99" s="47">
        <f>IFERROR(PIMExport!DA97*1,IFERROR(SUBSTITUTE(PIMExport!DA97,".",",")*1,PIMExport!DA97))</f>
        <v>500</v>
      </c>
      <c r="DB99" s="47">
        <f>IFERROR(PIMExport!DB97*1,IFERROR(SUBSTITUTE(PIMExport!DB97,".",",")*1,PIMExport!DB97))</f>
        <v>0</v>
      </c>
      <c r="DC99" s="47">
        <f>IFERROR(PIMExport!DC97*1,IFERROR(SUBSTITUTE(PIMExport!DC97,".",",")*1,PIMExport!DC97))</f>
        <v>0</v>
      </c>
      <c r="DD99" s="47">
        <f>IFERROR(PIMExport!DD97*1,IFERROR(SUBSTITUTE(PIMExport!DD97,".",",")*1,PIMExport!DD97))</f>
        <v>0</v>
      </c>
      <c r="DE99" s="47">
        <f>IFERROR(PIMExport!DE97*1,IFERROR(SUBSTITUTE(PIMExport!DE97,".",",")*1,PIMExport!DE97))</f>
        <v>0</v>
      </c>
      <c r="DF99" s="47">
        <f>IFERROR(PIMExport!DF97*1,IFERROR(SUBSTITUTE(PIMExport!DF97,".",",")*1,PIMExport!DF97))</f>
        <v>0</v>
      </c>
      <c r="DG99" s="47">
        <f>IFERROR(PIMExport!DG97*1,IFERROR(SUBSTITUTE(PIMExport!DG97,".",",")*1,PIMExport!DG97))</f>
        <v>0</v>
      </c>
      <c r="DH99" s="47" t="str">
        <f>IFERROR(PIMExport!DH97*1,IFERROR(SUBSTITUTE(PIMExport!DH97,".",",")*1,PIMExport!DH97))</f>
        <v>Equal to or better than 0.025 mm</v>
      </c>
      <c r="DI99" s="47">
        <f>IFERROR(PIMExport!DI97*1,IFERROR(SUBSTITUTE(PIMExport!DI97,".",",")*1,PIMExport!DI97))</f>
        <v>0</v>
      </c>
      <c r="DJ99" s="47" t="str">
        <f>IFERROR(PIMExport!DJ97*1,IFERROR(SUBSTITUTE(PIMExport!DJ97,".",",")*1,PIMExport!DJ97))</f>
        <v>60 x 60 mm</v>
      </c>
      <c r="DK99" s="47" t="str">
        <f>IFERROR(PIMExport!DK97*1,IFERROR(SUBSTITUTE(PIMExport!DK97,".",",")*1,PIMExport!DK97))</f>
        <v>20 mm</v>
      </c>
      <c r="DL99" s="47">
        <f>IFERROR(PIMExport!DL97*1,IFERROR(SUBSTITUTE(PIMExport!DL97,".",",")*1,PIMExport!DL97))</f>
        <v>220</v>
      </c>
      <c r="DM99" s="47">
        <f>IFERROR(PIMExport!DM97*1,IFERROR(SUBSTITUTE(PIMExport!DM97,".",",")*1,PIMExport!DM97))</f>
        <v>5700</v>
      </c>
      <c r="DN99" s="47">
        <f>IFERROR(PIMExport!DN97*1,IFERROR(SUBSTITUTE(PIMExport!DN97,".",",")*1,PIMExport!DN97))</f>
        <v>0</v>
      </c>
      <c r="DO99" s="47">
        <f>IFERROR(PIMExport!DO97*1,IFERROR(SUBSTITUTE(PIMExport!DO97,".",",")*1,PIMExport!DO97))</f>
        <v>0</v>
      </c>
    </row>
    <row r="100" spans="1:119" ht="6.75" customHeight="1">
      <c r="A100" s="47" t="str">
        <f>IFERROR(PIMExport!A98*1,IFERROR(SUBSTITUTE(PIMExport!A98,".",",")*1,PIMExport!A98))</f>
        <v>WV08D05-N</v>
      </c>
      <c r="B100" s="47" t="str">
        <f>IFERROR(PIMExport!B98*1,IFERROR(SUBSTITUTE(PIMExport!B98,".",",")*1,PIMExport!B98))</f>
        <v>BallScrew</v>
      </c>
      <c r="C100" s="47" t="str">
        <f>IFERROR(PIMExport!C98*1,IFERROR(SUBSTITUTE(PIMExport!C98,".",",")*1,PIMExport!C98))</f>
        <v>No Guides</v>
      </c>
      <c r="D100" s="47">
        <f>IFERROR(PIMExport!D98*1,IFERROR(SUBSTITUTE(PIMExport!D98,".",",")*1,PIMExport!D98))</f>
        <v>11000</v>
      </c>
      <c r="E100" s="47">
        <f>IFERROR(PIMExport!E98*1,IFERROR(SUBSTITUTE(PIMExport!E98,".",",")*1,PIMExport!E98))</f>
        <v>2.25</v>
      </c>
      <c r="F100" s="47">
        <f>IFERROR(PIMExport!F98*1,IFERROR(SUBSTITUTE(PIMExport!F98,".",",")*1,PIMExport!F98))</f>
        <v>0</v>
      </c>
      <c r="G100" s="47">
        <f>IFERROR(PIMExport!G98*1,IFERROR(SUBSTITUTE(PIMExport!G98,".",",")*1,PIMExport!G98))</f>
        <v>7.95</v>
      </c>
      <c r="H100" s="47">
        <f>IFERROR(PIMExport!H98*1,IFERROR(SUBSTITUTE(PIMExport!H98,".",",")*1,PIMExport!H98))</f>
        <v>0.99</v>
      </c>
      <c r="I100" s="47">
        <f>IFERROR(PIMExport!I98*1,IFERROR(SUBSTITUTE(PIMExport!I98,".",",")*1,PIMExport!I98))</f>
        <v>1</v>
      </c>
      <c r="J100" s="47">
        <f>IFERROR(PIMExport!J98*1,IFERROR(SUBSTITUTE(PIMExport!J98,".",",")*1,PIMExport!J98))</f>
        <v>1</v>
      </c>
      <c r="K100" s="47">
        <f>IFERROR(PIMExport!K98*1,IFERROR(SUBSTITUTE(PIMExport!K98,".",",")*1,PIMExport!K98))</f>
        <v>0</v>
      </c>
      <c r="L100" s="47">
        <f>IFERROR(PIMExport!L98*1,IFERROR(SUBSTITUTE(PIMExport!L98,".",",")*1,PIMExport!L98))</f>
        <v>1.63E-4</v>
      </c>
      <c r="M100" s="47">
        <f>IFERROR(PIMExport!M98*1,IFERROR(SUBSTITUTE(PIMExport!M98,".",",")*1,PIMExport!M98))</f>
        <v>0.9</v>
      </c>
      <c r="N100" s="47">
        <f>IFERROR(PIMExport!N98*1,IFERROR(SUBSTITUTE(PIMExport!N98,".",",")*1,PIMExport!N98))</f>
        <v>150</v>
      </c>
      <c r="O100" s="47">
        <f>IFERROR(PIMExport!O98*1,IFERROR(SUBSTITUTE(PIMExport!O98,".",",")*1,PIMExport!O98))</f>
        <v>1500</v>
      </c>
      <c r="P100" s="47">
        <f>IFERROR(PIMExport!P98*1,IFERROR(SUBSTITUTE(PIMExport!P98,".",",")*1,PIMExport!P98))</f>
        <v>3000</v>
      </c>
      <c r="Q100" s="47">
        <f>IFERROR(PIMExport!Q98*1,IFERROR(SUBSTITUTE(PIMExport!Q98,".",",")*1,PIMExport!Q98))</f>
        <v>0.9</v>
      </c>
      <c r="R100" s="47">
        <f>IFERROR(PIMExport!R98*1,IFERROR(SUBSTITUTE(PIMExport!R98,".",",")*1,PIMExport!R98))</f>
        <v>1.6</v>
      </c>
      <c r="S100" s="47">
        <f>IFERROR(PIMExport!S98*1,IFERROR(SUBSTITUTE(PIMExport!S98,".",",")*1,PIMExport!S98))</f>
        <v>2</v>
      </c>
      <c r="T100" s="47">
        <f>IFERROR(PIMExport!T98*1,IFERROR(SUBSTITUTE(PIMExport!T98,".",",")*1,PIMExport!T98))</f>
        <v>0.01</v>
      </c>
      <c r="U100" s="47">
        <f>IFERROR(PIMExport!U98*1,IFERROR(SUBSTITUTE(PIMExport!U98,".",",")*1,PIMExport!U98))</f>
        <v>0.1</v>
      </c>
      <c r="V100" s="47">
        <f>IFERROR(PIMExport!V98*1,IFERROR(SUBSTITUTE(PIMExport!V98,".",",")*1,PIMExport!V98))</f>
        <v>0</v>
      </c>
      <c r="W100" s="47">
        <f>IFERROR(PIMExport!W98*1,IFERROR(SUBSTITUTE(PIMExport!W98,".",",")*1,PIMExport!W98))</f>
        <v>0</v>
      </c>
      <c r="X100" s="47">
        <f>IFERROR(PIMExport!X98*1,IFERROR(SUBSTITUTE(PIMExport!X98,".",",")*1,PIMExport!X98))</f>
        <v>0</v>
      </c>
      <c r="Y100" s="47">
        <f>IFERROR(PIMExport!Y98*1,IFERROR(SUBSTITUTE(PIMExport!Y98,".",",")*1,PIMExport!Y98))</f>
        <v>5000</v>
      </c>
      <c r="Z100" s="47">
        <f>IFERROR(PIMExport!Z98*1,IFERROR(SUBSTITUTE(PIMExport!Z98,".",",")*1,PIMExport!Z98))</f>
        <v>0</v>
      </c>
      <c r="AA100" s="47">
        <f>IFERROR(PIMExport!AA98*1,IFERROR(SUBSTITUTE(PIMExport!AA98,".",",")*1,PIMExport!AA98))</f>
        <v>0</v>
      </c>
      <c r="AB100" s="47">
        <f>IFERROR(PIMExport!AB98*1,IFERROR(SUBSTITUTE(PIMExport!AB98,".",",")*1,PIMExport!AB98))</f>
        <v>0</v>
      </c>
      <c r="AC100" s="47">
        <f>IFERROR(PIMExport!AC98*1,IFERROR(SUBSTITUTE(PIMExport!AC98,".",",")*1,PIMExport!AC98))</f>
        <v>0</v>
      </c>
      <c r="AD100" s="47">
        <f>IFERROR(PIMExport!AD98*1,IFERROR(SUBSTITUTE(PIMExport!AD98,".",",")*1,PIMExport!AD98))</f>
        <v>0</v>
      </c>
      <c r="AE100" s="47">
        <f>IFERROR(PIMExport!AE98*1,IFERROR(SUBSTITUTE(PIMExport!AE98,".",",")*1,PIMExport!AE98))</f>
        <v>1.0000000000000001E-5</v>
      </c>
      <c r="AF100" s="47">
        <f>IFERROR(PIMExport!AF98*1,IFERROR(SUBSTITUTE(PIMExport!AF98,".",",")*1,PIMExport!AF98))</f>
        <v>1.0000000000000001E-5</v>
      </c>
      <c r="AG100" s="47">
        <f>IFERROR(PIMExport!AG98*1,IFERROR(SUBSTITUTE(PIMExport!AG98,".",",")*1,PIMExport!AG98))</f>
        <v>1.0000000000000001E-5</v>
      </c>
      <c r="AH100" s="47">
        <f>IFERROR(PIMExport!AH98*1,IFERROR(SUBSTITUTE(PIMExport!AH98,".",",")*1,PIMExport!AH98))</f>
        <v>1.0000000000000001E-5</v>
      </c>
      <c r="AI100" s="47">
        <f>IFERROR(PIMExport!AI98*1,IFERROR(SUBSTITUTE(PIMExport!AI98,".",",")*1,PIMExport!AI98))</f>
        <v>1.0000000000000001E-5</v>
      </c>
      <c r="AJ100" s="47">
        <f>IFERROR(PIMExport!AJ98*1,IFERROR(SUBSTITUTE(PIMExport!AJ98,".",",")*1,PIMExport!AJ98))</f>
        <v>0</v>
      </c>
      <c r="AK100" s="47">
        <f>IFERROR(PIMExport!AK98*1,IFERROR(SUBSTITUTE(PIMExport!AK98,".",",")*1,PIMExport!AK98))</f>
        <v>0</v>
      </c>
      <c r="AL100" s="47">
        <f>IFERROR(PIMExport!AL98*1,IFERROR(SUBSTITUTE(PIMExport!AL98,".",",")*1,PIMExport!AL98))</f>
        <v>0.25</v>
      </c>
      <c r="AM100" s="47">
        <f>IFERROR(PIMExport!AM98*1,IFERROR(SUBSTITUTE(PIMExport!AM98,".",",")*1,PIMExport!AM98))</f>
        <v>20</v>
      </c>
      <c r="AN100" s="47">
        <f>IFERROR(PIMExport!AN98*1,IFERROR(SUBSTITUTE(PIMExport!AN98,".",",")*1,PIMExport!AN98))</f>
        <v>1</v>
      </c>
      <c r="AO100" s="47">
        <f>IFERROR(PIMExport!AO98*1,IFERROR(SUBSTITUTE(PIMExport!AO98,".",",")*1,PIMExport!AO98))</f>
        <v>0</v>
      </c>
      <c r="AP100" s="47">
        <f>IFERROR(PIMExport!AP98*1,IFERROR(SUBSTITUTE(PIMExport!AP98,".",",")*1,PIMExport!AP98))</f>
        <v>0</v>
      </c>
      <c r="AQ100" s="47">
        <f>IFERROR(PIMExport!AQ98*1,IFERROR(SUBSTITUTE(PIMExport!AQ98,".",",")*1,PIMExport!AQ98))</f>
        <v>0</v>
      </c>
      <c r="AR100" s="47">
        <f>IFERROR(PIMExport!AR98*1,IFERROR(SUBSTITUTE(PIMExport!AR98,".",",")*1,PIMExport!AR98))</f>
        <v>0</v>
      </c>
      <c r="AS100" s="47">
        <f>IFERROR(PIMExport!AS98*1,IFERROR(SUBSTITUTE(PIMExport!AS98,".",",")*1,PIMExport!AS98))</f>
        <v>0</v>
      </c>
      <c r="AT100" s="47">
        <f>IFERROR(PIMExport!AT98*1,IFERROR(SUBSTITUTE(PIMExport!AT98,".",",")*1,PIMExport!AT98))</f>
        <v>0</v>
      </c>
      <c r="AU100" s="47">
        <f>IFERROR(PIMExport!AU98*1,IFERROR(SUBSTITUTE(PIMExport!AU98,".",",")*1,PIMExport!AU98))</f>
        <v>0</v>
      </c>
      <c r="AV100" s="47">
        <f>IFERROR(PIMExport!AV98*1,IFERROR(SUBSTITUTE(PIMExport!AV98,".",",")*1,PIMExport!AV98))</f>
        <v>0</v>
      </c>
      <c r="AW100" s="47">
        <f>IFERROR(PIMExport!AW98*1,IFERROR(SUBSTITUTE(PIMExport!AW98,".",",")*1,PIMExport!AW98))</f>
        <v>0</v>
      </c>
      <c r="AX100" s="47">
        <f>IFERROR(PIMExport!AX98*1,IFERROR(SUBSTITUTE(PIMExport!AX98,".",",")*1,PIMExport!AX98))</f>
        <v>0</v>
      </c>
      <c r="AY100" s="47">
        <f>IFERROR(PIMExport!AY98*1,IFERROR(SUBSTITUTE(PIMExport!AY98,".",",")*1,PIMExport!AY98))</f>
        <v>0</v>
      </c>
      <c r="AZ100" s="47">
        <f>IFERROR(PIMExport!AZ98*1,IFERROR(SUBSTITUTE(PIMExport!AZ98,".",",")*1,PIMExport!AZ98))</f>
        <v>0</v>
      </c>
      <c r="BA100" s="47">
        <f>IFERROR(PIMExport!BA98*1,IFERROR(SUBSTITUTE(PIMExport!BA98,".",",")*1,PIMExport!BA98))</f>
        <v>0</v>
      </c>
      <c r="BB100" s="47">
        <f>IFERROR(PIMExport!BB98*1,IFERROR(SUBSTITUTE(PIMExport!BB98,".",",")*1,PIMExport!BB98))</f>
        <v>0</v>
      </c>
      <c r="BC100" s="47">
        <f>IFERROR(PIMExport!BC98*1,IFERROR(SUBSTITUTE(PIMExport!BC98,".",",")*1,PIMExport!BC98))</f>
        <v>0</v>
      </c>
      <c r="BD100" s="47">
        <f>IFERROR(PIMExport!BD98*1,IFERROR(SUBSTITUTE(PIMExport!BD98,".",",")*1,PIMExport!BD98))</f>
        <v>0</v>
      </c>
      <c r="BE100" s="47">
        <f>IFERROR(PIMExport!BE98*1,IFERROR(SUBSTITUTE(PIMExport!BE98,".",",")*1,PIMExport!BE98))</f>
        <v>0</v>
      </c>
      <c r="BF100" s="47">
        <f>IFERROR(PIMExport!BF98*1,IFERROR(SUBSTITUTE(PIMExport!BF98,".",",")*1,PIMExport!BF98))</f>
        <v>0</v>
      </c>
      <c r="BG100" s="47">
        <f>IFERROR(PIMExport!BG98*1,IFERROR(SUBSTITUTE(PIMExport!BG98,".",",")*1,PIMExport!BG98))</f>
        <v>395</v>
      </c>
      <c r="BH100" s="47">
        <f>IFERROR(PIMExport!BH98*1,IFERROR(SUBSTITUTE(PIMExport!BH98,".",",")*1,PIMExport!BH98))</f>
        <v>460</v>
      </c>
      <c r="BI100" s="47">
        <f>IFERROR(PIMExport!BI98*1,IFERROR(SUBSTITUTE(PIMExport!BI98,".",",")*1,PIMExport!BI98))</f>
        <v>505</v>
      </c>
      <c r="BJ100" s="47">
        <f>IFERROR(PIMExport!BJ98*1,IFERROR(SUBSTITUTE(PIMExport!BJ98,".",",")*1,PIMExport!BJ98))</f>
        <v>550</v>
      </c>
      <c r="BK100" s="47">
        <f>IFERROR(PIMExport!BK98*1,IFERROR(SUBSTITUTE(PIMExport!BK98,".",",")*1,PIMExport!BK98))</f>
        <v>590</v>
      </c>
      <c r="BL100" s="47">
        <f>IFERROR(PIMExport!BL98*1,IFERROR(SUBSTITUTE(PIMExport!BL98,".",",")*1,PIMExport!BL98))</f>
        <v>635</v>
      </c>
      <c r="BM100" s="47">
        <f>IFERROR(PIMExport!BM98*1,IFERROR(SUBSTITUTE(PIMExport!BM98,".",",")*1,PIMExport!BM98))</f>
        <v>680</v>
      </c>
      <c r="BN100" s="47">
        <f>IFERROR(PIMExport!BN98*1,IFERROR(SUBSTITUTE(PIMExport!BN98,".",",")*1,PIMExport!BN98))</f>
        <v>725</v>
      </c>
      <c r="BO100" s="47">
        <f>IFERROR(PIMExport!BO98*1,IFERROR(SUBSTITUTE(PIMExport!BO98,".",",")*1,PIMExport!BO98))</f>
        <v>770</v>
      </c>
      <c r="BP100" s="47">
        <f>IFERROR(PIMExport!BP98*1,IFERROR(SUBSTITUTE(PIMExport!BP98,".",",")*1,PIMExport!BP98))</f>
        <v>815</v>
      </c>
      <c r="BQ100" s="47">
        <f>IFERROR(PIMExport!BQ98*1,IFERROR(SUBSTITUTE(PIMExport!BQ98,".",",")*1,PIMExport!BQ98))</f>
        <v>855</v>
      </c>
      <c r="BR100" s="47">
        <f>IFERROR(PIMExport!BR98*1,IFERROR(SUBSTITUTE(PIMExport!BR98,".",",")*1,PIMExport!BR98))</f>
        <v>895</v>
      </c>
      <c r="BS100" s="47">
        <f>IFERROR(PIMExport!BS98*1,IFERROR(SUBSTITUTE(PIMExport!BS98,".",",")*1,PIMExport!BS98))</f>
        <v>945</v>
      </c>
      <c r="BT100" s="47">
        <f>IFERROR(PIMExport!BT98*1,IFERROR(SUBSTITUTE(PIMExport!BT98,".",",")*1,PIMExport!BT98))</f>
        <v>0</v>
      </c>
      <c r="BU100" s="47">
        <f>IFERROR(PIMExport!BU98*1,IFERROR(SUBSTITUTE(PIMExport!BU98,".",",")*1,PIMExport!BU98))</f>
        <v>0</v>
      </c>
      <c r="BV100" s="47">
        <f>IFERROR(PIMExport!BV98*1,IFERROR(SUBSTITUTE(PIMExport!BV98,".",",")*1,PIMExport!BV98))</f>
        <v>0</v>
      </c>
      <c r="BW100" s="47">
        <f>IFERROR(PIMExport!BW98*1,IFERROR(SUBSTITUTE(PIMExport!BW98,".",",")*1,PIMExport!BW98))</f>
        <v>0</v>
      </c>
      <c r="BX100" s="47">
        <f>IFERROR(PIMExport!BX98*1,IFERROR(SUBSTITUTE(PIMExport!BX98,".",",")*1,PIMExport!BX98))</f>
        <v>0</v>
      </c>
      <c r="BY100" s="47">
        <f>IFERROR(PIMExport!BY98*1,IFERROR(SUBSTITUTE(PIMExport!BY98,".",",")*1,PIMExport!BY98))</f>
        <v>0</v>
      </c>
      <c r="BZ100" s="47">
        <f>IFERROR(PIMExport!BZ98*1,IFERROR(SUBSTITUTE(PIMExport!BZ98,".",",")*1,PIMExport!BZ98))</f>
        <v>0</v>
      </c>
      <c r="CA100" s="47">
        <f>IFERROR(PIMExport!CA98*1,IFERROR(SUBSTITUTE(PIMExport!CA98,".",",")*1,PIMExport!CA98))</f>
        <v>0</v>
      </c>
      <c r="CB100" s="47">
        <f>IFERROR(PIMExport!CB98*1,IFERROR(SUBSTITUTE(PIMExport!CB98,".",",")*1,PIMExport!CB98))</f>
        <v>776</v>
      </c>
      <c r="CC100" s="47">
        <f>IFERROR(PIMExport!CC98*1,IFERROR(SUBSTITUTE(PIMExport!CC98,".",",")*1,PIMExport!CC98))</f>
        <v>1671</v>
      </c>
      <c r="CD100" s="47">
        <f>IFERROR(PIMExport!CD98*1,IFERROR(SUBSTITUTE(PIMExport!CD98,".",",")*1,PIMExport!CD98))</f>
        <v>2506</v>
      </c>
      <c r="CE100" s="47">
        <f>IFERROR(PIMExport!CE98*1,IFERROR(SUBSTITUTE(PIMExport!CE98,".",",")*1,PIMExport!CE98))</f>
        <v>3341</v>
      </c>
      <c r="CF100" s="47">
        <f>IFERROR(PIMExport!CF98*1,IFERROR(SUBSTITUTE(PIMExport!CF98,".",",")*1,PIMExport!CF98))</f>
        <v>4176</v>
      </c>
      <c r="CG100" s="47">
        <f>IFERROR(PIMExport!CG98*1,IFERROR(SUBSTITUTE(PIMExport!CG98,".",",")*1,PIMExport!CG98))</f>
        <v>5016</v>
      </c>
      <c r="CH100" s="47">
        <f>IFERROR(PIMExport!CH98*1,IFERROR(SUBSTITUTE(PIMExport!CH98,".",",")*1,PIMExport!CH98))</f>
        <v>5851</v>
      </c>
      <c r="CI100" s="47">
        <f>IFERROR(PIMExport!CI98*1,IFERROR(SUBSTITUTE(PIMExport!CI98,".",",")*1,PIMExport!CI98))</f>
        <v>6686</v>
      </c>
      <c r="CJ100" s="47">
        <f>IFERROR(PIMExport!CJ98*1,IFERROR(SUBSTITUTE(PIMExport!CJ98,".",",")*1,PIMExport!CJ98))</f>
        <v>7521</v>
      </c>
      <c r="CK100" s="47">
        <f>IFERROR(PIMExport!CK98*1,IFERROR(SUBSTITUTE(PIMExport!CK98,".",",")*1,PIMExport!CK98))</f>
        <v>8381</v>
      </c>
      <c r="CL100" s="47">
        <f>IFERROR(PIMExport!CL98*1,IFERROR(SUBSTITUTE(PIMExport!CL98,".",",")*1,PIMExport!CL98))</f>
        <v>9246</v>
      </c>
      <c r="CM100" s="47">
        <f>IFERROR(PIMExport!CM98*1,IFERROR(SUBSTITUTE(PIMExport!CM98,".",",")*1,PIMExport!CM98))</f>
        <v>10111</v>
      </c>
      <c r="CN100" s="47">
        <f>IFERROR(PIMExport!CN98*1,IFERROR(SUBSTITUTE(PIMExport!CN98,".",",")*1,PIMExport!CN98))</f>
        <v>11001</v>
      </c>
      <c r="CO100" s="47">
        <f>IFERROR(PIMExport!CO98*1,IFERROR(SUBSTITUTE(PIMExport!CO98,".",",")*1,PIMExport!CO98))</f>
        <v>15000</v>
      </c>
      <c r="CP100" s="47">
        <f>IFERROR(PIMExport!CP98*1,IFERROR(SUBSTITUTE(PIMExport!CP98,".",",")*1,PIMExport!CP98))</f>
        <v>0</v>
      </c>
      <c r="CQ100" s="47">
        <f>IFERROR(PIMExport!CQ98*1,IFERROR(SUBSTITUTE(PIMExport!CQ98,".",",")*1,PIMExport!CQ98))</f>
        <v>0</v>
      </c>
      <c r="CR100" s="47">
        <f>IFERROR(PIMExport!CR98*1,IFERROR(SUBSTITUTE(PIMExport!CR98,".",",")*1,PIMExport!CR98))</f>
        <v>0</v>
      </c>
      <c r="CS100" s="47">
        <f>IFERROR(PIMExport!CS98*1,IFERROR(SUBSTITUTE(PIMExport!CS98,".",",")*1,PIMExport!CS98))</f>
        <v>0</v>
      </c>
      <c r="CT100" s="47">
        <f>IFERROR(PIMExport!CT98*1,IFERROR(SUBSTITUTE(PIMExport!CT98,".",",")*1,PIMExport!CT98))</f>
        <v>0</v>
      </c>
      <c r="CU100" s="47">
        <f>IFERROR(PIMExport!CU98*1,IFERROR(SUBSTITUTE(PIMExport!CU98,".",",")*1,PIMExport!CU98))</f>
        <v>5</v>
      </c>
      <c r="CV100" s="47">
        <f>IFERROR(PIMExport!CV98*1,IFERROR(SUBSTITUTE(PIMExport!CV98,".",",")*1,PIMExport!CV98))</f>
        <v>12300</v>
      </c>
      <c r="CW100" s="47">
        <f>IFERROR(PIMExport!CW98*1,IFERROR(SUBSTITUTE(PIMExport!CW98,".",",")*1,PIMExport!CW98))</f>
        <v>2.2499999999999999E-4</v>
      </c>
      <c r="CX100" s="47">
        <f>IFERROR(PIMExport!CX98*1,IFERROR(SUBSTITUTE(PIMExport!CX98,".",",")*1,PIMExport!CX98))</f>
        <v>500</v>
      </c>
      <c r="CY100" s="47">
        <f>IFERROR(PIMExport!CY98*1,IFERROR(SUBSTITUTE(PIMExport!CY98,".",",")*1,PIMExport!CY98))</f>
        <v>700</v>
      </c>
      <c r="CZ100" s="47">
        <f>IFERROR(PIMExport!CZ98*1,IFERROR(SUBSTITUTE(PIMExport!CZ98,".",",")*1,PIMExport!CZ98))</f>
        <v>21700</v>
      </c>
      <c r="DA100" s="47">
        <f>IFERROR(PIMExport!DA98*1,IFERROR(SUBSTITUTE(PIMExport!DA98,".",",")*1,PIMExport!DA98))</f>
        <v>700</v>
      </c>
      <c r="DB100" s="47">
        <f>IFERROR(PIMExport!DB98*1,IFERROR(SUBSTITUTE(PIMExport!DB98,".",",")*1,PIMExport!DB98))</f>
        <v>0</v>
      </c>
      <c r="DC100" s="47">
        <f>IFERROR(PIMExport!DC98*1,IFERROR(SUBSTITUTE(PIMExport!DC98,".",",")*1,PIMExport!DC98))</f>
        <v>0</v>
      </c>
      <c r="DD100" s="47">
        <f>IFERROR(PIMExport!DD98*1,IFERROR(SUBSTITUTE(PIMExport!DD98,".",",")*1,PIMExport!DD98))</f>
        <v>0</v>
      </c>
      <c r="DE100" s="47">
        <f>IFERROR(PIMExport!DE98*1,IFERROR(SUBSTITUTE(PIMExport!DE98,".",",")*1,PIMExport!DE98))</f>
        <v>0</v>
      </c>
      <c r="DF100" s="47">
        <f>IFERROR(PIMExport!DF98*1,IFERROR(SUBSTITUTE(PIMExport!DF98,".",",")*1,PIMExport!DF98))</f>
        <v>0</v>
      </c>
      <c r="DG100" s="47">
        <f>IFERROR(PIMExport!DG98*1,IFERROR(SUBSTITUTE(PIMExport!DG98,".",",")*1,PIMExport!DG98))</f>
        <v>0</v>
      </c>
      <c r="DH100" s="47" t="str">
        <f>IFERROR(PIMExport!DH98*1,IFERROR(SUBSTITUTE(PIMExport!DH98,".",",")*1,PIMExport!DH98))</f>
        <v>Equal to or better than 0.025 mm</v>
      </c>
      <c r="DI100" s="47">
        <f>IFERROR(PIMExport!DI98*1,IFERROR(SUBSTITUTE(PIMExport!DI98,".",",")*1,PIMExport!DI98))</f>
        <v>0</v>
      </c>
      <c r="DJ100" s="47" t="str">
        <f>IFERROR(PIMExport!DJ98*1,IFERROR(SUBSTITUTE(PIMExport!DJ98,".",",")*1,PIMExport!DJ98))</f>
        <v>80 x 80 mm</v>
      </c>
      <c r="DK100" s="47" t="str">
        <f>IFERROR(PIMExport!DK98*1,IFERROR(SUBSTITUTE(PIMExport!DK98,".",",")*1,PIMExport!DK98))</f>
        <v>25 mm</v>
      </c>
      <c r="DL100" s="47">
        <f>IFERROR(PIMExport!DL98*1,IFERROR(SUBSTITUTE(PIMExport!DL98,".",",")*1,PIMExport!DL98))</f>
        <v>220</v>
      </c>
      <c r="DM100" s="47">
        <f>IFERROR(PIMExport!DM98*1,IFERROR(SUBSTITUTE(PIMExport!DM98,".",",")*1,PIMExport!DM98))</f>
        <v>11945</v>
      </c>
      <c r="DN100" s="47">
        <f>IFERROR(PIMExport!DN98*1,IFERROR(SUBSTITUTE(PIMExport!DN98,".",",")*1,PIMExport!DN98))</f>
        <v>0</v>
      </c>
      <c r="DO100" s="47">
        <f>IFERROR(PIMExport!DO98*1,IFERROR(SUBSTITUTE(PIMExport!DO98,".",",")*1,PIMExport!DO98))</f>
        <v>0</v>
      </c>
    </row>
    <row r="101" spans="1:119" ht="6.75" customHeight="1">
      <c r="A101" s="47" t="str">
        <f>IFERROR(PIMExport!A99*1,IFERROR(SUBSTITUTE(PIMExport!A99,".",",")*1,PIMExport!A99))</f>
        <v>WV08D10-N</v>
      </c>
      <c r="B101" s="47" t="str">
        <f>IFERROR(PIMExport!B99*1,IFERROR(SUBSTITUTE(PIMExport!B99,".",",")*1,PIMExport!B99))</f>
        <v>BallScrew</v>
      </c>
      <c r="C101" s="47" t="str">
        <f>IFERROR(PIMExport!C99*1,IFERROR(SUBSTITUTE(PIMExport!C99,".",",")*1,PIMExport!C99))</f>
        <v>No Guides</v>
      </c>
      <c r="D101" s="47">
        <f>IFERROR(PIMExport!D99*1,IFERROR(SUBSTITUTE(PIMExport!D99,".",",")*1,PIMExport!D99))</f>
        <v>11000</v>
      </c>
      <c r="E101" s="47">
        <f>IFERROR(PIMExport!E99*1,IFERROR(SUBSTITUTE(PIMExport!E99,".",",")*1,PIMExport!E99))</f>
        <v>2.25</v>
      </c>
      <c r="F101" s="47">
        <f>IFERROR(PIMExport!F99*1,IFERROR(SUBSTITUTE(PIMExport!F99,".",",")*1,PIMExport!F99))</f>
        <v>0</v>
      </c>
      <c r="G101" s="47">
        <f>IFERROR(PIMExport!G99*1,IFERROR(SUBSTITUTE(PIMExport!G99,".",",")*1,PIMExport!G99))</f>
        <v>7.95</v>
      </c>
      <c r="H101" s="47">
        <f>IFERROR(PIMExport!H99*1,IFERROR(SUBSTITUTE(PIMExport!H99,".",",")*1,PIMExport!H99))</f>
        <v>0.99</v>
      </c>
      <c r="I101" s="47">
        <f>IFERROR(PIMExport!I99*1,IFERROR(SUBSTITUTE(PIMExport!I99,".",",")*1,PIMExport!I99))</f>
        <v>1</v>
      </c>
      <c r="J101" s="47">
        <f>IFERROR(PIMExport!J99*1,IFERROR(SUBSTITUTE(PIMExport!J99,".",",")*1,PIMExport!J99))</f>
        <v>1</v>
      </c>
      <c r="K101" s="47">
        <f>IFERROR(PIMExport!K99*1,IFERROR(SUBSTITUTE(PIMExport!K99,".",",")*1,PIMExport!K99))</f>
        <v>0</v>
      </c>
      <c r="L101" s="47">
        <f>IFERROR(PIMExport!L99*1,IFERROR(SUBSTITUTE(PIMExport!L99,".",",")*1,PIMExport!L99))</f>
        <v>1.63E-4</v>
      </c>
      <c r="M101" s="47">
        <f>IFERROR(PIMExport!M99*1,IFERROR(SUBSTITUTE(PIMExport!M99,".",",")*1,PIMExport!M99))</f>
        <v>0.9</v>
      </c>
      <c r="N101" s="47">
        <f>IFERROR(PIMExport!N99*1,IFERROR(SUBSTITUTE(PIMExport!N99,".",",")*1,PIMExport!N99))</f>
        <v>150</v>
      </c>
      <c r="O101" s="47">
        <f>IFERROR(PIMExport!O99*1,IFERROR(SUBSTITUTE(PIMExport!O99,".",",")*1,PIMExport!O99))</f>
        <v>1500</v>
      </c>
      <c r="P101" s="47">
        <f>IFERROR(PIMExport!P99*1,IFERROR(SUBSTITUTE(PIMExport!P99,".",",")*1,PIMExport!P99))</f>
        <v>3000</v>
      </c>
      <c r="Q101" s="47">
        <f>IFERROR(PIMExport!Q99*1,IFERROR(SUBSTITUTE(PIMExport!Q99,".",",")*1,PIMExport!Q99))</f>
        <v>1.1000000000000001</v>
      </c>
      <c r="R101" s="47">
        <f>IFERROR(PIMExport!R99*1,IFERROR(SUBSTITUTE(PIMExport!R99,".",",")*1,PIMExport!R99))</f>
        <v>1.9</v>
      </c>
      <c r="S101" s="47">
        <f>IFERROR(PIMExport!S99*1,IFERROR(SUBSTITUTE(PIMExport!S99,".",",")*1,PIMExport!S99))</f>
        <v>2.4</v>
      </c>
      <c r="T101" s="47">
        <f>IFERROR(PIMExport!T99*1,IFERROR(SUBSTITUTE(PIMExport!T99,".",",")*1,PIMExport!T99))</f>
        <v>0.01</v>
      </c>
      <c r="U101" s="47">
        <f>IFERROR(PIMExport!U99*1,IFERROR(SUBSTITUTE(PIMExport!U99,".",",")*1,PIMExport!U99))</f>
        <v>0.1</v>
      </c>
      <c r="V101" s="47">
        <f>IFERROR(PIMExport!V99*1,IFERROR(SUBSTITUTE(PIMExport!V99,".",",")*1,PIMExport!V99))</f>
        <v>0</v>
      </c>
      <c r="W101" s="47">
        <f>IFERROR(PIMExport!W99*1,IFERROR(SUBSTITUTE(PIMExport!W99,".",",")*1,PIMExport!W99))</f>
        <v>0</v>
      </c>
      <c r="X101" s="47">
        <f>IFERROR(PIMExport!X99*1,IFERROR(SUBSTITUTE(PIMExport!X99,".",",")*1,PIMExport!X99))</f>
        <v>0</v>
      </c>
      <c r="Y101" s="47">
        <f>IFERROR(PIMExport!Y99*1,IFERROR(SUBSTITUTE(PIMExport!Y99,".",",")*1,PIMExport!Y99))</f>
        <v>5000</v>
      </c>
      <c r="Z101" s="47">
        <f>IFERROR(PIMExport!Z99*1,IFERROR(SUBSTITUTE(PIMExport!Z99,".",",")*1,PIMExport!Z99))</f>
        <v>0</v>
      </c>
      <c r="AA101" s="47">
        <f>IFERROR(PIMExport!AA99*1,IFERROR(SUBSTITUTE(PIMExport!AA99,".",",")*1,PIMExport!AA99))</f>
        <v>0</v>
      </c>
      <c r="AB101" s="47">
        <f>IFERROR(PIMExport!AB99*1,IFERROR(SUBSTITUTE(PIMExport!AB99,".",",")*1,PIMExport!AB99))</f>
        <v>0</v>
      </c>
      <c r="AC101" s="47">
        <f>IFERROR(PIMExport!AC99*1,IFERROR(SUBSTITUTE(PIMExport!AC99,".",",")*1,PIMExport!AC99))</f>
        <v>0</v>
      </c>
      <c r="AD101" s="47">
        <f>IFERROR(PIMExport!AD99*1,IFERROR(SUBSTITUTE(PIMExport!AD99,".",",")*1,PIMExport!AD99))</f>
        <v>0</v>
      </c>
      <c r="AE101" s="47">
        <f>IFERROR(PIMExport!AE99*1,IFERROR(SUBSTITUTE(PIMExport!AE99,".",",")*1,PIMExport!AE99))</f>
        <v>1.0000000000000001E-5</v>
      </c>
      <c r="AF101" s="47">
        <f>IFERROR(PIMExport!AF99*1,IFERROR(SUBSTITUTE(PIMExport!AF99,".",",")*1,PIMExport!AF99))</f>
        <v>1.0000000000000001E-5</v>
      </c>
      <c r="AG101" s="47">
        <f>IFERROR(PIMExport!AG99*1,IFERROR(SUBSTITUTE(PIMExport!AG99,".",",")*1,PIMExport!AG99))</f>
        <v>1.0000000000000001E-5</v>
      </c>
      <c r="AH101" s="47">
        <f>IFERROR(PIMExport!AH99*1,IFERROR(SUBSTITUTE(PIMExport!AH99,".",",")*1,PIMExport!AH99))</f>
        <v>1.0000000000000001E-5</v>
      </c>
      <c r="AI101" s="47">
        <f>IFERROR(PIMExport!AI99*1,IFERROR(SUBSTITUTE(PIMExport!AI99,".",",")*1,PIMExport!AI99))</f>
        <v>1.0000000000000001E-5</v>
      </c>
      <c r="AJ101" s="47">
        <f>IFERROR(PIMExport!AJ99*1,IFERROR(SUBSTITUTE(PIMExport!AJ99,".",",")*1,PIMExport!AJ99))</f>
        <v>0</v>
      </c>
      <c r="AK101" s="47">
        <f>IFERROR(PIMExport!AK99*1,IFERROR(SUBSTITUTE(PIMExport!AK99,".",",")*1,PIMExport!AK99))</f>
        <v>0</v>
      </c>
      <c r="AL101" s="47">
        <f>IFERROR(PIMExport!AL99*1,IFERROR(SUBSTITUTE(PIMExport!AL99,".",",")*1,PIMExport!AL99))</f>
        <v>0.5</v>
      </c>
      <c r="AM101" s="47">
        <f>IFERROR(PIMExport!AM99*1,IFERROR(SUBSTITUTE(PIMExport!AM99,".",",")*1,PIMExport!AM99))</f>
        <v>20</v>
      </c>
      <c r="AN101" s="47">
        <f>IFERROR(PIMExport!AN99*1,IFERROR(SUBSTITUTE(PIMExport!AN99,".",",")*1,PIMExport!AN99))</f>
        <v>1</v>
      </c>
      <c r="AO101" s="47">
        <f>IFERROR(PIMExport!AO99*1,IFERROR(SUBSTITUTE(PIMExport!AO99,".",",")*1,PIMExport!AO99))</f>
        <v>0</v>
      </c>
      <c r="AP101" s="47">
        <f>IFERROR(PIMExport!AP99*1,IFERROR(SUBSTITUTE(PIMExport!AP99,".",",")*1,PIMExport!AP99))</f>
        <v>0</v>
      </c>
      <c r="AQ101" s="47">
        <f>IFERROR(PIMExport!AQ99*1,IFERROR(SUBSTITUTE(PIMExport!AQ99,".",",")*1,PIMExport!AQ99))</f>
        <v>0</v>
      </c>
      <c r="AR101" s="47">
        <f>IFERROR(PIMExport!AR99*1,IFERROR(SUBSTITUTE(PIMExport!AR99,".",",")*1,PIMExport!AR99))</f>
        <v>0</v>
      </c>
      <c r="AS101" s="47">
        <f>IFERROR(PIMExport!AS99*1,IFERROR(SUBSTITUTE(PIMExport!AS99,".",",")*1,PIMExport!AS99))</f>
        <v>0</v>
      </c>
      <c r="AT101" s="47">
        <f>IFERROR(PIMExport!AT99*1,IFERROR(SUBSTITUTE(PIMExport!AT99,".",",")*1,PIMExport!AT99))</f>
        <v>0</v>
      </c>
      <c r="AU101" s="47">
        <f>IFERROR(PIMExport!AU99*1,IFERROR(SUBSTITUTE(PIMExport!AU99,".",",")*1,PIMExport!AU99))</f>
        <v>0</v>
      </c>
      <c r="AV101" s="47">
        <f>IFERROR(PIMExport!AV99*1,IFERROR(SUBSTITUTE(PIMExport!AV99,".",",")*1,PIMExport!AV99))</f>
        <v>0</v>
      </c>
      <c r="AW101" s="47">
        <f>IFERROR(PIMExport!AW99*1,IFERROR(SUBSTITUTE(PIMExport!AW99,".",",")*1,PIMExport!AW99))</f>
        <v>0</v>
      </c>
      <c r="AX101" s="47">
        <f>IFERROR(PIMExport!AX99*1,IFERROR(SUBSTITUTE(PIMExport!AX99,".",",")*1,PIMExport!AX99))</f>
        <v>0</v>
      </c>
      <c r="AY101" s="47">
        <f>IFERROR(PIMExport!AY99*1,IFERROR(SUBSTITUTE(PIMExport!AY99,".",",")*1,PIMExport!AY99))</f>
        <v>0</v>
      </c>
      <c r="AZ101" s="47">
        <f>IFERROR(PIMExport!AZ99*1,IFERROR(SUBSTITUTE(PIMExport!AZ99,".",",")*1,PIMExport!AZ99))</f>
        <v>0</v>
      </c>
      <c r="BA101" s="47">
        <f>IFERROR(PIMExport!BA99*1,IFERROR(SUBSTITUTE(PIMExport!BA99,".",",")*1,PIMExport!BA99))</f>
        <v>0</v>
      </c>
      <c r="BB101" s="47">
        <f>IFERROR(PIMExport!BB99*1,IFERROR(SUBSTITUTE(PIMExport!BB99,".",",")*1,PIMExport!BB99))</f>
        <v>0</v>
      </c>
      <c r="BC101" s="47">
        <f>IFERROR(PIMExport!BC99*1,IFERROR(SUBSTITUTE(PIMExport!BC99,".",",")*1,PIMExport!BC99))</f>
        <v>0</v>
      </c>
      <c r="BD101" s="47">
        <f>IFERROR(PIMExport!BD99*1,IFERROR(SUBSTITUTE(PIMExport!BD99,".",",")*1,PIMExport!BD99))</f>
        <v>0</v>
      </c>
      <c r="BE101" s="47">
        <f>IFERROR(PIMExport!BE99*1,IFERROR(SUBSTITUTE(PIMExport!BE99,".",",")*1,PIMExport!BE99))</f>
        <v>0</v>
      </c>
      <c r="BF101" s="47">
        <f>IFERROR(PIMExport!BF99*1,IFERROR(SUBSTITUTE(PIMExport!BF99,".",",")*1,PIMExport!BF99))</f>
        <v>0</v>
      </c>
      <c r="BG101" s="47">
        <f>IFERROR(PIMExport!BG99*1,IFERROR(SUBSTITUTE(PIMExport!BG99,".",",")*1,PIMExport!BG99))</f>
        <v>395</v>
      </c>
      <c r="BH101" s="47">
        <f>IFERROR(PIMExport!BH99*1,IFERROR(SUBSTITUTE(PIMExport!BH99,".",",")*1,PIMExport!BH99))</f>
        <v>460</v>
      </c>
      <c r="BI101" s="47">
        <f>IFERROR(PIMExport!BI99*1,IFERROR(SUBSTITUTE(PIMExport!BI99,".",",")*1,PIMExport!BI99))</f>
        <v>505</v>
      </c>
      <c r="BJ101" s="47">
        <f>IFERROR(PIMExport!BJ99*1,IFERROR(SUBSTITUTE(PIMExport!BJ99,".",",")*1,PIMExport!BJ99))</f>
        <v>550</v>
      </c>
      <c r="BK101" s="47">
        <f>IFERROR(PIMExport!BK99*1,IFERROR(SUBSTITUTE(PIMExport!BK99,".",",")*1,PIMExport!BK99))</f>
        <v>590</v>
      </c>
      <c r="BL101" s="47">
        <f>IFERROR(PIMExport!BL99*1,IFERROR(SUBSTITUTE(PIMExport!BL99,".",",")*1,PIMExport!BL99))</f>
        <v>635</v>
      </c>
      <c r="BM101" s="47">
        <f>IFERROR(PIMExport!BM99*1,IFERROR(SUBSTITUTE(PIMExport!BM99,".",",")*1,PIMExport!BM99))</f>
        <v>680</v>
      </c>
      <c r="BN101" s="47">
        <f>IFERROR(PIMExport!BN99*1,IFERROR(SUBSTITUTE(PIMExport!BN99,".",",")*1,PIMExport!BN99))</f>
        <v>725</v>
      </c>
      <c r="BO101" s="47">
        <f>IFERROR(PIMExport!BO99*1,IFERROR(SUBSTITUTE(PIMExport!BO99,".",",")*1,PIMExport!BO99))</f>
        <v>770</v>
      </c>
      <c r="BP101" s="47">
        <f>IFERROR(PIMExport!BP99*1,IFERROR(SUBSTITUTE(PIMExport!BP99,".",",")*1,PIMExport!BP99))</f>
        <v>815</v>
      </c>
      <c r="BQ101" s="47">
        <f>IFERROR(PIMExport!BQ99*1,IFERROR(SUBSTITUTE(PIMExport!BQ99,".",",")*1,PIMExport!BQ99))</f>
        <v>855</v>
      </c>
      <c r="BR101" s="47">
        <f>IFERROR(PIMExport!BR99*1,IFERROR(SUBSTITUTE(PIMExport!BR99,".",",")*1,PIMExport!BR99))</f>
        <v>895</v>
      </c>
      <c r="BS101" s="47">
        <f>IFERROR(PIMExport!BS99*1,IFERROR(SUBSTITUTE(PIMExport!BS99,".",",")*1,PIMExport!BS99))</f>
        <v>945</v>
      </c>
      <c r="BT101" s="47">
        <f>IFERROR(PIMExport!BT99*1,IFERROR(SUBSTITUTE(PIMExport!BT99,".",",")*1,PIMExport!BT99))</f>
        <v>0</v>
      </c>
      <c r="BU101" s="47">
        <f>IFERROR(PIMExport!BU99*1,IFERROR(SUBSTITUTE(PIMExport!BU99,".",",")*1,PIMExport!BU99))</f>
        <v>0</v>
      </c>
      <c r="BV101" s="47">
        <f>IFERROR(PIMExport!BV99*1,IFERROR(SUBSTITUTE(PIMExport!BV99,".",",")*1,PIMExport!BV99))</f>
        <v>0</v>
      </c>
      <c r="BW101" s="47">
        <f>IFERROR(PIMExport!BW99*1,IFERROR(SUBSTITUTE(PIMExport!BW99,".",",")*1,PIMExport!BW99))</f>
        <v>0</v>
      </c>
      <c r="BX101" s="47">
        <f>IFERROR(PIMExport!BX99*1,IFERROR(SUBSTITUTE(PIMExport!BX99,".",",")*1,PIMExport!BX99))</f>
        <v>0</v>
      </c>
      <c r="BY101" s="47">
        <f>IFERROR(PIMExport!BY99*1,IFERROR(SUBSTITUTE(PIMExport!BY99,".",",")*1,PIMExport!BY99))</f>
        <v>0</v>
      </c>
      <c r="BZ101" s="47">
        <f>IFERROR(PIMExport!BZ99*1,IFERROR(SUBSTITUTE(PIMExport!BZ99,".",",")*1,PIMExport!BZ99))</f>
        <v>0</v>
      </c>
      <c r="CA101" s="47">
        <f>IFERROR(PIMExport!CA99*1,IFERROR(SUBSTITUTE(PIMExport!CA99,".",",")*1,PIMExport!CA99))</f>
        <v>0</v>
      </c>
      <c r="CB101" s="47">
        <f>IFERROR(PIMExport!CB99*1,IFERROR(SUBSTITUTE(PIMExport!CB99,".",",")*1,PIMExport!CB99))</f>
        <v>776</v>
      </c>
      <c r="CC101" s="47">
        <f>IFERROR(PIMExport!CC99*1,IFERROR(SUBSTITUTE(PIMExport!CC99,".",",")*1,PIMExport!CC99))</f>
        <v>1671</v>
      </c>
      <c r="CD101" s="47">
        <f>IFERROR(PIMExport!CD99*1,IFERROR(SUBSTITUTE(PIMExport!CD99,".",",")*1,PIMExport!CD99))</f>
        <v>2506</v>
      </c>
      <c r="CE101" s="47">
        <f>IFERROR(PIMExport!CE99*1,IFERROR(SUBSTITUTE(PIMExport!CE99,".",",")*1,PIMExport!CE99))</f>
        <v>3341</v>
      </c>
      <c r="CF101" s="47">
        <f>IFERROR(PIMExport!CF99*1,IFERROR(SUBSTITUTE(PIMExport!CF99,".",",")*1,PIMExport!CF99))</f>
        <v>4176</v>
      </c>
      <c r="CG101" s="47">
        <f>IFERROR(PIMExport!CG99*1,IFERROR(SUBSTITUTE(PIMExport!CG99,".",",")*1,PIMExport!CG99))</f>
        <v>5016</v>
      </c>
      <c r="CH101" s="47">
        <f>IFERROR(PIMExport!CH99*1,IFERROR(SUBSTITUTE(PIMExport!CH99,".",",")*1,PIMExport!CH99))</f>
        <v>5851</v>
      </c>
      <c r="CI101" s="47">
        <f>IFERROR(PIMExport!CI99*1,IFERROR(SUBSTITUTE(PIMExport!CI99,".",",")*1,PIMExport!CI99))</f>
        <v>6686</v>
      </c>
      <c r="CJ101" s="47">
        <f>IFERROR(PIMExport!CJ99*1,IFERROR(SUBSTITUTE(PIMExport!CJ99,".",",")*1,PIMExport!CJ99))</f>
        <v>7521</v>
      </c>
      <c r="CK101" s="47">
        <f>IFERROR(PIMExport!CK99*1,IFERROR(SUBSTITUTE(PIMExport!CK99,".",",")*1,PIMExport!CK99))</f>
        <v>8381</v>
      </c>
      <c r="CL101" s="47">
        <f>IFERROR(PIMExport!CL99*1,IFERROR(SUBSTITUTE(PIMExport!CL99,".",",")*1,PIMExport!CL99))</f>
        <v>9246</v>
      </c>
      <c r="CM101" s="47">
        <f>IFERROR(PIMExport!CM99*1,IFERROR(SUBSTITUTE(PIMExport!CM99,".",",")*1,PIMExport!CM99))</f>
        <v>10111</v>
      </c>
      <c r="CN101" s="47">
        <f>IFERROR(PIMExport!CN99*1,IFERROR(SUBSTITUTE(PIMExport!CN99,".",",")*1,PIMExport!CN99))</f>
        <v>11001</v>
      </c>
      <c r="CO101" s="47">
        <f>IFERROR(PIMExport!CO99*1,IFERROR(SUBSTITUTE(PIMExport!CO99,".",",")*1,PIMExport!CO99))</f>
        <v>15000</v>
      </c>
      <c r="CP101" s="47">
        <f>IFERROR(PIMExport!CP99*1,IFERROR(SUBSTITUTE(PIMExport!CP99,".",",")*1,PIMExport!CP99))</f>
        <v>0</v>
      </c>
      <c r="CQ101" s="47">
        <f>IFERROR(PIMExport!CQ99*1,IFERROR(SUBSTITUTE(PIMExport!CQ99,".",",")*1,PIMExport!CQ99))</f>
        <v>0</v>
      </c>
      <c r="CR101" s="47">
        <f>IFERROR(PIMExport!CR99*1,IFERROR(SUBSTITUTE(PIMExport!CR99,".",",")*1,PIMExport!CR99))</f>
        <v>0</v>
      </c>
      <c r="CS101" s="47">
        <f>IFERROR(PIMExport!CS99*1,IFERROR(SUBSTITUTE(PIMExport!CS99,".",",")*1,PIMExport!CS99))</f>
        <v>0</v>
      </c>
      <c r="CT101" s="47">
        <f>IFERROR(PIMExport!CT99*1,IFERROR(SUBSTITUTE(PIMExport!CT99,".",",")*1,PIMExport!CT99))</f>
        <v>0</v>
      </c>
      <c r="CU101" s="47">
        <f>IFERROR(PIMExport!CU99*1,IFERROR(SUBSTITUTE(PIMExport!CU99,".",",")*1,PIMExport!CU99))</f>
        <v>10</v>
      </c>
      <c r="CV101" s="47">
        <f>IFERROR(PIMExport!CV99*1,IFERROR(SUBSTITUTE(PIMExport!CV99,".",",")*1,PIMExport!CV99))</f>
        <v>13200</v>
      </c>
      <c r="CW101" s="47">
        <f>IFERROR(PIMExport!CW99*1,IFERROR(SUBSTITUTE(PIMExport!CW99,".",",")*1,PIMExport!CW99))</f>
        <v>2.2499999999999999E-4</v>
      </c>
      <c r="CX101" s="47">
        <f>IFERROR(PIMExport!CX99*1,IFERROR(SUBSTITUTE(PIMExport!CX99,".",",")*1,PIMExport!CX99))</f>
        <v>500</v>
      </c>
      <c r="CY101" s="47">
        <f>IFERROR(PIMExport!CY99*1,IFERROR(SUBSTITUTE(PIMExport!CY99,".",",")*1,PIMExport!CY99))</f>
        <v>700</v>
      </c>
      <c r="CZ101" s="47">
        <f>IFERROR(PIMExport!CZ99*1,IFERROR(SUBSTITUTE(PIMExport!CZ99,".",",")*1,PIMExport!CZ99))</f>
        <v>21700</v>
      </c>
      <c r="DA101" s="47">
        <f>IFERROR(PIMExport!DA99*1,IFERROR(SUBSTITUTE(PIMExport!DA99,".",",")*1,PIMExport!DA99))</f>
        <v>700</v>
      </c>
      <c r="DB101" s="47">
        <f>IFERROR(PIMExport!DB99*1,IFERROR(SUBSTITUTE(PIMExport!DB99,".",",")*1,PIMExport!DB99))</f>
        <v>0</v>
      </c>
      <c r="DC101" s="47">
        <f>IFERROR(PIMExport!DC99*1,IFERROR(SUBSTITUTE(PIMExport!DC99,".",",")*1,PIMExport!DC99))</f>
        <v>0</v>
      </c>
      <c r="DD101" s="47">
        <f>IFERROR(PIMExport!DD99*1,IFERROR(SUBSTITUTE(PIMExport!DD99,".",",")*1,PIMExport!DD99))</f>
        <v>0</v>
      </c>
      <c r="DE101" s="47">
        <f>IFERROR(PIMExport!DE99*1,IFERROR(SUBSTITUTE(PIMExport!DE99,".",",")*1,PIMExport!DE99))</f>
        <v>0</v>
      </c>
      <c r="DF101" s="47">
        <f>IFERROR(PIMExport!DF99*1,IFERROR(SUBSTITUTE(PIMExport!DF99,".",",")*1,PIMExport!DF99))</f>
        <v>0</v>
      </c>
      <c r="DG101" s="47">
        <f>IFERROR(PIMExport!DG99*1,IFERROR(SUBSTITUTE(PIMExport!DG99,".",",")*1,PIMExport!DG99))</f>
        <v>0</v>
      </c>
      <c r="DH101" s="47" t="str">
        <f>IFERROR(PIMExport!DH99*1,IFERROR(SUBSTITUTE(PIMExport!DH99,".",",")*1,PIMExport!DH99))</f>
        <v>Equal to or better than 0.025 mm</v>
      </c>
      <c r="DI101" s="47">
        <f>IFERROR(PIMExport!DI99*1,IFERROR(SUBSTITUTE(PIMExport!DI99,".",",")*1,PIMExport!DI99))</f>
        <v>0</v>
      </c>
      <c r="DJ101" s="47" t="str">
        <f>IFERROR(PIMExport!DJ99*1,IFERROR(SUBSTITUTE(PIMExport!DJ99,".",",")*1,PIMExport!DJ99))</f>
        <v>80 x 80 mm</v>
      </c>
      <c r="DK101" s="47" t="str">
        <f>IFERROR(PIMExport!DK99*1,IFERROR(SUBSTITUTE(PIMExport!DK99,".",",")*1,PIMExport!DK99))</f>
        <v>25 mm</v>
      </c>
      <c r="DL101" s="47">
        <f>IFERROR(PIMExport!DL99*1,IFERROR(SUBSTITUTE(PIMExport!DL99,".",",")*1,PIMExport!DL99))</f>
        <v>220</v>
      </c>
      <c r="DM101" s="47">
        <f>IFERROR(PIMExport!DM99*1,IFERROR(SUBSTITUTE(PIMExport!DM99,".",",")*1,PIMExport!DM99))</f>
        <v>11945</v>
      </c>
      <c r="DN101" s="47">
        <f>IFERROR(PIMExport!DN99*1,IFERROR(SUBSTITUTE(PIMExport!DN99,".",",")*1,PIMExport!DN99))</f>
        <v>0</v>
      </c>
      <c r="DO101" s="47">
        <f>IFERROR(PIMExport!DO99*1,IFERROR(SUBSTITUTE(PIMExport!DO99,".",",")*1,PIMExport!DO99))</f>
        <v>0</v>
      </c>
    </row>
    <row r="102" spans="1:119" ht="6.75" customHeight="1">
      <c r="A102" s="47" t="str">
        <f>IFERROR(PIMExport!A100*1,IFERROR(SUBSTITUTE(PIMExport!A100,".",",")*1,PIMExport!A100))</f>
        <v>WV08D20-N</v>
      </c>
      <c r="B102" s="47" t="str">
        <f>IFERROR(PIMExport!B100*1,IFERROR(SUBSTITUTE(PIMExport!B100,".",",")*1,PIMExport!B100))</f>
        <v>BallScrew</v>
      </c>
      <c r="C102" s="47" t="str">
        <f>IFERROR(PIMExport!C100*1,IFERROR(SUBSTITUTE(PIMExport!C100,".",",")*1,PIMExport!C100))</f>
        <v>No Guides</v>
      </c>
      <c r="D102" s="47">
        <f>IFERROR(PIMExport!D100*1,IFERROR(SUBSTITUTE(PIMExport!D100,".",",")*1,PIMExport!D100))</f>
        <v>11000</v>
      </c>
      <c r="E102" s="47">
        <f>IFERROR(PIMExport!E100*1,IFERROR(SUBSTITUTE(PIMExport!E100,".",",")*1,PIMExport!E100))</f>
        <v>2.25</v>
      </c>
      <c r="F102" s="47">
        <f>IFERROR(PIMExport!F100*1,IFERROR(SUBSTITUTE(PIMExport!F100,".",",")*1,PIMExport!F100))</f>
        <v>0</v>
      </c>
      <c r="G102" s="47">
        <f>IFERROR(PIMExport!G100*1,IFERROR(SUBSTITUTE(PIMExport!G100,".",",")*1,PIMExport!G100))</f>
        <v>7.95</v>
      </c>
      <c r="H102" s="47">
        <f>IFERROR(PIMExport!H100*1,IFERROR(SUBSTITUTE(PIMExport!H100,".",",")*1,PIMExport!H100))</f>
        <v>0.99</v>
      </c>
      <c r="I102" s="47">
        <f>IFERROR(PIMExport!I100*1,IFERROR(SUBSTITUTE(PIMExport!I100,".",",")*1,PIMExport!I100))</f>
        <v>1</v>
      </c>
      <c r="J102" s="47">
        <f>IFERROR(PIMExport!J100*1,IFERROR(SUBSTITUTE(PIMExport!J100,".",",")*1,PIMExport!J100))</f>
        <v>1</v>
      </c>
      <c r="K102" s="47">
        <f>IFERROR(PIMExport!K100*1,IFERROR(SUBSTITUTE(PIMExport!K100,".",",")*1,PIMExport!K100))</f>
        <v>0</v>
      </c>
      <c r="L102" s="47">
        <f>IFERROR(PIMExport!L100*1,IFERROR(SUBSTITUTE(PIMExport!L100,".",",")*1,PIMExport!L100))</f>
        <v>1.63E-4</v>
      </c>
      <c r="M102" s="47">
        <f>IFERROR(PIMExport!M100*1,IFERROR(SUBSTITUTE(PIMExport!M100,".",",")*1,PIMExport!M100))</f>
        <v>0.9</v>
      </c>
      <c r="N102" s="47">
        <f>IFERROR(PIMExport!N100*1,IFERROR(SUBSTITUTE(PIMExport!N100,".",",")*1,PIMExport!N100))</f>
        <v>150</v>
      </c>
      <c r="O102" s="47">
        <f>IFERROR(PIMExport!O100*1,IFERROR(SUBSTITUTE(PIMExport!O100,".",",")*1,PIMExport!O100))</f>
        <v>1500</v>
      </c>
      <c r="P102" s="47">
        <f>IFERROR(PIMExport!P100*1,IFERROR(SUBSTITUTE(PIMExport!P100,".",",")*1,PIMExport!P100))</f>
        <v>3000</v>
      </c>
      <c r="Q102" s="47">
        <f>IFERROR(PIMExport!Q100*1,IFERROR(SUBSTITUTE(PIMExport!Q100,".",",")*1,PIMExport!Q100))</f>
        <v>1.3</v>
      </c>
      <c r="R102" s="47">
        <f>IFERROR(PIMExport!R100*1,IFERROR(SUBSTITUTE(PIMExport!R100,".",",")*1,PIMExport!R100))</f>
        <v>2.1</v>
      </c>
      <c r="S102" s="47">
        <f>IFERROR(PIMExport!S100*1,IFERROR(SUBSTITUTE(PIMExport!S100,".",",")*1,PIMExport!S100))</f>
        <v>2.6</v>
      </c>
      <c r="T102" s="47">
        <f>IFERROR(PIMExport!T100*1,IFERROR(SUBSTITUTE(PIMExport!T100,".",",")*1,PIMExport!T100))</f>
        <v>0.01</v>
      </c>
      <c r="U102" s="47">
        <f>IFERROR(PIMExport!U100*1,IFERROR(SUBSTITUTE(PIMExport!U100,".",",")*1,PIMExport!U100))</f>
        <v>0.1</v>
      </c>
      <c r="V102" s="47">
        <f>IFERROR(PIMExport!V100*1,IFERROR(SUBSTITUTE(PIMExport!V100,".",",")*1,PIMExport!V100))</f>
        <v>0</v>
      </c>
      <c r="W102" s="47">
        <f>IFERROR(PIMExport!W100*1,IFERROR(SUBSTITUTE(PIMExport!W100,".",",")*1,PIMExport!W100))</f>
        <v>0</v>
      </c>
      <c r="X102" s="47">
        <f>IFERROR(PIMExport!X100*1,IFERROR(SUBSTITUTE(PIMExport!X100,".",",")*1,PIMExport!X100))</f>
        <v>0</v>
      </c>
      <c r="Y102" s="47">
        <f>IFERROR(PIMExport!Y100*1,IFERROR(SUBSTITUTE(PIMExport!Y100,".",",")*1,PIMExport!Y100))</f>
        <v>5000</v>
      </c>
      <c r="Z102" s="47">
        <f>IFERROR(PIMExport!Z100*1,IFERROR(SUBSTITUTE(PIMExport!Z100,".",",")*1,PIMExport!Z100))</f>
        <v>0</v>
      </c>
      <c r="AA102" s="47">
        <f>IFERROR(PIMExport!AA100*1,IFERROR(SUBSTITUTE(PIMExport!AA100,".",",")*1,PIMExport!AA100))</f>
        <v>0</v>
      </c>
      <c r="AB102" s="47">
        <f>IFERROR(PIMExport!AB100*1,IFERROR(SUBSTITUTE(PIMExport!AB100,".",",")*1,PIMExport!AB100))</f>
        <v>0</v>
      </c>
      <c r="AC102" s="47">
        <f>IFERROR(PIMExport!AC100*1,IFERROR(SUBSTITUTE(PIMExport!AC100,".",",")*1,PIMExport!AC100))</f>
        <v>0</v>
      </c>
      <c r="AD102" s="47">
        <f>IFERROR(PIMExport!AD100*1,IFERROR(SUBSTITUTE(PIMExport!AD100,".",",")*1,PIMExport!AD100))</f>
        <v>0</v>
      </c>
      <c r="AE102" s="47">
        <f>IFERROR(PIMExport!AE100*1,IFERROR(SUBSTITUTE(PIMExport!AE100,".",",")*1,PIMExport!AE100))</f>
        <v>1.0000000000000001E-5</v>
      </c>
      <c r="AF102" s="47">
        <f>IFERROR(PIMExport!AF100*1,IFERROR(SUBSTITUTE(PIMExport!AF100,".",",")*1,PIMExport!AF100))</f>
        <v>1.0000000000000001E-5</v>
      </c>
      <c r="AG102" s="47">
        <f>IFERROR(PIMExport!AG100*1,IFERROR(SUBSTITUTE(PIMExport!AG100,".",",")*1,PIMExport!AG100))</f>
        <v>1.0000000000000001E-5</v>
      </c>
      <c r="AH102" s="47">
        <f>IFERROR(PIMExport!AH100*1,IFERROR(SUBSTITUTE(PIMExport!AH100,".",",")*1,PIMExport!AH100))</f>
        <v>1.0000000000000001E-5</v>
      </c>
      <c r="AI102" s="47">
        <f>IFERROR(PIMExport!AI100*1,IFERROR(SUBSTITUTE(PIMExport!AI100,".",",")*1,PIMExport!AI100))</f>
        <v>1.0000000000000001E-5</v>
      </c>
      <c r="AJ102" s="47">
        <f>IFERROR(PIMExport!AJ100*1,IFERROR(SUBSTITUTE(PIMExport!AJ100,".",",")*1,PIMExport!AJ100))</f>
        <v>0</v>
      </c>
      <c r="AK102" s="47">
        <f>IFERROR(PIMExport!AK100*1,IFERROR(SUBSTITUTE(PIMExport!AK100,".",",")*1,PIMExport!AK100))</f>
        <v>0</v>
      </c>
      <c r="AL102" s="47">
        <f>IFERROR(PIMExport!AL100*1,IFERROR(SUBSTITUTE(PIMExport!AL100,".",",")*1,PIMExport!AL100))</f>
        <v>1</v>
      </c>
      <c r="AM102" s="47">
        <f>IFERROR(PIMExport!AM100*1,IFERROR(SUBSTITUTE(PIMExport!AM100,".",",")*1,PIMExport!AM100))</f>
        <v>20</v>
      </c>
      <c r="AN102" s="47">
        <f>IFERROR(PIMExport!AN100*1,IFERROR(SUBSTITUTE(PIMExport!AN100,".",",")*1,PIMExport!AN100))</f>
        <v>1</v>
      </c>
      <c r="AO102" s="47">
        <f>IFERROR(PIMExport!AO100*1,IFERROR(SUBSTITUTE(PIMExport!AO100,".",",")*1,PIMExport!AO100))</f>
        <v>0</v>
      </c>
      <c r="AP102" s="47">
        <f>IFERROR(PIMExport!AP100*1,IFERROR(SUBSTITUTE(PIMExport!AP100,".",",")*1,PIMExport!AP100))</f>
        <v>0</v>
      </c>
      <c r="AQ102" s="47">
        <f>IFERROR(PIMExport!AQ100*1,IFERROR(SUBSTITUTE(PIMExport!AQ100,".",",")*1,PIMExport!AQ100))</f>
        <v>0</v>
      </c>
      <c r="AR102" s="47">
        <f>IFERROR(PIMExport!AR100*1,IFERROR(SUBSTITUTE(PIMExport!AR100,".",",")*1,PIMExport!AR100))</f>
        <v>0</v>
      </c>
      <c r="AS102" s="47">
        <f>IFERROR(PIMExport!AS100*1,IFERROR(SUBSTITUTE(PIMExport!AS100,".",",")*1,PIMExport!AS100))</f>
        <v>0</v>
      </c>
      <c r="AT102" s="47">
        <f>IFERROR(PIMExport!AT100*1,IFERROR(SUBSTITUTE(PIMExport!AT100,".",",")*1,PIMExport!AT100))</f>
        <v>0</v>
      </c>
      <c r="AU102" s="47">
        <f>IFERROR(PIMExport!AU100*1,IFERROR(SUBSTITUTE(PIMExport!AU100,".",",")*1,PIMExport!AU100))</f>
        <v>0</v>
      </c>
      <c r="AV102" s="47">
        <f>IFERROR(PIMExport!AV100*1,IFERROR(SUBSTITUTE(PIMExport!AV100,".",",")*1,PIMExport!AV100))</f>
        <v>0</v>
      </c>
      <c r="AW102" s="47">
        <f>IFERROR(PIMExport!AW100*1,IFERROR(SUBSTITUTE(PIMExport!AW100,".",",")*1,PIMExport!AW100))</f>
        <v>0</v>
      </c>
      <c r="AX102" s="47">
        <f>IFERROR(PIMExport!AX100*1,IFERROR(SUBSTITUTE(PIMExport!AX100,".",",")*1,PIMExport!AX100))</f>
        <v>0</v>
      </c>
      <c r="AY102" s="47">
        <f>IFERROR(PIMExport!AY100*1,IFERROR(SUBSTITUTE(PIMExport!AY100,".",",")*1,PIMExport!AY100))</f>
        <v>0</v>
      </c>
      <c r="AZ102" s="47">
        <f>IFERROR(PIMExport!AZ100*1,IFERROR(SUBSTITUTE(PIMExport!AZ100,".",",")*1,PIMExport!AZ100))</f>
        <v>0</v>
      </c>
      <c r="BA102" s="47">
        <f>IFERROR(PIMExport!BA100*1,IFERROR(SUBSTITUTE(PIMExport!BA100,".",",")*1,PIMExport!BA100))</f>
        <v>0</v>
      </c>
      <c r="BB102" s="47">
        <f>IFERROR(PIMExport!BB100*1,IFERROR(SUBSTITUTE(PIMExport!BB100,".",",")*1,PIMExport!BB100))</f>
        <v>0</v>
      </c>
      <c r="BC102" s="47">
        <f>IFERROR(PIMExport!BC100*1,IFERROR(SUBSTITUTE(PIMExport!BC100,".",",")*1,PIMExport!BC100))</f>
        <v>0</v>
      </c>
      <c r="BD102" s="47">
        <f>IFERROR(PIMExport!BD100*1,IFERROR(SUBSTITUTE(PIMExport!BD100,".",",")*1,PIMExport!BD100))</f>
        <v>0</v>
      </c>
      <c r="BE102" s="47">
        <f>IFERROR(PIMExport!BE100*1,IFERROR(SUBSTITUTE(PIMExport!BE100,".",",")*1,PIMExport!BE100))</f>
        <v>0</v>
      </c>
      <c r="BF102" s="47">
        <f>IFERROR(PIMExport!BF100*1,IFERROR(SUBSTITUTE(PIMExport!BF100,".",",")*1,PIMExport!BF100))</f>
        <v>0</v>
      </c>
      <c r="BG102" s="47">
        <f>IFERROR(PIMExport!BG100*1,IFERROR(SUBSTITUTE(PIMExport!BG100,".",",")*1,PIMExport!BG100))</f>
        <v>395</v>
      </c>
      <c r="BH102" s="47">
        <f>IFERROR(PIMExport!BH100*1,IFERROR(SUBSTITUTE(PIMExport!BH100,".",",")*1,PIMExport!BH100))</f>
        <v>460</v>
      </c>
      <c r="BI102" s="47">
        <f>IFERROR(PIMExport!BI100*1,IFERROR(SUBSTITUTE(PIMExport!BI100,".",",")*1,PIMExport!BI100))</f>
        <v>505</v>
      </c>
      <c r="BJ102" s="47">
        <f>IFERROR(PIMExport!BJ100*1,IFERROR(SUBSTITUTE(PIMExport!BJ100,".",",")*1,PIMExport!BJ100))</f>
        <v>550</v>
      </c>
      <c r="BK102" s="47">
        <f>IFERROR(PIMExport!BK100*1,IFERROR(SUBSTITUTE(PIMExport!BK100,".",",")*1,PIMExport!BK100))</f>
        <v>590</v>
      </c>
      <c r="BL102" s="47">
        <f>IFERROR(PIMExport!BL100*1,IFERROR(SUBSTITUTE(PIMExport!BL100,".",",")*1,PIMExport!BL100))</f>
        <v>635</v>
      </c>
      <c r="BM102" s="47">
        <f>IFERROR(PIMExport!BM100*1,IFERROR(SUBSTITUTE(PIMExport!BM100,".",",")*1,PIMExport!BM100))</f>
        <v>680</v>
      </c>
      <c r="BN102" s="47">
        <f>IFERROR(PIMExport!BN100*1,IFERROR(SUBSTITUTE(PIMExport!BN100,".",",")*1,PIMExport!BN100))</f>
        <v>725</v>
      </c>
      <c r="BO102" s="47">
        <f>IFERROR(PIMExport!BO100*1,IFERROR(SUBSTITUTE(PIMExport!BO100,".",",")*1,PIMExport!BO100))</f>
        <v>770</v>
      </c>
      <c r="BP102" s="47">
        <f>IFERROR(PIMExport!BP100*1,IFERROR(SUBSTITUTE(PIMExport!BP100,".",",")*1,PIMExport!BP100))</f>
        <v>815</v>
      </c>
      <c r="BQ102" s="47">
        <f>IFERROR(PIMExport!BQ100*1,IFERROR(SUBSTITUTE(PIMExport!BQ100,".",",")*1,PIMExport!BQ100))</f>
        <v>855</v>
      </c>
      <c r="BR102" s="47">
        <f>IFERROR(PIMExport!BR100*1,IFERROR(SUBSTITUTE(PIMExport!BR100,".",",")*1,PIMExport!BR100))</f>
        <v>895</v>
      </c>
      <c r="BS102" s="47">
        <f>IFERROR(PIMExport!BS100*1,IFERROR(SUBSTITUTE(PIMExport!BS100,".",",")*1,PIMExport!BS100))</f>
        <v>945</v>
      </c>
      <c r="BT102" s="47">
        <f>IFERROR(PIMExport!BT100*1,IFERROR(SUBSTITUTE(PIMExport!BT100,".",",")*1,PIMExport!BT100))</f>
        <v>0</v>
      </c>
      <c r="BU102" s="47">
        <f>IFERROR(PIMExport!BU100*1,IFERROR(SUBSTITUTE(PIMExport!BU100,".",",")*1,PIMExport!BU100))</f>
        <v>0</v>
      </c>
      <c r="BV102" s="47">
        <f>IFERROR(PIMExport!BV100*1,IFERROR(SUBSTITUTE(PIMExport!BV100,".",",")*1,PIMExport!BV100))</f>
        <v>0</v>
      </c>
      <c r="BW102" s="47">
        <f>IFERROR(PIMExport!BW100*1,IFERROR(SUBSTITUTE(PIMExport!BW100,".",",")*1,PIMExport!BW100))</f>
        <v>0</v>
      </c>
      <c r="BX102" s="47">
        <f>IFERROR(PIMExport!BX100*1,IFERROR(SUBSTITUTE(PIMExport!BX100,".",",")*1,PIMExport!BX100))</f>
        <v>0</v>
      </c>
      <c r="BY102" s="47">
        <f>IFERROR(PIMExport!BY100*1,IFERROR(SUBSTITUTE(PIMExport!BY100,".",",")*1,PIMExport!BY100))</f>
        <v>0</v>
      </c>
      <c r="BZ102" s="47">
        <f>IFERROR(PIMExport!BZ100*1,IFERROR(SUBSTITUTE(PIMExport!BZ100,".",",")*1,PIMExport!BZ100))</f>
        <v>0</v>
      </c>
      <c r="CA102" s="47">
        <f>IFERROR(PIMExport!CA100*1,IFERROR(SUBSTITUTE(PIMExport!CA100,".",",")*1,PIMExport!CA100))</f>
        <v>0</v>
      </c>
      <c r="CB102" s="47">
        <f>IFERROR(PIMExport!CB100*1,IFERROR(SUBSTITUTE(PIMExport!CB100,".",",")*1,PIMExport!CB100))</f>
        <v>776</v>
      </c>
      <c r="CC102" s="47">
        <f>IFERROR(PIMExport!CC100*1,IFERROR(SUBSTITUTE(PIMExport!CC100,".",",")*1,PIMExport!CC100))</f>
        <v>1671</v>
      </c>
      <c r="CD102" s="47">
        <f>IFERROR(PIMExport!CD100*1,IFERROR(SUBSTITUTE(PIMExport!CD100,".",",")*1,PIMExport!CD100))</f>
        <v>2506</v>
      </c>
      <c r="CE102" s="47">
        <f>IFERROR(PIMExport!CE100*1,IFERROR(SUBSTITUTE(PIMExport!CE100,".",",")*1,PIMExport!CE100))</f>
        <v>3341</v>
      </c>
      <c r="CF102" s="47">
        <f>IFERROR(PIMExport!CF100*1,IFERROR(SUBSTITUTE(PIMExport!CF100,".",",")*1,PIMExport!CF100))</f>
        <v>4176</v>
      </c>
      <c r="CG102" s="47">
        <f>IFERROR(PIMExport!CG100*1,IFERROR(SUBSTITUTE(PIMExport!CG100,".",",")*1,PIMExport!CG100))</f>
        <v>5016</v>
      </c>
      <c r="CH102" s="47">
        <f>IFERROR(PIMExport!CH100*1,IFERROR(SUBSTITUTE(PIMExport!CH100,".",",")*1,PIMExport!CH100))</f>
        <v>5851</v>
      </c>
      <c r="CI102" s="47">
        <f>IFERROR(PIMExport!CI100*1,IFERROR(SUBSTITUTE(PIMExport!CI100,".",",")*1,PIMExport!CI100))</f>
        <v>6686</v>
      </c>
      <c r="CJ102" s="47">
        <f>IFERROR(PIMExport!CJ100*1,IFERROR(SUBSTITUTE(PIMExport!CJ100,".",",")*1,PIMExport!CJ100))</f>
        <v>7521</v>
      </c>
      <c r="CK102" s="47">
        <f>IFERROR(PIMExport!CK100*1,IFERROR(SUBSTITUTE(PIMExport!CK100,".",",")*1,PIMExport!CK100))</f>
        <v>8381</v>
      </c>
      <c r="CL102" s="47">
        <f>IFERROR(PIMExport!CL100*1,IFERROR(SUBSTITUTE(PIMExport!CL100,".",",")*1,PIMExport!CL100))</f>
        <v>9246</v>
      </c>
      <c r="CM102" s="47">
        <f>IFERROR(PIMExport!CM100*1,IFERROR(SUBSTITUTE(PIMExport!CM100,".",",")*1,PIMExport!CM100))</f>
        <v>10111</v>
      </c>
      <c r="CN102" s="47">
        <f>IFERROR(PIMExport!CN100*1,IFERROR(SUBSTITUTE(PIMExport!CN100,".",",")*1,PIMExport!CN100))</f>
        <v>11001</v>
      </c>
      <c r="CO102" s="47">
        <f>IFERROR(PIMExport!CO100*1,IFERROR(SUBSTITUTE(PIMExport!CO100,".",",")*1,PIMExport!CO100))</f>
        <v>15000</v>
      </c>
      <c r="CP102" s="47">
        <f>IFERROR(PIMExport!CP100*1,IFERROR(SUBSTITUTE(PIMExport!CP100,".",",")*1,PIMExport!CP100))</f>
        <v>0</v>
      </c>
      <c r="CQ102" s="47">
        <f>IFERROR(PIMExport!CQ100*1,IFERROR(SUBSTITUTE(PIMExport!CQ100,".",",")*1,PIMExport!CQ100))</f>
        <v>0</v>
      </c>
      <c r="CR102" s="47">
        <f>IFERROR(PIMExport!CR100*1,IFERROR(SUBSTITUTE(PIMExport!CR100,".",",")*1,PIMExport!CR100))</f>
        <v>0</v>
      </c>
      <c r="CS102" s="47">
        <f>IFERROR(PIMExport!CS100*1,IFERROR(SUBSTITUTE(PIMExport!CS100,".",",")*1,PIMExport!CS100))</f>
        <v>0</v>
      </c>
      <c r="CT102" s="47">
        <f>IFERROR(PIMExport!CT100*1,IFERROR(SUBSTITUTE(PIMExport!CT100,".",",")*1,PIMExport!CT100))</f>
        <v>0</v>
      </c>
      <c r="CU102" s="47">
        <f>IFERROR(PIMExport!CU100*1,IFERROR(SUBSTITUTE(PIMExport!CU100,".",",")*1,PIMExport!CU100))</f>
        <v>20</v>
      </c>
      <c r="CV102" s="47">
        <f>IFERROR(PIMExport!CV100*1,IFERROR(SUBSTITUTE(PIMExport!CV100,".",",")*1,PIMExport!CV100))</f>
        <v>13000</v>
      </c>
      <c r="CW102" s="47">
        <f>IFERROR(PIMExport!CW100*1,IFERROR(SUBSTITUTE(PIMExport!CW100,".",",")*1,PIMExport!CW100))</f>
        <v>2.2499999999999999E-4</v>
      </c>
      <c r="CX102" s="47">
        <f>IFERROR(PIMExport!CX100*1,IFERROR(SUBSTITUTE(PIMExport!CX100,".",",")*1,PIMExport!CX100))</f>
        <v>500</v>
      </c>
      <c r="CY102" s="47">
        <f>IFERROR(PIMExport!CY100*1,IFERROR(SUBSTITUTE(PIMExport!CY100,".",",")*1,PIMExport!CY100))</f>
        <v>700</v>
      </c>
      <c r="CZ102" s="47">
        <f>IFERROR(PIMExport!CZ100*1,IFERROR(SUBSTITUTE(PIMExport!CZ100,".",",")*1,PIMExport!CZ100))</f>
        <v>21700</v>
      </c>
      <c r="DA102" s="47">
        <f>IFERROR(PIMExport!DA100*1,IFERROR(SUBSTITUTE(PIMExport!DA100,".",",")*1,PIMExport!DA100))</f>
        <v>700</v>
      </c>
      <c r="DB102" s="47">
        <f>IFERROR(PIMExport!DB100*1,IFERROR(SUBSTITUTE(PIMExport!DB100,".",",")*1,PIMExport!DB100))</f>
        <v>0</v>
      </c>
      <c r="DC102" s="47">
        <f>IFERROR(PIMExport!DC100*1,IFERROR(SUBSTITUTE(PIMExport!DC100,".",",")*1,PIMExport!DC100))</f>
        <v>0</v>
      </c>
      <c r="DD102" s="47">
        <f>IFERROR(PIMExport!DD100*1,IFERROR(SUBSTITUTE(PIMExport!DD100,".",",")*1,PIMExport!DD100))</f>
        <v>0</v>
      </c>
      <c r="DE102" s="47">
        <f>IFERROR(PIMExport!DE100*1,IFERROR(SUBSTITUTE(PIMExport!DE100,".",",")*1,PIMExport!DE100))</f>
        <v>0</v>
      </c>
      <c r="DF102" s="47">
        <f>IFERROR(PIMExport!DF100*1,IFERROR(SUBSTITUTE(PIMExport!DF100,".",",")*1,PIMExport!DF100))</f>
        <v>0</v>
      </c>
      <c r="DG102" s="47">
        <f>IFERROR(PIMExport!DG100*1,IFERROR(SUBSTITUTE(PIMExport!DG100,".",",")*1,PIMExport!DG100))</f>
        <v>0</v>
      </c>
      <c r="DH102" s="47" t="str">
        <f>IFERROR(PIMExport!DH100*1,IFERROR(SUBSTITUTE(PIMExport!DH100,".",",")*1,PIMExport!DH100))</f>
        <v>Equal to or better than 0.025 mm</v>
      </c>
      <c r="DI102" s="47">
        <f>IFERROR(PIMExport!DI100*1,IFERROR(SUBSTITUTE(PIMExport!DI100,".",",")*1,PIMExport!DI100))</f>
        <v>0</v>
      </c>
      <c r="DJ102" s="47" t="str">
        <f>IFERROR(PIMExport!DJ100*1,IFERROR(SUBSTITUTE(PIMExport!DJ100,".",",")*1,PIMExport!DJ100))</f>
        <v>80 x 80 mm</v>
      </c>
      <c r="DK102" s="47" t="str">
        <f>IFERROR(PIMExport!DK100*1,IFERROR(SUBSTITUTE(PIMExport!DK100,".",",")*1,PIMExport!DK100))</f>
        <v>25 mm</v>
      </c>
      <c r="DL102" s="47">
        <f>IFERROR(PIMExport!DL100*1,IFERROR(SUBSTITUTE(PIMExport!DL100,".",",")*1,PIMExport!DL100))</f>
        <v>220</v>
      </c>
      <c r="DM102" s="47">
        <f>IFERROR(PIMExport!DM100*1,IFERROR(SUBSTITUTE(PIMExport!DM100,".",",")*1,PIMExport!DM100))</f>
        <v>11945</v>
      </c>
      <c r="DN102" s="47">
        <f>IFERROR(PIMExport!DN100*1,IFERROR(SUBSTITUTE(PIMExport!DN100,".",",")*1,PIMExport!DN100))</f>
        <v>0</v>
      </c>
      <c r="DO102" s="47">
        <f>IFERROR(PIMExport!DO100*1,IFERROR(SUBSTITUTE(PIMExport!DO100,".",",")*1,PIMExport!DO100))</f>
        <v>0</v>
      </c>
    </row>
    <row r="103" spans="1:119" ht="6.75" customHeight="1">
      <c r="A103" s="47" t="str">
        <f>IFERROR(PIMExport!A101*1,IFERROR(SUBSTITUTE(PIMExport!A101,".",",")*1,PIMExport!A101))</f>
        <v>WV08D50-N</v>
      </c>
      <c r="B103" s="47" t="str">
        <f>IFERROR(PIMExport!B101*1,IFERROR(SUBSTITUTE(PIMExport!B101,".",",")*1,PIMExport!B101))</f>
        <v>BallScrew</v>
      </c>
      <c r="C103" s="47" t="str">
        <f>IFERROR(PIMExport!C101*1,IFERROR(SUBSTITUTE(PIMExport!C101,".",",")*1,PIMExport!C101))</f>
        <v>No Guides</v>
      </c>
      <c r="D103" s="47">
        <f>IFERROR(PIMExport!D101*1,IFERROR(SUBSTITUTE(PIMExport!D101,".",",")*1,PIMExport!D101))</f>
        <v>5000</v>
      </c>
      <c r="E103" s="47">
        <f>IFERROR(PIMExport!E101*1,IFERROR(SUBSTITUTE(PIMExport!E101,".",",")*1,PIMExport!E101))</f>
        <v>2.25</v>
      </c>
      <c r="F103" s="47">
        <f>IFERROR(PIMExport!F101*1,IFERROR(SUBSTITUTE(PIMExport!F101,".",",")*1,PIMExport!F101))</f>
        <v>0</v>
      </c>
      <c r="G103" s="47">
        <f>IFERROR(PIMExport!G101*1,IFERROR(SUBSTITUTE(PIMExport!G101,".",",")*1,PIMExport!G101))</f>
        <v>7.95</v>
      </c>
      <c r="H103" s="47">
        <f>IFERROR(PIMExport!H101*1,IFERROR(SUBSTITUTE(PIMExport!H101,".",",")*1,PIMExport!H101))</f>
        <v>0.99</v>
      </c>
      <c r="I103" s="47">
        <f>IFERROR(PIMExport!I101*1,IFERROR(SUBSTITUTE(PIMExport!I101,".",",")*1,PIMExport!I101))</f>
        <v>1</v>
      </c>
      <c r="J103" s="47">
        <f>IFERROR(PIMExport!J101*1,IFERROR(SUBSTITUTE(PIMExport!J101,".",",")*1,PIMExport!J101))</f>
        <v>1</v>
      </c>
      <c r="K103" s="47">
        <f>IFERROR(PIMExport!K101*1,IFERROR(SUBSTITUTE(PIMExport!K101,".",",")*1,PIMExport!K101))</f>
        <v>0</v>
      </c>
      <c r="L103" s="47">
        <f>IFERROR(PIMExport!L101*1,IFERROR(SUBSTITUTE(PIMExport!L101,".",",")*1,PIMExport!L101))</f>
        <v>1.63E-4</v>
      </c>
      <c r="M103" s="47">
        <f>IFERROR(PIMExport!M101*1,IFERROR(SUBSTITUTE(PIMExport!M101,".",",")*1,PIMExport!M101))</f>
        <v>0.9</v>
      </c>
      <c r="N103" s="47">
        <f>IFERROR(PIMExport!N101*1,IFERROR(SUBSTITUTE(PIMExport!N101,".",",")*1,PIMExport!N101))</f>
        <v>150</v>
      </c>
      <c r="O103" s="47">
        <f>IFERROR(PIMExport!O101*1,IFERROR(SUBSTITUTE(PIMExport!O101,".",",")*1,PIMExport!O101))</f>
        <v>1500</v>
      </c>
      <c r="P103" s="47">
        <f>IFERROR(PIMExport!P101*1,IFERROR(SUBSTITUTE(PIMExport!P101,".",",")*1,PIMExport!P101))</f>
        <v>3000</v>
      </c>
      <c r="Q103" s="47">
        <f>IFERROR(PIMExport!Q101*1,IFERROR(SUBSTITUTE(PIMExport!Q101,".",",")*1,PIMExport!Q101))</f>
        <v>1.4</v>
      </c>
      <c r="R103" s="47">
        <f>IFERROR(PIMExport!R101*1,IFERROR(SUBSTITUTE(PIMExport!R101,".",",")*1,PIMExport!R101))</f>
        <v>2.2999999999999998</v>
      </c>
      <c r="S103" s="47">
        <f>IFERROR(PIMExport!S101*1,IFERROR(SUBSTITUTE(PIMExport!S101,".",",")*1,PIMExport!S101))</f>
        <v>3</v>
      </c>
      <c r="T103" s="47">
        <f>IFERROR(PIMExport!T101*1,IFERROR(SUBSTITUTE(PIMExport!T101,".",",")*1,PIMExport!T101))</f>
        <v>0.01</v>
      </c>
      <c r="U103" s="47">
        <f>IFERROR(PIMExport!U101*1,IFERROR(SUBSTITUTE(PIMExport!U101,".",",")*1,PIMExport!U101))</f>
        <v>0.1</v>
      </c>
      <c r="V103" s="47">
        <f>IFERROR(PIMExport!V101*1,IFERROR(SUBSTITUTE(PIMExport!V101,".",",")*1,PIMExport!V101))</f>
        <v>0</v>
      </c>
      <c r="W103" s="47">
        <f>IFERROR(PIMExport!W101*1,IFERROR(SUBSTITUTE(PIMExport!W101,".",",")*1,PIMExport!W101))</f>
        <v>0</v>
      </c>
      <c r="X103" s="47">
        <f>IFERROR(PIMExport!X101*1,IFERROR(SUBSTITUTE(PIMExport!X101,".",",")*1,PIMExport!X101))</f>
        <v>0</v>
      </c>
      <c r="Y103" s="47">
        <f>IFERROR(PIMExport!Y101*1,IFERROR(SUBSTITUTE(PIMExport!Y101,".",",")*1,PIMExport!Y101))</f>
        <v>5000</v>
      </c>
      <c r="Z103" s="47">
        <f>IFERROR(PIMExport!Z101*1,IFERROR(SUBSTITUTE(PIMExport!Z101,".",",")*1,PIMExport!Z101))</f>
        <v>0</v>
      </c>
      <c r="AA103" s="47">
        <f>IFERROR(PIMExport!AA101*1,IFERROR(SUBSTITUTE(PIMExport!AA101,".",",")*1,PIMExport!AA101))</f>
        <v>0</v>
      </c>
      <c r="AB103" s="47">
        <f>IFERROR(PIMExport!AB101*1,IFERROR(SUBSTITUTE(PIMExport!AB101,".",",")*1,PIMExport!AB101))</f>
        <v>0</v>
      </c>
      <c r="AC103" s="47">
        <f>IFERROR(PIMExport!AC101*1,IFERROR(SUBSTITUTE(PIMExport!AC101,".",",")*1,PIMExport!AC101))</f>
        <v>0</v>
      </c>
      <c r="AD103" s="47">
        <f>IFERROR(PIMExport!AD101*1,IFERROR(SUBSTITUTE(PIMExport!AD101,".",",")*1,PIMExport!AD101))</f>
        <v>0</v>
      </c>
      <c r="AE103" s="47">
        <f>IFERROR(PIMExport!AE101*1,IFERROR(SUBSTITUTE(PIMExport!AE101,".",",")*1,PIMExport!AE101))</f>
        <v>1.0000000000000001E-5</v>
      </c>
      <c r="AF103" s="47">
        <f>IFERROR(PIMExport!AF101*1,IFERROR(SUBSTITUTE(PIMExport!AF101,".",",")*1,PIMExport!AF101))</f>
        <v>1.0000000000000001E-5</v>
      </c>
      <c r="AG103" s="47">
        <f>IFERROR(PIMExport!AG101*1,IFERROR(SUBSTITUTE(PIMExport!AG101,".",",")*1,PIMExport!AG101))</f>
        <v>1.0000000000000001E-5</v>
      </c>
      <c r="AH103" s="47">
        <f>IFERROR(PIMExport!AH101*1,IFERROR(SUBSTITUTE(PIMExport!AH101,".",",")*1,PIMExport!AH101))</f>
        <v>1.0000000000000001E-5</v>
      </c>
      <c r="AI103" s="47">
        <f>IFERROR(PIMExport!AI101*1,IFERROR(SUBSTITUTE(PIMExport!AI101,".",",")*1,PIMExport!AI101))</f>
        <v>1.0000000000000001E-5</v>
      </c>
      <c r="AJ103" s="47">
        <f>IFERROR(PIMExport!AJ101*1,IFERROR(SUBSTITUTE(PIMExport!AJ101,".",",")*1,PIMExport!AJ101))</f>
        <v>0</v>
      </c>
      <c r="AK103" s="47">
        <f>IFERROR(PIMExport!AK101*1,IFERROR(SUBSTITUTE(PIMExport!AK101,".",",")*1,PIMExport!AK101))</f>
        <v>0</v>
      </c>
      <c r="AL103" s="47">
        <f>IFERROR(PIMExport!AL101*1,IFERROR(SUBSTITUTE(PIMExport!AL101,".",",")*1,PIMExport!AL101))</f>
        <v>2.5</v>
      </c>
      <c r="AM103" s="47">
        <f>IFERROR(PIMExport!AM101*1,IFERROR(SUBSTITUTE(PIMExport!AM101,".",",")*1,PIMExport!AM101))</f>
        <v>20</v>
      </c>
      <c r="AN103" s="47">
        <f>IFERROR(PIMExport!AN101*1,IFERROR(SUBSTITUTE(PIMExport!AN101,".",",")*1,PIMExport!AN101))</f>
        <v>1</v>
      </c>
      <c r="AO103" s="47">
        <f>IFERROR(PIMExport!AO101*1,IFERROR(SUBSTITUTE(PIMExport!AO101,".",",")*1,PIMExport!AO101))</f>
        <v>0</v>
      </c>
      <c r="AP103" s="47">
        <f>IFERROR(PIMExport!AP101*1,IFERROR(SUBSTITUTE(PIMExport!AP101,".",",")*1,PIMExport!AP101))</f>
        <v>0</v>
      </c>
      <c r="AQ103" s="47">
        <f>IFERROR(PIMExport!AQ101*1,IFERROR(SUBSTITUTE(PIMExport!AQ101,".",",")*1,PIMExport!AQ101))</f>
        <v>0</v>
      </c>
      <c r="AR103" s="47">
        <f>IFERROR(PIMExport!AR101*1,IFERROR(SUBSTITUTE(PIMExport!AR101,".",",")*1,PIMExport!AR101))</f>
        <v>0</v>
      </c>
      <c r="AS103" s="47">
        <f>IFERROR(PIMExport!AS101*1,IFERROR(SUBSTITUTE(PIMExport!AS101,".",",")*1,PIMExport!AS101))</f>
        <v>0</v>
      </c>
      <c r="AT103" s="47">
        <f>IFERROR(PIMExport!AT101*1,IFERROR(SUBSTITUTE(PIMExport!AT101,".",",")*1,PIMExport!AT101))</f>
        <v>0</v>
      </c>
      <c r="AU103" s="47">
        <f>IFERROR(PIMExport!AU101*1,IFERROR(SUBSTITUTE(PIMExport!AU101,".",",")*1,PIMExport!AU101))</f>
        <v>0</v>
      </c>
      <c r="AV103" s="47">
        <f>IFERROR(PIMExport!AV101*1,IFERROR(SUBSTITUTE(PIMExport!AV101,".",",")*1,PIMExport!AV101))</f>
        <v>0</v>
      </c>
      <c r="AW103" s="47">
        <f>IFERROR(PIMExport!AW101*1,IFERROR(SUBSTITUTE(PIMExport!AW101,".",",")*1,PIMExport!AW101))</f>
        <v>0</v>
      </c>
      <c r="AX103" s="47">
        <f>IFERROR(PIMExport!AX101*1,IFERROR(SUBSTITUTE(PIMExport!AX101,".",",")*1,PIMExport!AX101))</f>
        <v>0</v>
      </c>
      <c r="AY103" s="47">
        <f>IFERROR(PIMExport!AY101*1,IFERROR(SUBSTITUTE(PIMExport!AY101,".",",")*1,PIMExport!AY101))</f>
        <v>0</v>
      </c>
      <c r="AZ103" s="47">
        <f>IFERROR(PIMExport!AZ101*1,IFERROR(SUBSTITUTE(PIMExport!AZ101,".",",")*1,PIMExport!AZ101))</f>
        <v>0</v>
      </c>
      <c r="BA103" s="47">
        <f>IFERROR(PIMExport!BA101*1,IFERROR(SUBSTITUTE(PIMExport!BA101,".",",")*1,PIMExport!BA101))</f>
        <v>0</v>
      </c>
      <c r="BB103" s="47">
        <f>IFERROR(PIMExport!BB101*1,IFERROR(SUBSTITUTE(PIMExport!BB101,".",",")*1,PIMExport!BB101))</f>
        <v>0</v>
      </c>
      <c r="BC103" s="47">
        <f>IFERROR(PIMExport!BC101*1,IFERROR(SUBSTITUTE(PIMExport!BC101,".",",")*1,PIMExport!BC101))</f>
        <v>0</v>
      </c>
      <c r="BD103" s="47">
        <f>IFERROR(PIMExport!BD101*1,IFERROR(SUBSTITUTE(PIMExport!BD101,".",",")*1,PIMExport!BD101))</f>
        <v>0</v>
      </c>
      <c r="BE103" s="47">
        <f>IFERROR(PIMExport!BE101*1,IFERROR(SUBSTITUTE(PIMExport!BE101,".",",")*1,PIMExport!BE101))</f>
        <v>0</v>
      </c>
      <c r="BF103" s="47">
        <f>IFERROR(PIMExport!BF101*1,IFERROR(SUBSTITUTE(PIMExport!BF101,".",",")*1,PIMExport!BF101))</f>
        <v>0</v>
      </c>
      <c r="BG103" s="47">
        <f>IFERROR(PIMExport!BG101*1,IFERROR(SUBSTITUTE(PIMExport!BG101,".",",")*1,PIMExport!BG101))</f>
        <v>395</v>
      </c>
      <c r="BH103" s="47">
        <f>IFERROR(PIMExport!BH101*1,IFERROR(SUBSTITUTE(PIMExport!BH101,".",",")*1,PIMExport!BH101))</f>
        <v>460</v>
      </c>
      <c r="BI103" s="47">
        <f>IFERROR(PIMExport!BI101*1,IFERROR(SUBSTITUTE(PIMExport!BI101,".",",")*1,PIMExport!BI101))</f>
        <v>505</v>
      </c>
      <c r="BJ103" s="47">
        <f>IFERROR(PIMExport!BJ101*1,IFERROR(SUBSTITUTE(PIMExport!BJ101,".",",")*1,PIMExport!BJ101))</f>
        <v>550</v>
      </c>
      <c r="BK103" s="47">
        <f>IFERROR(PIMExport!BK101*1,IFERROR(SUBSTITUTE(PIMExport!BK101,".",",")*1,PIMExport!BK101))</f>
        <v>590</v>
      </c>
      <c r="BL103" s="47">
        <f>IFERROR(PIMExport!BL101*1,IFERROR(SUBSTITUTE(PIMExport!BL101,".",",")*1,PIMExport!BL101))</f>
        <v>635</v>
      </c>
      <c r="BM103" s="47">
        <f>IFERROR(PIMExport!BM101*1,IFERROR(SUBSTITUTE(PIMExport!BM101,".",",")*1,PIMExport!BM101))</f>
        <v>680</v>
      </c>
      <c r="BN103" s="47">
        <f>IFERROR(PIMExport!BN101*1,IFERROR(SUBSTITUTE(PIMExport!BN101,".",",")*1,PIMExport!BN101))</f>
        <v>725</v>
      </c>
      <c r="BO103" s="47">
        <f>IFERROR(PIMExport!BO101*1,IFERROR(SUBSTITUTE(PIMExport!BO101,".",",")*1,PIMExport!BO101))</f>
        <v>770</v>
      </c>
      <c r="BP103" s="47">
        <f>IFERROR(PIMExport!BP101*1,IFERROR(SUBSTITUTE(PIMExport!BP101,".",",")*1,PIMExport!BP101))</f>
        <v>815</v>
      </c>
      <c r="BQ103" s="47">
        <f>IFERROR(PIMExport!BQ101*1,IFERROR(SUBSTITUTE(PIMExport!BQ101,".",",")*1,PIMExport!BQ101))</f>
        <v>855</v>
      </c>
      <c r="BR103" s="47">
        <f>IFERROR(PIMExport!BR101*1,IFERROR(SUBSTITUTE(PIMExport!BR101,".",",")*1,PIMExport!BR101))</f>
        <v>895</v>
      </c>
      <c r="BS103" s="47">
        <f>IFERROR(PIMExport!BS101*1,IFERROR(SUBSTITUTE(PIMExport!BS101,".",",")*1,PIMExport!BS101))</f>
        <v>945</v>
      </c>
      <c r="BT103" s="47">
        <f>IFERROR(PIMExport!BT101*1,IFERROR(SUBSTITUTE(PIMExport!BT101,".",",")*1,PIMExport!BT101))</f>
        <v>0</v>
      </c>
      <c r="BU103" s="47">
        <f>IFERROR(PIMExport!BU101*1,IFERROR(SUBSTITUTE(PIMExport!BU101,".",",")*1,PIMExport!BU101))</f>
        <v>0</v>
      </c>
      <c r="BV103" s="47">
        <f>IFERROR(PIMExport!BV101*1,IFERROR(SUBSTITUTE(PIMExport!BV101,".",",")*1,PIMExport!BV101))</f>
        <v>0</v>
      </c>
      <c r="BW103" s="47">
        <f>IFERROR(PIMExport!BW101*1,IFERROR(SUBSTITUTE(PIMExport!BW101,".",",")*1,PIMExport!BW101))</f>
        <v>0</v>
      </c>
      <c r="BX103" s="47">
        <f>IFERROR(PIMExport!BX101*1,IFERROR(SUBSTITUTE(PIMExport!BX101,".",",")*1,PIMExport!BX101))</f>
        <v>0</v>
      </c>
      <c r="BY103" s="47">
        <f>IFERROR(PIMExport!BY101*1,IFERROR(SUBSTITUTE(PIMExport!BY101,".",",")*1,PIMExport!BY101))</f>
        <v>0</v>
      </c>
      <c r="BZ103" s="47">
        <f>IFERROR(PIMExport!BZ101*1,IFERROR(SUBSTITUTE(PIMExport!BZ101,".",",")*1,PIMExport!BZ101))</f>
        <v>0</v>
      </c>
      <c r="CA103" s="47">
        <f>IFERROR(PIMExport!CA101*1,IFERROR(SUBSTITUTE(PIMExport!CA101,".",",")*1,PIMExport!CA101))</f>
        <v>0</v>
      </c>
      <c r="CB103" s="47">
        <f>IFERROR(PIMExport!CB101*1,IFERROR(SUBSTITUTE(PIMExport!CB101,".",",")*1,PIMExport!CB101))</f>
        <v>776</v>
      </c>
      <c r="CC103" s="47">
        <f>IFERROR(PIMExport!CC101*1,IFERROR(SUBSTITUTE(PIMExport!CC101,".",",")*1,PIMExport!CC101))</f>
        <v>1671</v>
      </c>
      <c r="CD103" s="47">
        <f>IFERROR(PIMExport!CD101*1,IFERROR(SUBSTITUTE(PIMExport!CD101,".",",")*1,PIMExport!CD101))</f>
        <v>2506</v>
      </c>
      <c r="CE103" s="47">
        <f>IFERROR(PIMExport!CE101*1,IFERROR(SUBSTITUTE(PIMExport!CE101,".",",")*1,PIMExport!CE101))</f>
        <v>3341</v>
      </c>
      <c r="CF103" s="47">
        <f>IFERROR(PIMExport!CF101*1,IFERROR(SUBSTITUTE(PIMExport!CF101,".",",")*1,PIMExport!CF101))</f>
        <v>4176</v>
      </c>
      <c r="CG103" s="47">
        <f>IFERROR(PIMExport!CG101*1,IFERROR(SUBSTITUTE(PIMExport!CG101,".",",")*1,PIMExport!CG101))</f>
        <v>5016</v>
      </c>
      <c r="CH103" s="47">
        <f>IFERROR(PIMExport!CH101*1,IFERROR(SUBSTITUTE(PIMExport!CH101,".",",")*1,PIMExport!CH101))</f>
        <v>5851</v>
      </c>
      <c r="CI103" s="47">
        <f>IFERROR(PIMExport!CI101*1,IFERROR(SUBSTITUTE(PIMExport!CI101,".",",")*1,PIMExport!CI101))</f>
        <v>6686</v>
      </c>
      <c r="CJ103" s="47">
        <f>IFERROR(PIMExport!CJ101*1,IFERROR(SUBSTITUTE(PIMExport!CJ101,".",",")*1,PIMExport!CJ101))</f>
        <v>7521</v>
      </c>
      <c r="CK103" s="47">
        <f>IFERROR(PIMExport!CK101*1,IFERROR(SUBSTITUTE(PIMExport!CK101,".",",")*1,PIMExport!CK101))</f>
        <v>8381</v>
      </c>
      <c r="CL103" s="47">
        <f>IFERROR(PIMExport!CL101*1,IFERROR(SUBSTITUTE(PIMExport!CL101,".",",")*1,PIMExport!CL101))</f>
        <v>9246</v>
      </c>
      <c r="CM103" s="47">
        <f>IFERROR(PIMExport!CM101*1,IFERROR(SUBSTITUTE(PIMExport!CM101,".",",")*1,PIMExport!CM101))</f>
        <v>10111</v>
      </c>
      <c r="CN103" s="47">
        <f>IFERROR(PIMExport!CN101*1,IFERROR(SUBSTITUTE(PIMExport!CN101,".",",")*1,PIMExport!CN101))</f>
        <v>11001</v>
      </c>
      <c r="CO103" s="47">
        <f>IFERROR(PIMExport!CO101*1,IFERROR(SUBSTITUTE(PIMExport!CO101,".",",")*1,PIMExport!CO101))</f>
        <v>15000</v>
      </c>
      <c r="CP103" s="47">
        <f>IFERROR(PIMExport!CP101*1,IFERROR(SUBSTITUTE(PIMExport!CP101,".",",")*1,PIMExport!CP101))</f>
        <v>0</v>
      </c>
      <c r="CQ103" s="47">
        <f>IFERROR(PIMExport!CQ101*1,IFERROR(SUBSTITUTE(PIMExport!CQ101,".",",")*1,PIMExport!CQ101))</f>
        <v>0</v>
      </c>
      <c r="CR103" s="47">
        <f>IFERROR(PIMExport!CR101*1,IFERROR(SUBSTITUTE(PIMExport!CR101,".",",")*1,PIMExport!CR101))</f>
        <v>0</v>
      </c>
      <c r="CS103" s="47">
        <f>IFERROR(PIMExport!CS101*1,IFERROR(SUBSTITUTE(PIMExport!CS101,".",",")*1,PIMExport!CS101))</f>
        <v>0</v>
      </c>
      <c r="CT103" s="47">
        <f>IFERROR(PIMExport!CT101*1,IFERROR(SUBSTITUTE(PIMExport!CT101,".",",")*1,PIMExport!CT101))</f>
        <v>0</v>
      </c>
      <c r="CU103" s="47">
        <f>IFERROR(PIMExport!CU101*1,IFERROR(SUBSTITUTE(PIMExport!CU101,".",",")*1,PIMExport!CU101))</f>
        <v>50</v>
      </c>
      <c r="CV103" s="47">
        <f>IFERROR(PIMExport!CV101*1,IFERROR(SUBSTITUTE(PIMExport!CV101,".",",")*1,PIMExport!CV101))</f>
        <v>15400</v>
      </c>
      <c r="CW103" s="47">
        <f>IFERROR(PIMExport!CW101*1,IFERROR(SUBSTITUTE(PIMExport!CW101,".",",")*1,PIMExport!CW101))</f>
        <v>2.2499999999999999E-4</v>
      </c>
      <c r="CX103" s="47">
        <f>IFERROR(PIMExport!CX101*1,IFERROR(SUBSTITUTE(PIMExport!CX101,".",",")*1,PIMExport!CX101))</f>
        <v>500</v>
      </c>
      <c r="CY103" s="47">
        <f>IFERROR(PIMExport!CY101*1,IFERROR(SUBSTITUTE(PIMExport!CY101,".",",")*1,PIMExport!CY101))</f>
        <v>700</v>
      </c>
      <c r="CZ103" s="47">
        <f>IFERROR(PIMExport!CZ101*1,IFERROR(SUBSTITUTE(PIMExport!CZ101,".",",")*1,PIMExport!CZ101))</f>
        <v>21700</v>
      </c>
      <c r="DA103" s="47">
        <f>IFERROR(PIMExport!DA101*1,IFERROR(SUBSTITUTE(PIMExport!DA101,".",",")*1,PIMExport!DA101))</f>
        <v>700</v>
      </c>
      <c r="DB103" s="47">
        <f>IFERROR(PIMExport!DB101*1,IFERROR(SUBSTITUTE(PIMExport!DB101,".",",")*1,PIMExport!DB101))</f>
        <v>0</v>
      </c>
      <c r="DC103" s="47">
        <f>IFERROR(PIMExport!DC101*1,IFERROR(SUBSTITUTE(PIMExport!DC101,".",",")*1,PIMExport!DC101))</f>
        <v>0</v>
      </c>
      <c r="DD103" s="47">
        <f>IFERROR(PIMExport!DD101*1,IFERROR(SUBSTITUTE(PIMExport!DD101,".",",")*1,PIMExport!DD101))</f>
        <v>0</v>
      </c>
      <c r="DE103" s="47">
        <f>IFERROR(PIMExport!DE101*1,IFERROR(SUBSTITUTE(PIMExport!DE101,".",",")*1,PIMExport!DE101))</f>
        <v>0</v>
      </c>
      <c r="DF103" s="47">
        <f>IFERROR(PIMExport!DF101*1,IFERROR(SUBSTITUTE(PIMExport!DF101,".",",")*1,PIMExport!DF101))</f>
        <v>0</v>
      </c>
      <c r="DG103" s="47">
        <f>IFERROR(PIMExport!DG101*1,IFERROR(SUBSTITUTE(PIMExport!DG101,".",",")*1,PIMExport!DG101))</f>
        <v>0</v>
      </c>
      <c r="DH103" s="47" t="str">
        <f>IFERROR(PIMExport!DH101*1,IFERROR(SUBSTITUTE(PIMExport!DH101,".",",")*1,PIMExport!DH101))</f>
        <v>Equal to or better than 0.025 mm</v>
      </c>
      <c r="DI103" s="47">
        <f>IFERROR(PIMExport!DI101*1,IFERROR(SUBSTITUTE(PIMExport!DI101,".",",")*1,PIMExport!DI101))</f>
        <v>0</v>
      </c>
      <c r="DJ103" s="47" t="str">
        <f>IFERROR(PIMExport!DJ101*1,IFERROR(SUBSTITUTE(PIMExport!DJ101,".",",")*1,PIMExport!DJ101))</f>
        <v>80 x 80 mm</v>
      </c>
      <c r="DK103" s="47" t="str">
        <f>IFERROR(PIMExport!DK101*1,IFERROR(SUBSTITUTE(PIMExport!DK101,".",",")*1,PIMExport!DK101))</f>
        <v>25 mm</v>
      </c>
      <c r="DL103" s="47">
        <f>IFERROR(PIMExport!DL101*1,IFERROR(SUBSTITUTE(PIMExport!DL101,".",",")*1,PIMExport!DL101))</f>
        <v>220</v>
      </c>
      <c r="DM103" s="47">
        <f>IFERROR(PIMExport!DM101*1,IFERROR(SUBSTITUTE(PIMExport!DM101,".",",")*1,PIMExport!DM101))</f>
        <v>5635</v>
      </c>
      <c r="DN103" s="47">
        <f>IFERROR(PIMExport!DN101*1,IFERROR(SUBSTITUTE(PIMExport!DN101,".",",")*1,PIMExport!DN101))</f>
        <v>0</v>
      </c>
      <c r="DO103" s="47">
        <f>IFERROR(PIMExport!DO101*1,IFERROR(SUBSTITUTE(PIMExport!DO101,".",",")*1,PIMExport!DO101))</f>
        <v>0</v>
      </c>
    </row>
    <row r="104" spans="1:119" ht="5.25" customHeight="1">
      <c r="A104" s="47" t="str">
        <f>IFERROR(PIMExport!A102*1,IFERROR(SUBSTITUTE(PIMExport!A102,".",",")*1,PIMExport!A102))</f>
        <v>WV12D05-N</v>
      </c>
      <c r="B104" s="47" t="str">
        <f>IFERROR(PIMExport!B102*1,IFERROR(SUBSTITUTE(PIMExport!B102,".",",")*1,PIMExport!B102))</f>
        <v>BallScrew</v>
      </c>
      <c r="C104" s="47" t="str">
        <f>IFERROR(PIMExport!C102*1,IFERROR(SUBSTITUTE(PIMExport!C102,".",",")*1,PIMExport!C102))</f>
        <v>No Guides</v>
      </c>
      <c r="D104" s="47">
        <f>IFERROR(PIMExport!D102*1,IFERROR(SUBSTITUTE(PIMExport!D102,".",",")*1,PIMExport!D102))</f>
        <v>11000</v>
      </c>
      <c r="E104" s="47">
        <f>IFERROR(PIMExport!E102*1,IFERROR(SUBSTITUTE(PIMExport!E102,".",",")*1,PIMExport!E102))</f>
        <v>4.75</v>
      </c>
      <c r="F104" s="47">
        <f>IFERROR(PIMExport!F102*1,IFERROR(SUBSTITUTE(PIMExport!F102,".",",")*1,PIMExport!F102))</f>
        <v>0</v>
      </c>
      <c r="G104" s="47">
        <f>IFERROR(PIMExport!G102*1,IFERROR(SUBSTITUTE(PIMExport!G102,".",",")*1,PIMExport!G102))</f>
        <v>18.100000000000001</v>
      </c>
      <c r="H104" s="47">
        <f>IFERROR(PIMExport!H102*1,IFERROR(SUBSTITUTE(PIMExport!H102,".",",")*1,PIMExport!H102))</f>
        <v>1.94</v>
      </c>
      <c r="I104" s="47">
        <f>IFERROR(PIMExport!I102*1,IFERROR(SUBSTITUTE(PIMExport!I102,".",",")*1,PIMExport!I102))</f>
        <v>1</v>
      </c>
      <c r="J104" s="47">
        <f>IFERROR(PIMExport!J102*1,IFERROR(SUBSTITUTE(PIMExport!J102,".",",")*1,PIMExport!J102))</f>
        <v>1</v>
      </c>
      <c r="K104" s="47">
        <f>IFERROR(PIMExport!K102*1,IFERROR(SUBSTITUTE(PIMExport!K102,".",",")*1,PIMExport!K102))</f>
        <v>0</v>
      </c>
      <c r="L104" s="47">
        <f>IFERROR(PIMExport!L102*1,IFERROR(SUBSTITUTE(PIMExport!L102,".",",")*1,PIMExport!L102))</f>
        <v>3.8000000000000002E-4</v>
      </c>
      <c r="M104" s="47">
        <f>IFERROR(PIMExport!M102*1,IFERROR(SUBSTITUTE(PIMExport!M102,".",",")*1,PIMExport!M102))</f>
        <v>0.9</v>
      </c>
      <c r="N104" s="47">
        <f>IFERROR(PIMExport!N102*1,IFERROR(SUBSTITUTE(PIMExport!N102,".",",")*1,PIMExport!N102))</f>
        <v>150</v>
      </c>
      <c r="O104" s="47">
        <f>IFERROR(PIMExport!O102*1,IFERROR(SUBSTITUTE(PIMExport!O102,".",",")*1,PIMExport!O102))</f>
        <v>1500</v>
      </c>
      <c r="P104" s="47">
        <f>IFERROR(PIMExport!P102*1,IFERROR(SUBSTITUTE(PIMExport!P102,".",",")*1,PIMExport!P102))</f>
        <v>3000</v>
      </c>
      <c r="Q104" s="47">
        <f>IFERROR(PIMExport!Q102*1,IFERROR(SUBSTITUTE(PIMExport!Q102,".",",")*1,PIMExport!Q102))</f>
        <v>1</v>
      </c>
      <c r="R104" s="47">
        <f>IFERROR(PIMExport!R102*1,IFERROR(SUBSTITUTE(PIMExport!R102,".",",")*1,PIMExport!R102))</f>
        <v>2.1</v>
      </c>
      <c r="S104" s="47">
        <f>IFERROR(PIMExport!S102*1,IFERROR(SUBSTITUTE(PIMExport!S102,".",",")*1,PIMExport!S102))</f>
        <v>2.4</v>
      </c>
      <c r="T104" s="47">
        <f>IFERROR(PIMExport!T102*1,IFERROR(SUBSTITUTE(PIMExport!T102,".",",")*1,PIMExport!T102))</f>
        <v>0.01</v>
      </c>
      <c r="U104" s="47">
        <f>IFERROR(PIMExport!U102*1,IFERROR(SUBSTITUTE(PIMExport!U102,".",",")*1,PIMExport!U102))</f>
        <v>0.1</v>
      </c>
      <c r="V104" s="47">
        <f>IFERROR(PIMExport!V102*1,IFERROR(SUBSTITUTE(PIMExport!V102,".",",")*1,PIMExport!V102))</f>
        <v>0</v>
      </c>
      <c r="W104" s="47">
        <f>IFERROR(PIMExport!W102*1,IFERROR(SUBSTITUTE(PIMExport!W102,".",",")*1,PIMExport!W102))</f>
        <v>0</v>
      </c>
      <c r="X104" s="47">
        <f>IFERROR(PIMExport!X102*1,IFERROR(SUBSTITUTE(PIMExport!X102,".",",")*1,PIMExport!X102))</f>
        <v>0</v>
      </c>
      <c r="Y104" s="47">
        <f>IFERROR(PIMExport!Y102*1,IFERROR(SUBSTITUTE(PIMExport!Y102,".",",")*1,PIMExport!Y102))</f>
        <v>12000</v>
      </c>
      <c r="Z104" s="47">
        <f>IFERROR(PIMExport!Z102*1,IFERROR(SUBSTITUTE(PIMExport!Z102,".",",")*1,PIMExport!Z102))</f>
        <v>0</v>
      </c>
      <c r="AA104" s="47">
        <f>IFERROR(PIMExport!AA102*1,IFERROR(SUBSTITUTE(PIMExport!AA102,".",",")*1,PIMExport!AA102))</f>
        <v>0</v>
      </c>
      <c r="AB104" s="47">
        <f>IFERROR(PIMExport!AB102*1,IFERROR(SUBSTITUTE(PIMExport!AB102,".",",")*1,PIMExport!AB102))</f>
        <v>0</v>
      </c>
      <c r="AC104" s="47">
        <f>IFERROR(PIMExport!AC102*1,IFERROR(SUBSTITUTE(PIMExport!AC102,".",",")*1,PIMExport!AC102))</f>
        <v>0</v>
      </c>
      <c r="AD104" s="47">
        <f>IFERROR(PIMExport!AD102*1,IFERROR(SUBSTITUTE(PIMExport!AD102,".",",")*1,PIMExport!AD102))</f>
        <v>0</v>
      </c>
      <c r="AE104" s="47">
        <f>IFERROR(PIMExport!AE102*1,IFERROR(SUBSTITUTE(PIMExport!AE102,".",",")*1,PIMExport!AE102))</f>
        <v>1.0000000000000001E-5</v>
      </c>
      <c r="AF104" s="47">
        <f>IFERROR(PIMExport!AF102*1,IFERROR(SUBSTITUTE(PIMExport!AF102,".",",")*1,PIMExport!AF102))</f>
        <v>1.0000000000000001E-5</v>
      </c>
      <c r="AG104" s="47">
        <f>IFERROR(PIMExport!AG102*1,IFERROR(SUBSTITUTE(PIMExport!AG102,".",",")*1,PIMExport!AG102))</f>
        <v>1.0000000000000001E-5</v>
      </c>
      <c r="AH104" s="47">
        <f>IFERROR(PIMExport!AH102*1,IFERROR(SUBSTITUTE(PIMExport!AH102,".",",")*1,PIMExport!AH102))</f>
        <v>1.0000000000000001E-5</v>
      </c>
      <c r="AI104" s="47">
        <f>IFERROR(PIMExport!AI102*1,IFERROR(SUBSTITUTE(PIMExport!AI102,".",",")*1,PIMExport!AI102))</f>
        <v>1.0000000000000001E-5</v>
      </c>
      <c r="AJ104" s="47">
        <f>IFERROR(PIMExport!AJ102*1,IFERROR(SUBSTITUTE(PIMExport!AJ102,".",",")*1,PIMExport!AJ102))</f>
        <v>0</v>
      </c>
      <c r="AK104" s="47">
        <f>IFERROR(PIMExport!AK102*1,IFERROR(SUBSTITUTE(PIMExport!AK102,".",",")*1,PIMExport!AK102))</f>
        <v>0</v>
      </c>
      <c r="AL104" s="47">
        <f>IFERROR(PIMExport!AL102*1,IFERROR(SUBSTITUTE(PIMExport!AL102,".",",")*1,PIMExport!AL102))</f>
        <v>0.25</v>
      </c>
      <c r="AM104" s="47">
        <f>IFERROR(PIMExport!AM102*1,IFERROR(SUBSTITUTE(PIMExport!AM102,".",",")*1,PIMExport!AM102))</f>
        <v>20</v>
      </c>
      <c r="AN104" s="47">
        <f>IFERROR(PIMExport!AN102*1,IFERROR(SUBSTITUTE(PIMExport!AN102,".",",")*1,PIMExport!AN102))</f>
        <v>1</v>
      </c>
      <c r="AO104" s="47">
        <f>IFERROR(PIMExport!AO102*1,IFERROR(SUBSTITUTE(PIMExport!AO102,".",",")*1,PIMExport!AO102))</f>
        <v>0</v>
      </c>
      <c r="AP104" s="47">
        <f>IFERROR(PIMExport!AP102*1,IFERROR(SUBSTITUTE(PIMExport!AP102,".",",")*1,PIMExport!AP102))</f>
        <v>0</v>
      </c>
      <c r="AQ104" s="47">
        <f>IFERROR(PIMExport!AQ102*1,IFERROR(SUBSTITUTE(PIMExport!AQ102,".",",")*1,PIMExport!AQ102))</f>
        <v>0</v>
      </c>
      <c r="AR104" s="47">
        <f>IFERROR(PIMExport!AR102*1,IFERROR(SUBSTITUTE(PIMExport!AR102,".",",")*1,PIMExport!AR102))</f>
        <v>0</v>
      </c>
      <c r="AS104" s="47">
        <f>IFERROR(PIMExport!AS102*1,IFERROR(SUBSTITUTE(PIMExport!AS102,".",",")*1,PIMExport!AS102))</f>
        <v>0</v>
      </c>
      <c r="AT104" s="47">
        <f>IFERROR(PIMExport!AT102*1,IFERROR(SUBSTITUTE(PIMExport!AT102,".",",")*1,PIMExport!AT102))</f>
        <v>0</v>
      </c>
      <c r="AU104" s="47">
        <f>IFERROR(PIMExport!AU102*1,IFERROR(SUBSTITUTE(PIMExport!AU102,".",",")*1,PIMExport!AU102))</f>
        <v>0</v>
      </c>
      <c r="AV104" s="47">
        <f>IFERROR(PIMExport!AV102*1,IFERROR(SUBSTITUTE(PIMExport!AV102,".",",")*1,PIMExport!AV102))</f>
        <v>0</v>
      </c>
      <c r="AW104" s="47">
        <f>IFERROR(PIMExport!AW102*1,IFERROR(SUBSTITUTE(PIMExport!AW102,".",",")*1,PIMExport!AW102))</f>
        <v>0</v>
      </c>
      <c r="AX104" s="47">
        <f>IFERROR(PIMExport!AX102*1,IFERROR(SUBSTITUTE(PIMExport!AX102,".",",")*1,PIMExport!AX102))</f>
        <v>0</v>
      </c>
      <c r="AY104" s="47">
        <f>IFERROR(PIMExport!AY102*1,IFERROR(SUBSTITUTE(PIMExport!AY102,".",",")*1,PIMExport!AY102))</f>
        <v>0</v>
      </c>
      <c r="AZ104" s="47">
        <f>IFERROR(PIMExport!AZ102*1,IFERROR(SUBSTITUTE(PIMExport!AZ102,".",",")*1,PIMExport!AZ102))</f>
        <v>0</v>
      </c>
      <c r="BA104" s="47">
        <f>IFERROR(PIMExport!BA102*1,IFERROR(SUBSTITUTE(PIMExport!BA102,".",",")*1,PIMExport!BA102))</f>
        <v>0</v>
      </c>
      <c r="BB104" s="47">
        <f>IFERROR(PIMExport!BB102*1,IFERROR(SUBSTITUTE(PIMExport!BB102,".",",")*1,PIMExport!BB102))</f>
        <v>0</v>
      </c>
      <c r="BC104" s="47">
        <f>IFERROR(PIMExport!BC102*1,IFERROR(SUBSTITUTE(PIMExport!BC102,".",",")*1,PIMExport!BC102))</f>
        <v>0</v>
      </c>
      <c r="BD104" s="47">
        <f>IFERROR(PIMExport!BD102*1,IFERROR(SUBSTITUTE(PIMExport!BD102,".",",")*1,PIMExport!BD102))</f>
        <v>0</v>
      </c>
      <c r="BE104" s="47">
        <f>IFERROR(PIMExport!BE102*1,IFERROR(SUBSTITUTE(PIMExport!BE102,".",",")*1,PIMExport!BE102))</f>
        <v>0</v>
      </c>
      <c r="BF104" s="47">
        <f>IFERROR(PIMExport!BF102*1,IFERROR(SUBSTITUTE(PIMExport!BF102,".",",")*1,PIMExport!BF102))</f>
        <v>0</v>
      </c>
      <c r="BG104" s="47">
        <f>IFERROR(PIMExport!BG102*1,IFERROR(SUBSTITUTE(PIMExport!BG102,".",",")*1,PIMExport!BG102))</f>
        <v>465</v>
      </c>
      <c r="BH104" s="47">
        <f>IFERROR(PIMExport!BH102*1,IFERROR(SUBSTITUTE(PIMExport!BH102,".",",")*1,PIMExport!BH102))</f>
        <v>570</v>
      </c>
      <c r="BI104" s="47">
        <f>IFERROR(PIMExport!BI102*1,IFERROR(SUBSTITUTE(PIMExport!BI102,".",",")*1,PIMExport!BI102))</f>
        <v>640</v>
      </c>
      <c r="BJ104" s="47">
        <f>IFERROR(PIMExport!BJ102*1,IFERROR(SUBSTITUTE(PIMExport!BJ102,".",",")*1,PIMExport!BJ102))</f>
        <v>710</v>
      </c>
      <c r="BK104" s="47">
        <f>IFERROR(PIMExport!BK102*1,IFERROR(SUBSTITUTE(PIMExport!BK102,".",",")*1,PIMExport!BK102))</f>
        <v>780</v>
      </c>
      <c r="BL104" s="47">
        <f>IFERROR(PIMExport!BL102*1,IFERROR(SUBSTITUTE(PIMExport!BL102,".",",")*1,PIMExport!BL102))</f>
        <v>845</v>
      </c>
      <c r="BM104" s="47">
        <f>IFERROR(PIMExport!BM102*1,IFERROR(SUBSTITUTE(PIMExport!BM102,".",",")*1,PIMExport!BM102))</f>
        <v>910</v>
      </c>
      <c r="BN104" s="47">
        <f>IFERROR(PIMExport!BN102*1,IFERROR(SUBSTITUTE(PIMExport!BN102,".",",")*1,PIMExport!BN102))</f>
        <v>980</v>
      </c>
      <c r="BO104" s="47">
        <f>IFERROR(PIMExport!BO102*1,IFERROR(SUBSTITUTE(PIMExport!BO102,".",",")*1,PIMExport!BO102))</f>
        <v>1050</v>
      </c>
      <c r="BP104" s="47">
        <f>IFERROR(PIMExport!BP102*1,IFERROR(SUBSTITUTE(PIMExport!BP102,".",",")*1,PIMExport!BP102))</f>
        <v>1125</v>
      </c>
      <c r="BQ104" s="47">
        <f>IFERROR(PIMExport!BQ102*1,IFERROR(SUBSTITUTE(PIMExport!BQ102,".",",")*1,PIMExport!BQ102))</f>
        <v>1190</v>
      </c>
      <c r="BR104" s="47">
        <f>IFERROR(PIMExport!BR102*1,IFERROR(SUBSTITUTE(PIMExport!BR102,".",",")*1,PIMExport!BR102))</f>
        <v>1260</v>
      </c>
      <c r="BS104" s="47">
        <f>IFERROR(PIMExport!BS102*1,IFERROR(SUBSTITUTE(PIMExport!BS102,".",",")*1,PIMExport!BS102))</f>
        <v>0</v>
      </c>
      <c r="BT104" s="47">
        <f>IFERROR(PIMExport!BT102*1,IFERROR(SUBSTITUTE(PIMExport!BT102,".",",")*1,PIMExport!BT102))</f>
        <v>0</v>
      </c>
      <c r="BU104" s="47">
        <f>IFERROR(PIMExport!BU102*1,IFERROR(SUBSTITUTE(PIMExport!BU102,".",",")*1,PIMExport!BU102))</f>
        <v>0</v>
      </c>
      <c r="BV104" s="47">
        <f>IFERROR(PIMExport!BV102*1,IFERROR(SUBSTITUTE(PIMExport!BV102,".",",")*1,PIMExport!BV102))</f>
        <v>0</v>
      </c>
      <c r="BW104" s="47">
        <f>IFERROR(PIMExport!BW102*1,IFERROR(SUBSTITUTE(PIMExport!BW102,".",",")*1,PIMExport!BW102))</f>
        <v>0</v>
      </c>
      <c r="BX104" s="47">
        <f>IFERROR(PIMExport!BX102*1,IFERROR(SUBSTITUTE(PIMExport!BX102,".",",")*1,PIMExport!BX102))</f>
        <v>0</v>
      </c>
      <c r="BY104" s="47">
        <f>IFERROR(PIMExport!BY102*1,IFERROR(SUBSTITUTE(PIMExport!BY102,".",",")*1,PIMExport!BY102))</f>
        <v>0</v>
      </c>
      <c r="BZ104" s="47">
        <f>IFERROR(PIMExport!BZ102*1,IFERROR(SUBSTITUTE(PIMExport!BZ102,".",",")*1,PIMExport!BZ102))</f>
        <v>0</v>
      </c>
      <c r="CA104" s="47">
        <f>IFERROR(PIMExport!CA102*1,IFERROR(SUBSTITUTE(PIMExport!CA102,".",",")*1,PIMExport!CA102))</f>
        <v>0</v>
      </c>
      <c r="CB104" s="47">
        <f>IFERROR(PIMExport!CB102*1,IFERROR(SUBSTITUTE(PIMExport!CB102,".",",")*1,PIMExport!CB102))</f>
        <v>941</v>
      </c>
      <c r="CC104" s="47">
        <f>IFERROR(PIMExport!CC102*1,IFERROR(SUBSTITUTE(PIMExport!CC102,".",",")*1,PIMExport!CC102))</f>
        <v>1861</v>
      </c>
      <c r="CD104" s="47">
        <f>IFERROR(PIMExport!CD102*1,IFERROR(SUBSTITUTE(PIMExport!CD102,".",",")*1,PIMExport!CD102))</f>
        <v>2791</v>
      </c>
      <c r="CE104" s="47">
        <f>IFERROR(PIMExport!CE102*1,IFERROR(SUBSTITUTE(PIMExport!CE102,".",",")*1,PIMExport!CE102))</f>
        <v>3721</v>
      </c>
      <c r="CF104" s="47">
        <f>IFERROR(PIMExport!CF102*1,IFERROR(SUBSTITUTE(PIMExport!CF102,".",",")*1,PIMExport!CF102))</f>
        <v>4651</v>
      </c>
      <c r="CG104" s="47">
        <f>IFERROR(PIMExport!CG102*1,IFERROR(SUBSTITUTE(PIMExport!CG102,".",",")*1,PIMExport!CG102))</f>
        <v>5586</v>
      </c>
      <c r="CH104" s="47">
        <f>IFERROR(PIMExport!CH102*1,IFERROR(SUBSTITUTE(PIMExport!CH102,".",",")*1,PIMExport!CH102))</f>
        <v>6521</v>
      </c>
      <c r="CI104" s="47">
        <f>IFERROR(PIMExport!CI102*1,IFERROR(SUBSTITUTE(PIMExport!CI102,".",",")*1,PIMExport!CI102))</f>
        <v>7451</v>
      </c>
      <c r="CJ104" s="47">
        <f>IFERROR(PIMExport!CJ102*1,IFERROR(SUBSTITUTE(PIMExport!CJ102,".",",")*1,PIMExport!CJ102))</f>
        <v>8381</v>
      </c>
      <c r="CK104" s="47">
        <f>IFERROR(PIMExport!CK102*1,IFERROR(SUBSTITUTE(PIMExport!CK102,".",",")*1,PIMExport!CK102))</f>
        <v>9376</v>
      </c>
      <c r="CL104" s="47">
        <f>IFERROR(PIMExport!CL102*1,IFERROR(SUBSTITUTE(PIMExport!CL102,".",",")*1,PIMExport!CL102))</f>
        <v>10301</v>
      </c>
      <c r="CM104" s="47">
        <f>IFERROR(PIMExport!CM102*1,IFERROR(SUBSTITUTE(PIMExport!CM102,".",",")*1,PIMExport!CM102))</f>
        <v>11001</v>
      </c>
      <c r="CN104" s="47">
        <f>IFERROR(PIMExport!CN102*1,IFERROR(SUBSTITUTE(PIMExport!CN102,".",",")*1,PIMExport!CN102))</f>
        <v>15000</v>
      </c>
      <c r="CO104" s="47">
        <f>IFERROR(PIMExport!CO102*1,IFERROR(SUBSTITUTE(PIMExport!CO102,".",",")*1,PIMExport!CO102))</f>
        <v>0</v>
      </c>
      <c r="CP104" s="47">
        <f>IFERROR(PIMExport!CP102*1,IFERROR(SUBSTITUTE(PIMExport!CP102,".",",")*1,PIMExport!CP102))</f>
        <v>0</v>
      </c>
      <c r="CQ104" s="47">
        <f>IFERROR(PIMExport!CQ102*1,IFERROR(SUBSTITUTE(PIMExport!CQ102,".",",")*1,PIMExport!CQ102))</f>
        <v>0</v>
      </c>
      <c r="CR104" s="47">
        <f>IFERROR(PIMExport!CR102*1,IFERROR(SUBSTITUTE(PIMExport!CR102,".",",")*1,PIMExport!CR102))</f>
        <v>0</v>
      </c>
      <c r="CS104" s="47">
        <f>IFERROR(PIMExport!CS102*1,IFERROR(SUBSTITUTE(PIMExport!CS102,".",",")*1,PIMExport!CS102))</f>
        <v>0</v>
      </c>
      <c r="CT104" s="47">
        <f>IFERROR(PIMExport!CT102*1,IFERROR(SUBSTITUTE(PIMExport!CT102,".",",")*1,PIMExport!CT102))</f>
        <v>0</v>
      </c>
      <c r="CU104" s="47">
        <f>IFERROR(PIMExport!CU102*1,IFERROR(SUBSTITUTE(PIMExport!CU102,".",",")*1,PIMExport!CU102))</f>
        <v>5</v>
      </c>
      <c r="CV104" s="47">
        <f>IFERROR(PIMExport!CV102*1,IFERROR(SUBSTITUTE(PIMExport!CV102,".",",")*1,PIMExport!CV102))</f>
        <v>21500</v>
      </c>
      <c r="CW104" s="47">
        <f>IFERROR(PIMExport!CW102*1,IFERROR(SUBSTITUTE(PIMExport!CW102,".",",")*1,PIMExport!CW102))</f>
        <v>6.3400000000000001E-4</v>
      </c>
      <c r="CX104" s="47">
        <f>IFERROR(PIMExport!CX102*1,IFERROR(SUBSTITUTE(PIMExport!CX102,".",",")*1,PIMExport!CX102))</f>
        <v>1200</v>
      </c>
      <c r="CY104" s="47">
        <f>IFERROR(PIMExport!CY102*1,IFERROR(SUBSTITUTE(PIMExport!CY102,".",",")*1,PIMExport!CY102))</f>
        <v>1500</v>
      </c>
      <c r="CZ104" s="47">
        <f>IFERROR(PIMExport!CZ102*1,IFERROR(SUBSTITUTE(PIMExport!CZ102,".",",")*1,PIMExport!CZ102))</f>
        <v>34500</v>
      </c>
      <c r="DA104" s="47">
        <f>IFERROR(PIMExport!DA102*1,IFERROR(SUBSTITUTE(PIMExport!DA102,".",",")*1,PIMExport!DA102))</f>
        <v>1000</v>
      </c>
      <c r="DB104" s="47">
        <f>IFERROR(PIMExport!DB102*1,IFERROR(SUBSTITUTE(PIMExport!DB102,".",",")*1,PIMExport!DB102))</f>
        <v>0</v>
      </c>
      <c r="DC104" s="47">
        <f>IFERROR(PIMExport!DC102*1,IFERROR(SUBSTITUTE(PIMExport!DC102,".",",")*1,PIMExport!DC102))</f>
        <v>0</v>
      </c>
      <c r="DD104" s="47">
        <f>IFERROR(PIMExport!DD102*1,IFERROR(SUBSTITUTE(PIMExport!DD102,".",",")*1,PIMExport!DD102))</f>
        <v>0</v>
      </c>
      <c r="DE104" s="47">
        <f>IFERROR(PIMExport!DE102*1,IFERROR(SUBSTITUTE(PIMExport!DE102,".",",")*1,PIMExport!DE102))</f>
        <v>0</v>
      </c>
      <c r="DF104" s="47">
        <f>IFERROR(PIMExport!DF102*1,IFERROR(SUBSTITUTE(PIMExport!DF102,".",",")*1,PIMExport!DF102))</f>
        <v>0</v>
      </c>
      <c r="DG104" s="47">
        <f>IFERROR(PIMExport!DG102*1,IFERROR(SUBSTITUTE(PIMExport!DG102,".",",")*1,PIMExport!DG102))</f>
        <v>0</v>
      </c>
      <c r="DH104" s="47" t="str">
        <f>IFERROR(PIMExport!DH102*1,IFERROR(SUBSTITUTE(PIMExport!DH102,".",",")*1,PIMExport!DH102))</f>
        <v>Equal to or better than 0.025 mm</v>
      </c>
      <c r="DI104" s="47">
        <f>IFERROR(PIMExport!DI102*1,IFERROR(SUBSTITUTE(PIMExport!DI102,".",",")*1,PIMExport!DI102))</f>
        <v>0</v>
      </c>
      <c r="DJ104" s="47" t="str">
        <f>IFERROR(PIMExport!DJ102*1,IFERROR(SUBSTITUTE(PIMExport!DJ102,".",",")*1,PIMExport!DJ102))</f>
        <v>120 x 120 mm</v>
      </c>
      <c r="DK104" s="47" t="str">
        <f>IFERROR(PIMExport!DK102*1,IFERROR(SUBSTITUTE(PIMExport!DK102,".",",")*1,PIMExport!DK102))</f>
        <v>32 mm</v>
      </c>
      <c r="DL104" s="47">
        <f>IFERROR(PIMExport!DL102*1,IFERROR(SUBSTITUTE(PIMExport!DL102,".",",")*1,PIMExport!DL102))</f>
        <v>270</v>
      </c>
      <c r="DM104" s="47">
        <f>IFERROR(PIMExport!DM102*1,IFERROR(SUBSTITUTE(PIMExport!DM102,".",",")*1,PIMExport!DM102))</f>
        <v>12260</v>
      </c>
      <c r="DN104" s="47">
        <f>IFERROR(PIMExport!DN102*1,IFERROR(SUBSTITUTE(PIMExport!DN102,".",",")*1,PIMExport!DN102))</f>
        <v>0</v>
      </c>
      <c r="DO104" s="47">
        <f>IFERROR(PIMExport!DO102*1,IFERROR(SUBSTITUTE(PIMExport!DO102,".",",")*1,PIMExport!DO102))</f>
        <v>0</v>
      </c>
    </row>
    <row r="105" spans="1:119">
      <c r="A105" s="47" t="str">
        <f>IFERROR(PIMExport!A103*1,IFERROR(SUBSTITUTE(PIMExport!A103,".",",")*1,PIMExport!A103))</f>
        <v>WV12D10-N</v>
      </c>
      <c r="B105" s="47" t="str">
        <f>IFERROR(PIMExport!B103*1,IFERROR(SUBSTITUTE(PIMExport!B103,".",",")*1,PIMExport!B103))</f>
        <v>BallScrew</v>
      </c>
      <c r="C105" s="47" t="str">
        <f>IFERROR(PIMExport!C103*1,IFERROR(SUBSTITUTE(PIMExport!C103,".",",")*1,PIMExport!C103))</f>
        <v>No Guides</v>
      </c>
      <c r="D105" s="47">
        <f>IFERROR(PIMExport!D103*1,IFERROR(SUBSTITUTE(PIMExport!D103,".",",")*1,PIMExport!D103))</f>
        <v>11000</v>
      </c>
      <c r="E105" s="47">
        <f>IFERROR(PIMExport!E103*1,IFERROR(SUBSTITUTE(PIMExport!E103,".",",")*1,PIMExport!E103))</f>
        <v>4.75</v>
      </c>
      <c r="F105" s="47">
        <f>IFERROR(PIMExport!F103*1,IFERROR(SUBSTITUTE(PIMExport!F103,".",",")*1,PIMExport!F103))</f>
        <v>0</v>
      </c>
      <c r="G105" s="47">
        <f>IFERROR(PIMExport!G103*1,IFERROR(SUBSTITUTE(PIMExport!G103,".",",")*1,PIMExport!G103))</f>
        <v>18.100000000000001</v>
      </c>
      <c r="H105" s="47">
        <f>IFERROR(PIMExport!H103*1,IFERROR(SUBSTITUTE(PIMExport!H103,".",",")*1,PIMExport!H103))</f>
        <v>1.94</v>
      </c>
      <c r="I105" s="47">
        <f>IFERROR(PIMExport!I103*1,IFERROR(SUBSTITUTE(PIMExport!I103,".",",")*1,PIMExport!I103))</f>
        <v>1</v>
      </c>
      <c r="J105" s="47">
        <f>IFERROR(PIMExport!J103*1,IFERROR(SUBSTITUTE(PIMExport!J103,".",",")*1,PIMExport!J103))</f>
        <v>1</v>
      </c>
      <c r="K105" s="47">
        <f>IFERROR(PIMExport!K103*1,IFERROR(SUBSTITUTE(PIMExport!K103,".",",")*1,PIMExport!K103))</f>
        <v>0</v>
      </c>
      <c r="L105" s="47">
        <f>IFERROR(PIMExport!L103*1,IFERROR(SUBSTITUTE(PIMExport!L103,".",",")*1,PIMExport!L103))</f>
        <v>3.8000000000000002E-4</v>
      </c>
      <c r="M105" s="47">
        <f>IFERROR(PIMExport!M103*1,IFERROR(SUBSTITUTE(PIMExport!M103,".",",")*1,PIMExport!M103))</f>
        <v>0.9</v>
      </c>
      <c r="N105" s="47">
        <f>IFERROR(PIMExport!N103*1,IFERROR(SUBSTITUTE(PIMExport!N103,".",",")*1,PIMExport!N103))</f>
        <v>150</v>
      </c>
      <c r="O105" s="47">
        <f>IFERROR(PIMExport!O103*1,IFERROR(SUBSTITUTE(PIMExport!O103,".",",")*1,PIMExport!O103))</f>
        <v>1500</v>
      </c>
      <c r="P105" s="47">
        <f>IFERROR(PIMExport!P103*1,IFERROR(SUBSTITUTE(PIMExport!P103,".",",")*1,PIMExport!P103))</f>
        <v>3000</v>
      </c>
      <c r="Q105" s="47">
        <f>IFERROR(PIMExport!Q103*1,IFERROR(SUBSTITUTE(PIMExport!Q103,".",",")*1,PIMExport!Q103))</f>
        <v>1.1000000000000001</v>
      </c>
      <c r="R105" s="47">
        <f>IFERROR(PIMExport!R103*1,IFERROR(SUBSTITUTE(PIMExport!R103,".",",")*1,PIMExport!R103))</f>
        <v>2.2000000000000002</v>
      </c>
      <c r="S105" s="47">
        <f>IFERROR(PIMExport!S103*1,IFERROR(SUBSTITUTE(PIMExport!S103,".",",")*1,PIMExport!S103))</f>
        <v>2.6</v>
      </c>
      <c r="T105" s="47">
        <f>IFERROR(PIMExport!T103*1,IFERROR(SUBSTITUTE(PIMExport!T103,".",",")*1,PIMExport!T103))</f>
        <v>0.01</v>
      </c>
      <c r="U105" s="47">
        <f>IFERROR(PIMExport!U103*1,IFERROR(SUBSTITUTE(PIMExport!U103,".",",")*1,PIMExport!U103))</f>
        <v>0.1</v>
      </c>
      <c r="V105" s="47">
        <f>IFERROR(PIMExport!V103*1,IFERROR(SUBSTITUTE(PIMExport!V103,".",",")*1,PIMExport!V103))</f>
        <v>0</v>
      </c>
      <c r="W105" s="47">
        <f>IFERROR(PIMExport!W103*1,IFERROR(SUBSTITUTE(PIMExport!W103,".",",")*1,PIMExport!W103))</f>
        <v>0</v>
      </c>
      <c r="X105" s="47">
        <f>IFERROR(PIMExport!X103*1,IFERROR(SUBSTITUTE(PIMExport!X103,".",",")*1,PIMExport!X103))</f>
        <v>0</v>
      </c>
      <c r="Y105" s="47">
        <f>IFERROR(PIMExport!Y103*1,IFERROR(SUBSTITUTE(PIMExport!Y103,".",",")*1,PIMExport!Y103))</f>
        <v>12000</v>
      </c>
      <c r="Z105" s="47">
        <f>IFERROR(PIMExport!Z103*1,IFERROR(SUBSTITUTE(PIMExport!Z103,".",",")*1,PIMExport!Z103))</f>
        <v>0</v>
      </c>
      <c r="AA105" s="47">
        <f>IFERROR(PIMExport!AA103*1,IFERROR(SUBSTITUTE(PIMExport!AA103,".",",")*1,PIMExport!AA103))</f>
        <v>0</v>
      </c>
      <c r="AB105" s="47">
        <f>IFERROR(PIMExport!AB103*1,IFERROR(SUBSTITUTE(PIMExport!AB103,".",",")*1,PIMExport!AB103))</f>
        <v>0</v>
      </c>
      <c r="AC105" s="47">
        <f>IFERROR(PIMExport!AC103*1,IFERROR(SUBSTITUTE(PIMExport!AC103,".",",")*1,PIMExport!AC103))</f>
        <v>0</v>
      </c>
      <c r="AD105" s="47">
        <f>IFERROR(PIMExport!AD103*1,IFERROR(SUBSTITUTE(PIMExport!AD103,".",",")*1,PIMExport!AD103))</f>
        <v>0</v>
      </c>
      <c r="AE105" s="47">
        <f>IFERROR(PIMExport!AE103*1,IFERROR(SUBSTITUTE(PIMExport!AE103,".",",")*1,PIMExport!AE103))</f>
        <v>1.0000000000000001E-5</v>
      </c>
      <c r="AF105" s="47">
        <f>IFERROR(PIMExport!AF103*1,IFERROR(SUBSTITUTE(PIMExport!AF103,".",",")*1,PIMExport!AF103))</f>
        <v>1.0000000000000001E-5</v>
      </c>
      <c r="AG105" s="47">
        <f>IFERROR(PIMExport!AG103*1,IFERROR(SUBSTITUTE(PIMExport!AG103,".",",")*1,PIMExport!AG103))</f>
        <v>1.0000000000000001E-5</v>
      </c>
      <c r="AH105" s="47">
        <f>IFERROR(PIMExport!AH103*1,IFERROR(SUBSTITUTE(PIMExport!AH103,".",",")*1,PIMExport!AH103))</f>
        <v>1.0000000000000001E-5</v>
      </c>
      <c r="AI105" s="47">
        <f>IFERROR(PIMExport!AI103*1,IFERROR(SUBSTITUTE(PIMExport!AI103,".",",")*1,PIMExport!AI103))</f>
        <v>1.0000000000000001E-5</v>
      </c>
      <c r="AJ105" s="47">
        <f>IFERROR(PIMExport!AJ103*1,IFERROR(SUBSTITUTE(PIMExport!AJ103,".",",")*1,PIMExport!AJ103))</f>
        <v>0</v>
      </c>
      <c r="AK105" s="47">
        <f>IFERROR(PIMExport!AK103*1,IFERROR(SUBSTITUTE(PIMExport!AK103,".",",")*1,PIMExport!AK103))</f>
        <v>0</v>
      </c>
      <c r="AL105" s="47">
        <f>IFERROR(PIMExport!AL103*1,IFERROR(SUBSTITUTE(PIMExport!AL103,".",",")*1,PIMExport!AL103))</f>
        <v>0.5</v>
      </c>
      <c r="AM105" s="47">
        <f>IFERROR(PIMExport!AM103*1,IFERROR(SUBSTITUTE(PIMExport!AM103,".",",")*1,PIMExport!AM103))</f>
        <v>20</v>
      </c>
      <c r="AN105" s="47">
        <f>IFERROR(PIMExport!AN103*1,IFERROR(SUBSTITUTE(PIMExport!AN103,".",",")*1,PIMExport!AN103))</f>
        <v>1</v>
      </c>
      <c r="AO105" s="47">
        <f>IFERROR(PIMExport!AO103*1,IFERROR(SUBSTITUTE(PIMExport!AO103,".",",")*1,PIMExport!AO103))</f>
        <v>0</v>
      </c>
      <c r="AP105" s="47">
        <f>IFERROR(PIMExport!AP103*1,IFERROR(SUBSTITUTE(PIMExport!AP103,".",",")*1,PIMExport!AP103))</f>
        <v>0</v>
      </c>
      <c r="AQ105" s="47">
        <f>IFERROR(PIMExport!AQ103*1,IFERROR(SUBSTITUTE(PIMExport!AQ103,".",",")*1,PIMExport!AQ103))</f>
        <v>0</v>
      </c>
      <c r="AR105" s="47">
        <f>IFERROR(PIMExport!AR103*1,IFERROR(SUBSTITUTE(PIMExport!AR103,".",",")*1,PIMExport!AR103))</f>
        <v>0</v>
      </c>
      <c r="AS105" s="47">
        <f>IFERROR(PIMExport!AS103*1,IFERROR(SUBSTITUTE(PIMExport!AS103,".",",")*1,PIMExport!AS103))</f>
        <v>0</v>
      </c>
      <c r="AT105" s="47">
        <f>IFERROR(PIMExport!AT103*1,IFERROR(SUBSTITUTE(PIMExport!AT103,".",",")*1,PIMExport!AT103))</f>
        <v>0</v>
      </c>
      <c r="AU105" s="47">
        <f>IFERROR(PIMExport!AU103*1,IFERROR(SUBSTITUTE(PIMExport!AU103,".",",")*1,PIMExport!AU103))</f>
        <v>0</v>
      </c>
      <c r="AV105" s="47">
        <f>IFERROR(PIMExport!AV103*1,IFERROR(SUBSTITUTE(PIMExport!AV103,".",",")*1,PIMExport!AV103))</f>
        <v>0</v>
      </c>
      <c r="AW105" s="47">
        <f>IFERROR(PIMExport!AW103*1,IFERROR(SUBSTITUTE(PIMExport!AW103,".",",")*1,PIMExport!AW103))</f>
        <v>0</v>
      </c>
      <c r="AX105" s="47">
        <f>IFERROR(PIMExport!AX103*1,IFERROR(SUBSTITUTE(PIMExport!AX103,".",",")*1,PIMExport!AX103))</f>
        <v>0</v>
      </c>
      <c r="AY105" s="47">
        <f>IFERROR(PIMExport!AY103*1,IFERROR(SUBSTITUTE(PIMExport!AY103,".",",")*1,PIMExport!AY103))</f>
        <v>0</v>
      </c>
      <c r="AZ105" s="47">
        <f>IFERROR(PIMExport!AZ103*1,IFERROR(SUBSTITUTE(PIMExport!AZ103,".",",")*1,PIMExport!AZ103))</f>
        <v>0</v>
      </c>
      <c r="BA105" s="47">
        <f>IFERROR(PIMExport!BA103*1,IFERROR(SUBSTITUTE(PIMExport!BA103,".",",")*1,PIMExport!BA103))</f>
        <v>0</v>
      </c>
      <c r="BB105" s="47">
        <f>IFERROR(PIMExport!BB103*1,IFERROR(SUBSTITUTE(PIMExport!BB103,".",",")*1,PIMExport!BB103))</f>
        <v>0</v>
      </c>
      <c r="BC105" s="47">
        <f>IFERROR(PIMExport!BC103*1,IFERROR(SUBSTITUTE(PIMExport!BC103,".",",")*1,PIMExport!BC103))</f>
        <v>0</v>
      </c>
      <c r="BD105" s="47">
        <f>IFERROR(PIMExport!BD103*1,IFERROR(SUBSTITUTE(PIMExport!BD103,".",",")*1,PIMExport!BD103))</f>
        <v>0</v>
      </c>
      <c r="BE105" s="47">
        <f>IFERROR(PIMExport!BE103*1,IFERROR(SUBSTITUTE(PIMExport!BE103,".",",")*1,PIMExport!BE103))</f>
        <v>0</v>
      </c>
      <c r="BF105" s="47">
        <f>IFERROR(PIMExport!BF103*1,IFERROR(SUBSTITUTE(PIMExport!BF103,".",",")*1,PIMExport!BF103))</f>
        <v>0</v>
      </c>
      <c r="BG105" s="47">
        <f>IFERROR(PIMExport!BG103*1,IFERROR(SUBSTITUTE(PIMExport!BG103,".",",")*1,PIMExport!BG103))</f>
        <v>465</v>
      </c>
      <c r="BH105" s="47">
        <f>IFERROR(PIMExport!BH103*1,IFERROR(SUBSTITUTE(PIMExport!BH103,".",",")*1,PIMExport!BH103))</f>
        <v>570</v>
      </c>
      <c r="BI105" s="47">
        <f>IFERROR(PIMExport!BI103*1,IFERROR(SUBSTITUTE(PIMExport!BI103,".",",")*1,PIMExport!BI103))</f>
        <v>640</v>
      </c>
      <c r="BJ105" s="47">
        <f>IFERROR(PIMExport!BJ103*1,IFERROR(SUBSTITUTE(PIMExport!BJ103,".",",")*1,PIMExport!BJ103))</f>
        <v>710</v>
      </c>
      <c r="BK105" s="47">
        <f>IFERROR(PIMExport!BK103*1,IFERROR(SUBSTITUTE(PIMExport!BK103,".",",")*1,PIMExport!BK103))</f>
        <v>780</v>
      </c>
      <c r="BL105" s="47">
        <f>IFERROR(PIMExport!BL103*1,IFERROR(SUBSTITUTE(PIMExport!BL103,".",",")*1,PIMExport!BL103))</f>
        <v>845</v>
      </c>
      <c r="BM105" s="47">
        <f>IFERROR(PIMExport!BM103*1,IFERROR(SUBSTITUTE(PIMExport!BM103,".",",")*1,PIMExport!BM103))</f>
        <v>910</v>
      </c>
      <c r="BN105" s="47">
        <f>IFERROR(PIMExport!BN103*1,IFERROR(SUBSTITUTE(PIMExport!BN103,".",",")*1,PIMExport!BN103))</f>
        <v>980</v>
      </c>
      <c r="BO105" s="47">
        <f>IFERROR(PIMExport!BO103*1,IFERROR(SUBSTITUTE(PIMExport!BO103,".",",")*1,PIMExport!BO103))</f>
        <v>1050</v>
      </c>
      <c r="BP105" s="47">
        <f>IFERROR(PIMExport!BP103*1,IFERROR(SUBSTITUTE(PIMExport!BP103,".",",")*1,PIMExport!BP103))</f>
        <v>1125</v>
      </c>
      <c r="BQ105" s="47">
        <f>IFERROR(PIMExport!BQ103*1,IFERROR(SUBSTITUTE(PIMExport!BQ103,".",",")*1,PIMExport!BQ103))</f>
        <v>1190</v>
      </c>
      <c r="BR105" s="47">
        <f>IFERROR(PIMExport!BR103*1,IFERROR(SUBSTITUTE(PIMExport!BR103,".",",")*1,PIMExport!BR103))</f>
        <v>1260</v>
      </c>
      <c r="BS105" s="47">
        <f>IFERROR(PIMExport!BS103*1,IFERROR(SUBSTITUTE(PIMExport!BS103,".",",")*1,PIMExport!BS103))</f>
        <v>0</v>
      </c>
      <c r="BT105" s="47">
        <f>IFERROR(PIMExport!BT103*1,IFERROR(SUBSTITUTE(PIMExport!BT103,".",",")*1,PIMExport!BT103))</f>
        <v>0</v>
      </c>
      <c r="BU105" s="47">
        <f>IFERROR(PIMExport!BU103*1,IFERROR(SUBSTITUTE(PIMExport!BU103,".",",")*1,PIMExport!BU103))</f>
        <v>0</v>
      </c>
      <c r="BV105" s="47">
        <f>IFERROR(PIMExport!BV103*1,IFERROR(SUBSTITUTE(PIMExport!BV103,".",",")*1,PIMExport!BV103))</f>
        <v>0</v>
      </c>
      <c r="BW105" s="47">
        <f>IFERROR(PIMExport!BW103*1,IFERROR(SUBSTITUTE(PIMExport!BW103,".",",")*1,PIMExport!BW103))</f>
        <v>0</v>
      </c>
      <c r="BX105" s="47">
        <f>IFERROR(PIMExport!BX103*1,IFERROR(SUBSTITUTE(PIMExport!BX103,".",",")*1,PIMExport!BX103))</f>
        <v>0</v>
      </c>
      <c r="BY105" s="47">
        <f>IFERROR(PIMExport!BY103*1,IFERROR(SUBSTITUTE(PIMExport!BY103,".",",")*1,PIMExport!BY103))</f>
        <v>0</v>
      </c>
      <c r="BZ105" s="47">
        <f>IFERROR(PIMExport!BZ103*1,IFERROR(SUBSTITUTE(PIMExport!BZ103,".",",")*1,PIMExport!BZ103))</f>
        <v>0</v>
      </c>
      <c r="CA105" s="47">
        <f>IFERROR(PIMExport!CA103*1,IFERROR(SUBSTITUTE(PIMExport!CA103,".",",")*1,PIMExport!CA103))</f>
        <v>0</v>
      </c>
      <c r="CB105" s="47">
        <f>IFERROR(PIMExport!CB103*1,IFERROR(SUBSTITUTE(PIMExport!CB103,".",",")*1,PIMExport!CB103))</f>
        <v>941</v>
      </c>
      <c r="CC105" s="47">
        <f>IFERROR(PIMExport!CC103*1,IFERROR(SUBSTITUTE(PIMExport!CC103,".",",")*1,PIMExport!CC103))</f>
        <v>1861</v>
      </c>
      <c r="CD105" s="47">
        <f>IFERROR(PIMExport!CD103*1,IFERROR(SUBSTITUTE(PIMExport!CD103,".",",")*1,PIMExport!CD103))</f>
        <v>2791</v>
      </c>
      <c r="CE105" s="47">
        <f>IFERROR(PIMExport!CE103*1,IFERROR(SUBSTITUTE(PIMExport!CE103,".",",")*1,PIMExport!CE103))</f>
        <v>3721</v>
      </c>
      <c r="CF105" s="47">
        <f>IFERROR(PIMExport!CF103*1,IFERROR(SUBSTITUTE(PIMExport!CF103,".",",")*1,PIMExport!CF103))</f>
        <v>4651</v>
      </c>
      <c r="CG105" s="47">
        <f>IFERROR(PIMExport!CG103*1,IFERROR(SUBSTITUTE(PIMExport!CG103,".",",")*1,PIMExport!CG103))</f>
        <v>5586</v>
      </c>
      <c r="CH105" s="47">
        <f>IFERROR(PIMExport!CH103*1,IFERROR(SUBSTITUTE(PIMExport!CH103,".",",")*1,PIMExport!CH103))</f>
        <v>6521</v>
      </c>
      <c r="CI105" s="47">
        <f>IFERROR(PIMExport!CI103*1,IFERROR(SUBSTITUTE(PIMExport!CI103,".",",")*1,PIMExport!CI103))</f>
        <v>7451</v>
      </c>
      <c r="CJ105" s="47">
        <f>IFERROR(PIMExport!CJ103*1,IFERROR(SUBSTITUTE(PIMExport!CJ103,".",",")*1,PIMExport!CJ103))</f>
        <v>8381</v>
      </c>
      <c r="CK105" s="47">
        <f>IFERROR(PIMExport!CK103*1,IFERROR(SUBSTITUTE(PIMExport!CK103,".",",")*1,PIMExport!CK103))</f>
        <v>9376</v>
      </c>
      <c r="CL105" s="47">
        <f>IFERROR(PIMExport!CL103*1,IFERROR(SUBSTITUTE(PIMExport!CL103,".",",")*1,PIMExport!CL103))</f>
        <v>10301</v>
      </c>
      <c r="CM105" s="47">
        <f>IFERROR(PIMExport!CM103*1,IFERROR(SUBSTITUTE(PIMExport!CM103,".",",")*1,PIMExport!CM103))</f>
        <v>11001</v>
      </c>
      <c r="CN105" s="47">
        <f>IFERROR(PIMExport!CN103*1,IFERROR(SUBSTITUTE(PIMExport!CN103,".",",")*1,PIMExport!CN103))</f>
        <v>15000</v>
      </c>
      <c r="CO105" s="47">
        <f>IFERROR(PIMExport!CO103*1,IFERROR(SUBSTITUTE(PIMExport!CO103,".",",")*1,PIMExport!CO103))</f>
        <v>0</v>
      </c>
      <c r="CP105" s="47">
        <f>IFERROR(PIMExport!CP103*1,IFERROR(SUBSTITUTE(PIMExport!CP103,".",",")*1,PIMExport!CP103))</f>
        <v>0</v>
      </c>
      <c r="CQ105" s="47">
        <f>IFERROR(PIMExport!CQ103*1,IFERROR(SUBSTITUTE(PIMExport!CQ103,".",",")*1,PIMExport!CQ103))</f>
        <v>0</v>
      </c>
      <c r="CR105" s="47">
        <f>IFERROR(PIMExport!CR103*1,IFERROR(SUBSTITUTE(PIMExport!CR103,".",",")*1,PIMExport!CR103))</f>
        <v>0</v>
      </c>
      <c r="CS105" s="47">
        <f>IFERROR(PIMExport!CS103*1,IFERROR(SUBSTITUTE(PIMExport!CS103,".",",")*1,PIMExport!CS103))</f>
        <v>0</v>
      </c>
      <c r="CT105" s="47">
        <f>IFERROR(PIMExport!CT103*1,IFERROR(SUBSTITUTE(PIMExport!CT103,".",",")*1,PIMExport!CT103))</f>
        <v>0</v>
      </c>
      <c r="CU105" s="47">
        <f>IFERROR(PIMExport!CU103*1,IFERROR(SUBSTITUTE(PIMExport!CU103,".",",")*1,PIMExport!CU103))</f>
        <v>10</v>
      </c>
      <c r="CV105" s="47">
        <f>IFERROR(PIMExport!CV103*1,IFERROR(SUBSTITUTE(PIMExport!CV103,".",",")*1,PIMExport!CV103))</f>
        <v>33400</v>
      </c>
      <c r="CW105" s="47">
        <f>IFERROR(PIMExport!CW103*1,IFERROR(SUBSTITUTE(PIMExport!CW103,".",",")*1,PIMExport!CW103))</f>
        <v>6.3400000000000001E-4</v>
      </c>
      <c r="CX105" s="47">
        <f>IFERROR(PIMExport!CX103*1,IFERROR(SUBSTITUTE(PIMExport!CX103,".",",")*1,PIMExport!CX103))</f>
        <v>1200</v>
      </c>
      <c r="CY105" s="47">
        <f>IFERROR(PIMExport!CY103*1,IFERROR(SUBSTITUTE(PIMExport!CY103,".",",")*1,PIMExport!CY103))</f>
        <v>1500</v>
      </c>
      <c r="CZ105" s="47">
        <f>IFERROR(PIMExport!CZ103*1,IFERROR(SUBSTITUTE(PIMExport!CZ103,".",",")*1,PIMExport!CZ103))</f>
        <v>34500</v>
      </c>
      <c r="DA105" s="47">
        <f>IFERROR(PIMExport!DA103*1,IFERROR(SUBSTITUTE(PIMExport!DA103,".",",")*1,PIMExport!DA103))</f>
        <v>1000</v>
      </c>
      <c r="DB105" s="47">
        <f>IFERROR(PIMExport!DB103*1,IFERROR(SUBSTITUTE(PIMExport!DB103,".",",")*1,PIMExport!DB103))</f>
        <v>0</v>
      </c>
      <c r="DC105" s="47">
        <f>IFERROR(PIMExport!DC103*1,IFERROR(SUBSTITUTE(PIMExport!DC103,".",",")*1,PIMExport!DC103))</f>
        <v>0</v>
      </c>
      <c r="DD105" s="47">
        <f>IFERROR(PIMExport!DD103*1,IFERROR(SUBSTITUTE(PIMExport!DD103,".",",")*1,PIMExport!DD103))</f>
        <v>0</v>
      </c>
      <c r="DE105" s="47">
        <f>IFERROR(PIMExport!DE103*1,IFERROR(SUBSTITUTE(PIMExport!DE103,".",",")*1,PIMExport!DE103))</f>
        <v>0</v>
      </c>
      <c r="DF105" s="47">
        <f>IFERROR(PIMExport!DF103*1,IFERROR(SUBSTITUTE(PIMExport!DF103,".",",")*1,PIMExport!DF103))</f>
        <v>0</v>
      </c>
      <c r="DG105" s="47">
        <f>IFERROR(PIMExport!DG103*1,IFERROR(SUBSTITUTE(PIMExport!DG103,".",",")*1,PIMExport!DG103))</f>
        <v>0</v>
      </c>
      <c r="DH105" s="47" t="str">
        <f>IFERROR(PIMExport!DH103*1,IFERROR(SUBSTITUTE(PIMExport!DH103,".",",")*1,PIMExport!DH103))</f>
        <v>Equal to or better than 0.025 mm</v>
      </c>
      <c r="DI105" s="47">
        <f>IFERROR(PIMExport!DI103*1,IFERROR(SUBSTITUTE(PIMExport!DI103,".",",")*1,PIMExport!DI103))</f>
        <v>0</v>
      </c>
      <c r="DJ105" s="47" t="str">
        <f>IFERROR(PIMExport!DJ103*1,IFERROR(SUBSTITUTE(PIMExport!DJ103,".",",")*1,PIMExport!DJ103))</f>
        <v>120 x 120 mm</v>
      </c>
      <c r="DK105" s="47" t="str">
        <f>IFERROR(PIMExport!DK103*1,IFERROR(SUBSTITUTE(PIMExport!DK103,".",",")*1,PIMExport!DK103))</f>
        <v>32 mm</v>
      </c>
      <c r="DL105" s="47">
        <f>IFERROR(PIMExport!DL103*1,IFERROR(SUBSTITUTE(PIMExport!DL103,".",",")*1,PIMExport!DL103))</f>
        <v>270</v>
      </c>
      <c r="DM105" s="47">
        <f>IFERROR(PIMExport!DM103*1,IFERROR(SUBSTITUTE(PIMExport!DM103,".",",")*1,PIMExport!DM103))</f>
        <v>12260</v>
      </c>
      <c r="DN105" s="47">
        <f>IFERROR(PIMExport!DN103*1,IFERROR(SUBSTITUTE(PIMExport!DN103,".",",")*1,PIMExport!DN103))</f>
        <v>0</v>
      </c>
      <c r="DO105" s="47">
        <f>IFERROR(PIMExport!DO103*1,IFERROR(SUBSTITUTE(PIMExport!DO103,".",",")*1,PIMExport!DO103))</f>
        <v>0</v>
      </c>
    </row>
    <row r="106" spans="1:119">
      <c r="A106" s="47" t="str">
        <f>IFERROR(PIMExport!A104*1,IFERROR(SUBSTITUTE(PIMExport!A104,".",",")*1,PIMExport!A104))</f>
        <v>WV12D20-N</v>
      </c>
      <c r="B106" s="47" t="str">
        <f>IFERROR(PIMExport!B104*1,IFERROR(SUBSTITUTE(PIMExport!B104,".",",")*1,PIMExport!B104))</f>
        <v>BallScrew</v>
      </c>
      <c r="C106" s="47" t="str">
        <f>IFERROR(PIMExport!C104*1,IFERROR(SUBSTITUTE(PIMExport!C104,".",",")*1,PIMExport!C104))</f>
        <v>No Guides</v>
      </c>
      <c r="D106" s="47">
        <f>IFERROR(PIMExport!D104*1,IFERROR(SUBSTITUTE(PIMExport!D104,".",",")*1,PIMExport!D104))</f>
        <v>11000</v>
      </c>
      <c r="E106" s="47">
        <f>IFERROR(PIMExport!E104*1,IFERROR(SUBSTITUTE(PIMExport!E104,".",",")*1,PIMExport!E104))</f>
        <v>4.75</v>
      </c>
      <c r="F106" s="47">
        <f>IFERROR(PIMExport!F104*1,IFERROR(SUBSTITUTE(PIMExport!F104,".",",")*1,PIMExport!F104))</f>
        <v>0</v>
      </c>
      <c r="G106" s="47">
        <f>IFERROR(PIMExport!G104*1,IFERROR(SUBSTITUTE(PIMExport!G104,".",",")*1,PIMExport!G104))</f>
        <v>18.100000000000001</v>
      </c>
      <c r="H106" s="47">
        <f>IFERROR(PIMExport!H104*1,IFERROR(SUBSTITUTE(PIMExport!H104,".",",")*1,PIMExport!H104))</f>
        <v>1.94</v>
      </c>
      <c r="I106" s="47">
        <f>IFERROR(PIMExport!I104*1,IFERROR(SUBSTITUTE(PIMExport!I104,".",",")*1,PIMExport!I104))</f>
        <v>1</v>
      </c>
      <c r="J106" s="47">
        <f>IFERROR(PIMExport!J104*1,IFERROR(SUBSTITUTE(PIMExport!J104,".",",")*1,PIMExport!J104))</f>
        <v>1</v>
      </c>
      <c r="K106" s="47">
        <f>IFERROR(PIMExport!K104*1,IFERROR(SUBSTITUTE(PIMExport!K104,".",",")*1,PIMExport!K104))</f>
        <v>0</v>
      </c>
      <c r="L106" s="47">
        <f>IFERROR(PIMExport!L104*1,IFERROR(SUBSTITUTE(PIMExport!L104,".",",")*1,PIMExport!L104))</f>
        <v>3.8000000000000002E-4</v>
      </c>
      <c r="M106" s="47">
        <f>IFERROR(PIMExport!M104*1,IFERROR(SUBSTITUTE(PIMExport!M104,".",",")*1,PIMExport!M104))</f>
        <v>0.9</v>
      </c>
      <c r="N106" s="47">
        <f>IFERROR(PIMExport!N104*1,IFERROR(SUBSTITUTE(PIMExport!N104,".",",")*1,PIMExport!N104))</f>
        <v>150</v>
      </c>
      <c r="O106" s="47">
        <f>IFERROR(PIMExport!O104*1,IFERROR(SUBSTITUTE(PIMExport!O104,".",",")*1,PIMExport!O104))</f>
        <v>1500</v>
      </c>
      <c r="P106" s="47">
        <f>IFERROR(PIMExport!P104*1,IFERROR(SUBSTITUTE(PIMExport!P104,".",",")*1,PIMExport!P104))</f>
        <v>3000</v>
      </c>
      <c r="Q106" s="47">
        <f>IFERROR(PIMExport!Q104*1,IFERROR(SUBSTITUTE(PIMExport!Q104,".",",")*1,PIMExport!Q104))</f>
        <v>1.4</v>
      </c>
      <c r="R106" s="47">
        <f>IFERROR(PIMExport!R104*1,IFERROR(SUBSTITUTE(PIMExport!R104,".",",")*1,PIMExport!R104))</f>
        <v>2.5</v>
      </c>
      <c r="S106" s="47">
        <f>IFERROR(PIMExport!S104*1,IFERROR(SUBSTITUTE(PIMExport!S104,".",",")*1,PIMExport!S104))</f>
        <v>3</v>
      </c>
      <c r="T106" s="47">
        <f>IFERROR(PIMExport!T104*1,IFERROR(SUBSTITUTE(PIMExport!T104,".",",")*1,PIMExport!T104))</f>
        <v>0.01</v>
      </c>
      <c r="U106" s="47">
        <f>IFERROR(PIMExport!U104*1,IFERROR(SUBSTITUTE(PIMExport!U104,".",",")*1,PIMExport!U104))</f>
        <v>0.1</v>
      </c>
      <c r="V106" s="47">
        <f>IFERROR(PIMExport!V104*1,IFERROR(SUBSTITUTE(PIMExport!V104,".",",")*1,PIMExport!V104))</f>
        <v>0</v>
      </c>
      <c r="W106" s="47">
        <f>IFERROR(PIMExport!W104*1,IFERROR(SUBSTITUTE(PIMExport!W104,".",",")*1,PIMExport!W104))</f>
        <v>0</v>
      </c>
      <c r="X106" s="47">
        <f>IFERROR(PIMExport!X104*1,IFERROR(SUBSTITUTE(PIMExport!X104,".",",")*1,PIMExport!X104))</f>
        <v>0</v>
      </c>
      <c r="Y106" s="47">
        <f>IFERROR(PIMExport!Y104*1,IFERROR(SUBSTITUTE(PIMExport!Y104,".",",")*1,PIMExport!Y104))</f>
        <v>12000</v>
      </c>
      <c r="Z106" s="47">
        <f>IFERROR(PIMExport!Z104*1,IFERROR(SUBSTITUTE(PIMExport!Z104,".",",")*1,PIMExport!Z104))</f>
        <v>0</v>
      </c>
      <c r="AA106" s="47">
        <f>IFERROR(PIMExport!AA104*1,IFERROR(SUBSTITUTE(PIMExport!AA104,".",",")*1,PIMExport!AA104))</f>
        <v>0</v>
      </c>
      <c r="AB106" s="47">
        <f>IFERROR(PIMExport!AB104*1,IFERROR(SUBSTITUTE(PIMExport!AB104,".",",")*1,PIMExport!AB104))</f>
        <v>0</v>
      </c>
      <c r="AC106" s="47">
        <f>IFERROR(PIMExport!AC104*1,IFERROR(SUBSTITUTE(PIMExport!AC104,".",",")*1,PIMExport!AC104))</f>
        <v>0</v>
      </c>
      <c r="AD106" s="47">
        <f>IFERROR(PIMExport!AD104*1,IFERROR(SUBSTITUTE(PIMExport!AD104,".",",")*1,PIMExport!AD104))</f>
        <v>0</v>
      </c>
      <c r="AE106" s="47">
        <f>IFERROR(PIMExport!AE104*1,IFERROR(SUBSTITUTE(PIMExport!AE104,".",",")*1,PIMExport!AE104))</f>
        <v>1.0000000000000001E-5</v>
      </c>
      <c r="AF106" s="47">
        <f>IFERROR(PIMExport!AF104*1,IFERROR(SUBSTITUTE(PIMExport!AF104,".",",")*1,PIMExport!AF104))</f>
        <v>1.0000000000000001E-5</v>
      </c>
      <c r="AG106" s="47">
        <f>IFERROR(PIMExport!AG104*1,IFERROR(SUBSTITUTE(PIMExport!AG104,".",",")*1,PIMExport!AG104))</f>
        <v>1.0000000000000001E-5</v>
      </c>
      <c r="AH106" s="47">
        <f>IFERROR(PIMExport!AH104*1,IFERROR(SUBSTITUTE(PIMExport!AH104,".",",")*1,PIMExport!AH104))</f>
        <v>1.0000000000000001E-5</v>
      </c>
      <c r="AI106" s="47">
        <f>IFERROR(PIMExport!AI104*1,IFERROR(SUBSTITUTE(PIMExport!AI104,".",",")*1,PIMExport!AI104))</f>
        <v>1.0000000000000001E-5</v>
      </c>
      <c r="AJ106" s="47">
        <f>IFERROR(PIMExport!AJ104*1,IFERROR(SUBSTITUTE(PIMExport!AJ104,".",",")*1,PIMExport!AJ104))</f>
        <v>0</v>
      </c>
      <c r="AK106" s="47">
        <f>IFERROR(PIMExport!AK104*1,IFERROR(SUBSTITUTE(PIMExport!AK104,".",",")*1,PIMExport!AK104))</f>
        <v>0</v>
      </c>
      <c r="AL106" s="47">
        <f>IFERROR(PIMExport!AL104*1,IFERROR(SUBSTITUTE(PIMExport!AL104,".",",")*1,PIMExport!AL104))</f>
        <v>1</v>
      </c>
      <c r="AM106" s="47">
        <f>IFERROR(PIMExport!AM104*1,IFERROR(SUBSTITUTE(PIMExport!AM104,".",",")*1,PIMExport!AM104))</f>
        <v>20</v>
      </c>
      <c r="AN106" s="47">
        <f>IFERROR(PIMExport!AN104*1,IFERROR(SUBSTITUTE(PIMExport!AN104,".",",")*1,PIMExport!AN104))</f>
        <v>1</v>
      </c>
      <c r="AO106" s="47">
        <f>IFERROR(PIMExport!AO104*1,IFERROR(SUBSTITUTE(PIMExport!AO104,".",",")*1,PIMExport!AO104))</f>
        <v>0</v>
      </c>
      <c r="AP106" s="47">
        <f>IFERROR(PIMExport!AP104*1,IFERROR(SUBSTITUTE(PIMExport!AP104,".",",")*1,PIMExport!AP104))</f>
        <v>0</v>
      </c>
      <c r="AQ106" s="47">
        <f>IFERROR(PIMExport!AQ104*1,IFERROR(SUBSTITUTE(PIMExport!AQ104,".",",")*1,PIMExport!AQ104))</f>
        <v>0</v>
      </c>
      <c r="AR106" s="47">
        <f>IFERROR(PIMExport!AR104*1,IFERROR(SUBSTITUTE(PIMExport!AR104,".",",")*1,PIMExport!AR104))</f>
        <v>0</v>
      </c>
      <c r="AS106" s="47">
        <f>IFERROR(PIMExport!AS104*1,IFERROR(SUBSTITUTE(PIMExport!AS104,".",",")*1,PIMExport!AS104))</f>
        <v>0</v>
      </c>
      <c r="AT106" s="47">
        <f>IFERROR(PIMExport!AT104*1,IFERROR(SUBSTITUTE(PIMExport!AT104,".",",")*1,PIMExport!AT104))</f>
        <v>0</v>
      </c>
      <c r="AU106" s="47">
        <f>IFERROR(PIMExport!AU104*1,IFERROR(SUBSTITUTE(PIMExport!AU104,".",",")*1,PIMExport!AU104))</f>
        <v>0</v>
      </c>
      <c r="AV106" s="47">
        <f>IFERROR(PIMExport!AV104*1,IFERROR(SUBSTITUTE(PIMExport!AV104,".",",")*1,PIMExport!AV104))</f>
        <v>0</v>
      </c>
      <c r="AW106" s="47">
        <f>IFERROR(PIMExport!AW104*1,IFERROR(SUBSTITUTE(PIMExport!AW104,".",",")*1,PIMExport!AW104))</f>
        <v>0</v>
      </c>
      <c r="AX106" s="47">
        <f>IFERROR(PIMExport!AX104*1,IFERROR(SUBSTITUTE(PIMExport!AX104,".",",")*1,PIMExport!AX104))</f>
        <v>0</v>
      </c>
      <c r="AY106" s="47">
        <f>IFERROR(PIMExport!AY104*1,IFERROR(SUBSTITUTE(PIMExport!AY104,".",",")*1,PIMExport!AY104))</f>
        <v>0</v>
      </c>
      <c r="AZ106" s="47">
        <f>IFERROR(PIMExport!AZ104*1,IFERROR(SUBSTITUTE(PIMExport!AZ104,".",",")*1,PIMExport!AZ104))</f>
        <v>0</v>
      </c>
      <c r="BA106" s="47">
        <f>IFERROR(PIMExport!BA104*1,IFERROR(SUBSTITUTE(PIMExport!BA104,".",",")*1,PIMExport!BA104))</f>
        <v>0</v>
      </c>
      <c r="BB106" s="47">
        <f>IFERROR(PIMExport!BB104*1,IFERROR(SUBSTITUTE(PIMExport!BB104,".",",")*1,PIMExport!BB104))</f>
        <v>0</v>
      </c>
      <c r="BC106" s="47">
        <f>IFERROR(PIMExport!BC104*1,IFERROR(SUBSTITUTE(PIMExport!BC104,".",",")*1,PIMExport!BC104))</f>
        <v>0</v>
      </c>
      <c r="BD106" s="47">
        <f>IFERROR(PIMExport!BD104*1,IFERROR(SUBSTITUTE(PIMExport!BD104,".",",")*1,PIMExport!BD104))</f>
        <v>0</v>
      </c>
      <c r="BE106" s="47">
        <f>IFERROR(PIMExport!BE104*1,IFERROR(SUBSTITUTE(PIMExport!BE104,".",",")*1,PIMExport!BE104))</f>
        <v>0</v>
      </c>
      <c r="BF106" s="47">
        <f>IFERROR(PIMExport!BF104*1,IFERROR(SUBSTITUTE(PIMExport!BF104,".",",")*1,PIMExport!BF104))</f>
        <v>0</v>
      </c>
      <c r="BG106" s="47">
        <f>IFERROR(PIMExport!BG104*1,IFERROR(SUBSTITUTE(PIMExport!BG104,".",",")*1,PIMExport!BG104))</f>
        <v>465</v>
      </c>
      <c r="BH106" s="47">
        <f>IFERROR(PIMExport!BH104*1,IFERROR(SUBSTITUTE(PIMExport!BH104,".",",")*1,PIMExport!BH104))</f>
        <v>570</v>
      </c>
      <c r="BI106" s="47">
        <f>IFERROR(PIMExport!BI104*1,IFERROR(SUBSTITUTE(PIMExport!BI104,".",",")*1,PIMExport!BI104))</f>
        <v>640</v>
      </c>
      <c r="BJ106" s="47">
        <f>IFERROR(PIMExport!BJ104*1,IFERROR(SUBSTITUTE(PIMExport!BJ104,".",",")*1,PIMExport!BJ104))</f>
        <v>710</v>
      </c>
      <c r="BK106" s="47">
        <f>IFERROR(PIMExport!BK104*1,IFERROR(SUBSTITUTE(PIMExport!BK104,".",",")*1,PIMExport!BK104))</f>
        <v>780</v>
      </c>
      <c r="BL106" s="47">
        <f>IFERROR(PIMExport!BL104*1,IFERROR(SUBSTITUTE(PIMExport!BL104,".",",")*1,PIMExport!BL104))</f>
        <v>845</v>
      </c>
      <c r="BM106" s="47">
        <f>IFERROR(PIMExport!BM104*1,IFERROR(SUBSTITUTE(PIMExport!BM104,".",",")*1,PIMExport!BM104))</f>
        <v>910</v>
      </c>
      <c r="BN106" s="47">
        <f>IFERROR(PIMExport!BN104*1,IFERROR(SUBSTITUTE(PIMExport!BN104,".",",")*1,PIMExport!BN104))</f>
        <v>980</v>
      </c>
      <c r="BO106" s="47">
        <f>IFERROR(PIMExport!BO104*1,IFERROR(SUBSTITUTE(PIMExport!BO104,".",",")*1,PIMExport!BO104))</f>
        <v>1050</v>
      </c>
      <c r="BP106" s="47">
        <f>IFERROR(PIMExport!BP104*1,IFERROR(SUBSTITUTE(PIMExport!BP104,".",",")*1,PIMExport!BP104))</f>
        <v>1125</v>
      </c>
      <c r="BQ106" s="47">
        <f>IFERROR(PIMExport!BQ104*1,IFERROR(SUBSTITUTE(PIMExport!BQ104,".",",")*1,PIMExport!BQ104))</f>
        <v>1190</v>
      </c>
      <c r="BR106" s="47">
        <f>IFERROR(PIMExport!BR104*1,IFERROR(SUBSTITUTE(PIMExport!BR104,".",",")*1,PIMExport!BR104))</f>
        <v>1260</v>
      </c>
      <c r="BS106" s="47">
        <f>IFERROR(PIMExport!BS104*1,IFERROR(SUBSTITUTE(PIMExport!BS104,".",",")*1,PIMExport!BS104))</f>
        <v>0</v>
      </c>
      <c r="BT106" s="47">
        <f>IFERROR(PIMExport!BT104*1,IFERROR(SUBSTITUTE(PIMExport!BT104,".",",")*1,PIMExport!BT104))</f>
        <v>0</v>
      </c>
      <c r="BU106" s="47">
        <f>IFERROR(PIMExport!BU104*1,IFERROR(SUBSTITUTE(PIMExport!BU104,".",",")*1,PIMExport!BU104))</f>
        <v>0</v>
      </c>
      <c r="BV106" s="47">
        <f>IFERROR(PIMExport!BV104*1,IFERROR(SUBSTITUTE(PIMExport!BV104,".",",")*1,PIMExport!BV104))</f>
        <v>0</v>
      </c>
      <c r="BW106" s="47">
        <f>IFERROR(PIMExport!BW104*1,IFERROR(SUBSTITUTE(PIMExport!BW104,".",",")*1,PIMExport!BW104))</f>
        <v>0</v>
      </c>
      <c r="BX106" s="47">
        <f>IFERROR(PIMExport!BX104*1,IFERROR(SUBSTITUTE(PIMExport!BX104,".",",")*1,PIMExport!BX104))</f>
        <v>0</v>
      </c>
      <c r="BY106" s="47">
        <f>IFERROR(PIMExport!BY104*1,IFERROR(SUBSTITUTE(PIMExport!BY104,".",",")*1,PIMExport!BY104))</f>
        <v>0</v>
      </c>
      <c r="BZ106" s="47">
        <f>IFERROR(PIMExport!BZ104*1,IFERROR(SUBSTITUTE(PIMExport!BZ104,".",",")*1,PIMExport!BZ104))</f>
        <v>0</v>
      </c>
      <c r="CA106" s="47">
        <f>IFERROR(PIMExport!CA104*1,IFERROR(SUBSTITUTE(PIMExport!CA104,".",",")*1,PIMExport!CA104))</f>
        <v>0</v>
      </c>
      <c r="CB106" s="47">
        <f>IFERROR(PIMExport!CB104*1,IFERROR(SUBSTITUTE(PIMExport!CB104,".",",")*1,PIMExport!CB104))</f>
        <v>941</v>
      </c>
      <c r="CC106" s="47">
        <f>IFERROR(PIMExport!CC104*1,IFERROR(SUBSTITUTE(PIMExport!CC104,".",",")*1,PIMExport!CC104))</f>
        <v>1861</v>
      </c>
      <c r="CD106" s="47">
        <f>IFERROR(PIMExport!CD104*1,IFERROR(SUBSTITUTE(PIMExport!CD104,".",",")*1,PIMExport!CD104))</f>
        <v>2791</v>
      </c>
      <c r="CE106" s="47">
        <f>IFERROR(PIMExport!CE104*1,IFERROR(SUBSTITUTE(PIMExport!CE104,".",",")*1,PIMExport!CE104))</f>
        <v>3721</v>
      </c>
      <c r="CF106" s="47">
        <f>IFERROR(PIMExport!CF104*1,IFERROR(SUBSTITUTE(PIMExport!CF104,".",",")*1,PIMExport!CF104))</f>
        <v>4651</v>
      </c>
      <c r="CG106" s="47">
        <f>IFERROR(PIMExport!CG104*1,IFERROR(SUBSTITUTE(PIMExport!CG104,".",",")*1,PIMExport!CG104))</f>
        <v>5586</v>
      </c>
      <c r="CH106" s="47">
        <f>IFERROR(PIMExport!CH104*1,IFERROR(SUBSTITUTE(PIMExport!CH104,".",",")*1,PIMExport!CH104))</f>
        <v>6521</v>
      </c>
      <c r="CI106" s="47">
        <f>IFERROR(PIMExport!CI104*1,IFERROR(SUBSTITUTE(PIMExport!CI104,".",",")*1,PIMExport!CI104))</f>
        <v>7451</v>
      </c>
      <c r="CJ106" s="47">
        <f>IFERROR(PIMExport!CJ104*1,IFERROR(SUBSTITUTE(PIMExport!CJ104,".",",")*1,PIMExport!CJ104))</f>
        <v>8381</v>
      </c>
      <c r="CK106" s="47">
        <f>IFERROR(PIMExport!CK104*1,IFERROR(SUBSTITUTE(PIMExport!CK104,".",",")*1,PIMExport!CK104))</f>
        <v>9376</v>
      </c>
      <c r="CL106" s="47">
        <f>IFERROR(PIMExport!CL104*1,IFERROR(SUBSTITUTE(PIMExport!CL104,".",",")*1,PIMExport!CL104))</f>
        <v>10301</v>
      </c>
      <c r="CM106" s="47">
        <f>IFERROR(PIMExport!CM104*1,IFERROR(SUBSTITUTE(PIMExport!CM104,".",",")*1,PIMExport!CM104))</f>
        <v>11001</v>
      </c>
      <c r="CN106" s="47">
        <f>IFERROR(PIMExport!CN104*1,IFERROR(SUBSTITUTE(PIMExport!CN104,".",",")*1,PIMExport!CN104))</f>
        <v>15000</v>
      </c>
      <c r="CO106" s="47">
        <f>IFERROR(PIMExport!CO104*1,IFERROR(SUBSTITUTE(PIMExport!CO104,".",",")*1,PIMExport!CO104))</f>
        <v>0</v>
      </c>
      <c r="CP106" s="47">
        <f>IFERROR(PIMExport!CP104*1,IFERROR(SUBSTITUTE(PIMExport!CP104,".",",")*1,PIMExport!CP104))</f>
        <v>0</v>
      </c>
      <c r="CQ106" s="47">
        <f>IFERROR(PIMExport!CQ104*1,IFERROR(SUBSTITUTE(PIMExport!CQ104,".",",")*1,PIMExport!CQ104))</f>
        <v>0</v>
      </c>
      <c r="CR106" s="47">
        <f>IFERROR(PIMExport!CR104*1,IFERROR(SUBSTITUTE(PIMExport!CR104,".",",")*1,PIMExport!CR104))</f>
        <v>0</v>
      </c>
      <c r="CS106" s="47">
        <f>IFERROR(PIMExport!CS104*1,IFERROR(SUBSTITUTE(PIMExport!CS104,".",",")*1,PIMExport!CS104))</f>
        <v>0</v>
      </c>
      <c r="CT106" s="47">
        <f>IFERROR(PIMExport!CT104*1,IFERROR(SUBSTITUTE(PIMExport!CT104,".",",")*1,PIMExport!CT104))</f>
        <v>0</v>
      </c>
      <c r="CU106" s="47">
        <f>IFERROR(PIMExport!CU104*1,IFERROR(SUBSTITUTE(PIMExport!CU104,".",",")*1,PIMExport!CU104))</f>
        <v>20</v>
      </c>
      <c r="CV106" s="47">
        <f>IFERROR(PIMExport!CV104*1,IFERROR(SUBSTITUTE(PIMExport!CV104,".",",")*1,PIMExport!CV104))</f>
        <v>29700</v>
      </c>
      <c r="CW106" s="47">
        <f>IFERROR(PIMExport!CW104*1,IFERROR(SUBSTITUTE(PIMExport!CW104,".",",")*1,PIMExport!CW104))</f>
        <v>6.3400000000000001E-4</v>
      </c>
      <c r="CX106" s="47">
        <f>IFERROR(PIMExport!CX104*1,IFERROR(SUBSTITUTE(PIMExport!CX104,".",",")*1,PIMExport!CX104))</f>
        <v>1200</v>
      </c>
      <c r="CY106" s="47">
        <f>IFERROR(PIMExport!CY104*1,IFERROR(SUBSTITUTE(PIMExport!CY104,".",",")*1,PIMExport!CY104))</f>
        <v>1500</v>
      </c>
      <c r="CZ106" s="47">
        <f>IFERROR(PIMExport!CZ104*1,IFERROR(SUBSTITUTE(PIMExport!CZ104,".",",")*1,PIMExport!CZ104))</f>
        <v>34500</v>
      </c>
      <c r="DA106" s="47">
        <f>IFERROR(PIMExport!DA104*1,IFERROR(SUBSTITUTE(PIMExport!DA104,".",",")*1,PIMExport!DA104))</f>
        <v>1000</v>
      </c>
      <c r="DB106" s="47">
        <f>IFERROR(PIMExport!DB104*1,IFERROR(SUBSTITUTE(PIMExport!DB104,".",",")*1,PIMExport!DB104))</f>
        <v>0</v>
      </c>
      <c r="DC106" s="47">
        <f>IFERROR(PIMExport!DC104*1,IFERROR(SUBSTITUTE(PIMExport!DC104,".",",")*1,PIMExport!DC104))</f>
        <v>0</v>
      </c>
      <c r="DD106" s="47">
        <f>IFERROR(PIMExport!DD104*1,IFERROR(SUBSTITUTE(PIMExport!DD104,".",",")*1,PIMExport!DD104))</f>
        <v>0</v>
      </c>
      <c r="DE106" s="47">
        <f>IFERROR(PIMExport!DE104*1,IFERROR(SUBSTITUTE(PIMExport!DE104,".",",")*1,PIMExport!DE104))</f>
        <v>0</v>
      </c>
      <c r="DF106" s="47">
        <f>IFERROR(PIMExport!DF104*1,IFERROR(SUBSTITUTE(PIMExport!DF104,".",",")*1,PIMExport!DF104))</f>
        <v>0</v>
      </c>
      <c r="DG106" s="47">
        <f>IFERROR(PIMExport!DG104*1,IFERROR(SUBSTITUTE(PIMExport!DG104,".",",")*1,PIMExport!DG104))</f>
        <v>0</v>
      </c>
      <c r="DH106" s="47" t="str">
        <f>IFERROR(PIMExport!DH104*1,IFERROR(SUBSTITUTE(PIMExport!DH104,".",",")*1,PIMExport!DH104))</f>
        <v>Equal to or better than 0.025 mm</v>
      </c>
      <c r="DI106" s="47">
        <f>IFERROR(PIMExport!DI104*1,IFERROR(SUBSTITUTE(PIMExport!DI104,".",",")*1,PIMExport!DI104))</f>
        <v>0</v>
      </c>
      <c r="DJ106" s="47" t="str">
        <f>IFERROR(PIMExport!DJ104*1,IFERROR(SUBSTITUTE(PIMExport!DJ104,".",",")*1,PIMExport!DJ104))</f>
        <v>120 x 120 mm</v>
      </c>
      <c r="DK106" s="47" t="str">
        <f>IFERROR(PIMExport!DK104*1,IFERROR(SUBSTITUTE(PIMExport!DK104,".",",")*1,PIMExport!DK104))</f>
        <v>32 mm</v>
      </c>
      <c r="DL106" s="47">
        <f>IFERROR(PIMExport!DL104*1,IFERROR(SUBSTITUTE(PIMExport!DL104,".",",")*1,PIMExport!DL104))</f>
        <v>270</v>
      </c>
      <c r="DM106" s="47">
        <f>IFERROR(PIMExport!DM104*1,IFERROR(SUBSTITUTE(PIMExport!DM104,".",",")*1,PIMExport!DM104))</f>
        <v>12260</v>
      </c>
      <c r="DN106" s="47">
        <f>IFERROR(PIMExport!DN104*1,IFERROR(SUBSTITUTE(PIMExport!DN104,".",",")*1,PIMExport!DN104))</f>
        <v>0</v>
      </c>
      <c r="DO106" s="47">
        <f>IFERROR(PIMExport!DO104*1,IFERROR(SUBSTITUTE(PIMExport!DO104,".",",")*1,PIMExport!DO104))</f>
        <v>0</v>
      </c>
    </row>
    <row r="107" spans="1:119">
      <c r="A107" s="47" t="str">
        <f>IFERROR(PIMExport!A105*1,IFERROR(SUBSTITUTE(PIMExport!A105,".",",")*1,PIMExport!A105))</f>
        <v>WV12D40-N</v>
      </c>
      <c r="B107" s="47" t="str">
        <f>IFERROR(PIMExport!B105*1,IFERROR(SUBSTITUTE(PIMExport!B105,".",",")*1,PIMExport!B105))</f>
        <v>BallScrew</v>
      </c>
      <c r="C107" s="47" t="str">
        <f>IFERROR(PIMExport!C105*1,IFERROR(SUBSTITUTE(PIMExport!C105,".",",")*1,PIMExport!C105))</f>
        <v>No Guides</v>
      </c>
      <c r="D107" s="47">
        <f>IFERROR(PIMExport!D105*1,IFERROR(SUBSTITUTE(PIMExport!D105,".",",")*1,PIMExport!D105))</f>
        <v>5000</v>
      </c>
      <c r="E107" s="47">
        <f>IFERROR(PIMExport!E105*1,IFERROR(SUBSTITUTE(PIMExport!E105,".",",")*1,PIMExport!E105))</f>
        <v>4.75</v>
      </c>
      <c r="F107" s="47">
        <f>IFERROR(PIMExport!F105*1,IFERROR(SUBSTITUTE(PIMExport!F105,".",",")*1,PIMExport!F105))</f>
        <v>0</v>
      </c>
      <c r="G107" s="47">
        <f>IFERROR(PIMExport!G105*1,IFERROR(SUBSTITUTE(PIMExport!G105,".",",")*1,PIMExport!G105))</f>
        <v>18.100000000000001</v>
      </c>
      <c r="H107" s="47">
        <f>IFERROR(PIMExport!H105*1,IFERROR(SUBSTITUTE(PIMExport!H105,".",",")*1,PIMExport!H105))</f>
        <v>1.94</v>
      </c>
      <c r="I107" s="47">
        <f>IFERROR(PIMExport!I105*1,IFERROR(SUBSTITUTE(PIMExport!I105,".",",")*1,PIMExport!I105))</f>
        <v>1</v>
      </c>
      <c r="J107" s="47">
        <f>IFERROR(PIMExport!J105*1,IFERROR(SUBSTITUTE(PIMExport!J105,".",",")*1,PIMExport!J105))</f>
        <v>1</v>
      </c>
      <c r="K107" s="47">
        <f>IFERROR(PIMExport!K105*1,IFERROR(SUBSTITUTE(PIMExport!K105,".",",")*1,PIMExport!K105))</f>
        <v>0</v>
      </c>
      <c r="L107" s="47">
        <f>IFERROR(PIMExport!L105*1,IFERROR(SUBSTITUTE(PIMExport!L105,".",",")*1,PIMExport!L105))</f>
        <v>3.8000000000000002E-4</v>
      </c>
      <c r="M107" s="47">
        <f>IFERROR(PIMExport!M105*1,IFERROR(SUBSTITUTE(PIMExport!M105,".",",")*1,PIMExport!M105))</f>
        <v>0.9</v>
      </c>
      <c r="N107" s="47">
        <f>IFERROR(PIMExport!N105*1,IFERROR(SUBSTITUTE(PIMExport!N105,".",",")*1,PIMExport!N105))</f>
        <v>150</v>
      </c>
      <c r="O107" s="47">
        <f>IFERROR(PIMExport!O105*1,IFERROR(SUBSTITUTE(PIMExport!O105,".",",")*1,PIMExport!O105))</f>
        <v>1500</v>
      </c>
      <c r="P107" s="47">
        <f>IFERROR(PIMExport!P105*1,IFERROR(SUBSTITUTE(PIMExport!P105,".",",")*1,PIMExport!P105))</f>
        <v>3000</v>
      </c>
      <c r="Q107" s="47">
        <f>IFERROR(PIMExport!Q105*1,IFERROR(SUBSTITUTE(PIMExport!Q105,".",",")*1,PIMExport!Q105))</f>
        <v>1.5</v>
      </c>
      <c r="R107" s="47">
        <f>IFERROR(PIMExport!R105*1,IFERROR(SUBSTITUTE(PIMExport!R105,".",",")*1,PIMExport!R105))</f>
        <v>2.8</v>
      </c>
      <c r="S107" s="47">
        <f>IFERROR(PIMExport!S105*1,IFERROR(SUBSTITUTE(PIMExport!S105,".",",")*1,PIMExport!S105))</f>
        <v>3.5</v>
      </c>
      <c r="T107" s="47">
        <f>IFERROR(PIMExport!T105*1,IFERROR(SUBSTITUTE(PIMExport!T105,".",",")*1,PIMExport!T105))</f>
        <v>0.01</v>
      </c>
      <c r="U107" s="47">
        <f>IFERROR(PIMExport!U105*1,IFERROR(SUBSTITUTE(PIMExport!U105,".",",")*1,PIMExport!U105))</f>
        <v>0.1</v>
      </c>
      <c r="V107" s="47">
        <f>IFERROR(PIMExport!V105*1,IFERROR(SUBSTITUTE(PIMExport!V105,".",",")*1,PIMExport!V105))</f>
        <v>0</v>
      </c>
      <c r="W107" s="47">
        <f>IFERROR(PIMExport!W105*1,IFERROR(SUBSTITUTE(PIMExport!W105,".",",")*1,PIMExport!W105))</f>
        <v>0</v>
      </c>
      <c r="X107" s="47">
        <f>IFERROR(PIMExport!X105*1,IFERROR(SUBSTITUTE(PIMExport!X105,".",",")*1,PIMExport!X105))</f>
        <v>0</v>
      </c>
      <c r="Y107" s="47">
        <f>IFERROR(PIMExport!Y105*1,IFERROR(SUBSTITUTE(PIMExport!Y105,".",",")*1,PIMExport!Y105))</f>
        <v>80000</v>
      </c>
      <c r="Z107" s="47">
        <f>IFERROR(PIMExport!Z105*1,IFERROR(SUBSTITUTE(PIMExport!Z105,".",",")*1,PIMExport!Z105))</f>
        <v>0</v>
      </c>
      <c r="AA107" s="47">
        <f>IFERROR(PIMExport!AA105*1,IFERROR(SUBSTITUTE(PIMExport!AA105,".",",")*1,PIMExport!AA105))</f>
        <v>0</v>
      </c>
      <c r="AB107" s="47">
        <f>IFERROR(PIMExport!AB105*1,IFERROR(SUBSTITUTE(PIMExport!AB105,".",",")*1,PIMExport!AB105))</f>
        <v>0</v>
      </c>
      <c r="AC107" s="47">
        <f>IFERROR(PIMExport!AC105*1,IFERROR(SUBSTITUTE(PIMExport!AC105,".",",")*1,PIMExport!AC105))</f>
        <v>0</v>
      </c>
      <c r="AD107" s="47">
        <f>IFERROR(PIMExport!AD105*1,IFERROR(SUBSTITUTE(PIMExport!AD105,".",",")*1,PIMExport!AD105))</f>
        <v>0</v>
      </c>
      <c r="AE107" s="47">
        <f>IFERROR(PIMExport!AE105*1,IFERROR(SUBSTITUTE(PIMExport!AE105,".",",")*1,PIMExport!AE105))</f>
        <v>1.0000000000000001E-5</v>
      </c>
      <c r="AF107" s="47">
        <f>IFERROR(PIMExport!AF105*1,IFERROR(SUBSTITUTE(PIMExport!AF105,".",",")*1,PIMExport!AF105))</f>
        <v>1.0000000000000001E-5</v>
      </c>
      <c r="AG107" s="47">
        <f>IFERROR(PIMExport!AG105*1,IFERROR(SUBSTITUTE(PIMExport!AG105,".",",")*1,PIMExport!AG105))</f>
        <v>1.0000000000000001E-5</v>
      </c>
      <c r="AH107" s="47">
        <f>IFERROR(PIMExport!AH105*1,IFERROR(SUBSTITUTE(PIMExport!AH105,".",",")*1,PIMExport!AH105))</f>
        <v>1.0000000000000001E-5</v>
      </c>
      <c r="AI107" s="47">
        <f>IFERROR(PIMExport!AI105*1,IFERROR(SUBSTITUTE(PIMExport!AI105,".",",")*1,PIMExport!AI105))</f>
        <v>1.0000000000000001E-5</v>
      </c>
      <c r="AJ107" s="47">
        <f>IFERROR(PIMExport!AJ105*1,IFERROR(SUBSTITUTE(PIMExport!AJ105,".",",")*1,PIMExport!AJ105))</f>
        <v>0</v>
      </c>
      <c r="AK107" s="47">
        <f>IFERROR(PIMExport!AK105*1,IFERROR(SUBSTITUTE(PIMExport!AK105,".",",")*1,PIMExport!AK105))</f>
        <v>0</v>
      </c>
      <c r="AL107" s="47">
        <f>IFERROR(PIMExport!AL105*1,IFERROR(SUBSTITUTE(PIMExport!AL105,".",",")*1,PIMExport!AL105))</f>
        <v>2</v>
      </c>
      <c r="AM107" s="47">
        <f>IFERROR(PIMExport!AM105*1,IFERROR(SUBSTITUTE(PIMExport!AM105,".",",")*1,PIMExport!AM105))</f>
        <v>20</v>
      </c>
      <c r="AN107" s="47">
        <f>IFERROR(PIMExport!AN105*1,IFERROR(SUBSTITUTE(PIMExport!AN105,".",",")*1,PIMExport!AN105))</f>
        <v>1</v>
      </c>
      <c r="AO107" s="47">
        <f>IFERROR(PIMExport!AO105*1,IFERROR(SUBSTITUTE(PIMExport!AO105,".",",")*1,PIMExport!AO105))</f>
        <v>0</v>
      </c>
      <c r="AP107" s="47">
        <f>IFERROR(PIMExport!AP105*1,IFERROR(SUBSTITUTE(PIMExport!AP105,".",",")*1,PIMExport!AP105))</f>
        <v>0</v>
      </c>
      <c r="AQ107" s="47">
        <f>IFERROR(PIMExport!AQ105*1,IFERROR(SUBSTITUTE(PIMExport!AQ105,".",",")*1,PIMExport!AQ105))</f>
        <v>0</v>
      </c>
      <c r="AR107" s="47">
        <f>IFERROR(PIMExport!AR105*1,IFERROR(SUBSTITUTE(PIMExport!AR105,".",",")*1,PIMExport!AR105))</f>
        <v>0</v>
      </c>
      <c r="AS107" s="47">
        <f>IFERROR(PIMExport!AS105*1,IFERROR(SUBSTITUTE(PIMExport!AS105,".",",")*1,PIMExport!AS105))</f>
        <v>0</v>
      </c>
      <c r="AT107" s="47">
        <f>IFERROR(PIMExport!AT105*1,IFERROR(SUBSTITUTE(PIMExport!AT105,".",",")*1,PIMExport!AT105))</f>
        <v>0</v>
      </c>
      <c r="AU107" s="47">
        <f>IFERROR(PIMExport!AU105*1,IFERROR(SUBSTITUTE(PIMExport!AU105,".",",")*1,PIMExport!AU105))</f>
        <v>0</v>
      </c>
      <c r="AV107" s="47">
        <f>IFERROR(PIMExport!AV105*1,IFERROR(SUBSTITUTE(PIMExport!AV105,".",",")*1,PIMExport!AV105))</f>
        <v>0</v>
      </c>
      <c r="AW107" s="47">
        <f>IFERROR(PIMExport!AW105*1,IFERROR(SUBSTITUTE(PIMExport!AW105,".",",")*1,PIMExport!AW105))</f>
        <v>0</v>
      </c>
      <c r="AX107" s="47">
        <f>IFERROR(PIMExport!AX105*1,IFERROR(SUBSTITUTE(PIMExport!AX105,".",",")*1,PIMExport!AX105))</f>
        <v>0</v>
      </c>
      <c r="AY107" s="47">
        <f>IFERROR(PIMExport!AY105*1,IFERROR(SUBSTITUTE(PIMExport!AY105,".",",")*1,PIMExport!AY105))</f>
        <v>0</v>
      </c>
      <c r="AZ107" s="47">
        <f>IFERROR(PIMExport!AZ105*1,IFERROR(SUBSTITUTE(PIMExport!AZ105,".",",")*1,PIMExport!AZ105))</f>
        <v>0</v>
      </c>
      <c r="BA107" s="47">
        <f>IFERROR(PIMExport!BA105*1,IFERROR(SUBSTITUTE(PIMExport!BA105,".",",")*1,PIMExport!BA105))</f>
        <v>0</v>
      </c>
      <c r="BB107" s="47">
        <f>IFERROR(PIMExport!BB105*1,IFERROR(SUBSTITUTE(PIMExport!BB105,".",",")*1,PIMExport!BB105))</f>
        <v>0</v>
      </c>
      <c r="BC107" s="47">
        <f>IFERROR(PIMExport!BC105*1,IFERROR(SUBSTITUTE(PIMExport!BC105,".",",")*1,PIMExport!BC105))</f>
        <v>0</v>
      </c>
      <c r="BD107" s="47">
        <f>IFERROR(PIMExport!BD105*1,IFERROR(SUBSTITUTE(PIMExport!BD105,".",",")*1,PIMExport!BD105))</f>
        <v>0</v>
      </c>
      <c r="BE107" s="47">
        <f>IFERROR(PIMExport!BE105*1,IFERROR(SUBSTITUTE(PIMExport!BE105,".",",")*1,PIMExport!BE105))</f>
        <v>0</v>
      </c>
      <c r="BF107" s="47">
        <f>IFERROR(PIMExport!BF105*1,IFERROR(SUBSTITUTE(PIMExport!BF105,".",",")*1,PIMExport!BF105))</f>
        <v>0</v>
      </c>
      <c r="BG107" s="47">
        <f>IFERROR(PIMExport!BG105*1,IFERROR(SUBSTITUTE(PIMExport!BG105,".",",")*1,PIMExport!BG105))</f>
        <v>465</v>
      </c>
      <c r="BH107" s="47">
        <f>IFERROR(PIMExport!BH105*1,IFERROR(SUBSTITUTE(PIMExport!BH105,".",",")*1,PIMExport!BH105))</f>
        <v>570</v>
      </c>
      <c r="BI107" s="47">
        <f>IFERROR(PIMExport!BI105*1,IFERROR(SUBSTITUTE(PIMExport!BI105,".",",")*1,PIMExport!BI105))</f>
        <v>640</v>
      </c>
      <c r="BJ107" s="47">
        <f>IFERROR(PIMExport!BJ105*1,IFERROR(SUBSTITUTE(PIMExport!BJ105,".",",")*1,PIMExport!BJ105))</f>
        <v>710</v>
      </c>
      <c r="BK107" s="47">
        <f>IFERROR(PIMExport!BK105*1,IFERROR(SUBSTITUTE(PIMExport!BK105,".",",")*1,PIMExport!BK105))</f>
        <v>780</v>
      </c>
      <c r="BL107" s="47">
        <f>IFERROR(PIMExport!BL105*1,IFERROR(SUBSTITUTE(PIMExport!BL105,".",",")*1,PIMExport!BL105))</f>
        <v>845</v>
      </c>
      <c r="BM107" s="47">
        <f>IFERROR(PIMExport!BM105*1,IFERROR(SUBSTITUTE(PIMExport!BM105,".",",")*1,PIMExport!BM105))</f>
        <v>910</v>
      </c>
      <c r="BN107" s="47">
        <f>IFERROR(PIMExport!BN105*1,IFERROR(SUBSTITUTE(PIMExport!BN105,".",",")*1,PIMExport!BN105))</f>
        <v>980</v>
      </c>
      <c r="BO107" s="47">
        <f>IFERROR(PIMExport!BO105*1,IFERROR(SUBSTITUTE(PIMExport!BO105,".",",")*1,PIMExport!BO105))</f>
        <v>1050</v>
      </c>
      <c r="BP107" s="47">
        <f>IFERROR(PIMExport!BP105*1,IFERROR(SUBSTITUTE(PIMExport!BP105,".",",")*1,PIMExport!BP105))</f>
        <v>1125</v>
      </c>
      <c r="BQ107" s="47">
        <f>IFERROR(PIMExport!BQ105*1,IFERROR(SUBSTITUTE(PIMExport!BQ105,".",",")*1,PIMExport!BQ105))</f>
        <v>1190</v>
      </c>
      <c r="BR107" s="47">
        <f>IFERROR(PIMExport!BR105*1,IFERROR(SUBSTITUTE(PIMExport!BR105,".",",")*1,PIMExport!BR105))</f>
        <v>1260</v>
      </c>
      <c r="BS107" s="47">
        <f>IFERROR(PIMExport!BS105*1,IFERROR(SUBSTITUTE(PIMExport!BS105,".",",")*1,PIMExport!BS105))</f>
        <v>0</v>
      </c>
      <c r="BT107" s="47">
        <f>IFERROR(PIMExport!BT105*1,IFERROR(SUBSTITUTE(PIMExport!BT105,".",",")*1,PIMExport!BT105))</f>
        <v>0</v>
      </c>
      <c r="BU107" s="47">
        <f>IFERROR(PIMExport!BU105*1,IFERROR(SUBSTITUTE(PIMExport!BU105,".",",")*1,PIMExport!BU105))</f>
        <v>0</v>
      </c>
      <c r="BV107" s="47">
        <f>IFERROR(PIMExport!BV105*1,IFERROR(SUBSTITUTE(PIMExport!BV105,".",",")*1,PIMExport!BV105))</f>
        <v>0</v>
      </c>
      <c r="BW107" s="47">
        <f>IFERROR(PIMExport!BW105*1,IFERROR(SUBSTITUTE(PIMExport!BW105,".",",")*1,PIMExport!BW105))</f>
        <v>0</v>
      </c>
      <c r="BX107" s="47">
        <f>IFERROR(PIMExport!BX105*1,IFERROR(SUBSTITUTE(PIMExport!BX105,".",",")*1,PIMExport!BX105))</f>
        <v>0</v>
      </c>
      <c r="BY107" s="47">
        <f>IFERROR(PIMExport!BY105*1,IFERROR(SUBSTITUTE(PIMExport!BY105,".",",")*1,PIMExport!BY105))</f>
        <v>0</v>
      </c>
      <c r="BZ107" s="47">
        <f>IFERROR(PIMExport!BZ105*1,IFERROR(SUBSTITUTE(PIMExport!BZ105,".",",")*1,PIMExport!BZ105))</f>
        <v>0</v>
      </c>
      <c r="CA107" s="47">
        <f>IFERROR(PIMExport!CA105*1,IFERROR(SUBSTITUTE(PIMExport!CA105,".",",")*1,PIMExport!CA105))</f>
        <v>0</v>
      </c>
      <c r="CB107" s="47">
        <f>IFERROR(PIMExport!CB105*1,IFERROR(SUBSTITUTE(PIMExport!CB105,".",",")*1,PIMExport!CB105))</f>
        <v>941</v>
      </c>
      <c r="CC107" s="47">
        <f>IFERROR(PIMExport!CC105*1,IFERROR(SUBSTITUTE(PIMExport!CC105,".",",")*1,PIMExport!CC105))</f>
        <v>1861</v>
      </c>
      <c r="CD107" s="47">
        <f>IFERROR(PIMExport!CD105*1,IFERROR(SUBSTITUTE(PIMExport!CD105,".",",")*1,PIMExport!CD105))</f>
        <v>2791</v>
      </c>
      <c r="CE107" s="47">
        <f>IFERROR(PIMExport!CE105*1,IFERROR(SUBSTITUTE(PIMExport!CE105,".",",")*1,PIMExport!CE105))</f>
        <v>3721</v>
      </c>
      <c r="CF107" s="47">
        <f>IFERROR(PIMExport!CF105*1,IFERROR(SUBSTITUTE(PIMExport!CF105,".",",")*1,PIMExport!CF105))</f>
        <v>4651</v>
      </c>
      <c r="CG107" s="47">
        <f>IFERROR(PIMExport!CG105*1,IFERROR(SUBSTITUTE(PIMExport!CG105,".",",")*1,PIMExport!CG105))</f>
        <v>5586</v>
      </c>
      <c r="CH107" s="47">
        <f>IFERROR(PIMExport!CH105*1,IFERROR(SUBSTITUTE(PIMExport!CH105,".",",")*1,PIMExport!CH105))</f>
        <v>6521</v>
      </c>
      <c r="CI107" s="47">
        <f>IFERROR(PIMExport!CI105*1,IFERROR(SUBSTITUTE(PIMExport!CI105,".",",")*1,PIMExport!CI105))</f>
        <v>7451</v>
      </c>
      <c r="CJ107" s="47">
        <f>IFERROR(PIMExport!CJ105*1,IFERROR(SUBSTITUTE(PIMExport!CJ105,".",",")*1,PIMExport!CJ105))</f>
        <v>8381</v>
      </c>
      <c r="CK107" s="47">
        <f>IFERROR(PIMExport!CK105*1,IFERROR(SUBSTITUTE(PIMExport!CK105,".",",")*1,PIMExport!CK105))</f>
        <v>9376</v>
      </c>
      <c r="CL107" s="47">
        <f>IFERROR(PIMExport!CL105*1,IFERROR(SUBSTITUTE(PIMExport!CL105,".",",")*1,PIMExport!CL105))</f>
        <v>10301</v>
      </c>
      <c r="CM107" s="47">
        <f>IFERROR(PIMExport!CM105*1,IFERROR(SUBSTITUTE(PIMExport!CM105,".",",")*1,PIMExport!CM105))</f>
        <v>11001</v>
      </c>
      <c r="CN107" s="47">
        <f>IFERROR(PIMExport!CN105*1,IFERROR(SUBSTITUTE(PIMExport!CN105,".",",")*1,PIMExport!CN105))</f>
        <v>15000</v>
      </c>
      <c r="CO107" s="47">
        <f>IFERROR(PIMExport!CO105*1,IFERROR(SUBSTITUTE(PIMExport!CO105,".",",")*1,PIMExport!CO105))</f>
        <v>0</v>
      </c>
      <c r="CP107" s="47">
        <f>IFERROR(PIMExport!CP105*1,IFERROR(SUBSTITUTE(PIMExport!CP105,".",",")*1,PIMExport!CP105))</f>
        <v>0</v>
      </c>
      <c r="CQ107" s="47">
        <f>IFERROR(PIMExport!CQ105*1,IFERROR(SUBSTITUTE(PIMExport!CQ105,".",",")*1,PIMExport!CQ105))</f>
        <v>0</v>
      </c>
      <c r="CR107" s="47">
        <f>IFERROR(PIMExport!CR105*1,IFERROR(SUBSTITUTE(PIMExport!CR105,".",",")*1,PIMExport!CR105))</f>
        <v>0</v>
      </c>
      <c r="CS107" s="47">
        <f>IFERROR(PIMExport!CS105*1,IFERROR(SUBSTITUTE(PIMExport!CS105,".",",")*1,PIMExport!CS105))</f>
        <v>0</v>
      </c>
      <c r="CT107" s="47">
        <f>IFERROR(PIMExport!CT105*1,IFERROR(SUBSTITUTE(PIMExport!CT105,".",",")*1,PIMExport!CT105))</f>
        <v>0</v>
      </c>
      <c r="CU107" s="47">
        <f>IFERROR(PIMExport!CU105*1,IFERROR(SUBSTITUTE(PIMExport!CU105,".",",")*1,PIMExport!CU105))</f>
        <v>40</v>
      </c>
      <c r="CV107" s="47">
        <f>IFERROR(PIMExport!CV105*1,IFERROR(SUBSTITUTE(PIMExport!CV105,".",",")*1,PIMExport!CV105))</f>
        <v>14900</v>
      </c>
      <c r="CW107" s="47">
        <f>IFERROR(PIMExport!CW105*1,IFERROR(SUBSTITUTE(PIMExport!CW105,".",",")*1,PIMExport!CW105))</f>
        <v>6.3400000000000001E-4</v>
      </c>
      <c r="CX107" s="47">
        <f>IFERROR(PIMExport!CX105*1,IFERROR(SUBSTITUTE(PIMExport!CX105,".",",")*1,PIMExport!CX105))</f>
        <v>1200</v>
      </c>
      <c r="CY107" s="47">
        <f>IFERROR(PIMExport!CY105*1,IFERROR(SUBSTITUTE(PIMExport!CY105,".",",")*1,PIMExport!CY105))</f>
        <v>1500</v>
      </c>
      <c r="CZ107" s="47">
        <f>IFERROR(PIMExport!CZ105*1,IFERROR(SUBSTITUTE(PIMExport!CZ105,".",",")*1,PIMExport!CZ105))</f>
        <v>34500</v>
      </c>
      <c r="DA107" s="47">
        <f>IFERROR(PIMExport!DA105*1,IFERROR(SUBSTITUTE(PIMExport!DA105,".",",")*1,PIMExport!DA105))</f>
        <v>1000</v>
      </c>
      <c r="DB107" s="47">
        <f>IFERROR(PIMExport!DB105*1,IFERROR(SUBSTITUTE(PIMExport!DB105,".",",")*1,PIMExport!DB105))</f>
        <v>0</v>
      </c>
      <c r="DC107" s="47">
        <f>IFERROR(PIMExport!DC105*1,IFERROR(SUBSTITUTE(PIMExport!DC105,".",",")*1,PIMExport!DC105))</f>
        <v>0</v>
      </c>
      <c r="DD107" s="47">
        <f>IFERROR(PIMExport!DD105*1,IFERROR(SUBSTITUTE(PIMExport!DD105,".",",")*1,PIMExport!DD105))</f>
        <v>0</v>
      </c>
      <c r="DE107" s="47">
        <f>IFERROR(PIMExport!DE105*1,IFERROR(SUBSTITUTE(PIMExport!DE105,".",",")*1,PIMExport!DE105))</f>
        <v>0</v>
      </c>
      <c r="DF107" s="47">
        <f>IFERROR(PIMExport!DF105*1,IFERROR(SUBSTITUTE(PIMExport!DF105,".",",")*1,PIMExport!DF105))</f>
        <v>0</v>
      </c>
      <c r="DG107" s="47">
        <f>IFERROR(PIMExport!DG105*1,IFERROR(SUBSTITUTE(PIMExport!DG105,".",",")*1,PIMExport!DG105))</f>
        <v>0</v>
      </c>
      <c r="DH107" s="47" t="str">
        <f>IFERROR(PIMExport!DH105*1,IFERROR(SUBSTITUTE(PIMExport!DH105,".",",")*1,PIMExport!DH105))</f>
        <v>Equal to or better than 0.025 mm</v>
      </c>
      <c r="DI107" s="47">
        <f>IFERROR(PIMExport!DI105*1,IFERROR(SUBSTITUTE(PIMExport!DI105,".",",")*1,PIMExport!DI105))</f>
        <v>0</v>
      </c>
      <c r="DJ107" s="47" t="str">
        <f>IFERROR(PIMExport!DJ105*1,IFERROR(SUBSTITUTE(PIMExport!DJ105,".",",")*1,PIMExport!DJ105))</f>
        <v>120 x 120 mm</v>
      </c>
      <c r="DK107" s="47" t="str">
        <f>IFERROR(PIMExport!DK105*1,IFERROR(SUBSTITUTE(PIMExport!DK105,".",",")*1,PIMExport!DK105))</f>
        <v>32 mm</v>
      </c>
      <c r="DL107" s="47">
        <f>IFERROR(PIMExport!DL105*1,IFERROR(SUBSTITUTE(PIMExport!DL105,".",",")*1,PIMExport!DL105))</f>
        <v>270</v>
      </c>
      <c r="DM107" s="47">
        <f>IFERROR(PIMExport!DM105*1,IFERROR(SUBSTITUTE(PIMExport!DM105,".",",")*1,PIMExport!DM105))</f>
        <v>5845</v>
      </c>
      <c r="DN107" s="47">
        <f>IFERROR(PIMExport!DN105*1,IFERROR(SUBSTITUTE(PIMExport!DN105,".",",")*1,PIMExport!DN105))</f>
        <v>0</v>
      </c>
      <c r="DO107" s="47">
        <f>IFERROR(PIMExport!DO105*1,IFERROR(SUBSTITUTE(PIMExport!DO105,".",",")*1,PIMExport!DO105))</f>
        <v>0</v>
      </c>
    </row>
    <row r="108" spans="1:119">
      <c r="A108" s="47" t="str">
        <f>IFERROR(PIMExport!A106*1,IFERROR(SUBSTITUTE(PIMExport!A106,".",",")*1,PIMExport!A106))</f>
        <v>2HB10G0</v>
      </c>
      <c r="B108" s="47" t="str">
        <f>IFERROR(PIMExport!B106*1,IFERROR(SUBSTITUTE(PIMExport!B106,".",",")*1,PIMExport!B106))</f>
        <v>BallScrew</v>
      </c>
      <c r="C108" s="47" t="str">
        <f>IFERROR(PIMExport!C106*1,IFERROR(SUBSTITUTE(PIMExport!C106,".",",")*1,PIMExport!C106))</f>
        <v>Ball Guide</v>
      </c>
      <c r="D108" s="47">
        <f>IFERROR(PIMExport!D106*1,IFERROR(SUBSTITUTE(PIMExport!D106,".",",")*1,PIMExport!D106))</f>
        <v>1375</v>
      </c>
      <c r="E108" s="47">
        <f>IFERROR(PIMExport!E106*1,IFERROR(SUBSTITUTE(PIMExport!E106,".",",")*1,PIMExport!E106))</f>
        <v>0.82</v>
      </c>
      <c r="F108" s="47">
        <f>IFERROR(PIMExport!F106*1,IFERROR(SUBSTITUTE(PIMExport!F106,".",",")*1,PIMExport!F106))</f>
        <v>0</v>
      </c>
      <c r="G108" s="47">
        <f>IFERROR(PIMExport!G106*1,IFERROR(SUBSTITUTE(PIMExport!G106,".",",")*1,PIMExport!G106))</f>
        <v>2.59</v>
      </c>
      <c r="H108" s="47">
        <f>IFERROR(PIMExport!H106*1,IFERROR(SUBSTITUTE(PIMExport!H106,".",",")*1,PIMExport!H106))</f>
        <v>0.69</v>
      </c>
      <c r="I108" s="47">
        <f>IFERROR(PIMExport!I106*1,IFERROR(SUBSTITUTE(PIMExport!I106,".",",")*1,PIMExport!I106))</f>
        <v>54</v>
      </c>
      <c r="J108" s="47">
        <f>IFERROR(PIMExport!J106*1,IFERROR(SUBSTITUTE(PIMExport!J106,".",",")*1,PIMExport!J106))</f>
        <v>70</v>
      </c>
      <c r="K108" s="47">
        <f>IFERROR(PIMExport!K106*1,IFERROR(SUBSTITUTE(PIMExport!K106,".",",")*1,PIMExport!K106))</f>
        <v>25.4</v>
      </c>
      <c r="L108" s="47">
        <f>IFERROR(PIMExport!L106*1,IFERROR(SUBSTITUTE(PIMExport!L106,".",",")*1,PIMExport!L106))</f>
        <v>1.0000000000000001E-5</v>
      </c>
      <c r="M108" s="47">
        <f>IFERROR(PIMExport!M106*1,IFERROR(SUBSTITUTE(PIMExport!M106,".",",")*1,PIMExport!M106))</f>
        <v>0.9</v>
      </c>
      <c r="N108" s="47">
        <f>IFERROR(PIMExport!N106*1,IFERROR(SUBSTITUTE(PIMExport!N106,".",",")*1,PIMExport!N106))</f>
        <v>99999</v>
      </c>
      <c r="O108" s="47">
        <f>IFERROR(PIMExport!O106*1,IFERROR(SUBSTITUTE(PIMExport!O106,".",",")*1,PIMExport!O106))</f>
        <v>99999</v>
      </c>
      <c r="P108" s="47">
        <f>IFERROR(PIMExport!P106*1,IFERROR(SUBSTITUTE(PIMExport!P106,".",",")*1,PIMExport!P106))</f>
        <v>2800</v>
      </c>
      <c r="Q108" s="47">
        <f>IFERROR(PIMExport!Q106*1,IFERROR(SUBSTITUTE(PIMExport!Q106,".",",")*1,PIMExport!Q106))</f>
        <v>0.18</v>
      </c>
      <c r="R108" s="47">
        <f>IFERROR(PIMExport!R106*1,IFERROR(SUBSTITUTE(PIMExport!R106,".",",")*1,PIMExport!R106))</f>
        <v>0.18</v>
      </c>
      <c r="S108" s="47">
        <f>IFERROR(PIMExport!S106*1,IFERROR(SUBSTITUTE(PIMExport!S106,".",",")*1,PIMExport!S106))</f>
        <v>0.18</v>
      </c>
      <c r="T108" s="47">
        <f>IFERROR(PIMExport!T106*1,IFERROR(SUBSTITUTE(PIMExport!T106,".",",")*1,PIMExport!T106))</f>
        <v>5</v>
      </c>
      <c r="U108" s="47">
        <f>IFERROR(PIMExport!U106*1,IFERROR(SUBSTITUTE(PIMExport!U106,".",",")*1,PIMExport!U106))</f>
        <v>3.0000000000000001E-3</v>
      </c>
      <c r="V108" s="47">
        <f>IFERROR(PIMExport!V106*1,IFERROR(SUBSTITUTE(PIMExport!V106,".",",")*1,PIMExport!V106))</f>
        <v>0</v>
      </c>
      <c r="W108" s="47">
        <f>IFERROR(PIMExport!W106*1,IFERROR(SUBSTITUTE(PIMExport!W106,".",",")*1,PIMExport!W106))</f>
        <v>0</v>
      </c>
      <c r="X108" s="47">
        <f>IFERROR(PIMExport!X106*1,IFERROR(SUBSTITUTE(PIMExport!X106,".",",")*1,PIMExport!X106))</f>
        <v>0</v>
      </c>
      <c r="Y108" s="47">
        <f>IFERROR(PIMExport!Y106*1,IFERROR(SUBSTITUTE(PIMExport!Y106,".",",")*1,PIMExport!Y106))</f>
        <v>2100</v>
      </c>
      <c r="Z108" s="47">
        <f>IFERROR(PIMExport!Z106*1,IFERROR(SUBSTITUTE(PIMExport!Z106,".",",")*1,PIMExport!Z106))</f>
        <v>0</v>
      </c>
      <c r="AA108" s="47">
        <f>IFERROR(PIMExport!AA106*1,IFERROR(SUBSTITUTE(PIMExport!AA106,".",",")*1,PIMExport!AA106))</f>
        <v>0</v>
      </c>
      <c r="AB108" s="47">
        <f>IFERROR(PIMExport!AB106*1,IFERROR(SUBSTITUTE(PIMExport!AB106,".",",")*1,PIMExport!AB106))</f>
        <v>0</v>
      </c>
      <c r="AC108" s="47">
        <f>IFERROR(PIMExport!AC106*1,IFERROR(SUBSTITUTE(PIMExport!AC106,".",",")*1,PIMExport!AC106))</f>
        <v>0</v>
      </c>
      <c r="AD108" s="47">
        <f>IFERROR(PIMExport!AD106*1,IFERROR(SUBSTITUTE(PIMExport!AD106,".",",")*1,PIMExport!AD106))</f>
        <v>0</v>
      </c>
      <c r="AE108" s="47">
        <f>IFERROR(PIMExport!AE106*1,IFERROR(SUBSTITUTE(PIMExport!AE106,".",",")*1,PIMExport!AE106))</f>
        <v>8000</v>
      </c>
      <c r="AF108" s="47">
        <f>IFERROR(PIMExport!AF106*1,IFERROR(SUBSTITUTE(PIMExport!AF106,".",",")*1,PIMExport!AF106))</f>
        <v>8000</v>
      </c>
      <c r="AG108" s="47">
        <f>IFERROR(PIMExport!AG106*1,IFERROR(SUBSTITUTE(PIMExport!AG106,".",",")*1,PIMExport!AG106))</f>
        <v>279</v>
      </c>
      <c r="AH108" s="47">
        <f>IFERROR(PIMExport!AH106*1,IFERROR(SUBSTITUTE(PIMExport!AH106,".",",")*1,PIMExport!AH106))</f>
        <v>216</v>
      </c>
      <c r="AI108" s="47">
        <f>IFERROR(PIMExport!AI106*1,IFERROR(SUBSTITUTE(PIMExport!AI106,".",",")*1,PIMExport!AI106))</f>
        <v>216</v>
      </c>
      <c r="AJ108" s="47">
        <f>IFERROR(PIMExport!AJ106*1,IFERROR(SUBSTITUTE(PIMExport!AJ106,".",",")*1,PIMExport!AJ106))</f>
        <v>0</v>
      </c>
      <c r="AK108" s="47">
        <f>IFERROR(PIMExport!AK106*1,IFERROR(SUBSTITUTE(PIMExport!AK106,".",",")*1,PIMExport!AK106))</f>
        <v>0</v>
      </c>
      <c r="AL108" s="47">
        <f>IFERROR(PIMExport!AL106*1,IFERROR(SUBSTITUTE(PIMExport!AL106,".",",")*1,PIMExport!AL106))</f>
        <v>0.23</v>
      </c>
      <c r="AM108" s="47">
        <f>IFERROR(PIMExport!AM106*1,IFERROR(SUBSTITUTE(PIMExport!AM106,".",",")*1,PIMExport!AM106))</f>
        <v>9.8000000000000007</v>
      </c>
      <c r="AN108" s="47">
        <f>IFERROR(PIMExport!AN106*1,IFERROR(SUBSTITUTE(PIMExport!AN106,".",",")*1,PIMExport!AN106))</f>
        <v>1</v>
      </c>
      <c r="AO108" s="47">
        <f>IFERROR(PIMExport!AO106*1,IFERROR(SUBSTITUTE(PIMExport!AO106,".",",")*1,PIMExport!AO106))</f>
        <v>11280</v>
      </c>
      <c r="AP108" s="47">
        <f>IFERROR(PIMExport!AP106*1,IFERROR(SUBSTITUTE(PIMExport!AP106,".",",")*1,PIMExport!AP106))</f>
        <v>0</v>
      </c>
      <c r="AQ108" s="47">
        <f>IFERROR(PIMExport!AQ106*1,IFERROR(SUBSTITUTE(PIMExport!AQ106,".",",")*1,PIMExport!AQ106))</f>
        <v>0</v>
      </c>
      <c r="AR108" s="47">
        <f>IFERROR(PIMExport!AR106*1,IFERROR(SUBSTITUTE(PIMExport!AR106,".",",")*1,PIMExport!AR106))</f>
        <v>0</v>
      </c>
      <c r="AS108" s="47">
        <f>IFERROR(PIMExport!AS106*1,IFERROR(SUBSTITUTE(PIMExport!AS106,".",",")*1,PIMExport!AS106))</f>
        <v>0</v>
      </c>
      <c r="AT108" s="47">
        <f>IFERROR(PIMExport!AT106*1,IFERROR(SUBSTITUTE(PIMExport!AT106,".",",")*1,PIMExport!AT106))</f>
        <v>0</v>
      </c>
      <c r="AU108" s="47">
        <f>IFERROR(PIMExport!AU106*1,IFERROR(SUBSTITUTE(PIMExport!AU106,".",",")*1,PIMExport!AU106))</f>
        <v>0</v>
      </c>
      <c r="AV108" s="47">
        <f>IFERROR(PIMExport!AV106*1,IFERROR(SUBSTITUTE(PIMExport!AV106,".",",")*1,PIMExport!AV106))</f>
        <v>0</v>
      </c>
      <c r="AW108" s="47">
        <f>IFERROR(PIMExport!AW106*1,IFERROR(SUBSTITUTE(PIMExport!AW106,".",",")*1,PIMExport!AW106))</f>
        <v>0</v>
      </c>
      <c r="AX108" s="47">
        <f>IFERROR(PIMExport!AX106*1,IFERROR(SUBSTITUTE(PIMExport!AX106,".",",")*1,PIMExport!AX106))</f>
        <v>0</v>
      </c>
      <c r="AY108" s="47">
        <f>IFERROR(PIMExport!AY106*1,IFERROR(SUBSTITUTE(PIMExport!AY106,".",",")*1,PIMExport!AY106))</f>
        <v>0</v>
      </c>
      <c r="AZ108" s="47">
        <f>IFERROR(PIMExport!AZ106*1,IFERROR(SUBSTITUTE(PIMExport!AZ106,".",",")*1,PIMExport!AZ106))</f>
        <v>0</v>
      </c>
      <c r="BA108" s="47">
        <f>IFERROR(PIMExport!BA106*1,IFERROR(SUBSTITUTE(PIMExport!BA106,".",",")*1,PIMExport!BA106))</f>
        <v>0</v>
      </c>
      <c r="BB108" s="47">
        <f>IFERROR(PIMExport!BB106*1,IFERROR(SUBSTITUTE(PIMExport!BB106,".",",")*1,PIMExport!BB106))</f>
        <v>0</v>
      </c>
      <c r="BC108" s="47">
        <f>IFERROR(PIMExport!BC106*1,IFERROR(SUBSTITUTE(PIMExport!BC106,".",",")*1,PIMExport!BC106))</f>
        <v>0</v>
      </c>
      <c r="BD108" s="47">
        <f>IFERROR(PIMExport!BD106*1,IFERROR(SUBSTITUTE(PIMExport!BD106,".",",")*1,PIMExport!BD106))</f>
        <v>0</v>
      </c>
      <c r="BE108" s="47">
        <f>IFERROR(PIMExport!BE106*1,IFERROR(SUBSTITUTE(PIMExport!BE106,".",",")*1,PIMExport!BE106))</f>
        <v>0</v>
      </c>
      <c r="BF108" s="47">
        <f>IFERROR(PIMExport!BF106*1,IFERROR(SUBSTITUTE(PIMExport!BF106,".",",")*1,PIMExport!BF106))</f>
        <v>0</v>
      </c>
      <c r="BG108" s="47">
        <f>IFERROR(PIMExport!BG106*1,IFERROR(SUBSTITUTE(PIMExport!BG106,".",",")*1,PIMExport!BG106))</f>
        <v>125</v>
      </c>
      <c r="BH108" s="47">
        <f>IFERROR(PIMExport!BH106*1,IFERROR(SUBSTITUTE(PIMExport!BH106,".",",")*1,PIMExport!BH106))</f>
        <v>0</v>
      </c>
      <c r="BI108" s="47">
        <f>IFERROR(PIMExport!BI106*1,IFERROR(SUBSTITUTE(PIMExport!BI106,".",",")*1,PIMExport!BI106))</f>
        <v>0</v>
      </c>
      <c r="BJ108" s="47">
        <f>IFERROR(PIMExport!BJ106*1,IFERROR(SUBSTITUTE(PIMExport!BJ106,".",",")*1,PIMExport!BJ106))</f>
        <v>0</v>
      </c>
      <c r="BK108" s="47">
        <f>IFERROR(PIMExport!BK106*1,IFERROR(SUBSTITUTE(PIMExport!BK106,".",",")*1,PIMExport!BK106))</f>
        <v>0</v>
      </c>
      <c r="BL108" s="47">
        <f>IFERROR(PIMExport!BL106*1,IFERROR(SUBSTITUTE(PIMExport!BL106,".",",")*1,PIMExport!BL106))</f>
        <v>0</v>
      </c>
      <c r="BM108" s="47">
        <f>IFERROR(PIMExport!BM106*1,IFERROR(SUBSTITUTE(PIMExport!BM106,".",",")*1,PIMExport!BM106))</f>
        <v>0</v>
      </c>
      <c r="BN108" s="47">
        <f>IFERROR(PIMExport!BN106*1,IFERROR(SUBSTITUTE(PIMExport!BN106,".",",")*1,PIMExport!BN106))</f>
        <v>0</v>
      </c>
      <c r="BO108" s="47">
        <f>IFERROR(PIMExport!BO106*1,IFERROR(SUBSTITUTE(PIMExport!BO106,".",",")*1,PIMExport!BO106))</f>
        <v>0</v>
      </c>
      <c r="BP108" s="47">
        <f>IFERROR(PIMExport!BP106*1,IFERROR(SUBSTITUTE(PIMExport!BP106,".",",")*1,PIMExport!BP106))</f>
        <v>0</v>
      </c>
      <c r="BQ108" s="47">
        <f>IFERROR(PIMExport!BQ106*1,IFERROR(SUBSTITUTE(PIMExport!BQ106,".",",")*1,PIMExport!BQ106))</f>
        <v>0</v>
      </c>
      <c r="BR108" s="47">
        <f>IFERROR(PIMExport!BR106*1,IFERROR(SUBSTITUTE(PIMExport!BR106,".",",")*1,PIMExport!BR106))</f>
        <v>0</v>
      </c>
      <c r="BS108" s="47">
        <f>IFERROR(PIMExport!BS106*1,IFERROR(SUBSTITUTE(PIMExport!BS106,".",",")*1,PIMExport!BS106))</f>
        <v>0</v>
      </c>
      <c r="BT108" s="47">
        <f>IFERROR(PIMExport!BT106*1,IFERROR(SUBSTITUTE(PIMExport!BT106,".",",")*1,PIMExport!BT106))</f>
        <v>0</v>
      </c>
      <c r="BU108" s="47">
        <f>IFERROR(PIMExport!BU106*1,IFERROR(SUBSTITUTE(PIMExport!BU106,".",",")*1,PIMExport!BU106))</f>
        <v>0</v>
      </c>
      <c r="BV108" s="47">
        <f>IFERROR(PIMExport!BV106*1,IFERROR(SUBSTITUTE(PIMExport!BV106,".",",")*1,PIMExport!BV106))</f>
        <v>0</v>
      </c>
      <c r="BW108" s="47">
        <f>IFERROR(PIMExport!BW106*1,IFERROR(SUBSTITUTE(PIMExport!BW106,".",",")*1,PIMExport!BW106))</f>
        <v>0</v>
      </c>
      <c r="BX108" s="47">
        <f>IFERROR(PIMExport!BX106*1,IFERROR(SUBSTITUTE(PIMExport!BX106,".",",")*1,PIMExport!BX106))</f>
        <v>0</v>
      </c>
      <c r="BY108" s="47">
        <f>IFERROR(PIMExport!BY106*1,IFERROR(SUBSTITUTE(PIMExport!BY106,".",",")*1,PIMExport!BY106))</f>
        <v>0</v>
      </c>
      <c r="BZ108" s="47">
        <f>IFERROR(PIMExport!BZ106*1,IFERROR(SUBSTITUTE(PIMExport!BZ106,".",",")*1,PIMExport!BZ106))</f>
        <v>0</v>
      </c>
      <c r="CA108" s="47">
        <f>IFERROR(PIMExport!CA106*1,IFERROR(SUBSTITUTE(PIMExport!CA106,".",",")*1,PIMExport!CA106))</f>
        <v>0</v>
      </c>
      <c r="CB108" s="47">
        <f>IFERROR(PIMExport!CB106*1,IFERROR(SUBSTITUTE(PIMExport!CB106,".",",")*1,PIMExport!CB106))</f>
        <v>0</v>
      </c>
      <c r="CC108" s="47">
        <f>IFERROR(PIMExport!CC106*1,IFERROR(SUBSTITUTE(PIMExport!CC106,".",",")*1,PIMExport!CC106))</f>
        <v>0</v>
      </c>
      <c r="CD108" s="47">
        <f>IFERROR(PIMExport!CD106*1,IFERROR(SUBSTITUTE(PIMExport!CD106,".",",")*1,PIMExport!CD106))</f>
        <v>0</v>
      </c>
      <c r="CE108" s="47">
        <f>IFERROR(PIMExport!CE106*1,IFERROR(SUBSTITUTE(PIMExport!CE106,".",",")*1,PIMExport!CE106))</f>
        <v>0</v>
      </c>
      <c r="CF108" s="47">
        <f>IFERROR(PIMExport!CF106*1,IFERROR(SUBSTITUTE(PIMExport!CF106,".",",")*1,PIMExport!CF106))</f>
        <v>0</v>
      </c>
      <c r="CG108" s="47">
        <f>IFERROR(PIMExport!CG106*1,IFERROR(SUBSTITUTE(PIMExport!CG106,".",",")*1,PIMExport!CG106))</f>
        <v>0</v>
      </c>
      <c r="CH108" s="47">
        <f>IFERROR(PIMExport!CH106*1,IFERROR(SUBSTITUTE(PIMExport!CH106,".",",")*1,PIMExport!CH106))</f>
        <v>0</v>
      </c>
      <c r="CI108" s="47">
        <f>IFERROR(PIMExport!CI106*1,IFERROR(SUBSTITUTE(PIMExport!CI106,".",",")*1,PIMExport!CI106))</f>
        <v>0</v>
      </c>
      <c r="CJ108" s="47">
        <f>IFERROR(PIMExport!CJ106*1,IFERROR(SUBSTITUTE(PIMExport!CJ106,".",",")*1,PIMExport!CJ106))</f>
        <v>0</v>
      </c>
      <c r="CK108" s="47">
        <f>IFERROR(PIMExport!CK106*1,IFERROR(SUBSTITUTE(PIMExport!CK106,".",",")*1,PIMExport!CK106))</f>
        <v>0</v>
      </c>
      <c r="CL108" s="47">
        <f>IFERROR(PIMExport!CL106*1,IFERROR(SUBSTITUTE(PIMExport!CL106,".",",")*1,PIMExport!CL106))</f>
        <v>0</v>
      </c>
      <c r="CM108" s="47">
        <f>IFERROR(PIMExport!CM106*1,IFERROR(SUBSTITUTE(PIMExport!CM106,".",",")*1,PIMExport!CM106))</f>
        <v>0</v>
      </c>
      <c r="CN108" s="47">
        <f>IFERROR(PIMExport!CN106*1,IFERROR(SUBSTITUTE(PIMExport!CN106,".",",")*1,PIMExport!CN106))</f>
        <v>0</v>
      </c>
      <c r="CO108" s="47">
        <f>IFERROR(PIMExport!CO106*1,IFERROR(SUBSTITUTE(PIMExport!CO106,".",",")*1,PIMExport!CO106))</f>
        <v>0</v>
      </c>
      <c r="CP108" s="47">
        <f>IFERROR(PIMExport!CP106*1,IFERROR(SUBSTITUTE(PIMExport!CP106,".",",")*1,PIMExport!CP106))</f>
        <v>0</v>
      </c>
      <c r="CQ108" s="47">
        <f>IFERROR(PIMExport!CQ106*1,IFERROR(SUBSTITUTE(PIMExport!CQ106,".",",")*1,PIMExport!CQ106))</f>
        <v>0</v>
      </c>
      <c r="CR108" s="47">
        <f>IFERROR(PIMExport!CR106*1,IFERROR(SUBSTITUTE(PIMExport!CR106,".",",")*1,PIMExport!CR106))</f>
        <v>0</v>
      </c>
      <c r="CS108" s="47">
        <f>IFERROR(PIMExport!CS106*1,IFERROR(SUBSTITUTE(PIMExport!CS106,".",",")*1,PIMExport!CS106))</f>
        <v>0</v>
      </c>
      <c r="CT108" s="47">
        <f>IFERROR(PIMExport!CT106*1,IFERROR(SUBSTITUTE(PIMExport!CT106,".",",")*1,PIMExport!CT106))</f>
        <v>0</v>
      </c>
      <c r="CU108" s="47">
        <f>IFERROR(PIMExport!CU106*1,IFERROR(SUBSTITUTE(PIMExport!CU106,".",",")*1,PIMExport!CU106))</f>
        <v>5</v>
      </c>
      <c r="CV108" s="47">
        <f>IFERROR(PIMExport!CV106*1,IFERROR(SUBSTITUTE(PIMExport!CV106,".",",")*1,PIMExport!CV106))</f>
        <v>13000</v>
      </c>
      <c r="CW108" s="47">
        <f>IFERROR(PIMExport!CW106*1,IFERROR(SUBSTITUTE(PIMExport!CW106,".",",")*1,PIMExport!CW106))</f>
        <v>5.0000000000000002E-5</v>
      </c>
      <c r="CX108" s="47">
        <f>IFERROR(PIMExport!CX106*1,IFERROR(SUBSTITUTE(PIMExport!CX106,".",",")*1,PIMExport!CX106))</f>
        <v>300</v>
      </c>
      <c r="CY108" s="47">
        <f>IFERROR(PIMExport!CY106*1,IFERROR(SUBSTITUTE(PIMExport!CY106,".",",")*1,PIMExport!CY106))</f>
        <v>0</v>
      </c>
      <c r="CZ108" s="47">
        <f>IFERROR(PIMExport!CZ106*1,IFERROR(SUBSTITUTE(PIMExport!CZ106,".",",")*1,PIMExport!CZ106))</f>
        <v>2400</v>
      </c>
      <c r="DA108" s="47">
        <f>IFERROR(PIMExport!DA106*1,IFERROR(SUBSTITUTE(PIMExport!DA106,".",",")*1,PIMExport!DA106))</f>
        <v>0</v>
      </c>
      <c r="DB108" s="47">
        <f>IFERROR(PIMExport!DB106*1,IFERROR(SUBSTITUTE(PIMExport!DB106,".",",")*1,PIMExport!DB106))</f>
        <v>0</v>
      </c>
      <c r="DC108" s="47">
        <f>IFERROR(PIMExport!DC106*1,IFERROR(SUBSTITUTE(PIMExport!DC106,".",",")*1,PIMExport!DC106))</f>
        <v>13.08</v>
      </c>
      <c r="DD108" s="47">
        <f>IFERROR(PIMExport!DD106*1,IFERROR(SUBSTITUTE(PIMExport!DD106,".",",")*1,PIMExport!DD106))</f>
        <v>0</v>
      </c>
      <c r="DE108" s="47">
        <f>IFERROR(PIMExport!DE106*1,IFERROR(SUBSTITUTE(PIMExport!DE106,".",",")*1,PIMExport!DE106))</f>
        <v>0</v>
      </c>
      <c r="DF108" s="47">
        <f>IFERROR(PIMExport!DF106*1,IFERROR(SUBSTITUTE(PIMExport!DF106,".",",")*1,PIMExport!DF106))</f>
        <v>0</v>
      </c>
      <c r="DG108" s="47">
        <f>IFERROR(PIMExport!DG106*1,IFERROR(SUBSTITUTE(PIMExport!DG106,".",",")*1,PIMExport!DG106))</f>
        <v>0</v>
      </c>
      <c r="DH108" s="47" t="str">
        <f>IFERROR(PIMExport!DH106*1,IFERROR(SUBSTITUTE(PIMExport!DH106,".",",")*1,PIMExport!DH106))</f>
        <v>Equal to or better than 0.025 mm</v>
      </c>
      <c r="DI108" s="47">
        <f>IFERROR(PIMExport!DI106*1,IFERROR(SUBSTITUTE(PIMExport!DI106,".",",")*1,PIMExport!DI106))</f>
        <v>0</v>
      </c>
      <c r="DJ108" s="47" t="str">
        <f>IFERROR(PIMExport!DJ106*1,IFERROR(SUBSTITUTE(PIMExport!DJ106,".",",")*1,PIMExport!DJ106))</f>
        <v>100 x 60 mm</v>
      </c>
      <c r="DK108" s="47" t="str">
        <f>IFERROR(PIMExport!DK106*1,IFERROR(SUBSTITUTE(PIMExport!DK106,".",",")*1,PIMExport!DK106))</f>
        <v>16 mm</v>
      </c>
      <c r="DL108" s="47">
        <f>IFERROR(PIMExport!DL106*1,IFERROR(SUBSTITUTE(PIMExport!DL106,".",",")*1,PIMExport!DL106))</f>
        <v>100</v>
      </c>
      <c r="DM108" s="47">
        <f>IFERROR(PIMExport!DM106*1,IFERROR(SUBSTITUTE(PIMExport!DM106,".",",")*1,PIMExport!DM106))</f>
        <v>0</v>
      </c>
      <c r="DN108" s="47">
        <f>IFERROR(PIMExport!DN106*1,IFERROR(SUBSTITUTE(PIMExport!DN106,".",",")*1,PIMExport!DN106))</f>
        <v>1</v>
      </c>
      <c r="DO108" s="47" t="str">
        <f>IFERROR(PIMExport!DO106*1,IFERROR(SUBSTITUTE(PIMExport!DO106,".",",")*1,PIMExport!DO106))</f>
        <v>None</v>
      </c>
    </row>
    <row r="109" spans="1:119">
      <c r="A109" s="47" t="str">
        <f>IFERROR(PIMExport!A107*1,IFERROR(SUBSTITUTE(PIMExport!A107,".",",")*1,PIMExport!A107))</f>
        <v>2HB10H0</v>
      </c>
      <c r="B109" s="47" t="str">
        <f>IFERROR(PIMExport!B107*1,IFERROR(SUBSTITUTE(PIMExport!B107,".",",")*1,PIMExport!B107))</f>
        <v>BallScrew</v>
      </c>
      <c r="C109" s="47" t="str">
        <f>IFERROR(PIMExport!C107*1,IFERROR(SUBSTITUTE(PIMExport!C107,".",",")*1,PIMExport!C107))</f>
        <v>Ball Guide</v>
      </c>
      <c r="D109" s="47">
        <f>IFERROR(PIMExport!D107*1,IFERROR(SUBSTITUTE(PIMExport!D107,".",",")*1,PIMExport!D107))</f>
        <v>1375</v>
      </c>
      <c r="E109" s="47">
        <f>IFERROR(PIMExport!E107*1,IFERROR(SUBSTITUTE(PIMExport!E107,".",",")*1,PIMExport!E107))</f>
        <v>0.82</v>
      </c>
      <c r="F109" s="47">
        <f>IFERROR(PIMExport!F107*1,IFERROR(SUBSTITUTE(PIMExport!F107,".",",")*1,PIMExport!F107))</f>
        <v>0</v>
      </c>
      <c r="G109" s="47">
        <f>IFERROR(PIMExport!G107*1,IFERROR(SUBSTITUTE(PIMExport!G107,".",",")*1,PIMExport!G107))</f>
        <v>2.59</v>
      </c>
      <c r="H109" s="47">
        <f>IFERROR(PIMExport!H107*1,IFERROR(SUBSTITUTE(PIMExport!H107,".",",")*1,PIMExport!H107))</f>
        <v>0.69</v>
      </c>
      <c r="I109" s="47">
        <f>IFERROR(PIMExport!I107*1,IFERROR(SUBSTITUTE(PIMExport!I107,".",",")*1,PIMExport!I107))</f>
        <v>54</v>
      </c>
      <c r="J109" s="47">
        <f>IFERROR(PIMExport!J107*1,IFERROR(SUBSTITUTE(PIMExport!J107,".",",")*1,PIMExport!J107))</f>
        <v>70</v>
      </c>
      <c r="K109" s="47">
        <f>IFERROR(PIMExport!K107*1,IFERROR(SUBSTITUTE(PIMExport!K107,".",",")*1,PIMExport!K107))</f>
        <v>25.4</v>
      </c>
      <c r="L109" s="47">
        <f>IFERROR(PIMExport!L107*1,IFERROR(SUBSTITUTE(PIMExport!L107,".",",")*1,PIMExport!L107))</f>
        <v>1.0000000000000001E-5</v>
      </c>
      <c r="M109" s="47">
        <f>IFERROR(PIMExport!M107*1,IFERROR(SUBSTITUTE(PIMExport!M107,".",",")*1,PIMExport!M107))</f>
        <v>0.9</v>
      </c>
      <c r="N109" s="47">
        <f>IFERROR(PIMExport!N107*1,IFERROR(SUBSTITUTE(PIMExport!N107,".",",")*1,PIMExport!N107))</f>
        <v>99999</v>
      </c>
      <c r="O109" s="47">
        <f>IFERROR(PIMExport!O107*1,IFERROR(SUBSTITUTE(PIMExport!O107,".",",")*1,PIMExport!O107))</f>
        <v>99999</v>
      </c>
      <c r="P109" s="47">
        <f>IFERROR(PIMExport!P107*1,IFERROR(SUBSTITUTE(PIMExport!P107,".",",")*1,PIMExport!P107))</f>
        <v>2800</v>
      </c>
      <c r="Q109" s="47">
        <f>IFERROR(PIMExport!Q107*1,IFERROR(SUBSTITUTE(PIMExport!Q107,".",",")*1,PIMExport!Q107))</f>
        <v>0.18</v>
      </c>
      <c r="R109" s="47">
        <f>IFERROR(PIMExport!R107*1,IFERROR(SUBSTITUTE(PIMExport!R107,".",",")*1,PIMExport!R107))</f>
        <v>0.18</v>
      </c>
      <c r="S109" s="47">
        <f>IFERROR(PIMExport!S107*1,IFERROR(SUBSTITUTE(PIMExport!S107,".",",")*1,PIMExport!S107))</f>
        <v>0.18</v>
      </c>
      <c r="T109" s="47">
        <f>IFERROR(PIMExport!T107*1,IFERROR(SUBSTITUTE(PIMExport!T107,".",",")*1,PIMExport!T107))</f>
        <v>5</v>
      </c>
      <c r="U109" s="47">
        <f>IFERROR(PIMExport!U107*1,IFERROR(SUBSTITUTE(PIMExport!U107,".",",")*1,PIMExport!U107))</f>
        <v>3.0000000000000001E-3</v>
      </c>
      <c r="V109" s="47">
        <f>IFERROR(PIMExport!V107*1,IFERROR(SUBSTITUTE(PIMExport!V107,".",",")*1,PIMExport!V107))</f>
        <v>0</v>
      </c>
      <c r="W109" s="47">
        <f>IFERROR(PIMExport!W107*1,IFERROR(SUBSTITUTE(PIMExport!W107,".",",")*1,PIMExport!W107))</f>
        <v>0</v>
      </c>
      <c r="X109" s="47">
        <f>IFERROR(PIMExport!X107*1,IFERROR(SUBSTITUTE(PIMExport!X107,".",",")*1,PIMExport!X107))</f>
        <v>0</v>
      </c>
      <c r="Y109" s="47">
        <f>IFERROR(PIMExport!Y107*1,IFERROR(SUBSTITUTE(PIMExport!Y107,".",",")*1,PIMExport!Y107))</f>
        <v>2100</v>
      </c>
      <c r="Z109" s="47">
        <f>IFERROR(PIMExport!Z107*1,IFERROR(SUBSTITUTE(PIMExport!Z107,".",",")*1,PIMExport!Z107))</f>
        <v>0</v>
      </c>
      <c r="AA109" s="47">
        <f>IFERROR(PIMExport!AA107*1,IFERROR(SUBSTITUTE(PIMExport!AA107,".",",")*1,PIMExport!AA107))</f>
        <v>0</v>
      </c>
      <c r="AB109" s="47">
        <f>IFERROR(PIMExport!AB107*1,IFERROR(SUBSTITUTE(PIMExport!AB107,".",",")*1,PIMExport!AB107))</f>
        <v>0</v>
      </c>
      <c r="AC109" s="47">
        <f>IFERROR(PIMExport!AC107*1,IFERROR(SUBSTITUTE(PIMExport!AC107,".",",")*1,PIMExport!AC107))</f>
        <v>0</v>
      </c>
      <c r="AD109" s="47">
        <f>IFERROR(PIMExport!AD107*1,IFERROR(SUBSTITUTE(PIMExport!AD107,".",",")*1,PIMExport!AD107))</f>
        <v>0</v>
      </c>
      <c r="AE109" s="47">
        <f>IFERROR(PIMExport!AE107*1,IFERROR(SUBSTITUTE(PIMExport!AE107,".",",")*1,PIMExport!AE107))</f>
        <v>8000</v>
      </c>
      <c r="AF109" s="47">
        <f>IFERROR(PIMExport!AF107*1,IFERROR(SUBSTITUTE(PIMExport!AF107,".",",")*1,PIMExport!AF107))</f>
        <v>8000</v>
      </c>
      <c r="AG109" s="47">
        <f>IFERROR(PIMExport!AG107*1,IFERROR(SUBSTITUTE(PIMExport!AG107,".",",")*1,PIMExport!AG107))</f>
        <v>279</v>
      </c>
      <c r="AH109" s="47">
        <f>IFERROR(PIMExport!AH107*1,IFERROR(SUBSTITUTE(PIMExport!AH107,".",",")*1,PIMExport!AH107))</f>
        <v>216</v>
      </c>
      <c r="AI109" s="47">
        <f>IFERROR(PIMExport!AI107*1,IFERROR(SUBSTITUTE(PIMExport!AI107,".",",")*1,PIMExport!AI107))</f>
        <v>216</v>
      </c>
      <c r="AJ109" s="47">
        <f>IFERROR(PIMExport!AJ107*1,IFERROR(SUBSTITUTE(PIMExport!AJ107,".",",")*1,PIMExport!AJ107))</f>
        <v>0</v>
      </c>
      <c r="AK109" s="47">
        <f>IFERROR(PIMExport!AK107*1,IFERROR(SUBSTITUTE(PIMExport!AK107,".",",")*1,PIMExport!AK107))</f>
        <v>0</v>
      </c>
      <c r="AL109" s="47">
        <f>IFERROR(PIMExport!AL107*1,IFERROR(SUBSTITUTE(PIMExport!AL107,".",",")*1,PIMExport!AL107))</f>
        <v>0.47</v>
      </c>
      <c r="AM109" s="47">
        <f>IFERROR(PIMExport!AM107*1,IFERROR(SUBSTITUTE(PIMExport!AM107,".",",")*1,PIMExport!AM107))</f>
        <v>9.8000000000000007</v>
      </c>
      <c r="AN109" s="47">
        <f>IFERROR(PIMExport!AN107*1,IFERROR(SUBSTITUTE(PIMExport!AN107,".",",")*1,PIMExport!AN107))</f>
        <v>1</v>
      </c>
      <c r="AO109" s="47">
        <f>IFERROR(PIMExport!AO107*1,IFERROR(SUBSTITUTE(PIMExport!AO107,".",",")*1,PIMExport!AO107))</f>
        <v>11280</v>
      </c>
      <c r="AP109" s="47">
        <f>IFERROR(PIMExport!AP107*1,IFERROR(SUBSTITUTE(PIMExport!AP107,".",",")*1,PIMExport!AP107))</f>
        <v>0</v>
      </c>
      <c r="AQ109" s="47">
        <f>IFERROR(PIMExport!AQ107*1,IFERROR(SUBSTITUTE(PIMExport!AQ107,".",",")*1,PIMExport!AQ107))</f>
        <v>0</v>
      </c>
      <c r="AR109" s="47">
        <f>IFERROR(PIMExport!AR107*1,IFERROR(SUBSTITUTE(PIMExport!AR107,".",",")*1,PIMExport!AR107))</f>
        <v>0</v>
      </c>
      <c r="AS109" s="47">
        <f>IFERROR(PIMExport!AS107*1,IFERROR(SUBSTITUTE(PIMExport!AS107,".",",")*1,PIMExport!AS107))</f>
        <v>0</v>
      </c>
      <c r="AT109" s="47">
        <f>IFERROR(PIMExport!AT107*1,IFERROR(SUBSTITUTE(PIMExport!AT107,".",",")*1,PIMExport!AT107))</f>
        <v>0</v>
      </c>
      <c r="AU109" s="47">
        <f>IFERROR(PIMExport!AU107*1,IFERROR(SUBSTITUTE(PIMExport!AU107,".",",")*1,PIMExport!AU107))</f>
        <v>0</v>
      </c>
      <c r="AV109" s="47">
        <f>IFERROR(PIMExport!AV107*1,IFERROR(SUBSTITUTE(PIMExport!AV107,".",",")*1,PIMExport!AV107))</f>
        <v>0</v>
      </c>
      <c r="AW109" s="47">
        <f>IFERROR(PIMExport!AW107*1,IFERROR(SUBSTITUTE(PIMExport!AW107,".",",")*1,PIMExport!AW107))</f>
        <v>0</v>
      </c>
      <c r="AX109" s="47">
        <f>IFERROR(PIMExport!AX107*1,IFERROR(SUBSTITUTE(PIMExport!AX107,".",",")*1,PIMExport!AX107))</f>
        <v>0</v>
      </c>
      <c r="AY109" s="47">
        <f>IFERROR(PIMExport!AY107*1,IFERROR(SUBSTITUTE(PIMExport!AY107,".",",")*1,PIMExport!AY107))</f>
        <v>0</v>
      </c>
      <c r="AZ109" s="47">
        <f>IFERROR(PIMExport!AZ107*1,IFERROR(SUBSTITUTE(PIMExport!AZ107,".",",")*1,PIMExport!AZ107))</f>
        <v>0</v>
      </c>
      <c r="BA109" s="47">
        <f>IFERROR(PIMExport!BA107*1,IFERROR(SUBSTITUTE(PIMExport!BA107,".",",")*1,PIMExport!BA107))</f>
        <v>0</v>
      </c>
      <c r="BB109" s="47">
        <f>IFERROR(PIMExport!BB107*1,IFERROR(SUBSTITUTE(PIMExport!BB107,".",",")*1,PIMExport!BB107))</f>
        <v>0</v>
      </c>
      <c r="BC109" s="47">
        <f>IFERROR(PIMExport!BC107*1,IFERROR(SUBSTITUTE(PIMExport!BC107,".",",")*1,PIMExport!BC107))</f>
        <v>0</v>
      </c>
      <c r="BD109" s="47">
        <f>IFERROR(PIMExport!BD107*1,IFERROR(SUBSTITUTE(PIMExport!BD107,".",",")*1,PIMExport!BD107))</f>
        <v>0</v>
      </c>
      <c r="BE109" s="47">
        <f>IFERROR(PIMExport!BE107*1,IFERROR(SUBSTITUTE(PIMExport!BE107,".",",")*1,PIMExport!BE107))</f>
        <v>0</v>
      </c>
      <c r="BF109" s="47">
        <f>IFERROR(PIMExport!BF107*1,IFERROR(SUBSTITUTE(PIMExport!BF107,".",",")*1,PIMExport!BF107))</f>
        <v>0</v>
      </c>
      <c r="BG109" s="47">
        <f>IFERROR(PIMExport!BG107*1,IFERROR(SUBSTITUTE(PIMExport!BG107,".",",")*1,PIMExport!BG107))</f>
        <v>125</v>
      </c>
      <c r="BH109" s="47">
        <f>IFERROR(PIMExport!BH107*1,IFERROR(SUBSTITUTE(PIMExport!BH107,".",",")*1,PIMExport!BH107))</f>
        <v>0</v>
      </c>
      <c r="BI109" s="47">
        <f>IFERROR(PIMExport!BI107*1,IFERROR(SUBSTITUTE(PIMExport!BI107,".",",")*1,PIMExport!BI107))</f>
        <v>0</v>
      </c>
      <c r="BJ109" s="47">
        <f>IFERROR(PIMExport!BJ107*1,IFERROR(SUBSTITUTE(PIMExport!BJ107,".",",")*1,PIMExport!BJ107))</f>
        <v>0</v>
      </c>
      <c r="BK109" s="47">
        <f>IFERROR(PIMExport!BK107*1,IFERROR(SUBSTITUTE(PIMExport!BK107,".",",")*1,PIMExport!BK107))</f>
        <v>0</v>
      </c>
      <c r="BL109" s="47">
        <f>IFERROR(PIMExport!BL107*1,IFERROR(SUBSTITUTE(PIMExport!BL107,".",",")*1,PIMExport!BL107))</f>
        <v>0</v>
      </c>
      <c r="BM109" s="47">
        <f>IFERROR(PIMExport!BM107*1,IFERROR(SUBSTITUTE(PIMExport!BM107,".",",")*1,PIMExport!BM107))</f>
        <v>0</v>
      </c>
      <c r="BN109" s="47">
        <f>IFERROR(PIMExport!BN107*1,IFERROR(SUBSTITUTE(PIMExport!BN107,".",",")*1,PIMExport!BN107))</f>
        <v>0</v>
      </c>
      <c r="BO109" s="47">
        <f>IFERROR(PIMExport!BO107*1,IFERROR(SUBSTITUTE(PIMExport!BO107,".",",")*1,PIMExport!BO107))</f>
        <v>0</v>
      </c>
      <c r="BP109" s="47">
        <f>IFERROR(PIMExport!BP107*1,IFERROR(SUBSTITUTE(PIMExport!BP107,".",",")*1,PIMExport!BP107))</f>
        <v>0</v>
      </c>
      <c r="BQ109" s="47">
        <f>IFERROR(PIMExport!BQ107*1,IFERROR(SUBSTITUTE(PIMExport!BQ107,".",",")*1,PIMExport!BQ107))</f>
        <v>0</v>
      </c>
      <c r="BR109" s="47">
        <f>IFERROR(PIMExport!BR107*1,IFERROR(SUBSTITUTE(PIMExport!BR107,".",",")*1,PIMExport!BR107))</f>
        <v>0</v>
      </c>
      <c r="BS109" s="47">
        <f>IFERROR(PIMExport!BS107*1,IFERROR(SUBSTITUTE(PIMExport!BS107,".",",")*1,PIMExport!BS107))</f>
        <v>0</v>
      </c>
      <c r="BT109" s="47">
        <f>IFERROR(PIMExport!BT107*1,IFERROR(SUBSTITUTE(PIMExport!BT107,".",",")*1,PIMExport!BT107))</f>
        <v>0</v>
      </c>
      <c r="BU109" s="47">
        <f>IFERROR(PIMExport!BU107*1,IFERROR(SUBSTITUTE(PIMExport!BU107,".",",")*1,PIMExport!BU107))</f>
        <v>0</v>
      </c>
      <c r="BV109" s="47">
        <f>IFERROR(PIMExport!BV107*1,IFERROR(SUBSTITUTE(PIMExport!BV107,".",",")*1,PIMExport!BV107))</f>
        <v>0</v>
      </c>
      <c r="BW109" s="47">
        <f>IFERROR(PIMExport!BW107*1,IFERROR(SUBSTITUTE(PIMExport!BW107,".",",")*1,PIMExport!BW107))</f>
        <v>0</v>
      </c>
      <c r="BX109" s="47">
        <f>IFERROR(PIMExport!BX107*1,IFERROR(SUBSTITUTE(PIMExport!BX107,".",",")*1,PIMExport!BX107))</f>
        <v>0</v>
      </c>
      <c r="BY109" s="47">
        <f>IFERROR(PIMExport!BY107*1,IFERROR(SUBSTITUTE(PIMExport!BY107,".",",")*1,PIMExport!BY107))</f>
        <v>0</v>
      </c>
      <c r="BZ109" s="47">
        <f>IFERROR(PIMExport!BZ107*1,IFERROR(SUBSTITUTE(PIMExport!BZ107,".",",")*1,PIMExport!BZ107))</f>
        <v>0</v>
      </c>
      <c r="CA109" s="47">
        <f>IFERROR(PIMExport!CA107*1,IFERROR(SUBSTITUTE(PIMExport!CA107,".",",")*1,PIMExport!CA107))</f>
        <v>0</v>
      </c>
      <c r="CB109" s="47">
        <f>IFERROR(PIMExport!CB107*1,IFERROR(SUBSTITUTE(PIMExport!CB107,".",",")*1,PIMExport!CB107))</f>
        <v>0</v>
      </c>
      <c r="CC109" s="47">
        <f>IFERROR(PIMExport!CC107*1,IFERROR(SUBSTITUTE(PIMExport!CC107,".",",")*1,PIMExport!CC107))</f>
        <v>0</v>
      </c>
      <c r="CD109" s="47">
        <f>IFERROR(PIMExport!CD107*1,IFERROR(SUBSTITUTE(PIMExport!CD107,".",",")*1,PIMExport!CD107))</f>
        <v>0</v>
      </c>
      <c r="CE109" s="47">
        <f>IFERROR(PIMExport!CE107*1,IFERROR(SUBSTITUTE(PIMExport!CE107,".",",")*1,PIMExport!CE107))</f>
        <v>0</v>
      </c>
      <c r="CF109" s="47">
        <f>IFERROR(PIMExport!CF107*1,IFERROR(SUBSTITUTE(PIMExport!CF107,".",",")*1,PIMExport!CF107))</f>
        <v>0</v>
      </c>
      <c r="CG109" s="47">
        <f>IFERROR(PIMExport!CG107*1,IFERROR(SUBSTITUTE(PIMExport!CG107,".",",")*1,PIMExport!CG107))</f>
        <v>0</v>
      </c>
      <c r="CH109" s="47">
        <f>IFERROR(PIMExport!CH107*1,IFERROR(SUBSTITUTE(PIMExport!CH107,".",",")*1,PIMExport!CH107))</f>
        <v>0</v>
      </c>
      <c r="CI109" s="47">
        <f>IFERROR(PIMExport!CI107*1,IFERROR(SUBSTITUTE(PIMExport!CI107,".",",")*1,PIMExport!CI107))</f>
        <v>0</v>
      </c>
      <c r="CJ109" s="47">
        <f>IFERROR(PIMExport!CJ107*1,IFERROR(SUBSTITUTE(PIMExport!CJ107,".",",")*1,PIMExport!CJ107))</f>
        <v>0</v>
      </c>
      <c r="CK109" s="47">
        <f>IFERROR(PIMExport!CK107*1,IFERROR(SUBSTITUTE(PIMExport!CK107,".",",")*1,PIMExport!CK107))</f>
        <v>0</v>
      </c>
      <c r="CL109" s="47">
        <f>IFERROR(PIMExport!CL107*1,IFERROR(SUBSTITUTE(PIMExport!CL107,".",",")*1,PIMExport!CL107))</f>
        <v>0</v>
      </c>
      <c r="CM109" s="47">
        <f>IFERROR(PIMExport!CM107*1,IFERROR(SUBSTITUTE(PIMExport!CM107,".",",")*1,PIMExport!CM107))</f>
        <v>0</v>
      </c>
      <c r="CN109" s="47">
        <f>IFERROR(PIMExport!CN107*1,IFERROR(SUBSTITUTE(PIMExport!CN107,".",",")*1,PIMExport!CN107))</f>
        <v>0</v>
      </c>
      <c r="CO109" s="47">
        <f>IFERROR(PIMExport!CO107*1,IFERROR(SUBSTITUTE(PIMExport!CO107,".",",")*1,PIMExport!CO107))</f>
        <v>0</v>
      </c>
      <c r="CP109" s="47">
        <f>IFERROR(PIMExport!CP107*1,IFERROR(SUBSTITUTE(PIMExport!CP107,".",",")*1,PIMExport!CP107))</f>
        <v>0</v>
      </c>
      <c r="CQ109" s="47">
        <f>IFERROR(PIMExport!CQ107*1,IFERROR(SUBSTITUTE(PIMExport!CQ107,".",",")*1,PIMExport!CQ107))</f>
        <v>0</v>
      </c>
      <c r="CR109" s="47">
        <f>IFERROR(PIMExport!CR107*1,IFERROR(SUBSTITUTE(PIMExport!CR107,".",",")*1,PIMExport!CR107))</f>
        <v>0</v>
      </c>
      <c r="CS109" s="47">
        <f>IFERROR(PIMExport!CS107*1,IFERROR(SUBSTITUTE(PIMExport!CS107,".",",")*1,PIMExport!CS107))</f>
        <v>0</v>
      </c>
      <c r="CT109" s="47">
        <f>IFERROR(PIMExport!CT107*1,IFERROR(SUBSTITUTE(PIMExport!CT107,".",",")*1,PIMExport!CT107))</f>
        <v>0</v>
      </c>
      <c r="CU109" s="47">
        <f>IFERROR(PIMExport!CU107*1,IFERROR(SUBSTITUTE(PIMExport!CU107,".",",")*1,PIMExport!CU107))</f>
        <v>10</v>
      </c>
      <c r="CV109" s="47">
        <f>IFERROR(PIMExport!CV107*1,IFERROR(SUBSTITUTE(PIMExport!CV107,".",",")*1,PIMExport!CV107))</f>
        <v>6000</v>
      </c>
      <c r="CW109" s="47">
        <f>IFERROR(PIMExport!CW107*1,IFERROR(SUBSTITUTE(PIMExport!CW107,".",",")*1,PIMExport!CW107))</f>
        <v>5.0000000000000002E-5</v>
      </c>
      <c r="CX109" s="47">
        <f>IFERROR(PIMExport!CX107*1,IFERROR(SUBSTITUTE(PIMExport!CX107,".",",")*1,PIMExport!CX107))</f>
        <v>300</v>
      </c>
      <c r="CY109" s="47">
        <f>IFERROR(PIMExport!CY107*1,IFERROR(SUBSTITUTE(PIMExport!CY107,".",",")*1,PIMExport!CY107))</f>
        <v>0</v>
      </c>
      <c r="CZ109" s="47">
        <f>IFERROR(PIMExport!CZ107*1,IFERROR(SUBSTITUTE(PIMExport!CZ107,".",",")*1,PIMExport!CZ107))</f>
        <v>2400</v>
      </c>
      <c r="DA109" s="47">
        <f>IFERROR(PIMExport!DA107*1,IFERROR(SUBSTITUTE(PIMExport!DA107,".",",")*1,PIMExport!DA107))</f>
        <v>0</v>
      </c>
      <c r="DB109" s="47">
        <f>IFERROR(PIMExport!DB107*1,IFERROR(SUBSTITUTE(PIMExport!DB107,".",",")*1,PIMExport!DB107))</f>
        <v>0</v>
      </c>
      <c r="DC109" s="47">
        <f>IFERROR(PIMExport!DC107*1,IFERROR(SUBSTITUTE(PIMExport!DC107,".",",")*1,PIMExport!DC107))</f>
        <v>13.08</v>
      </c>
      <c r="DD109" s="47">
        <f>IFERROR(PIMExport!DD107*1,IFERROR(SUBSTITUTE(PIMExport!DD107,".",",")*1,PIMExport!DD107))</f>
        <v>0</v>
      </c>
      <c r="DE109" s="47">
        <f>IFERROR(PIMExport!DE107*1,IFERROR(SUBSTITUTE(PIMExport!DE107,".",",")*1,PIMExport!DE107))</f>
        <v>0</v>
      </c>
      <c r="DF109" s="47">
        <f>IFERROR(PIMExport!DF107*1,IFERROR(SUBSTITUTE(PIMExport!DF107,".",",")*1,PIMExport!DF107))</f>
        <v>0</v>
      </c>
      <c r="DG109" s="47">
        <f>IFERROR(PIMExport!DG107*1,IFERROR(SUBSTITUTE(PIMExport!DG107,".",",")*1,PIMExport!DG107))</f>
        <v>0</v>
      </c>
      <c r="DH109" s="47" t="str">
        <f>IFERROR(PIMExport!DH107*1,IFERROR(SUBSTITUTE(PIMExport!DH107,".",",")*1,PIMExport!DH107))</f>
        <v>Equal to or better than 0.025 mm</v>
      </c>
      <c r="DI109" s="47">
        <f>IFERROR(PIMExport!DI107*1,IFERROR(SUBSTITUTE(PIMExport!DI107,".",",")*1,PIMExport!DI107))</f>
        <v>0</v>
      </c>
      <c r="DJ109" s="47" t="str">
        <f>IFERROR(PIMExport!DJ107*1,IFERROR(SUBSTITUTE(PIMExport!DJ107,".",",")*1,PIMExport!DJ107))</f>
        <v>100 x 60 mm</v>
      </c>
      <c r="DK109" s="47" t="str">
        <f>IFERROR(PIMExport!DK107*1,IFERROR(SUBSTITUTE(PIMExport!DK107,".",",")*1,PIMExport!DK107))</f>
        <v>16 mm</v>
      </c>
      <c r="DL109" s="47">
        <f>IFERROR(PIMExport!DL107*1,IFERROR(SUBSTITUTE(PIMExport!DL107,".",",")*1,PIMExport!DL107))</f>
        <v>100</v>
      </c>
      <c r="DM109" s="47">
        <f>IFERROR(PIMExport!DM107*1,IFERROR(SUBSTITUTE(PIMExport!DM107,".",",")*1,PIMExport!DM107))</f>
        <v>0</v>
      </c>
      <c r="DN109" s="47">
        <f>IFERROR(PIMExport!DN107*1,IFERROR(SUBSTITUTE(PIMExport!DN107,".",",")*1,PIMExport!DN107))</f>
        <v>1</v>
      </c>
      <c r="DO109" s="47" t="str">
        <f>IFERROR(PIMExport!DO107*1,IFERROR(SUBSTITUTE(PIMExport!DO107,".",",")*1,PIMExport!DO107))</f>
        <v>None</v>
      </c>
    </row>
    <row r="110" spans="1:119" s="30" customFormat="1">
      <c r="A110" s="47" t="str">
        <f>IFERROR(PIMExport!A108*1,IFERROR(SUBSTITUTE(PIMExport!A108,".",",")*1,PIMExport!A108))</f>
        <v>2HB20L0</v>
      </c>
      <c r="B110" s="47" t="str">
        <f>IFERROR(PIMExport!B108*1,IFERROR(SUBSTITUTE(PIMExport!B108,".",",")*1,PIMExport!B108))</f>
        <v>BallScrew</v>
      </c>
      <c r="C110" s="47" t="str">
        <f>IFERROR(PIMExport!C108*1,IFERROR(SUBSTITUTE(PIMExport!C108,".",",")*1,PIMExport!C108))</f>
        <v>Ball Guide</v>
      </c>
      <c r="D110" s="47">
        <f>IFERROR(PIMExport!D108*1,IFERROR(SUBSTITUTE(PIMExport!D108,".",",")*1,PIMExport!D108))</f>
        <v>2760</v>
      </c>
      <c r="E110" s="47">
        <f>IFERROR(PIMExport!E108*1,IFERROR(SUBSTITUTE(PIMExport!E108,".",",")*1,PIMExport!E108))</f>
        <v>4.47</v>
      </c>
      <c r="F110" s="47">
        <f>IFERROR(PIMExport!F108*1,IFERROR(SUBSTITUTE(PIMExport!F108,".",",")*1,PIMExport!F108))</f>
        <v>0</v>
      </c>
      <c r="G110" s="47">
        <f>IFERROR(PIMExport!G108*1,IFERROR(SUBSTITUTE(PIMExport!G108,".",",")*1,PIMExport!G108))</f>
        <v>13.32</v>
      </c>
      <c r="H110" s="47">
        <f>IFERROR(PIMExport!H108*1,IFERROR(SUBSTITUTE(PIMExport!H108,".",",")*1,PIMExport!H108))</f>
        <v>1.7</v>
      </c>
      <c r="I110" s="47">
        <f>IFERROR(PIMExport!I108*1,IFERROR(SUBSTITUTE(PIMExport!I108,".",",")*1,PIMExport!I108))</f>
        <v>112</v>
      </c>
      <c r="J110" s="47">
        <f>IFERROR(PIMExport!J108*1,IFERROR(SUBSTITUTE(PIMExport!J108,".",",")*1,PIMExport!J108))</f>
        <v>145</v>
      </c>
      <c r="K110" s="47">
        <f>IFERROR(PIMExport!K108*1,IFERROR(SUBSTITUTE(PIMExport!K108,".",",")*1,PIMExport!K108))</f>
        <v>34.799999999999997</v>
      </c>
      <c r="L110" s="47">
        <f>IFERROR(PIMExport!L108*1,IFERROR(SUBSTITUTE(PIMExport!L108,".",",")*1,PIMExport!L108))</f>
        <v>5.0000000000000002E-5</v>
      </c>
      <c r="M110" s="47">
        <f>IFERROR(PIMExport!M108*1,IFERROR(SUBSTITUTE(PIMExport!M108,".",",")*1,PIMExport!M108))</f>
        <v>0.9</v>
      </c>
      <c r="N110" s="47">
        <f>IFERROR(PIMExport!N108*1,IFERROR(SUBSTITUTE(PIMExport!N108,".",",")*1,PIMExport!N108))</f>
        <v>99999</v>
      </c>
      <c r="O110" s="47">
        <f>IFERROR(PIMExport!O108*1,IFERROR(SUBSTITUTE(PIMExport!O108,".",",")*1,PIMExport!O108))</f>
        <v>99999</v>
      </c>
      <c r="P110" s="47">
        <f>IFERROR(PIMExport!P108*1,IFERROR(SUBSTITUTE(PIMExport!P108,".",",")*1,PIMExport!P108))</f>
        <v>1800</v>
      </c>
      <c r="Q110" s="47">
        <f>IFERROR(PIMExport!Q108*1,IFERROR(SUBSTITUTE(PIMExport!Q108,".",",")*1,PIMExport!Q108))</f>
        <v>0.2</v>
      </c>
      <c r="R110" s="47">
        <f>IFERROR(PIMExport!R108*1,IFERROR(SUBSTITUTE(PIMExport!R108,".",",")*1,PIMExport!R108))</f>
        <v>0.2</v>
      </c>
      <c r="S110" s="47">
        <f>IFERROR(PIMExport!S108*1,IFERROR(SUBSTITUTE(PIMExport!S108,".",",")*1,PIMExport!S108))</f>
        <v>0.2</v>
      </c>
      <c r="T110" s="47">
        <f>IFERROR(PIMExport!T108*1,IFERROR(SUBSTITUTE(PIMExport!T108,".",",")*1,PIMExport!T108))</f>
        <v>8</v>
      </c>
      <c r="U110" s="47">
        <f>IFERROR(PIMExport!U108*1,IFERROR(SUBSTITUTE(PIMExport!U108,".",",")*1,PIMExport!U108))</f>
        <v>3.0000000000000001E-3</v>
      </c>
      <c r="V110" s="47">
        <f>IFERROR(PIMExport!V108*1,IFERROR(SUBSTITUTE(PIMExport!V108,".",",")*1,PIMExport!V108))</f>
        <v>0</v>
      </c>
      <c r="W110" s="47">
        <f>IFERROR(PIMExport!W108*1,IFERROR(SUBSTITUTE(PIMExport!W108,".",",")*1,PIMExport!W108))</f>
        <v>0</v>
      </c>
      <c r="X110" s="47">
        <f>IFERROR(PIMExport!X108*1,IFERROR(SUBSTITUTE(PIMExport!X108,".",",")*1,PIMExport!X108))</f>
        <v>0</v>
      </c>
      <c r="Y110" s="47">
        <f>IFERROR(PIMExport!Y108*1,IFERROR(SUBSTITUTE(PIMExport!Y108,".",",")*1,PIMExport!Y108))</f>
        <v>4697</v>
      </c>
      <c r="Z110" s="47">
        <f>IFERROR(PIMExport!Z108*1,IFERROR(SUBSTITUTE(PIMExport!Z108,".",",")*1,PIMExport!Z108))</f>
        <v>0</v>
      </c>
      <c r="AA110" s="47">
        <f>IFERROR(PIMExport!AA108*1,IFERROR(SUBSTITUTE(PIMExport!AA108,".",",")*1,PIMExport!AA108))</f>
        <v>0</v>
      </c>
      <c r="AB110" s="47">
        <f>IFERROR(PIMExport!AB108*1,IFERROR(SUBSTITUTE(PIMExport!AB108,".",",")*1,PIMExport!AB108))</f>
        <v>0</v>
      </c>
      <c r="AC110" s="47">
        <f>IFERROR(PIMExport!AC108*1,IFERROR(SUBSTITUTE(PIMExport!AC108,".",",")*1,PIMExport!AC108))</f>
        <v>0</v>
      </c>
      <c r="AD110" s="47">
        <f>IFERROR(PIMExport!AD108*1,IFERROR(SUBSTITUTE(PIMExport!AD108,".",",")*1,PIMExport!AD108))</f>
        <v>0</v>
      </c>
      <c r="AE110" s="47">
        <f>IFERROR(PIMExport!AE108*1,IFERROR(SUBSTITUTE(PIMExport!AE108,".",",")*1,PIMExport!AE108))</f>
        <v>34000</v>
      </c>
      <c r="AF110" s="47">
        <f>IFERROR(PIMExport!AF108*1,IFERROR(SUBSTITUTE(PIMExport!AF108,".",",")*1,PIMExport!AF108))</f>
        <v>34000</v>
      </c>
      <c r="AG110" s="47">
        <f>IFERROR(PIMExport!AG108*1,IFERROR(SUBSTITUTE(PIMExport!AG108,".",",")*1,PIMExport!AG108))</f>
        <v>2463</v>
      </c>
      <c r="AH110" s="47">
        <f>IFERROR(PIMExport!AH108*1,IFERROR(SUBSTITUTE(PIMExport!AH108,".",",")*1,PIMExport!AH108))</f>
        <v>1903</v>
      </c>
      <c r="AI110" s="47">
        <f>IFERROR(PIMExport!AI108*1,IFERROR(SUBSTITUTE(PIMExport!AI108,".",",")*1,PIMExport!AI108))</f>
        <v>1903</v>
      </c>
      <c r="AJ110" s="47">
        <f>IFERROR(PIMExport!AJ108*1,IFERROR(SUBSTITUTE(PIMExport!AJ108,".",",")*1,PIMExport!AJ108))</f>
        <v>0</v>
      </c>
      <c r="AK110" s="47">
        <f>IFERROR(PIMExport!AK108*1,IFERROR(SUBSTITUTE(PIMExport!AK108,".",",")*1,PIMExport!AK108))</f>
        <v>0</v>
      </c>
      <c r="AL110" s="47">
        <f>IFERROR(PIMExport!AL108*1,IFERROR(SUBSTITUTE(PIMExport!AL108,".",",")*1,PIMExport!AL108))</f>
        <v>0.15</v>
      </c>
      <c r="AM110" s="47">
        <f>IFERROR(PIMExport!AM108*1,IFERROR(SUBSTITUTE(PIMExport!AM108,".",",")*1,PIMExport!AM108))</f>
        <v>9.8000000000000007</v>
      </c>
      <c r="AN110" s="47">
        <f>IFERROR(PIMExport!AN108*1,IFERROR(SUBSTITUTE(PIMExport!AN108,".",",")*1,PIMExport!AN108))</f>
        <v>1</v>
      </c>
      <c r="AO110" s="47">
        <f>IFERROR(PIMExport!AO108*1,IFERROR(SUBSTITUTE(PIMExport!AO108,".",",")*1,PIMExport!AO108))</f>
        <v>57600</v>
      </c>
      <c r="AP110" s="47">
        <f>IFERROR(PIMExport!AP108*1,IFERROR(SUBSTITUTE(PIMExport!AP108,".",",")*1,PIMExport!AP108))</f>
        <v>1728</v>
      </c>
      <c r="AQ110" s="47">
        <f>IFERROR(PIMExport!AQ108*1,IFERROR(SUBSTITUTE(PIMExport!AQ108,".",",")*1,PIMExport!AQ108))</f>
        <v>0</v>
      </c>
      <c r="AR110" s="47">
        <f>IFERROR(PIMExport!AR108*1,IFERROR(SUBSTITUTE(PIMExport!AR108,".",",")*1,PIMExport!AR108))</f>
        <v>0</v>
      </c>
      <c r="AS110" s="47">
        <f>IFERROR(PIMExport!AS108*1,IFERROR(SUBSTITUTE(PIMExport!AS108,".",",")*1,PIMExport!AS108))</f>
        <v>0</v>
      </c>
      <c r="AT110" s="47">
        <f>IFERROR(PIMExport!AT108*1,IFERROR(SUBSTITUTE(PIMExport!AT108,".",",")*1,PIMExport!AT108))</f>
        <v>0</v>
      </c>
      <c r="AU110" s="47">
        <f>IFERROR(PIMExport!AU108*1,IFERROR(SUBSTITUTE(PIMExport!AU108,".",",")*1,PIMExport!AU108))</f>
        <v>0</v>
      </c>
      <c r="AV110" s="47">
        <f>IFERROR(PIMExport!AV108*1,IFERROR(SUBSTITUTE(PIMExport!AV108,".",",")*1,PIMExport!AV108))</f>
        <v>0</v>
      </c>
      <c r="AW110" s="47">
        <f>IFERROR(PIMExport!AW108*1,IFERROR(SUBSTITUTE(PIMExport!AW108,".",",")*1,PIMExport!AW108))</f>
        <v>0</v>
      </c>
      <c r="AX110" s="47">
        <f>IFERROR(PIMExport!AX108*1,IFERROR(SUBSTITUTE(PIMExport!AX108,".",",")*1,PIMExport!AX108))</f>
        <v>0</v>
      </c>
      <c r="AY110" s="47">
        <f>IFERROR(PIMExport!AY108*1,IFERROR(SUBSTITUTE(PIMExport!AY108,".",",")*1,PIMExport!AY108))</f>
        <v>0</v>
      </c>
      <c r="AZ110" s="47">
        <f>IFERROR(PIMExport!AZ108*1,IFERROR(SUBSTITUTE(PIMExport!AZ108,".",",")*1,PIMExport!AZ108))</f>
        <v>0</v>
      </c>
      <c r="BA110" s="47">
        <f>IFERROR(PIMExport!BA108*1,IFERROR(SUBSTITUTE(PIMExport!BA108,".",",")*1,PIMExport!BA108))</f>
        <v>0</v>
      </c>
      <c r="BB110" s="47">
        <f>IFERROR(PIMExport!BB108*1,IFERROR(SUBSTITUTE(PIMExport!BB108,".",",")*1,PIMExport!BB108))</f>
        <v>0</v>
      </c>
      <c r="BC110" s="47">
        <f>IFERROR(PIMExport!BC108*1,IFERROR(SUBSTITUTE(PIMExport!BC108,".",",")*1,PIMExport!BC108))</f>
        <v>0</v>
      </c>
      <c r="BD110" s="47">
        <f>IFERROR(PIMExport!BD108*1,IFERROR(SUBSTITUTE(PIMExport!BD108,".",",")*1,PIMExport!BD108))</f>
        <v>0</v>
      </c>
      <c r="BE110" s="47">
        <f>IFERROR(PIMExport!BE108*1,IFERROR(SUBSTITUTE(PIMExport!BE108,".",",")*1,PIMExport!BE108))</f>
        <v>0</v>
      </c>
      <c r="BF110" s="47">
        <f>IFERROR(PIMExport!BF108*1,IFERROR(SUBSTITUTE(PIMExport!BF108,".",",")*1,PIMExport!BF108))</f>
        <v>0</v>
      </c>
      <c r="BG110" s="47">
        <f>IFERROR(PIMExport!BG108*1,IFERROR(SUBSTITUTE(PIMExport!BG108,".",",")*1,PIMExport!BG108))</f>
        <v>240</v>
      </c>
      <c r="BH110" s="47">
        <f>IFERROR(PIMExport!BH108*1,IFERROR(SUBSTITUTE(PIMExport!BH108,".",",")*1,PIMExport!BH108))</f>
        <v>0</v>
      </c>
      <c r="BI110" s="47">
        <f>IFERROR(PIMExport!BI108*1,IFERROR(SUBSTITUTE(PIMExport!BI108,".",",")*1,PIMExport!BI108))</f>
        <v>0</v>
      </c>
      <c r="BJ110" s="47">
        <f>IFERROR(PIMExport!BJ108*1,IFERROR(SUBSTITUTE(PIMExport!BJ108,".",",")*1,PIMExport!BJ108))</f>
        <v>0</v>
      </c>
      <c r="BK110" s="47">
        <f>IFERROR(PIMExport!BK108*1,IFERROR(SUBSTITUTE(PIMExport!BK108,".",",")*1,PIMExport!BK108))</f>
        <v>0</v>
      </c>
      <c r="BL110" s="47">
        <f>IFERROR(PIMExport!BL108*1,IFERROR(SUBSTITUTE(PIMExport!BL108,".",",")*1,PIMExport!BL108))</f>
        <v>0</v>
      </c>
      <c r="BM110" s="47">
        <f>IFERROR(PIMExport!BM108*1,IFERROR(SUBSTITUTE(PIMExport!BM108,".",",")*1,PIMExport!BM108))</f>
        <v>0</v>
      </c>
      <c r="BN110" s="47">
        <f>IFERROR(PIMExport!BN108*1,IFERROR(SUBSTITUTE(PIMExport!BN108,".",",")*1,PIMExport!BN108))</f>
        <v>0</v>
      </c>
      <c r="BO110" s="47">
        <f>IFERROR(PIMExport!BO108*1,IFERROR(SUBSTITUTE(PIMExport!BO108,".",",")*1,PIMExport!BO108))</f>
        <v>0</v>
      </c>
      <c r="BP110" s="47">
        <f>IFERROR(PIMExport!BP108*1,IFERROR(SUBSTITUTE(PIMExport!BP108,".",",")*1,PIMExport!BP108))</f>
        <v>0</v>
      </c>
      <c r="BQ110" s="47">
        <f>IFERROR(PIMExport!BQ108*1,IFERROR(SUBSTITUTE(PIMExport!BQ108,".",",")*1,PIMExport!BQ108))</f>
        <v>0</v>
      </c>
      <c r="BR110" s="47">
        <f>IFERROR(PIMExport!BR108*1,IFERROR(SUBSTITUTE(PIMExport!BR108,".",",")*1,PIMExport!BR108))</f>
        <v>0</v>
      </c>
      <c r="BS110" s="47">
        <f>IFERROR(PIMExport!BS108*1,IFERROR(SUBSTITUTE(PIMExport!BS108,".",",")*1,PIMExport!BS108))</f>
        <v>0</v>
      </c>
      <c r="BT110" s="47">
        <f>IFERROR(PIMExport!BT108*1,IFERROR(SUBSTITUTE(PIMExport!BT108,".",",")*1,PIMExport!BT108))</f>
        <v>0</v>
      </c>
      <c r="BU110" s="47">
        <f>IFERROR(PIMExport!BU108*1,IFERROR(SUBSTITUTE(PIMExport!BU108,".",",")*1,PIMExport!BU108))</f>
        <v>0</v>
      </c>
      <c r="BV110" s="47">
        <f>IFERROR(PIMExport!BV108*1,IFERROR(SUBSTITUTE(PIMExport!BV108,".",",")*1,PIMExport!BV108))</f>
        <v>0</v>
      </c>
      <c r="BW110" s="47">
        <f>IFERROR(PIMExport!BW108*1,IFERROR(SUBSTITUTE(PIMExport!BW108,".",",")*1,PIMExport!BW108))</f>
        <v>0</v>
      </c>
      <c r="BX110" s="47">
        <f>IFERROR(PIMExport!BX108*1,IFERROR(SUBSTITUTE(PIMExport!BX108,".",",")*1,PIMExport!BX108))</f>
        <v>0</v>
      </c>
      <c r="BY110" s="47">
        <f>IFERROR(PIMExport!BY108*1,IFERROR(SUBSTITUTE(PIMExport!BY108,".",",")*1,PIMExport!BY108))</f>
        <v>0</v>
      </c>
      <c r="BZ110" s="47">
        <f>IFERROR(PIMExport!BZ108*1,IFERROR(SUBSTITUTE(PIMExport!BZ108,".",",")*1,PIMExport!BZ108))</f>
        <v>0</v>
      </c>
      <c r="CA110" s="47">
        <f>IFERROR(PIMExport!CA108*1,IFERROR(SUBSTITUTE(PIMExport!CA108,".",",")*1,PIMExport!CA108))</f>
        <v>0</v>
      </c>
      <c r="CB110" s="47">
        <f>IFERROR(PIMExport!CB108*1,IFERROR(SUBSTITUTE(PIMExport!CB108,".",",")*1,PIMExport!CB108))</f>
        <v>0</v>
      </c>
      <c r="CC110" s="47">
        <f>IFERROR(PIMExport!CC108*1,IFERROR(SUBSTITUTE(PIMExport!CC108,".",",")*1,PIMExport!CC108))</f>
        <v>0</v>
      </c>
      <c r="CD110" s="47">
        <f>IFERROR(PIMExport!CD108*1,IFERROR(SUBSTITUTE(PIMExport!CD108,".",",")*1,PIMExport!CD108))</f>
        <v>0</v>
      </c>
      <c r="CE110" s="47">
        <f>IFERROR(PIMExport!CE108*1,IFERROR(SUBSTITUTE(PIMExport!CE108,".",",")*1,PIMExport!CE108))</f>
        <v>0</v>
      </c>
      <c r="CF110" s="47">
        <f>IFERROR(PIMExport!CF108*1,IFERROR(SUBSTITUTE(PIMExport!CF108,".",",")*1,PIMExport!CF108))</f>
        <v>0</v>
      </c>
      <c r="CG110" s="47">
        <f>IFERROR(PIMExport!CG108*1,IFERROR(SUBSTITUTE(PIMExport!CG108,".",",")*1,PIMExport!CG108))</f>
        <v>0</v>
      </c>
      <c r="CH110" s="47">
        <f>IFERROR(PIMExport!CH108*1,IFERROR(SUBSTITUTE(PIMExport!CH108,".",",")*1,PIMExport!CH108))</f>
        <v>0</v>
      </c>
      <c r="CI110" s="47">
        <f>IFERROR(PIMExport!CI108*1,IFERROR(SUBSTITUTE(PIMExport!CI108,".",",")*1,PIMExport!CI108))</f>
        <v>0</v>
      </c>
      <c r="CJ110" s="47">
        <f>IFERROR(PIMExport!CJ108*1,IFERROR(SUBSTITUTE(PIMExport!CJ108,".",",")*1,PIMExport!CJ108))</f>
        <v>0</v>
      </c>
      <c r="CK110" s="47">
        <f>IFERROR(PIMExport!CK108*1,IFERROR(SUBSTITUTE(PIMExport!CK108,".",",")*1,PIMExport!CK108))</f>
        <v>0</v>
      </c>
      <c r="CL110" s="47">
        <f>IFERROR(PIMExport!CL108*1,IFERROR(SUBSTITUTE(PIMExport!CL108,".",",")*1,PIMExport!CL108))</f>
        <v>0</v>
      </c>
      <c r="CM110" s="47">
        <f>IFERROR(PIMExport!CM108*1,IFERROR(SUBSTITUTE(PIMExport!CM108,".",",")*1,PIMExport!CM108))</f>
        <v>0</v>
      </c>
      <c r="CN110" s="47">
        <f>IFERROR(PIMExport!CN108*1,IFERROR(SUBSTITUTE(PIMExport!CN108,".",",")*1,PIMExport!CN108))</f>
        <v>0</v>
      </c>
      <c r="CO110" s="47">
        <f>IFERROR(PIMExport!CO108*1,IFERROR(SUBSTITUTE(PIMExport!CO108,".",",")*1,PIMExport!CO108))</f>
        <v>0</v>
      </c>
      <c r="CP110" s="47">
        <f>IFERROR(PIMExport!CP108*1,IFERROR(SUBSTITUTE(PIMExport!CP108,".",",")*1,PIMExport!CP108))</f>
        <v>0</v>
      </c>
      <c r="CQ110" s="47">
        <f>IFERROR(PIMExport!CQ108*1,IFERROR(SUBSTITUTE(PIMExport!CQ108,".",",")*1,PIMExport!CQ108))</f>
        <v>0</v>
      </c>
      <c r="CR110" s="47">
        <f>IFERROR(PIMExport!CR108*1,IFERROR(SUBSTITUTE(PIMExport!CR108,".",",")*1,PIMExport!CR108))</f>
        <v>0</v>
      </c>
      <c r="CS110" s="47">
        <f>IFERROR(PIMExport!CS108*1,IFERROR(SUBSTITUTE(PIMExport!CS108,".",",")*1,PIMExport!CS108))</f>
        <v>0</v>
      </c>
      <c r="CT110" s="47">
        <f>IFERROR(PIMExport!CT108*1,IFERROR(SUBSTITUTE(PIMExport!CT108,".",",")*1,PIMExport!CT108))</f>
        <v>0</v>
      </c>
      <c r="CU110" s="47">
        <f>IFERROR(PIMExport!CU108*1,IFERROR(SUBSTITUTE(PIMExport!CU108,".",",")*1,PIMExport!CU108))</f>
        <v>5</v>
      </c>
      <c r="CV110" s="47">
        <f>IFERROR(PIMExport!CV108*1,IFERROR(SUBSTITUTE(PIMExport!CV108,".",",")*1,PIMExport!CV108))</f>
        <v>18300</v>
      </c>
      <c r="CW110" s="47">
        <f>IFERROR(PIMExport!CW108*1,IFERROR(SUBSTITUTE(PIMExport!CW108,".",",")*1,PIMExport!CW108))</f>
        <v>2.9999999999999997E-4</v>
      </c>
      <c r="CX110" s="47">
        <f>IFERROR(PIMExport!CX108*1,IFERROR(SUBSTITUTE(PIMExport!CX108,".",",")*1,PIMExport!CX108))</f>
        <v>500</v>
      </c>
      <c r="CY110" s="47">
        <f>IFERROR(PIMExport!CY108*1,IFERROR(SUBSTITUTE(PIMExport!CY108,".",",")*1,PIMExport!CY108))</f>
        <v>0</v>
      </c>
      <c r="CZ110" s="47">
        <f>IFERROR(PIMExport!CZ108*1,IFERROR(SUBSTITUTE(PIMExport!CZ108,".",",")*1,PIMExport!CZ108))</f>
        <v>3500</v>
      </c>
      <c r="DA110" s="47">
        <f>IFERROR(PIMExport!DA108*1,IFERROR(SUBSTITUTE(PIMExport!DA108,".",",")*1,PIMExport!DA108))</f>
        <v>0</v>
      </c>
      <c r="DB110" s="47">
        <f>IFERROR(PIMExport!DB108*1,IFERROR(SUBSTITUTE(PIMExport!DB108,".",",")*1,PIMExport!DB108))</f>
        <v>0</v>
      </c>
      <c r="DC110" s="47">
        <f>IFERROR(PIMExport!DC108*1,IFERROR(SUBSTITUTE(PIMExport!DC108,".",",")*1,PIMExport!DC108))</f>
        <v>20.88</v>
      </c>
      <c r="DD110" s="47">
        <f>IFERROR(PIMExport!DD108*1,IFERROR(SUBSTITUTE(PIMExport!DD108,".",",")*1,PIMExport!DD108))</f>
        <v>0</v>
      </c>
      <c r="DE110" s="47">
        <f>IFERROR(PIMExport!DE108*1,IFERROR(SUBSTITUTE(PIMExport!DE108,".",",")*1,PIMExport!DE108))</f>
        <v>0</v>
      </c>
      <c r="DF110" s="47">
        <f>IFERROR(PIMExport!DF108*1,IFERROR(SUBSTITUTE(PIMExport!DF108,".",",")*1,PIMExport!DF108))</f>
        <v>0</v>
      </c>
      <c r="DG110" s="47">
        <f>IFERROR(PIMExport!DG108*1,IFERROR(SUBSTITUTE(PIMExport!DG108,".",",")*1,PIMExport!DG108))</f>
        <v>0</v>
      </c>
      <c r="DH110" s="47" t="str">
        <f>IFERROR(PIMExport!DH108*1,IFERROR(SUBSTITUTE(PIMExport!DH108,".",",")*1,PIMExport!DH108))</f>
        <v>Equal to or better than 0.025 mm</v>
      </c>
      <c r="DI110" s="47">
        <f>IFERROR(PIMExport!DI108*1,IFERROR(SUBSTITUTE(PIMExport!DI108,".",",")*1,PIMExport!DI108))</f>
        <v>0</v>
      </c>
      <c r="DJ110" s="47" t="str">
        <f>IFERROR(PIMExport!DJ108*1,IFERROR(SUBSTITUTE(PIMExport!DJ108,".",",")*1,PIMExport!DJ108))</f>
        <v>200 x 90 mm</v>
      </c>
      <c r="DK110" s="47" t="str">
        <f>IFERROR(PIMExport!DK108*1,IFERROR(SUBSTITUTE(PIMExport!DK108,".",",")*1,PIMExport!DK108))</f>
        <v>25 mm</v>
      </c>
      <c r="DL110" s="47">
        <f>IFERROR(PIMExport!DL108*1,IFERROR(SUBSTITUTE(PIMExport!DL108,".",",")*1,PIMExport!DL108))</f>
        <v>200</v>
      </c>
      <c r="DM110" s="47">
        <f>IFERROR(PIMExport!DM108*1,IFERROR(SUBSTITUTE(PIMExport!DM108,".",",")*1,PIMExport!DM108))</f>
        <v>0</v>
      </c>
      <c r="DN110" s="47">
        <f>IFERROR(PIMExport!DN108*1,IFERROR(SUBSTITUTE(PIMExport!DN108,".",",")*1,PIMExport!DN108))</f>
        <v>1</v>
      </c>
      <c r="DO110" s="47" t="str">
        <f>IFERROR(PIMExport!DO108*1,IFERROR(SUBSTITUTE(PIMExport!DO108,".",",")*1,PIMExport!DO108))</f>
        <v>None</v>
      </c>
    </row>
    <row r="111" spans="1:119">
      <c r="A111" s="47" t="str">
        <f>IFERROR(PIMExport!A109*1,IFERROR(SUBSTITUTE(PIMExport!A109,".",",")*1,PIMExport!A109))</f>
        <v>2HB20M0</v>
      </c>
      <c r="B111" s="47" t="str">
        <f>IFERROR(PIMExport!B109*1,IFERROR(SUBSTITUTE(PIMExport!B109,".",",")*1,PIMExport!B109))</f>
        <v>BallScrew</v>
      </c>
      <c r="C111" s="47" t="str">
        <f>IFERROR(PIMExport!C109*1,IFERROR(SUBSTITUTE(PIMExport!C109,".",",")*1,PIMExport!C109))</f>
        <v>Ball Guide</v>
      </c>
      <c r="D111" s="47">
        <f>IFERROR(PIMExport!D109*1,IFERROR(SUBSTITUTE(PIMExport!D109,".",",")*1,PIMExport!D109))</f>
        <v>2760</v>
      </c>
      <c r="E111" s="47">
        <f>IFERROR(PIMExport!E109*1,IFERROR(SUBSTITUTE(PIMExport!E109,".",",")*1,PIMExport!E109))</f>
        <v>4.47</v>
      </c>
      <c r="F111" s="47">
        <f>IFERROR(PIMExport!F109*1,IFERROR(SUBSTITUTE(PIMExport!F109,".",",")*1,PIMExport!F109))</f>
        <v>0</v>
      </c>
      <c r="G111" s="47">
        <f>IFERROR(PIMExport!G109*1,IFERROR(SUBSTITUTE(PIMExport!G109,".",",")*1,PIMExport!G109))</f>
        <v>13.32</v>
      </c>
      <c r="H111" s="47">
        <f>IFERROR(PIMExport!H109*1,IFERROR(SUBSTITUTE(PIMExport!H109,".",",")*1,PIMExport!H109))</f>
        <v>1.7</v>
      </c>
      <c r="I111" s="47">
        <f>IFERROR(PIMExport!I109*1,IFERROR(SUBSTITUTE(PIMExport!I109,".",",")*1,PIMExport!I109))</f>
        <v>112</v>
      </c>
      <c r="J111" s="47">
        <f>IFERROR(PIMExport!J109*1,IFERROR(SUBSTITUTE(PIMExport!J109,".",",")*1,PIMExport!J109))</f>
        <v>145</v>
      </c>
      <c r="K111" s="47">
        <f>IFERROR(PIMExport!K109*1,IFERROR(SUBSTITUTE(PIMExport!K109,".",",")*1,PIMExport!K109))</f>
        <v>34.799999999999997</v>
      </c>
      <c r="L111" s="47">
        <f>IFERROR(PIMExport!L109*1,IFERROR(SUBSTITUTE(PIMExport!L109,".",",")*1,PIMExport!L109))</f>
        <v>5.0000000000000002E-5</v>
      </c>
      <c r="M111" s="47">
        <f>IFERROR(PIMExport!M109*1,IFERROR(SUBSTITUTE(PIMExport!M109,".",",")*1,PIMExport!M109))</f>
        <v>0.9</v>
      </c>
      <c r="N111" s="47">
        <f>IFERROR(PIMExport!N109*1,IFERROR(SUBSTITUTE(PIMExport!N109,".",",")*1,PIMExport!N109))</f>
        <v>99999</v>
      </c>
      <c r="O111" s="47">
        <f>IFERROR(PIMExport!O109*1,IFERROR(SUBSTITUTE(PIMExport!O109,".",",")*1,PIMExport!O109))</f>
        <v>99999</v>
      </c>
      <c r="P111" s="47">
        <f>IFERROR(PIMExport!P109*1,IFERROR(SUBSTITUTE(PIMExport!P109,".",",")*1,PIMExport!P109))</f>
        <v>1800</v>
      </c>
      <c r="Q111" s="47">
        <f>IFERROR(PIMExport!Q109*1,IFERROR(SUBSTITUTE(PIMExport!Q109,".",",")*1,PIMExport!Q109))</f>
        <v>0.2</v>
      </c>
      <c r="R111" s="47">
        <f>IFERROR(PIMExport!R109*1,IFERROR(SUBSTITUTE(PIMExport!R109,".",",")*1,PIMExport!R109))</f>
        <v>0.2</v>
      </c>
      <c r="S111" s="47">
        <f>IFERROR(PIMExport!S109*1,IFERROR(SUBSTITUTE(PIMExport!S109,".",",")*1,PIMExport!S109))</f>
        <v>0.2</v>
      </c>
      <c r="T111" s="47">
        <f>IFERROR(PIMExport!T109*1,IFERROR(SUBSTITUTE(PIMExport!T109,".",",")*1,PIMExport!T109))</f>
        <v>8</v>
      </c>
      <c r="U111" s="47">
        <f>IFERROR(PIMExport!U109*1,IFERROR(SUBSTITUTE(PIMExport!U109,".",",")*1,PIMExport!U109))</f>
        <v>3.0000000000000001E-3</v>
      </c>
      <c r="V111" s="47">
        <f>IFERROR(PIMExport!V109*1,IFERROR(SUBSTITUTE(PIMExport!V109,".",",")*1,PIMExport!V109))</f>
        <v>0</v>
      </c>
      <c r="W111" s="47">
        <f>IFERROR(PIMExport!W109*1,IFERROR(SUBSTITUTE(PIMExport!W109,".",",")*1,PIMExport!W109))</f>
        <v>0</v>
      </c>
      <c r="X111" s="47">
        <f>IFERROR(PIMExport!X109*1,IFERROR(SUBSTITUTE(PIMExport!X109,".",",")*1,PIMExport!X109))</f>
        <v>0</v>
      </c>
      <c r="Y111" s="47">
        <f>IFERROR(PIMExport!Y109*1,IFERROR(SUBSTITUTE(PIMExport!Y109,".",",")*1,PIMExport!Y109))</f>
        <v>4697</v>
      </c>
      <c r="Z111" s="47">
        <f>IFERROR(PIMExport!Z109*1,IFERROR(SUBSTITUTE(PIMExport!Z109,".",",")*1,PIMExport!Z109))</f>
        <v>0</v>
      </c>
      <c r="AA111" s="47">
        <f>IFERROR(PIMExport!AA109*1,IFERROR(SUBSTITUTE(PIMExport!AA109,".",",")*1,PIMExport!AA109))</f>
        <v>0</v>
      </c>
      <c r="AB111" s="47">
        <f>IFERROR(PIMExport!AB109*1,IFERROR(SUBSTITUTE(PIMExport!AB109,".",",")*1,PIMExport!AB109))</f>
        <v>0</v>
      </c>
      <c r="AC111" s="47">
        <f>IFERROR(PIMExport!AC109*1,IFERROR(SUBSTITUTE(PIMExport!AC109,".",",")*1,PIMExport!AC109))</f>
        <v>0</v>
      </c>
      <c r="AD111" s="47">
        <f>IFERROR(PIMExport!AD109*1,IFERROR(SUBSTITUTE(PIMExport!AD109,".",",")*1,PIMExport!AD109))</f>
        <v>0</v>
      </c>
      <c r="AE111" s="47">
        <f>IFERROR(PIMExport!AE109*1,IFERROR(SUBSTITUTE(PIMExport!AE109,".",",")*1,PIMExport!AE109))</f>
        <v>34000</v>
      </c>
      <c r="AF111" s="47">
        <f>IFERROR(PIMExport!AF109*1,IFERROR(SUBSTITUTE(PIMExport!AF109,".",",")*1,PIMExport!AF109))</f>
        <v>34000</v>
      </c>
      <c r="AG111" s="47">
        <f>IFERROR(PIMExport!AG109*1,IFERROR(SUBSTITUTE(PIMExport!AG109,".",",")*1,PIMExport!AG109))</f>
        <v>2463</v>
      </c>
      <c r="AH111" s="47">
        <f>IFERROR(PIMExport!AH109*1,IFERROR(SUBSTITUTE(PIMExport!AH109,".",",")*1,PIMExport!AH109))</f>
        <v>1903</v>
      </c>
      <c r="AI111" s="47">
        <f>IFERROR(PIMExport!AI109*1,IFERROR(SUBSTITUTE(PIMExport!AI109,".",",")*1,PIMExport!AI109))</f>
        <v>1903</v>
      </c>
      <c r="AJ111" s="47">
        <f>IFERROR(PIMExport!AJ109*1,IFERROR(SUBSTITUTE(PIMExport!AJ109,".",",")*1,PIMExport!AJ109))</f>
        <v>0</v>
      </c>
      <c r="AK111" s="47">
        <f>IFERROR(PIMExport!AK109*1,IFERROR(SUBSTITUTE(PIMExport!AK109,".",",")*1,PIMExport!AK109))</f>
        <v>0</v>
      </c>
      <c r="AL111" s="47">
        <f>IFERROR(PIMExport!AL109*1,IFERROR(SUBSTITUTE(PIMExport!AL109,".",",")*1,PIMExport!AL109))</f>
        <v>0.3</v>
      </c>
      <c r="AM111" s="47">
        <f>IFERROR(PIMExport!AM109*1,IFERROR(SUBSTITUTE(PIMExport!AM109,".",",")*1,PIMExport!AM109))</f>
        <v>9.8000000000000007</v>
      </c>
      <c r="AN111" s="47">
        <f>IFERROR(PIMExport!AN109*1,IFERROR(SUBSTITUTE(PIMExport!AN109,".",",")*1,PIMExport!AN109))</f>
        <v>1</v>
      </c>
      <c r="AO111" s="47">
        <f>IFERROR(PIMExport!AO109*1,IFERROR(SUBSTITUTE(PIMExport!AO109,".",",")*1,PIMExport!AO109))</f>
        <v>57600</v>
      </c>
      <c r="AP111" s="47">
        <f>IFERROR(PIMExport!AP109*1,IFERROR(SUBSTITUTE(PIMExport!AP109,".",",")*1,PIMExport!AP109))</f>
        <v>1728</v>
      </c>
      <c r="AQ111" s="47">
        <f>IFERROR(PIMExport!AQ109*1,IFERROR(SUBSTITUTE(PIMExport!AQ109,".",",")*1,PIMExport!AQ109))</f>
        <v>0</v>
      </c>
      <c r="AR111" s="47">
        <f>IFERROR(PIMExport!AR109*1,IFERROR(SUBSTITUTE(PIMExport!AR109,".",",")*1,PIMExport!AR109))</f>
        <v>0</v>
      </c>
      <c r="AS111" s="47">
        <f>IFERROR(PIMExport!AS109*1,IFERROR(SUBSTITUTE(PIMExport!AS109,".",",")*1,PIMExport!AS109))</f>
        <v>0</v>
      </c>
      <c r="AT111" s="47">
        <f>IFERROR(PIMExport!AT109*1,IFERROR(SUBSTITUTE(PIMExport!AT109,".",",")*1,PIMExport!AT109))</f>
        <v>0</v>
      </c>
      <c r="AU111" s="47">
        <f>IFERROR(PIMExport!AU109*1,IFERROR(SUBSTITUTE(PIMExport!AU109,".",",")*1,PIMExport!AU109))</f>
        <v>0</v>
      </c>
      <c r="AV111" s="47">
        <f>IFERROR(PIMExport!AV109*1,IFERROR(SUBSTITUTE(PIMExport!AV109,".",",")*1,PIMExport!AV109))</f>
        <v>0</v>
      </c>
      <c r="AW111" s="47">
        <f>IFERROR(PIMExport!AW109*1,IFERROR(SUBSTITUTE(PIMExport!AW109,".",",")*1,PIMExport!AW109))</f>
        <v>0</v>
      </c>
      <c r="AX111" s="47">
        <f>IFERROR(PIMExport!AX109*1,IFERROR(SUBSTITUTE(PIMExport!AX109,".",",")*1,PIMExport!AX109))</f>
        <v>0</v>
      </c>
      <c r="AY111" s="47">
        <f>IFERROR(PIMExport!AY109*1,IFERROR(SUBSTITUTE(PIMExport!AY109,".",",")*1,PIMExport!AY109))</f>
        <v>0</v>
      </c>
      <c r="AZ111" s="47">
        <f>IFERROR(PIMExport!AZ109*1,IFERROR(SUBSTITUTE(PIMExport!AZ109,".",",")*1,PIMExport!AZ109))</f>
        <v>0</v>
      </c>
      <c r="BA111" s="47">
        <f>IFERROR(PIMExport!BA109*1,IFERROR(SUBSTITUTE(PIMExport!BA109,".",",")*1,PIMExport!BA109))</f>
        <v>0</v>
      </c>
      <c r="BB111" s="47">
        <f>IFERROR(PIMExport!BB109*1,IFERROR(SUBSTITUTE(PIMExport!BB109,".",",")*1,PIMExport!BB109))</f>
        <v>0</v>
      </c>
      <c r="BC111" s="47">
        <f>IFERROR(PIMExport!BC109*1,IFERROR(SUBSTITUTE(PIMExport!BC109,".",",")*1,PIMExport!BC109))</f>
        <v>0</v>
      </c>
      <c r="BD111" s="47">
        <f>IFERROR(PIMExport!BD109*1,IFERROR(SUBSTITUTE(PIMExport!BD109,".",",")*1,PIMExport!BD109))</f>
        <v>0</v>
      </c>
      <c r="BE111" s="47">
        <f>IFERROR(PIMExport!BE109*1,IFERROR(SUBSTITUTE(PIMExport!BE109,".",",")*1,PIMExport!BE109))</f>
        <v>0</v>
      </c>
      <c r="BF111" s="47">
        <f>IFERROR(PIMExport!BF109*1,IFERROR(SUBSTITUTE(PIMExport!BF109,".",",")*1,PIMExport!BF109))</f>
        <v>0</v>
      </c>
      <c r="BG111" s="47">
        <f>IFERROR(PIMExport!BG109*1,IFERROR(SUBSTITUTE(PIMExport!BG109,".",",")*1,PIMExport!BG109))</f>
        <v>240</v>
      </c>
      <c r="BH111" s="47">
        <f>IFERROR(PIMExport!BH109*1,IFERROR(SUBSTITUTE(PIMExport!BH109,".",",")*1,PIMExport!BH109))</f>
        <v>0</v>
      </c>
      <c r="BI111" s="47">
        <f>IFERROR(PIMExport!BI109*1,IFERROR(SUBSTITUTE(PIMExport!BI109,".",",")*1,PIMExport!BI109))</f>
        <v>0</v>
      </c>
      <c r="BJ111" s="47">
        <f>IFERROR(PIMExport!BJ109*1,IFERROR(SUBSTITUTE(PIMExport!BJ109,".",",")*1,PIMExport!BJ109))</f>
        <v>0</v>
      </c>
      <c r="BK111" s="47">
        <f>IFERROR(PIMExport!BK109*1,IFERROR(SUBSTITUTE(PIMExport!BK109,".",",")*1,PIMExport!BK109))</f>
        <v>0</v>
      </c>
      <c r="BL111" s="47">
        <f>IFERROR(PIMExport!BL109*1,IFERROR(SUBSTITUTE(PIMExport!BL109,".",",")*1,PIMExport!BL109))</f>
        <v>0</v>
      </c>
      <c r="BM111" s="47">
        <f>IFERROR(PIMExport!BM109*1,IFERROR(SUBSTITUTE(PIMExport!BM109,".",",")*1,PIMExport!BM109))</f>
        <v>0</v>
      </c>
      <c r="BN111" s="47">
        <f>IFERROR(PIMExport!BN109*1,IFERROR(SUBSTITUTE(PIMExport!BN109,".",",")*1,PIMExport!BN109))</f>
        <v>0</v>
      </c>
      <c r="BO111" s="47">
        <f>IFERROR(PIMExport!BO109*1,IFERROR(SUBSTITUTE(PIMExport!BO109,".",",")*1,PIMExport!BO109))</f>
        <v>0</v>
      </c>
      <c r="BP111" s="47">
        <f>IFERROR(PIMExport!BP109*1,IFERROR(SUBSTITUTE(PIMExport!BP109,".",",")*1,PIMExport!BP109))</f>
        <v>0</v>
      </c>
      <c r="BQ111" s="47">
        <f>IFERROR(PIMExport!BQ109*1,IFERROR(SUBSTITUTE(PIMExport!BQ109,".",",")*1,PIMExport!BQ109))</f>
        <v>0</v>
      </c>
      <c r="BR111" s="47">
        <f>IFERROR(PIMExport!BR109*1,IFERROR(SUBSTITUTE(PIMExport!BR109,".",",")*1,PIMExport!BR109))</f>
        <v>0</v>
      </c>
      <c r="BS111" s="47">
        <f>IFERROR(PIMExport!BS109*1,IFERROR(SUBSTITUTE(PIMExport!BS109,".",",")*1,PIMExport!BS109))</f>
        <v>0</v>
      </c>
      <c r="BT111" s="47">
        <f>IFERROR(PIMExport!BT109*1,IFERROR(SUBSTITUTE(PIMExport!BT109,".",",")*1,PIMExport!BT109))</f>
        <v>0</v>
      </c>
      <c r="BU111" s="47">
        <f>IFERROR(PIMExport!BU109*1,IFERROR(SUBSTITUTE(PIMExport!BU109,".",",")*1,PIMExport!BU109))</f>
        <v>0</v>
      </c>
      <c r="BV111" s="47">
        <f>IFERROR(PIMExport!BV109*1,IFERROR(SUBSTITUTE(PIMExport!BV109,".",",")*1,PIMExport!BV109))</f>
        <v>0</v>
      </c>
      <c r="BW111" s="47">
        <f>IFERROR(PIMExport!BW109*1,IFERROR(SUBSTITUTE(PIMExport!BW109,".",",")*1,PIMExport!BW109))</f>
        <v>0</v>
      </c>
      <c r="BX111" s="47">
        <f>IFERROR(PIMExport!BX109*1,IFERROR(SUBSTITUTE(PIMExport!BX109,".",",")*1,PIMExport!BX109))</f>
        <v>0</v>
      </c>
      <c r="BY111" s="47">
        <f>IFERROR(PIMExport!BY109*1,IFERROR(SUBSTITUTE(PIMExport!BY109,".",",")*1,PIMExport!BY109))</f>
        <v>0</v>
      </c>
      <c r="BZ111" s="47">
        <f>IFERROR(PIMExport!BZ109*1,IFERROR(SUBSTITUTE(PIMExport!BZ109,".",",")*1,PIMExport!BZ109))</f>
        <v>0</v>
      </c>
      <c r="CA111" s="47">
        <f>IFERROR(PIMExport!CA109*1,IFERROR(SUBSTITUTE(PIMExport!CA109,".",",")*1,PIMExport!CA109))</f>
        <v>0</v>
      </c>
      <c r="CB111" s="47">
        <f>IFERROR(PIMExport!CB109*1,IFERROR(SUBSTITUTE(PIMExport!CB109,".",",")*1,PIMExport!CB109))</f>
        <v>0</v>
      </c>
      <c r="CC111" s="47">
        <f>IFERROR(PIMExport!CC109*1,IFERROR(SUBSTITUTE(PIMExport!CC109,".",",")*1,PIMExport!CC109))</f>
        <v>0</v>
      </c>
      <c r="CD111" s="47">
        <f>IFERROR(PIMExport!CD109*1,IFERROR(SUBSTITUTE(PIMExport!CD109,".",",")*1,PIMExport!CD109))</f>
        <v>0</v>
      </c>
      <c r="CE111" s="47">
        <f>IFERROR(PIMExport!CE109*1,IFERROR(SUBSTITUTE(PIMExport!CE109,".",",")*1,PIMExport!CE109))</f>
        <v>0</v>
      </c>
      <c r="CF111" s="47">
        <f>IFERROR(PIMExport!CF109*1,IFERROR(SUBSTITUTE(PIMExport!CF109,".",",")*1,PIMExport!CF109))</f>
        <v>0</v>
      </c>
      <c r="CG111" s="47">
        <f>IFERROR(PIMExport!CG109*1,IFERROR(SUBSTITUTE(PIMExport!CG109,".",",")*1,PIMExport!CG109))</f>
        <v>0</v>
      </c>
      <c r="CH111" s="47">
        <f>IFERROR(PIMExport!CH109*1,IFERROR(SUBSTITUTE(PIMExport!CH109,".",",")*1,PIMExport!CH109))</f>
        <v>0</v>
      </c>
      <c r="CI111" s="47">
        <f>IFERROR(PIMExport!CI109*1,IFERROR(SUBSTITUTE(PIMExport!CI109,".",",")*1,PIMExport!CI109))</f>
        <v>0</v>
      </c>
      <c r="CJ111" s="47">
        <f>IFERROR(PIMExport!CJ109*1,IFERROR(SUBSTITUTE(PIMExport!CJ109,".",",")*1,PIMExport!CJ109))</f>
        <v>0</v>
      </c>
      <c r="CK111" s="47">
        <f>IFERROR(PIMExport!CK109*1,IFERROR(SUBSTITUTE(PIMExport!CK109,".",",")*1,PIMExport!CK109))</f>
        <v>0</v>
      </c>
      <c r="CL111" s="47">
        <f>IFERROR(PIMExport!CL109*1,IFERROR(SUBSTITUTE(PIMExport!CL109,".",",")*1,PIMExport!CL109))</f>
        <v>0</v>
      </c>
      <c r="CM111" s="47">
        <f>IFERROR(PIMExport!CM109*1,IFERROR(SUBSTITUTE(PIMExport!CM109,".",",")*1,PIMExport!CM109))</f>
        <v>0</v>
      </c>
      <c r="CN111" s="47">
        <f>IFERROR(PIMExport!CN109*1,IFERROR(SUBSTITUTE(PIMExport!CN109,".",",")*1,PIMExport!CN109))</f>
        <v>0</v>
      </c>
      <c r="CO111" s="47">
        <f>IFERROR(PIMExport!CO109*1,IFERROR(SUBSTITUTE(PIMExport!CO109,".",",")*1,PIMExport!CO109))</f>
        <v>0</v>
      </c>
      <c r="CP111" s="47">
        <f>IFERROR(PIMExport!CP109*1,IFERROR(SUBSTITUTE(PIMExport!CP109,".",",")*1,PIMExport!CP109))</f>
        <v>0</v>
      </c>
      <c r="CQ111" s="47">
        <f>IFERROR(PIMExport!CQ109*1,IFERROR(SUBSTITUTE(PIMExport!CQ109,".",",")*1,PIMExport!CQ109))</f>
        <v>0</v>
      </c>
      <c r="CR111" s="47">
        <f>IFERROR(PIMExport!CR109*1,IFERROR(SUBSTITUTE(PIMExport!CR109,".",",")*1,PIMExport!CR109))</f>
        <v>0</v>
      </c>
      <c r="CS111" s="47">
        <f>IFERROR(PIMExport!CS109*1,IFERROR(SUBSTITUTE(PIMExport!CS109,".",",")*1,PIMExport!CS109))</f>
        <v>0</v>
      </c>
      <c r="CT111" s="47">
        <f>IFERROR(PIMExport!CT109*1,IFERROR(SUBSTITUTE(PIMExport!CT109,".",",")*1,PIMExport!CT109))</f>
        <v>0</v>
      </c>
      <c r="CU111" s="47">
        <f>IFERROR(PIMExport!CU109*1,IFERROR(SUBSTITUTE(PIMExport!CU109,".",",")*1,PIMExport!CU109))</f>
        <v>10</v>
      </c>
      <c r="CV111" s="47">
        <f>IFERROR(PIMExport!CV109*1,IFERROR(SUBSTITUTE(PIMExport!CV109,".",",")*1,PIMExport!CV109))</f>
        <v>22800</v>
      </c>
      <c r="CW111" s="47">
        <f>IFERROR(PIMExport!CW109*1,IFERROR(SUBSTITUTE(PIMExport!CW109,".",",")*1,PIMExport!CW109))</f>
        <v>2.9999999999999997E-4</v>
      </c>
      <c r="CX111" s="47">
        <f>IFERROR(PIMExport!CX109*1,IFERROR(SUBSTITUTE(PIMExport!CX109,".",",")*1,PIMExport!CX109))</f>
        <v>500</v>
      </c>
      <c r="CY111" s="47">
        <f>IFERROR(PIMExport!CY109*1,IFERROR(SUBSTITUTE(PIMExport!CY109,".",",")*1,PIMExport!CY109))</f>
        <v>0</v>
      </c>
      <c r="CZ111" s="47">
        <f>IFERROR(PIMExport!CZ109*1,IFERROR(SUBSTITUTE(PIMExport!CZ109,".",",")*1,PIMExport!CZ109))</f>
        <v>3500</v>
      </c>
      <c r="DA111" s="47">
        <f>IFERROR(PIMExport!DA109*1,IFERROR(SUBSTITUTE(PIMExport!DA109,".",",")*1,PIMExport!DA109))</f>
        <v>0</v>
      </c>
      <c r="DB111" s="47">
        <f>IFERROR(PIMExport!DB109*1,IFERROR(SUBSTITUTE(PIMExport!DB109,".",",")*1,PIMExport!DB109))</f>
        <v>0</v>
      </c>
      <c r="DC111" s="47">
        <f>IFERROR(PIMExport!DC109*1,IFERROR(SUBSTITUTE(PIMExport!DC109,".",",")*1,PIMExport!DC109))</f>
        <v>20.88</v>
      </c>
      <c r="DD111" s="47">
        <f>IFERROR(PIMExport!DD109*1,IFERROR(SUBSTITUTE(PIMExport!DD109,".",",")*1,PIMExport!DD109))</f>
        <v>0</v>
      </c>
      <c r="DE111" s="47">
        <f>IFERROR(PIMExport!DE109*1,IFERROR(SUBSTITUTE(PIMExport!DE109,".",",")*1,PIMExport!DE109))</f>
        <v>0</v>
      </c>
      <c r="DF111" s="47">
        <f>IFERROR(PIMExport!DF109*1,IFERROR(SUBSTITUTE(PIMExport!DF109,".",",")*1,PIMExport!DF109))</f>
        <v>0</v>
      </c>
      <c r="DG111" s="47">
        <f>IFERROR(PIMExport!DG109*1,IFERROR(SUBSTITUTE(PIMExport!DG109,".",",")*1,PIMExport!DG109))</f>
        <v>0</v>
      </c>
      <c r="DH111" s="47" t="str">
        <f>IFERROR(PIMExport!DH109*1,IFERROR(SUBSTITUTE(PIMExport!DH109,".",",")*1,PIMExport!DH109))</f>
        <v>Equal to or better than 0.025 mm</v>
      </c>
      <c r="DI111" s="47">
        <f>IFERROR(PIMExport!DI109*1,IFERROR(SUBSTITUTE(PIMExport!DI109,".",",")*1,PIMExport!DI109))</f>
        <v>0</v>
      </c>
      <c r="DJ111" s="47" t="str">
        <f>IFERROR(PIMExport!DJ109*1,IFERROR(SUBSTITUTE(PIMExport!DJ109,".",",")*1,PIMExport!DJ109))</f>
        <v>200 x 90 mm</v>
      </c>
      <c r="DK111" s="47" t="str">
        <f>IFERROR(PIMExport!DK109*1,IFERROR(SUBSTITUTE(PIMExport!DK109,".",",")*1,PIMExport!DK109))</f>
        <v>25 mm</v>
      </c>
      <c r="DL111" s="47">
        <f>IFERROR(PIMExport!DL109*1,IFERROR(SUBSTITUTE(PIMExport!DL109,".",",")*1,PIMExport!DL109))</f>
        <v>200</v>
      </c>
      <c r="DM111" s="47">
        <f>IFERROR(PIMExport!DM109*1,IFERROR(SUBSTITUTE(PIMExport!DM109,".",",")*1,PIMExport!DM109))</f>
        <v>0</v>
      </c>
      <c r="DN111" s="47">
        <f>IFERROR(PIMExport!DN109*1,IFERROR(SUBSTITUTE(PIMExport!DN109,".",",")*1,PIMExport!DN109))</f>
        <v>1</v>
      </c>
      <c r="DO111" s="47" t="str">
        <f>IFERROR(PIMExport!DO109*1,IFERROR(SUBSTITUTE(PIMExport!DO109,".",",")*1,PIMExport!DO109))</f>
        <v>None</v>
      </c>
    </row>
    <row r="112" spans="1:119">
      <c r="A112" s="47" t="str">
        <f>IFERROR(PIMExport!A110*1,IFERROR(SUBSTITUTE(PIMExport!A110,".",",")*1,PIMExport!A110))</f>
        <v>2HB20N0</v>
      </c>
      <c r="B112" s="47" t="str">
        <f>IFERROR(PIMExport!B110*1,IFERROR(SUBSTITUTE(PIMExport!B110,".",",")*1,PIMExport!B110))</f>
        <v>BallScrew</v>
      </c>
      <c r="C112" s="47" t="str">
        <f>IFERROR(PIMExport!C110*1,IFERROR(SUBSTITUTE(PIMExport!C110,".",",")*1,PIMExport!C110))</f>
        <v>Ball Guide</v>
      </c>
      <c r="D112" s="47">
        <f>IFERROR(PIMExport!D110*1,IFERROR(SUBSTITUTE(PIMExport!D110,".",",")*1,PIMExport!D110))</f>
        <v>2760</v>
      </c>
      <c r="E112" s="47">
        <f>IFERROR(PIMExport!E110*1,IFERROR(SUBSTITUTE(PIMExport!E110,".",",")*1,PIMExport!E110))</f>
        <v>4.47</v>
      </c>
      <c r="F112" s="47">
        <f>IFERROR(PIMExport!F110*1,IFERROR(SUBSTITUTE(PIMExport!F110,".",",")*1,PIMExport!F110))</f>
        <v>0</v>
      </c>
      <c r="G112" s="47">
        <f>IFERROR(PIMExport!G110*1,IFERROR(SUBSTITUTE(PIMExport!G110,".",",")*1,PIMExport!G110))</f>
        <v>13.32</v>
      </c>
      <c r="H112" s="47">
        <f>IFERROR(PIMExport!H110*1,IFERROR(SUBSTITUTE(PIMExport!H110,".",",")*1,PIMExport!H110))</f>
        <v>1.7</v>
      </c>
      <c r="I112" s="47">
        <f>IFERROR(PIMExport!I110*1,IFERROR(SUBSTITUTE(PIMExport!I110,".",",")*1,PIMExport!I110))</f>
        <v>112</v>
      </c>
      <c r="J112" s="47">
        <f>IFERROR(PIMExport!J110*1,IFERROR(SUBSTITUTE(PIMExport!J110,".",",")*1,PIMExport!J110))</f>
        <v>145</v>
      </c>
      <c r="K112" s="47">
        <f>IFERROR(PIMExport!K110*1,IFERROR(SUBSTITUTE(PIMExport!K110,".",",")*1,PIMExport!K110))</f>
        <v>34.799999999999997</v>
      </c>
      <c r="L112" s="47">
        <f>IFERROR(PIMExport!L110*1,IFERROR(SUBSTITUTE(PIMExport!L110,".",",")*1,PIMExport!L110))</f>
        <v>5.0000000000000002E-5</v>
      </c>
      <c r="M112" s="47">
        <f>IFERROR(PIMExport!M110*1,IFERROR(SUBSTITUTE(PIMExport!M110,".",",")*1,PIMExport!M110))</f>
        <v>0.9</v>
      </c>
      <c r="N112" s="47">
        <f>IFERROR(PIMExport!N110*1,IFERROR(SUBSTITUTE(PIMExport!N110,".",",")*1,PIMExport!N110))</f>
        <v>99999</v>
      </c>
      <c r="O112" s="47">
        <f>IFERROR(PIMExport!O110*1,IFERROR(SUBSTITUTE(PIMExport!O110,".",",")*1,PIMExport!O110))</f>
        <v>99999</v>
      </c>
      <c r="P112" s="47">
        <f>IFERROR(PIMExport!P110*1,IFERROR(SUBSTITUTE(PIMExport!P110,".",",")*1,PIMExport!P110))</f>
        <v>1800</v>
      </c>
      <c r="Q112" s="47">
        <f>IFERROR(PIMExport!Q110*1,IFERROR(SUBSTITUTE(PIMExport!Q110,".",",")*1,PIMExport!Q110))</f>
        <v>0.2</v>
      </c>
      <c r="R112" s="47">
        <f>IFERROR(PIMExport!R110*1,IFERROR(SUBSTITUTE(PIMExport!R110,".",",")*1,PIMExport!R110))</f>
        <v>0.2</v>
      </c>
      <c r="S112" s="47">
        <f>IFERROR(PIMExport!S110*1,IFERROR(SUBSTITUTE(PIMExport!S110,".",",")*1,PIMExport!S110))</f>
        <v>0.2</v>
      </c>
      <c r="T112" s="47">
        <f>IFERROR(PIMExport!T110*1,IFERROR(SUBSTITUTE(PIMExport!T110,".",",")*1,PIMExport!T110))</f>
        <v>8</v>
      </c>
      <c r="U112" s="47">
        <f>IFERROR(PIMExport!U110*1,IFERROR(SUBSTITUTE(PIMExport!U110,".",",")*1,PIMExport!U110))</f>
        <v>3.0000000000000001E-3</v>
      </c>
      <c r="V112" s="47">
        <f>IFERROR(PIMExport!V110*1,IFERROR(SUBSTITUTE(PIMExport!V110,".",",")*1,PIMExport!V110))</f>
        <v>0</v>
      </c>
      <c r="W112" s="47">
        <f>IFERROR(PIMExport!W110*1,IFERROR(SUBSTITUTE(PIMExport!W110,".",",")*1,PIMExport!W110))</f>
        <v>0</v>
      </c>
      <c r="X112" s="47">
        <f>IFERROR(PIMExport!X110*1,IFERROR(SUBSTITUTE(PIMExport!X110,".",",")*1,PIMExport!X110))</f>
        <v>0</v>
      </c>
      <c r="Y112" s="47">
        <f>IFERROR(PIMExport!Y110*1,IFERROR(SUBSTITUTE(PIMExport!Y110,".",",")*1,PIMExport!Y110))</f>
        <v>4697</v>
      </c>
      <c r="Z112" s="47">
        <f>IFERROR(PIMExport!Z110*1,IFERROR(SUBSTITUTE(PIMExport!Z110,".",",")*1,PIMExport!Z110))</f>
        <v>0</v>
      </c>
      <c r="AA112" s="47">
        <f>IFERROR(PIMExport!AA110*1,IFERROR(SUBSTITUTE(PIMExport!AA110,".",",")*1,PIMExport!AA110))</f>
        <v>0</v>
      </c>
      <c r="AB112" s="47">
        <f>IFERROR(PIMExport!AB110*1,IFERROR(SUBSTITUTE(PIMExport!AB110,".",",")*1,PIMExport!AB110))</f>
        <v>0</v>
      </c>
      <c r="AC112" s="47">
        <f>IFERROR(PIMExport!AC110*1,IFERROR(SUBSTITUTE(PIMExport!AC110,".",",")*1,PIMExport!AC110))</f>
        <v>0</v>
      </c>
      <c r="AD112" s="47">
        <f>IFERROR(PIMExport!AD110*1,IFERROR(SUBSTITUTE(PIMExport!AD110,".",",")*1,PIMExport!AD110))</f>
        <v>0</v>
      </c>
      <c r="AE112" s="47">
        <f>IFERROR(PIMExport!AE110*1,IFERROR(SUBSTITUTE(PIMExport!AE110,".",",")*1,PIMExport!AE110))</f>
        <v>34000</v>
      </c>
      <c r="AF112" s="47">
        <f>IFERROR(PIMExport!AF110*1,IFERROR(SUBSTITUTE(PIMExport!AF110,".",",")*1,PIMExport!AF110))</f>
        <v>34000</v>
      </c>
      <c r="AG112" s="47">
        <f>IFERROR(PIMExport!AG110*1,IFERROR(SUBSTITUTE(PIMExport!AG110,".",",")*1,PIMExport!AG110))</f>
        <v>2463</v>
      </c>
      <c r="AH112" s="47">
        <f>IFERROR(PIMExport!AH110*1,IFERROR(SUBSTITUTE(PIMExport!AH110,".",",")*1,PIMExport!AH110))</f>
        <v>1903</v>
      </c>
      <c r="AI112" s="47">
        <f>IFERROR(PIMExport!AI110*1,IFERROR(SUBSTITUTE(PIMExport!AI110,".",",")*1,PIMExport!AI110))</f>
        <v>1903</v>
      </c>
      <c r="AJ112" s="47">
        <f>IFERROR(PIMExport!AJ110*1,IFERROR(SUBSTITUTE(PIMExport!AJ110,".",",")*1,PIMExport!AJ110))</f>
        <v>0</v>
      </c>
      <c r="AK112" s="47">
        <f>IFERROR(PIMExport!AK110*1,IFERROR(SUBSTITUTE(PIMExport!AK110,".",",")*1,PIMExport!AK110))</f>
        <v>0</v>
      </c>
      <c r="AL112" s="47">
        <f>IFERROR(PIMExport!AL110*1,IFERROR(SUBSTITUTE(PIMExport!AL110,".",",")*1,PIMExport!AL110))</f>
        <v>0.75</v>
      </c>
      <c r="AM112" s="47">
        <f>IFERROR(PIMExport!AM110*1,IFERROR(SUBSTITUTE(PIMExport!AM110,".",",")*1,PIMExport!AM110))</f>
        <v>9.8000000000000007</v>
      </c>
      <c r="AN112" s="47">
        <f>IFERROR(PIMExport!AN110*1,IFERROR(SUBSTITUTE(PIMExport!AN110,".",",")*1,PIMExport!AN110))</f>
        <v>1</v>
      </c>
      <c r="AO112" s="47">
        <f>IFERROR(PIMExport!AO110*1,IFERROR(SUBSTITUTE(PIMExport!AO110,".",",")*1,PIMExport!AO110))</f>
        <v>57600</v>
      </c>
      <c r="AP112" s="47">
        <f>IFERROR(PIMExport!AP110*1,IFERROR(SUBSTITUTE(PIMExport!AP110,".",",")*1,PIMExport!AP110))</f>
        <v>1728</v>
      </c>
      <c r="AQ112" s="47">
        <f>IFERROR(PIMExport!AQ110*1,IFERROR(SUBSTITUTE(PIMExport!AQ110,".",",")*1,PIMExport!AQ110))</f>
        <v>0</v>
      </c>
      <c r="AR112" s="47">
        <f>IFERROR(PIMExport!AR110*1,IFERROR(SUBSTITUTE(PIMExport!AR110,".",",")*1,PIMExport!AR110))</f>
        <v>0</v>
      </c>
      <c r="AS112" s="47">
        <f>IFERROR(PIMExport!AS110*1,IFERROR(SUBSTITUTE(PIMExport!AS110,".",",")*1,PIMExport!AS110))</f>
        <v>0</v>
      </c>
      <c r="AT112" s="47">
        <f>IFERROR(PIMExport!AT110*1,IFERROR(SUBSTITUTE(PIMExport!AT110,".",",")*1,PIMExport!AT110))</f>
        <v>0</v>
      </c>
      <c r="AU112" s="47">
        <f>IFERROR(PIMExport!AU110*1,IFERROR(SUBSTITUTE(PIMExport!AU110,".",",")*1,PIMExport!AU110))</f>
        <v>0</v>
      </c>
      <c r="AV112" s="47">
        <f>IFERROR(PIMExport!AV110*1,IFERROR(SUBSTITUTE(PIMExport!AV110,".",",")*1,PIMExport!AV110))</f>
        <v>0</v>
      </c>
      <c r="AW112" s="47">
        <f>IFERROR(PIMExport!AW110*1,IFERROR(SUBSTITUTE(PIMExport!AW110,".",",")*1,PIMExport!AW110))</f>
        <v>0</v>
      </c>
      <c r="AX112" s="47">
        <f>IFERROR(PIMExport!AX110*1,IFERROR(SUBSTITUTE(PIMExport!AX110,".",",")*1,PIMExport!AX110))</f>
        <v>0</v>
      </c>
      <c r="AY112" s="47">
        <f>IFERROR(PIMExport!AY110*1,IFERROR(SUBSTITUTE(PIMExport!AY110,".",",")*1,PIMExport!AY110))</f>
        <v>0</v>
      </c>
      <c r="AZ112" s="47">
        <f>IFERROR(PIMExport!AZ110*1,IFERROR(SUBSTITUTE(PIMExport!AZ110,".",",")*1,PIMExport!AZ110))</f>
        <v>0</v>
      </c>
      <c r="BA112" s="47">
        <f>IFERROR(PIMExport!BA110*1,IFERROR(SUBSTITUTE(PIMExport!BA110,".",",")*1,PIMExport!BA110))</f>
        <v>0</v>
      </c>
      <c r="BB112" s="47">
        <f>IFERROR(PIMExport!BB110*1,IFERROR(SUBSTITUTE(PIMExport!BB110,".",",")*1,PIMExport!BB110))</f>
        <v>0</v>
      </c>
      <c r="BC112" s="47">
        <f>IFERROR(PIMExport!BC110*1,IFERROR(SUBSTITUTE(PIMExport!BC110,".",",")*1,PIMExport!BC110))</f>
        <v>0</v>
      </c>
      <c r="BD112" s="47">
        <f>IFERROR(PIMExport!BD110*1,IFERROR(SUBSTITUTE(PIMExport!BD110,".",",")*1,PIMExport!BD110))</f>
        <v>0</v>
      </c>
      <c r="BE112" s="47">
        <f>IFERROR(PIMExport!BE110*1,IFERROR(SUBSTITUTE(PIMExport!BE110,".",",")*1,PIMExport!BE110))</f>
        <v>0</v>
      </c>
      <c r="BF112" s="47">
        <f>IFERROR(PIMExport!BF110*1,IFERROR(SUBSTITUTE(PIMExport!BF110,".",",")*1,PIMExport!BF110))</f>
        <v>0</v>
      </c>
      <c r="BG112" s="47">
        <f>IFERROR(PIMExport!BG110*1,IFERROR(SUBSTITUTE(PIMExport!BG110,".",",")*1,PIMExport!BG110))</f>
        <v>240</v>
      </c>
      <c r="BH112" s="47">
        <f>IFERROR(PIMExport!BH110*1,IFERROR(SUBSTITUTE(PIMExport!BH110,".",",")*1,PIMExport!BH110))</f>
        <v>0</v>
      </c>
      <c r="BI112" s="47">
        <f>IFERROR(PIMExport!BI110*1,IFERROR(SUBSTITUTE(PIMExport!BI110,".",",")*1,PIMExport!BI110))</f>
        <v>0</v>
      </c>
      <c r="BJ112" s="47">
        <f>IFERROR(PIMExport!BJ110*1,IFERROR(SUBSTITUTE(PIMExport!BJ110,".",",")*1,PIMExport!BJ110))</f>
        <v>0</v>
      </c>
      <c r="BK112" s="47">
        <f>IFERROR(PIMExport!BK110*1,IFERROR(SUBSTITUTE(PIMExport!BK110,".",",")*1,PIMExport!BK110))</f>
        <v>0</v>
      </c>
      <c r="BL112" s="47">
        <f>IFERROR(PIMExport!BL110*1,IFERROR(SUBSTITUTE(PIMExport!BL110,".",",")*1,PIMExport!BL110))</f>
        <v>0</v>
      </c>
      <c r="BM112" s="47">
        <f>IFERROR(PIMExport!BM110*1,IFERROR(SUBSTITUTE(PIMExport!BM110,".",",")*1,PIMExport!BM110))</f>
        <v>0</v>
      </c>
      <c r="BN112" s="47">
        <f>IFERROR(PIMExport!BN110*1,IFERROR(SUBSTITUTE(PIMExport!BN110,".",",")*1,PIMExport!BN110))</f>
        <v>0</v>
      </c>
      <c r="BO112" s="47">
        <f>IFERROR(PIMExport!BO110*1,IFERROR(SUBSTITUTE(PIMExport!BO110,".",",")*1,PIMExport!BO110))</f>
        <v>0</v>
      </c>
      <c r="BP112" s="47">
        <f>IFERROR(PIMExport!BP110*1,IFERROR(SUBSTITUTE(PIMExport!BP110,".",",")*1,PIMExport!BP110))</f>
        <v>0</v>
      </c>
      <c r="BQ112" s="47">
        <f>IFERROR(PIMExport!BQ110*1,IFERROR(SUBSTITUTE(PIMExport!BQ110,".",",")*1,PIMExport!BQ110))</f>
        <v>0</v>
      </c>
      <c r="BR112" s="47">
        <f>IFERROR(PIMExport!BR110*1,IFERROR(SUBSTITUTE(PIMExport!BR110,".",",")*1,PIMExport!BR110))</f>
        <v>0</v>
      </c>
      <c r="BS112" s="47">
        <f>IFERROR(PIMExport!BS110*1,IFERROR(SUBSTITUTE(PIMExport!BS110,".",",")*1,PIMExport!BS110))</f>
        <v>0</v>
      </c>
      <c r="BT112" s="47">
        <f>IFERROR(PIMExport!BT110*1,IFERROR(SUBSTITUTE(PIMExport!BT110,".",",")*1,PIMExport!BT110))</f>
        <v>0</v>
      </c>
      <c r="BU112" s="47">
        <f>IFERROR(PIMExport!BU110*1,IFERROR(SUBSTITUTE(PIMExport!BU110,".",",")*1,PIMExport!BU110))</f>
        <v>0</v>
      </c>
      <c r="BV112" s="47">
        <f>IFERROR(PIMExport!BV110*1,IFERROR(SUBSTITUTE(PIMExport!BV110,".",",")*1,PIMExport!BV110))</f>
        <v>0</v>
      </c>
      <c r="BW112" s="47">
        <f>IFERROR(PIMExport!BW110*1,IFERROR(SUBSTITUTE(PIMExport!BW110,".",",")*1,PIMExport!BW110))</f>
        <v>0</v>
      </c>
      <c r="BX112" s="47">
        <f>IFERROR(PIMExport!BX110*1,IFERROR(SUBSTITUTE(PIMExport!BX110,".",",")*1,PIMExport!BX110))</f>
        <v>0</v>
      </c>
      <c r="BY112" s="47">
        <f>IFERROR(PIMExport!BY110*1,IFERROR(SUBSTITUTE(PIMExport!BY110,".",",")*1,PIMExport!BY110))</f>
        <v>0</v>
      </c>
      <c r="BZ112" s="47">
        <f>IFERROR(PIMExport!BZ110*1,IFERROR(SUBSTITUTE(PIMExport!BZ110,".",",")*1,PIMExport!BZ110))</f>
        <v>0</v>
      </c>
      <c r="CA112" s="47">
        <f>IFERROR(PIMExport!CA110*1,IFERROR(SUBSTITUTE(PIMExport!CA110,".",",")*1,PIMExport!CA110))</f>
        <v>0</v>
      </c>
      <c r="CB112" s="47">
        <f>IFERROR(PIMExport!CB110*1,IFERROR(SUBSTITUTE(PIMExport!CB110,".",",")*1,PIMExport!CB110))</f>
        <v>0</v>
      </c>
      <c r="CC112" s="47">
        <f>IFERROR(PIMExport!CC110*1,IFERROR(SUBSTITUTE(PIMExport!CC110,".",",")*1,PIMExport!CC110))</f>
        <v>0</v>
      </c>
      <c r="CD112" s="47">
        <f>IFERROR(PIMExport!CD110*1,IFERROR(SUBSTITUTE(PIMExport!CD110,".",",")*1,PIMExport!CD110))</f>
        <v>0</v>
      </c>
      <c r="CE112" s="47">
        <f>IFERROR(PIMExport!CE110*1,IFERROR(SUBSTITUTE(PIMExport!CE110,".",",")*1,PIMExport!CE110))</f>
        <v>0</v>
      </c>
      <c r="CF112" s="47">
        <f>IFERROR(PIMExport!CF110*1,IFERROR(SUBSTITUTE(PIMExport!CF110,".",",")*1,PIMExport!CF110))</f>
        <v>0</v>
      </c>
      <c r="CG112" s="47">
        <f>IFERROR(PIMExport!CG110*1,IFERROR(SUBSTITUTE(PIMExport!CG110,".",",")*1,PIMExport!CG110))</f>
        <v>0</v>
      </c>
      <c r="CH112" s="47">
        <f>IFERROR(PIMExport!CH110*1,IFERROR(SUBSTITUTE(PIMExport!CH110,".",",")*1,PIMExport!CH110))</f>
        <v>0</v>
      </c>
      <c r="CI112" s="47">
        <f>IFERROR(PIMExport!CI110*1,IFERROR(SUBSTITUTE(PIMExport!CI110,".",",")*1,PIMExport!CI110))</f>
        <v>0</v>
      </c>
      <c r="CJ112" s="47">
        <f>IFERROR(PIMExport!CJ110*1,IFERROR(SUBSTITUTE(PIMExport!CJ110,".",",")*1,PIMExport!CJ110))</f>
        <v>0</v>
      </c>
      <c r="CK112" s="47">
        <f>IFERROR(PIMExport!CK110*1,IFERROR(SUBSTITUTE(PIMExport!CK110,".",",")*1,PIMExport!CK110))</f>
        <v>0</v>
      </c>
      <c r="CL112" s="47">
        <f>IFERROR(PIMExport!CL110*1,IFERROR(SUBSTITUTE(PIMExport!CL110,".",",")*1,PIMExport!CL110))</f>
        <v>0</v>
      </c>
      <c r="CM112" s="47">
        <f>IFERROR(PIMExport!CM110*1,IFERROR(SUBSTITUTE(PIMExport!CM110,".",",")*1,PIMExport!CM110))</f>
        <v>0</v>
      </c>
      <c r="CN112" s="47">
        <f>IFERROR(PIMExport!CN110*1,IFERROR(SUBSTITUTE(PIMExport!CN110,".",",")*1,PIMExport!CN110))</f>
        <v>0</v>
      </c>
      <c r="CO112" s="47">
        <f>IFERROR(PIMExport!CO110*1,IFERROR(SUBSTITUTE(PIMExport!CO110,".",",")*1,PIMExport!CO110))</f>
        <v>0</v>
      </c>
      <c r="CP112" s="47">
        <f>IFERROR(PIMExport!CP110*1,IFERROR(SUBSTITUTE(PIMExport!CP110,".",",")*1,PIMExport!CP110))</f>
        <v>0</v>
      </c>
      <c r="CQ112" s="47">
        <f>IFERROR(PIMExport!CQ110*1,IFERROR(SUBSTITUTE(PIMExport!CQ110,".",",")*1,PIMExport!CQ110))</f>
        <v>0</v>
      </c>
      <c r="CR112" s="47">
        <f>IFERROR(PIMExport!CR110*1,IFERROR(SUBSTITUTE(PIMExport!CR110,".",",")*1,PIMExport!CR110))</f>
        <v>0</v>
      </c>
      <c r="CS112" s="47">
        <f>IFERROR(PIMExport!CS110*1,IFERROR(SUBSTITUTE(PIMExport!CS110,".",",")*1,PIMExport!CS110))</f>
        <v>0</v>
      </c>
      <c r="CT112" s="47">
        <f>IFERROR(PIMExport!CT110*1,IFERROR(SUBSTITUTE(PIMExport!CT110,".",",")*1,PIMExport!CT110))</f>
        <v>0</v>
      </c>
      <c r="CU112" s="47">
        <f>IFERROR(PIMExport!CU110*1,IFERROR(SUBSTITUTE(PIMExport!CU110,".",",")*1,PIMExport!CU110))</f>
        <v>25</v>
      </c>
      <c r="CV112" s="47">
        <f>IFERROR(PIMExport!CV110*1,IFERROR(SUBSTITUTE(PIMExport!CV110,".",",")*1,PIMExport!CV110))</f>
        <v>10000</v>
      </c>
      <c r="CW112" s="47">
        <f>IFERROR(PIMExport!CW110*1,IFERROR(SUBSTITUTE(PIMExport!CW110,".",",")*1,PIMExport!CW110))</f>
        <v>2.9999999999999997E-4</v>
      </c>
      <c r="CX112" s="47">
        <f>IFERROR(PIMExport!CX110*1,IFERROR(SUBSTITUTE(PIMExport!CX110,".",",")*1,PIMExport!CX110))</f>
        <v>500</v>
      </c>
      <c r="CY112" s="47">
        <f>IFERROR(PIMExport!CY110*1,IFERROR(SUBSTITUTE(PIMExport!CY110,".",",")*1,PIMExport!CY110))</f>
        <v>0</v>
      </c>
      <c r="CZ112" s="47">
        <f>IFERROR(PIMExport!CZ110*1,IFERROR(SUBSTITUTE(PIMExport!CZ110,".",",")*1,PIMExport!CZ110))</f>
        <v>3500</v>
      </c>
      <c r="DA112" s="47">
        <f>IFERROR(PIMExport!DA110*1,IFERROR(SUBSTITUTE(PIMExport!DA110,".",",")*1,PIMExport!DA110))</f>
        <v>0</v>
      </c>
      <c r="DB112" s="47">
        <f>IFERROR(PIMExport!DB110*1,IFERROR(SUBSTITUTE(PIMExport!DB110,".",",")*1,PIMExport!DB110))</f>
        <v>0</v>
      </c>
      <c r="DC112" s="47">
        <f>IFERROR(PIMExport!DC110*1,IFERROR(SUBSTITUTE(PIMExport!DC110,".",",")*1,PIMExport!DC110))</f>
        <v>20.88</v>
      </c>
      <c r="DD112" s="47">
        <f>IFERROR(PIMExport!DD110*1,IFERROR(SUBSTITUTE(PIMExport!DD110,".",",")*1,PIMExport!DD110))</f>
        <v>0</v>
      </c>
      <c r="DE112" s="47">
        <f>IFERROR(PIMExport!DE110*1,IFERROR(SUBSTITUTE(PIMExport!DE110,".",",")*1,PIMExport!DE110))</f>
        <v>0</v>
      </c>
      <c r="DF112" s="47">
        <f>IFERROR(PIMExport!DF110*1,IFERROR(SUBSTITUTE(PIMExport!DF110,".",",")*1,PIMExport!DF110))</f>
        <v>0</v>
      </c>
      <c r="DG112" s="47">
        <f>IFERROR(PIMExport!DG110*1,IFERROR(SUBSTITUTE(PIMExport!DG110,".",",")*1,PIMExport!DG110))</f>
        <v>0</v>
      </c>
      <c r="DH112" s="47" t="str">
        <f>IFERROR(PIMExport!DH110*1,IFERROR(SUBSTITUTE(PIMExport!DH110,".",",")*1,PIMExport!DH110))</f>
        <v>Equal to or better than 0.025 mm</v>
      </c>
      <c r="DI112" s="47">
        <f>IFERROR(PIMExport!DI110*1,IFERROR(SUBSTITUTE(PIMExport!DI110,".",",")*1,PIMExport!DI110))</f>
        <v>0</v>
      </c>
      <c r="DJ112" s="47" t="str">
        <f>IFERROR(PIMExport!DJ110*1,IFERROR(SUBSTITUTE(PIMExport!DJ110,".",",")*1,PIMExport!DJ110))</f>
        <v>200 x 90 mm</v>
      </c>
      <c r="DK112" s="47" t="str">
        <f>IFERROR(PIMExport!DK110*1,IFERROR(SUBSTITUTE(PIMExport!DK110,".",",")*1,PIMExport!DK110))</f>
        <v>25 mm</v>
      </c>
      <c r="DL112" s="47">
        <f>IFERROR(PIMExport!DL110*1,IFERROR(SUBSTITUTE(PIMExport!DL110,".",",")*1,PIMExport!DL110))</f>
        <v>200</v>
      </c>
      <c r="DM112" s="47">
        <f>IFERROR(PIMExport!DM110*1,IFERROR(SUBSTITUTE(PIMExport!DM110,".",",")*1,PIMExport!DM110))</f>
        <v>0</v>
      </c>
      <c r="DN112" s="47">
        <f>IFERROR(PIMExport!DN110*1,IFERROR(SUBSTITUTE(PIMExport!DN110,".",",")*1,PIMExport!DN110))</f>
        <v>1</v>
      </c>
      <c r="DO112" s="47" t="str">
        <f>IFERROR(PIMExport!DO110*1,IFERROR(SUBSTITUTE(PIMExport!DO110,".",",")*1,PIMExport!DO110))</f>
        <v>None</v>
      </c>
    </row>
    <row r="113" spans="1:119">
      <c r="A113" s="47" t="str">
        <f>IFERROR(PIMExport!A111*1,IFERROR(SUBSTITUTE(PIMExport!A111,".",",")*1,PIMExport!A111))</f>
        <v>2DB08A0</v>
      </c>
      <c r="B113" s="47" t="str">
        <f>IFERROR(PIMExport!B111*1,IFERROR(SUBSTITUTE(PIMExport!B111,".",",")*1,PIMExport!B111))</f>
        <v>Leadscrew</v>
      </c>
      <c r="C113" s="47" t="str">
        <f>IFERROR(PIMExport!C111*1,IFERROR(SUBSTITUTE(PIMExport!C111,".",",")*1,PIMExport!C111))</f>
        <v>Ball Guide</v>
      </c>
      <c r="D113" s="47">
        <f>IFERROR(PIMExport!D111*1,IFERROR(SUBSTITUTE(PIMExport!D111,".",",")*1,PIMExport!D111))</f>
        <v>1041.4000000000001</v>
      </c>
      <c r="E113" s="47">
        <f>IFERROR(PIMExport!E111*1,IFERROR(SUBSTITUTE(PIMExport!E111,".",",")*1,PIMExport!E111))</f>
        <v>0.86</v>
      </c>
      <c r="F113" s="47">
        <f>IFERROR(PIMExport!F111*1,IFERROR(SUBSTITUTE(PIMExport!F111,".",",")*1,PIMExport!F111))</f>
        <v>0</v>
      </c>
      <c r="G113" s="47">
        <f>IFERROR(PIMExport!G111*1,IFERROR(SUBSTITUTE(PIMExport!G111,".",",")*1,PIMExport!G111))</f>
        <v>2.7</v>
      </c>
      <c r="H113" s="47">
        <f>IFERROR(PIMExport!H111*1,IFERROR(SUBSTITUTE(PIMExport!H111,".",",")*1,PIMExport!H111))</f>
        <v>0.53</v>
      </c>
      <c r="I113" s="47">
        <f>IFERROR(PIMExport!I111*1,IFERROR(SUBSTITUTE(PIMExport!I111,".",",")*1,PIMExport!I111))</f>
        <v>82.55</v>
      </c>
      <c r="J113" s="47">
        <f>IFERROR(PIMExport!J111*1,IFERROR(SUBSTITUTE(PIMExport!J111,".",",")*1,PIMExport!J111))</f>
        <v>76.2</v>
      </c>
      <c r="K113" s="47">
        <f>IFERROR(PIMExport!K111*1,IFERROR(SUBSTITUTE(PIMExport!K111,".",",")*1,PIMExport!K111))</f>
        <v>19.05</v>
      </c>
      <c r="L113" s="47">
        <f>IFERROR(PIMExport!L111*1,IFERROR(SUBSTITUTE(PIMExport!L111,".",",")*1,PIMExport!L111))</f>
        <v>1.9999999999999999E-6</v>
      </c>
      <c r="M113" s="47">
        <f>IFERROR(PIMExport!M111*1,IFERROR(SUBSTITUTE(PIMExport!M111,".",",")*1,PIMExport!M111))</f>
        <v>0.53</v>
      </c>
      <c r="N113" s="47">
        <f>IFERROR(PIMExport!N111*1,IFERROR(SUBSTITUTE(PIMExport!N111,".",",")*1,PIMExport!N111))</f>
        <v>99999</v>
      </c>
      <c r="O113" s="47">
        <f>IFERROR(PIMExport!O111*1,IFERROR(SUBSTITUTE(PIMExport!O111,".",",")*1,PIMExport!O111))</f>
        <v>99999</v>
      </c>
      <c r="P113" s="47">
        <f>IFERROR(PIMExport!P111*1,IFERROR(SUBSTITUTE(PIMExport!P111,".",",")*1,PIMExport!P111))</f>
        <v>2000</v>
      </c>
      <c r="Q113" s="47">
        <f>IFERROR(PIMExport!Q111*1,IFERROR(SUBSTITUTE(PIMExport!Q111,".",",")*1,PIMExport!Q111))</f>
        <v>6.4000000000000001E-2</v>
      </c>
      <c r="R113" s="47">
        <f>IFERROR(PIMExport!R111*1,IFERROR(SUBSTITUTE(PIMExport!R111,".",",")*1,PIMExport!R111))</f>
        <v>6.4000000000000001E-2</v>
      </c>
      <c r="S113" s="47">
        <f>IFERROR(PIMExport!S111*1,IFERROR(SUBSTITUTE(PIMExport!S111,".",",")*1,PIMExport!S111))</f>
        <v>6.4000000000000001E-2</v>
      </c>
      <c r="T113" s="47">
        <f>IFERROR(PIMExport!T111*1,IFERROR(SUBSTITUTE(PIMExport!T111,".",",")*1,PIMExport!T111))</f>
        <v>0.5</v>
      </c>
      <c r="U113" s="47">
        <f>IFERROR(PIMExport!U111*1,IFERROR(SUBSTITUTE(PIMExport!U111,".",",")*1,PIMExport!U111))</f>
        <v>2E-3</v>
      </c>
      <c r="V113" s="47">
        <f>IFERROR(PIMExport!V111*1,IFERROR(SUBSTITUTE(PIMExport!V111,".",",")*1,PIMExport!V111))</f>
        <v>0</v>
      </c>
      <c r="W113" s="47">
        <f>IFERROR(PIMExport!W111*1,IFERROR(SUBSTITUTE(PIMExport!W111,".",",")*1,PIMExport!W111))</f>
        <v>0</v>
      </c>
      <c r="X113" s="47">
        <f>IFERROR(PIMExport!X111*1,IFERROR(SUBSTITUTE(PIMExport!X111,".",",")*1,PIMExport!X111))</f>
        <v>0</v>
      </c>
      <c r="Y113" s="47">
        <f>IFERROR(PIMExport!Y111*1,IFERROR(SUBSTITUTE(PIMExport!Y111,".",",")*1,PIMExport!Y111))</f>
        <v>89</v>
      </c>
      <c r="Z113" s="47">
        <f>IFERROR(PIMExport!Z111*1,IFERROR(SUBSTITUTE(PIMExport!Z111,".",",")*1,PIMExport!Z111))</f>
        <v>0</v>
      </c>
      <c r="AA113" s="47">
        <f>IFERROR(PIMExport!AA111*1,IFERROR(SUBSTITUTE(PIMExport!AA111,".",",")*1,PIMExport!AA111))</f>
        <v>0</v>
      </c>
      <c r="AB113" s="47">
        <f>IFERROR(PIMExport!AB111*1,IFERROR(SUBSTITUTE(PIMExport!AB111,".",",")*1,PIMExport!AB111))</f>
        <v>0</v>
      </c>
      <c r="AC113" s="47">
        <f>IFERROR(PIMExport!AC111*1,IFERROR(SUBSTITUTE(PIMExport!AC111,".",",")*1,PIMExport!AC111))</f>
        <v>0</v>
      </c>
      <c r="AD113" s="47">
        <f>IFERROR(PIMExport!AD111*1,IFERROR(SUBSTITUTE(PIMExport!AD111,".",",")*1,PIMExport!AD111))</f>
        <v>0</v>
      </c>
      <c r="AE113" s="47">
        <f>IFERROR(PIMExport!AE111*1,IFERROR(SUBSTITUTE(PIMExport!AE111,".",",")*1,PIMExport!AE111))</f>
        <v>748</v>
      </c>
      <c r="AF113" s="47">
        <f>IFERROR(PIMExport!AF111*1,IFERROR(SUBSTITUTE(PIMExport!AF111,".",",")*1,PIMExport!AF111))</f>
        <v>1495</v>
      </c>
      <c r="AG113" s="47">
        <f>IFERROR(PIMExport!AG111*1,IFERROR(SUBSTITUTE(PIMExport!AG111,".",",")*1,PIMExport!AG111))</f>
        <v>56.5</v>
      </c>
      <c r="AH113" s="47">
        <f>IFERROR(PIMExport!AH111*1,IFERROR(SUBSTITUTE(PIMExport!AH111,".",",")*1,PIMExport!AH111))</f>
        <v>56.5</v>
      </c>
      <c r="AI113" s="47">
        <f>IFERROR(PIMExport!AI111*1,IFERROR(SUBSTITUTE(PIMExport!AI111,".",",")*1,PIMExport!AI111))</f>
        <v>28.2</v>
      </c>
      <c r="AJ113" s="47">
        <f>IFERROR(PIMExport!AJ111*1,IFERROR(SUBSTITUTE(PIMExport!AJ111,".",",")*1,PIMExport!AJ111))</f>
        <v>0</v>
      </c>
      <c r="AK113" s="47">
        <f>IFERROR(PIMExport!AK111*1,IFERROR(SUBSTITUTE(PIMExport!AK111,".",",")*1,PIMExport!AK111))</f>
        <v>0</v>
      </c>
      <c r="AL113" s="47">
        <f>IFERROR(PIMExport!AL111*1,IFERROR(SUBSTITUTE(PIMExport!AL111,".",",")*1,PIMExport!AL111))</f>
        <v>8.4582000000000004E-2</v>
      </c>
      <c r="AM113" s="47">
        <f>IFERROR(PIMExport!AM111*1,IFERROR(SUBSTITUTE(PIMExport!AM111,".",",")*1,PIMExport!AM111))</f>
        <v>9.7789999999999999</v>
      </c>
      <c r="AN113" s="47">
        <f>IFERROR(PIMExport!AN111*1,IFERROR(SUBSTITUTE(PIMExport!AN111,".",",")*1,PIMExport!AN111))</f>
        <v>1</v>
      </c>
      <c r="AO113" s="47">
        <f>IFERROR(PIMExport!AO111*1,IFERROR(SUBSTITUTE(PIMExport!AO111,".",",")*1,PIMExport!AO111))</f>
        <v>2663</v>
      </c>
      <c r="AP113" s="47">
        <f>IFERROR(PIMExport!AP111*1,IFERROR(SUBSTITUTE(PIMExport!AP111,".",",")*1,PIMExport!AP111))</f>
        <v>0</v>
      </c>
      <c r="AQ113" s="47">
        <f>IFERROR(PIMExport!AQ111*1,IFERROR(SUBSTITUTE(PIMExport!AQ111,".",",")*1,PIMExport!AQ111))</f>
        <v>0</v>
      </c>
      <c r="AR113" s="47">
        <f>IFERROR(PIMExport!AR111*1,IFERROR(SUBSTITUTE(PIMExport!AR111,".",",")*1,PIMExport!AR111))</f>
        <v>0</v>
      </c>
      <c r="AS113" s="47">
        <f>IFERROR(PIMExport!AS111*1,IFERROR(SUBSTITUTE(PIMExport!AS111,".",",")*1,PIMExport!AS111))</f>
        <v>0</v>
      </c>
      <c r="AT113" s="47">
        <f>IFERROR(PIMExport!AT111*1,IFERROR(SUBSTITUTE(PIMExport!AT111,".",",")*1,PIMExport!AT111))</f>
        <v>0</v>
      </c>
      <c r="AU113" s="47">
        <f>IFERROR(PIMExport!AU111*1,IFERROR(SUBSTITUTE(PIMExport!AU111,".",",")*1,PIMExport!AU111))</f>
        <v>0</v>
      </c>
      <c r="AV113" s="47">
        <f>IFERROR(PIMExport!AV111*1,IFERROR(SUBSTITUTE(PIMExport!AV111,".",",")*1,PIMExport!AV111))</f>
        <v>0</v>
      </c>
      <c r="AW113" s="47">
        <f>IFERROR(PIMExport!AW111*1,IFERROR(SUBSTITUTE(PIMExport!AW111,".",",")*1,PIMExport!AW111))</f>
        <v>0</v>
      </c>
      <c r="AX113" s="47">
        <f>IFERROR(PIMExport!AX111*1,IFERROR(SUBSTITUTE(PIMExport!AX111,".",",")*1,PIMExport!AX111))</f>
        <v>0</v>
      </c>
      <c r="AY113" s="47">
        <f>IFERROR(PIMExport!AY111*1,IFERROR(SUBSTITUTE(PIMExport!AY111,".",",")*1,PIMExport!AY111))</f>
        <v>0</v>
      </c>
      <c r="AZ113" s="47">
        <f>IFERROR(PIMExport!AZ111*1,IFERROR(SUBSTITUTE(PIMExport!AZ111,".",",")*1,PIMExport!AZ111))</f>
        <v>0</v>
      </c>
      <c r="BA113" s="47">
        <f>IFERROR(PIMExport!BA111*1,IFERROR(SUBSTITUTE(PIMExport!BA111,".",",")*1,PIMExport!BA111))</f>
        <v>0</v>
      </c>
      <c r="BB113" s="47">
        <f>IFERROR(PIMExport!BB111*1,IFERROR(SUBSTITUTE(PIMExport!BB111,".",",")*1,PIMExport!BB111))</f>
        <v>0</v>
      </c>
      <c r="BC113" s="47">
        <f>IFERROR(PIMExport!BC111*1,IFERROR(SUBSTITUTE(PIMExport!BC111,".",",")*1,PIMExport!BC111))</f>
        <v>0</v>
      </c>
      <c r="BD113" s="47">
        <f>IFERROR(PIMExport!BD111*1,IFERROR(SUBSTITUTE(PIMExport!BD111,".",",")*1,PIMExport!BD111))</f>
        <v>0</v>
      </c>
      <c r="BE113" s="47">
        <f>IFERROR(PIMExport!BE111*1,IFERROR(SUBSTITUTE(PIMExport!BE111,".",",")*1,PIMExport!BE111))</f>
        <v>0</v>
      </c>
      <c r="BF113" s="47">
        <f>IFERROR(PIMExport!BF111*1,IFERROR(SUBSTITUTE(PIMExport!BF111,".",",")*1,PIMExport!BF111))</f>
        <v>0</v>
      </c>
      <c r="BG113" s="47">
        <f>IFERROR(PIMExport!BG111*1,IFERROR(SUBSTITUTE(PIMExport!BG111,".",",")*1,PIMExport!BG111))</f>
        <v>178</v>
      </c>
      <c r="BH113" s="47">
        <f>IFERROR(PIMExport!BH111*1,IFERROR(SUBSTITUTE(PIMExport!BH111,".",",")*1,PIMExport!BH111))</f>
        <v>0</v>
      </c>
      <c r="BI113" s="47">
        <f>IFERROR(PIMExport!BI111*1,IFERROR(SUBSTITUTE(PIMExport!BI111,".",",")*1,PIMExport!BI111))</f>
        <v>0</v>
      </c>
      <c r="BJ113" s="47">
        <f>IFERROR(PIMExport!BJ111*1,IFERROR(SUBSTITUTE(PIMExport!BJ111,".",",")*1,PIMExport!BJ111))</f>
        <v>0</v>
      </c>
      <c r="BK113" s="47">
        <f>IFERROR(PIMExport!BK111*1,IFERROR(SUBSTITUTE(PIMExport!BK111,".",",")*1,PIMExport!BK111))</f>
        <v>0</v>
      </c>
      <c r="BL113" s="47">
        <f>IFERROR(PIMExport!BL111*1,IFERROR(SUBSTITUTE(PIMExport!BL111,".",",")*1,PIMExport!BL111))</f>
        <v>0</v>
      </c>
      <c r="BM113" s="47">
        <f>IFERROR(PIMExport!BM111*1,IFERROR(SUBSTITUTE(PIMExport!BM111,".",",")*1,PIMExport!BM111))</f>
        <v>0</v>
      </c>
      <c r="BN113" s="47">
        <f>IFERROR(PIMExport!BN111*1,IFERROR(SUBSTITUTE(PIMExport!BN111,".",",")*1,PIMExport!BN111))</f>
        <v>0</v>
      </c>
      <c r="BO113" s="47">
        <f>IFERROR(PIMExport!BO111*1,IFERROR(SUBSTITUTE(PIMExport!BO111,".",",")*1,PIMExport!BO111))</f>
        <v>0</v>
      </c>
      <c r="BP113" s="47">
        <f>IFERROR(PIMExport!BP111*1,IFERROR(SUBSTITUTE(PIMExport!BP111,".",",")*1,PIMExport!BP111))</f>
        <v>0</v>
      </c>
      <c r="BQ113" s="47">
        <f>IFERROR(PIMExport!BQ111*1,IFERROR(SUBSTITUTE(PIMExport!BQ111,".",",")*1,PIMExport!BQ111))</f>
        <v>0</v>
      </c>
      <c r="BR113" s="47">
        <f>IFERROR(PIMExport!BR111*1,IFERROR(SUBSTITUTE(PIMExport!BR111,".",",")*1,PIMExport!BR111))</f>
        <v>0</v>
      </c>
      <c r="BS113" s="47">
        <f>IFERROR(PIMExport!BS111*1,IFERROR(SUBSTITUTE(PIMExport!BS111,".",",")*1,PIMExport!BS111))</f>
        <v>0</v>
      </c>
      <c r="BT113" s="47">
        <f>IFERROR(PIMExport!BT111*1,IFERROR(SUBSTITUTE(PIMExport!BT111,".",",")*1,PIMExport!BT111))</f>
        <v>0</v>
      </c>
      <c r="BU113" s="47">
        <f>IFERROR(PIMExport!BU111*1,IFERROR(SUBSTITUTE(PIMExport!BU111,".",",")*1,PIMExport!BU111))</f>
        <v>0</v>
      </c>
      <c r="BV113" s="47">
        <f>IFERROR(PIMExport!BV111*1,IFERROR(SUBSTITUTE(PIMExport!BV111,".",",")*1,PIMExport!BV111))</f>
        <v>0</v>
      </c>
      <c r="BW113" s="47">
        <f>IFERROR(PIMExport!BW111*1,IFERROR(SUBSTITUTE(PIMExport!BW111,".",",")*1,PIMExport!BW111))</f>
        <v>0</v>
      </c>
      <c r="BX113" s="47">
        <f>IFERROR(PIMExport!BX111*1,IFERROR(SUBSTITUTE(PIMExport!BX111,".",",")*1,PIMExport!BX111))</f>
        <v>0</v>
      </c>
      <c r="BY113" s="47">
        <f>IFERROR(PIMExport!BY111*1,IFERROR(SUBSTITUTE(PIMExport!BY111,".",",")*1,PIMExport!BY111))</f>
        <v>0</v>
      </c>
      <c r="BZ113" s="47">
        <f>IFERROR(PIMExport!BZ111*1,IFERROR(SUBSTITUTE(PIMExport!BZ111,".",",")*1,PIMExport!BZ111))</f>
        <v>0</v>
      </c>
      <c r="CA113" s="47">
        <f>IFERROR(PIMExport!CA111*1,IFERROR(SUBSTITUTE(PIMExport!CA111,".",",")*1,PIMExport!CA111))</f>
        <v>0</v>
      </c>
      <c r="CB113" s="47">
        <f>IFERROR(PIMExport!CB111*1,IFERROR(SUBSTITUTE(PIMExport!CB111,".",",")*1,PIMExport!CB111))</f>
        <v>0</v>
      </c>
      <c r="CC113" s="47">
        <f>IFERROR(PIMExport!CC111*1,IFERROR(SUBSTITUTE(PIMExport!CC111,".",",")*1,PIMExport!CC111))</f>
        <v>0</v>
      </c>
      <c r="CD113" s="47">
        <f>IFERROR(PIMExport!CD111*1,IFERROR(SUBSTITUTE(PIMExport!CD111,".",",")*1,PIMExport!CD111))</f>
        <v>0</v>
      </c>
      <c r="CE113" s="47">
        <f>IFERROR(PIMExport!CE111*1,IFERROR(SUBSTITUTE(PIMExport!CE111,".",",")*1,PIMExport!CE111))</f>
        <v>0</v>
      </c>
      <c r="CF113" s="47">
        <f>IFERROR(PIMExport!CF111*1,IFERROR(SUBSTITUTE(PIMExport!CF111,".",",")*1,PIMExport!CF111))</f>
        <v>0</v>
      </c>
      <c r="CG113" s="47">
        <f>IFERROR(PIMExport!CG111*1,IFERROR(SUBSTITUTE(PIMExport!CG111,".",",")*1,PIMExport!CG111))</f>
        <v>0</v>
      </c>
      <c r="CH113" s="47">
        <f>IFERROR(PIMExport!CH111*1,IFERROR(SUBSTITUTE(PIMExport!CH111,".",",")*1,PIMExport!CH111))</f>
        <v>0</v>
      </c>
      <c r="CI113" s="47">
        <f>IFERROR(PIMExport!CI111*1,IFERROR(SUBSTITUTE(PIMExport!CI111,".",",")*1,PIMExport!CI111))</f>
        <v>0</v>
      </c>
      <c r="CJ113" s="47">
        <f>IFERROR(PIMExport!CJ111*1,IFERROR(SUBSTITUTE(PIMExport!CJ111,".",",")*1,PIMExport!CJ111))</f>
        <v>0</v>
      </c>
      <c r="CK113" s="47">
        <f>IFERROR(PIMExport!CK111*1,IFERROR(SUBSTITUTE(PIMExport!CK111,".",",")*1,PIMExport!CK111))</f>
        <v>0</v>
      </c>
      <c r="CL113" s="47">
        <f>IFERROR(PIMExport!CL111*1,IFERROR(SUBSTITUTE(PIMExport!CL111,".",",")*1,PIMExport!CL111))</f>
        <v>0</v>
      </c>
      <c r="CM113" s="47">
        <f>IFERROR(PIMExport!CM111*1,IFERROR(SUBSTITUTE(PIMExport!CM111,".",",")*1,PIMExport!CM111))</f>
        <v>0</v>
      </c>
      <c r="CN113" s="47">
        <f>IFERROR(PIMExport!CN111*1,IFERROR(SUBSTITUTE(PIMExport!CN111,".",",")*1,PIMExport!CN111))</f>
        <v>0</v>
      </c>
      <c r="CO113" s="47">
        <f>IFERROR(PIMExport!CO111*1,IFERROR(SUBSTITUTE(PIMExport!CO111,".",",")*1,PIMExport!CO111))</f>
        <v>0</v>
      </c>
      <c r="CP113" s="47">
        <f>IFERROR(PIMExport!CP111*1,IFERROR(SUBSTITUTE(PIMExport!CP111,".",",")*1,PIMExport!CP111))</f>
        <v>0</v>
      </c>
      <c r="CQ113" s="47">
        <f>IFERROR(PIMExport!CQ111*1,IFERROR(SUBSTITUTE(PIMExport!CQ111,".",",")*1,PIMExport!CQ111))</f>
        <v>0</v>
      </c>
      <c r="CR113" s="47">
        <f>IFERROR(PIMExport!CR111*1,IFERROR(SUBSTITUTE(PIMExport!CR111,".",",")*1,PIMExport!CR111))</f>
        <v>0</v>
      </c>
      <c r="CS113" s="47">
        <f>IFERROR(PIMExport!CS111*1,IFERROR(SUBSTITUTE(PIMExport!CS111,".",",")*1,PIMExport!CS111))</f>
        <v>0</v>
      </c>
      <c r="CT113" s="47">
        <f>IFERROR(PIMExport!CT111*1,IFERROR(SUBSTITUTE(PIMExport!CT111,".",",")*1,PIMExport!CT111))</f>
        <v>0</v>
      </c>
      <c r="CU113" s="47">
        <f>IFERROR(PIMExport!CU111*1,IFERROR(SUBSTITUTE(PIMExport!CU111,".",",")*1,PIMExport!CU111))</f>
        <v>2.54</v>
      </c>
      <c r="CV113" s="47">
        <f>IFERROR(PIMExport!CV111*1,IFERROR(SUBSTITUTE(PIMExport!CV111,".",",")*1,PIMExport!CV111))</f>
        <v>0</v>
      </c>
      <c r="CW113" s="47">
        <f>IFERROR(PIMExport!CW111*1,IFERROR(SUBSTITUTE(PIMExport!CW111,".",",")*1,PIMExport!CW111))</f>
        <v>1.3E-6</v>
      </c>
      <c r="CX113" s="47">
        <f>IFERROR(PIMExport!CX111*1,IFERROR(SUBSTITUTE(PIMExport!CX111,".",",")*1,PIMExport!CX111))</f>
        <v>0</v>
      </c>
      <c r="CY113" s="47">
        <f>IFERROR(PIMExport!CY111*1,IFERROR(SUBSTITUTE(PIMExport!CY111,".",",")*1,PIMExport!CY111))</f>
        <v>0</v>
      </c>
      <c r="CZ113" s="47">
        <f>IFERROR(PIMExport!CZ111*1,IFERROR(SUBSTITUTE(PIMExport!CZ111,".",",")*1,PIMExport!CZ111))</f>
        <v>1150</v>
      </c>
      <c r="DA113" s="47">
        <f>IFERROR(PIMExport!DA111*1,IFERROR(SUBSTITUTE(PIMExport!DA111,".",",")*1,PIMExport!DA111))</f>
        <v>0</v>
      </c>
      <c r="DB113" s="47">
        <f>IFERROR(PIMExport!DB111*1,IFERROR(SUBSTITUTE(PIMExport!DB111,".",",")*1,PIMExport!DB111))</f>
        <v>0</v>
      </c>
      <c r="DC113" s="47">
        <f>IFERROR(PIMExport!DC111*1,IFERROR(SUBSTITUTE(PIMExport!DC111,".",",")*1,PIMExport!DC111))</f>
        <v>6.7564000000000002</v>
      </c>
      <c r="DD113" s="47">
        <f>IFERROR(PIMExport!DD111*1,IFERROR(SUBSTITUTE(PIMExport!DD111,".",",")*1,PIMExport!DD111))</f>
        <v>0</v>
      </c>
      <c r="DE113" s="47">
        <f>IFERROR(PIMExport!DE111*1,IFERROR(SUBSTITUTE(PIMExport!DE111,".",",")*1,PIMExport!DE111))</f>
        <v>0</v>
      </c>
      <c r="DF113" s="47">
        <f>IFERROR(PIMExport!DF111*1,IFERROR(SUBSTITUTE(PIMExport!DF111,".",",")*1,PIMExport!DF111))</f>
        <v>0</v>
      </c>
      <c r="DG113" s="47">
        <f>IFERROR(PIMExport!DG111*1,IFERROR(SUBSTITUTE(PIMExport!DG111,".",",")*1,PIMExport!DG111))</f>
        <v>0</v>
      </c>
      <c r="DH113" s="47" t="str">
        <f>IFERROR(PIMExport!DH111*1,IFERROR(SUBSTITUTE(PIMExport!DH111,".",",")*1,PIMExport!DH111))</f>
        <v>Equal to or better than 0.025 mm</v>
      </c>
      <c r="DI113" s="47">
        <f>IFERROR(PIMExport!DI111*1,IFERROR(SUBSTITUTE(PIMExport!DI111,".",",")*1,PIMExport!DI111))</f>
        <v>0</v>
      </c>
      <c r="DJ113" s="47" t="str">
        <f>IFERROR(PIMExport!DJ111*1,IFERROR(SUBSTITUTE(PIMExport!DJ111,".",",")*1,PIMExport!DJ111))</f>
        <v>4.5 x 1.625 in</v>
      </c>
      <c r="DK113" s="47" t="str">
        <f>IFERROR(PIMExport!DK111*1,IFERROR(SUBSTITUTE(PIMExport!DK111,".",",")*1,PIMExport!DK111))</f>
        <v>0.375 in</v>
      </c>
      <c r="DL113" s="47">
        <f>IFERROR(PIMExport!DL111*1,IFERROR(SUBSTITUTE(PIMExport!DL111,".",",")*1,PIMExport!DL111))</f>
        <v>114.3</v>
      </c>
      <c r="DM113" s="47">
        <f>IFERROR(PIMExport!DM111*1,IFERROR(SUBSTITUTE(PIMExport!DM111,".",",")*1,PIMExport!DM111))</f>
        <v>0</v>
      </c>
      <c r="DN113" s="47">
        <f>IFERROR(PIMExport!DN111*1,IFERROR(SUBSTITUTE(PIMExport!DN111,".",",")*1,PIMExport!DN111))</f>
        <v>0.8</v>
      </c>
      <c r="DO113" s="47" t="str">
        <f>IFERROR(PIMExport!DO111*1,IFERROR(SUBSTITUTE(PIMExport!DO111,".",",")*1,PIMExport!DO111))</f>
        <v>inside</v>
      </c>
    </row>
    <row r="114" spans="1:119">
      <c r="A114" s="47" t="str">
        <f>IFERROR(PIMExport!A112*1,IFERROR(SUBSTITUTE(PIMExport!A112,".",",")*1,PIMExport!A112))</f>
        <v>2DB08B0</v>
      </c>
      <c r="B114" s="47" t="str">
        <f>IFERROR(PIMExport!B112*1,IFERROR(SUBSTITUTE(PIMExport!B112,".",",")*1,PIMExport!B112))</f>
        <v>Leadscrew</v>
      </c>
      <c r="C114" s="47" t="str">
        <f>IFERROR(PIMExport!C112*1,IFERROR(SUBSTITUTE(PIMExport!C112,".",",")*1,PIMExport!C112))</f>
        <v>Ball Guide</v>
      </c>
      <c r="D114" s="47">
        <f>IFERROR(PIMExport!D112*1,IFERROR(SUBSTITUTE(PIMExport!D112,".",",")*1,PIMExport!D112))</f>
        <v>1041.4000000000001</v>
      </c>
      <c r="E114" s="47">
        <f>IFERROR(PIMExport!E112*1,IFERROR(SUBSTITUTE(PIMExport!E112,".",",")*1,PIMExport!E112))</f>
        <v>0.86</v>
      </c>
      <c r="F114" s="47">
        <f>IFERROR(PIMExport!F112*1,IFERROR(SUBSTITUTE(PIMExport!F112,".",",")*1,PIMExport!F112))</f>
        <v>0</v>
      </c>
      <c r="G114" s="47">
        <f>IFERROR(PIMExport!G112*1,IFERROR(SUBSTITUTE(PIMExport!G112,".",",")*1,PIMExport!G112))</f>
        <v>2.7</v>
      </c>
      <c r="H114" s="47">
        <f>IFERROR(PIMExport!H112*1,IFERROR(SUBSTITUTE(PIMExport!H112,".",",")*1,PIMExport!H112))</f>
        <v>0.53</v>
      </c>
      <c r="I114" s="47">
        <f>IFERROR(PIMExport!I112*1,IFERROR(SUBSTITUTE(PIMExport!I112,".",",")*1,PIMExport!I112))</f>
        <v>82.55</v>
      </c>
      <c r="J114" s="47">
        <f>IFERROR(PIMExport!J112*1,IFERROR(SUBSTITUTE(PIMExport!J112,".",",")*1,PIMExport!J112))</f>
        <v>76.2</v>
      </c>
      <c r="K114" s="47">
        <f>IFERROR(PIMExport!K112*1,IFERROR(SUBSTITUTE(PIMExport!K112,".",",")*1,PIMExport!K112))</f>
        <v>19.05</v>
      </c>
      <c r="L114" s="47">
        <f>IFERROR(PIMExport!L112*1,IFERROR(SUBSTITUTE(PIMExport!L112,".",",")*1,PIMExport!L112))</f>
        <v>1.9999999999999999E-6</v>
      </c>
      <c r="M114" s="47">
        <f>IFERROR(PIMExport!M112*1,IFERROR(SUBSTITUTE(PIMExport!M112,".",",")*1,PIMExport!M112))</f>
        <v>0.6</v>
      </c>
      <c r="N114" s="47">
        <f>IFERROR(PIMExport!N112*1,IFERROR(SUBSTITUTE(PIMExport!N112,".",",")*1,PIMExport!N112))</f>
        <v>99999</v>
      </c>
      <c r="O114" s="47">
        <f>IFERROR(PIMExport!O112*1,IFERROR(SUBSTITUTE(PIMExport!O112,".",",")*1,PIMExport!O112))</f>
        <v>99999</v>
      </c>
      <c r="P114" s="47">
        <f>IFERROR(PIMExport!P112*1,IFERROR(SUBSTITUTE(PIMExport!P112,".",",")*1,PIMExport!P112))</f>
        <v>2000</v>
      </c>
      <c r="Q114" s="47">
        <f>IFERROR(PIMExport!Q112*1,IFERROR(SUBSTITUTE(PIMExport!Q112,".",",")*1,PIMExport!Q112))</f>
        <v>6.4000000000000001E-2</v>
      </c>
      <c r="R114" s="47">
        <f>IFERROR(PIMExport!R112*1,IFERROR(SUBSTITUTE(PIMExport!R112,".",",")*1,PIMExport!R112))</f>
        <v>6.4000000000000001E-2</v>
      </c>
      <c r="S114" s="47">
        <f>IFERROR(PIMExport!S112*1,IFERROR(SUBSTITUTE(PIMExport!S112,".",",")*1,PIMExport!S112))</f>
        <v>6.4000000000000001E-2</v>
      </c>
      <c r="T114" s="47">
        <f>IFERROR(PIMExport!T112*1,IFERROR(SUBSTITUTE(PIMExport!T112,".",",")*1,PIMExport!T112))</f>
        <v>0.5</v>
      </c>
      <c r="U114" s="47">
        <f>IFERROR(PIMExport!U112*1,IFERROR(SUBSTITUTE(PIMExport!U112,".",",")*1,PIMExport!U112))</f>
        <v>2E-3</v>
      </c>
      <c r="V114" s="47">
        <f>IFERROR(PIMExport!V112*1,IFERROR(SUBSTITUTE(PIMExport!V112,".",",")*1,PIMExport!V112))</f>
        <v>0</v>
      </c>
      <c r="W114" s="47">
        <f>IFERROR(PIMExport!W112*1,IFERROR(SUBSTITUTE(PIMExport!W112,".",",")*1,PIMExport!W112))</f>
        <v>0</v>
      </c>
      <c r="X114" s="47">
        <f>IFERROR(PIMExport!X112*1,IFERROR(SUBSTITUTE(PIMExport!X112,".",",")*1,PIMExport!X112))</f>
        <v>0</v>
      </c>
      <c r="Y114" s="47">
        <f>IFERROR(PIMExport!Y112*1,IFERROR(SUBSTITUTE(PIMExport!Y112,".",",")*1,PIMExport!Y112))</f>
        <v>89</v>
      </c>
      <c r="Z114" s="47">
        <f>IFERROR(PIMExport!Z112*1,IFERROR(SUBSTITUTE(PIMExport!Z112,".",",")*1,PIMExport!Z112))</f>
        <v>0</v>
      </c>
      <c r="AA114" s="47">
        <f>IFERROR(PIMExport!AA112*1,IFERROR(SUBSTITUTE(PIMExport!AA112,".",",")*1,PIMExport!AA112))</f>
        <v>0</v>
      </c>
      <c r="AB114" s="47">
        <f>IFERROR(PIMExport!AB112*1,IFERROR(SUBSTITUTE(PIMExport!AB112,".",",")*1,PIMExport!AB112))</f>
        <v>0</v>
      </c>
      <c r="AC114" s="47">
        <f>IFERROR(PIMExport!AC112*1,IFERROR(SUBSTITUTE(PIMExport!AC112,".",",")*1,PIMExport!AC112))</f>
        <v>0</v>
      </c>
      <c r="AD114" s="47">
        <f>IFERROR(PIMExport!AD112*1,IFERROR(SUBSTITUTE(PIMExport!AD112,".",",")*1,PIMExport!AD112))</f>
        <v>0</v>
      </c>
      <c r="AE114" s="47">
        <f>IFERROR(PIMExport!AE112*1,IFERROR(SUBSTITUTE(PIMExport!AE112,".",",")*1,PIMExport!AE112))</f>
        <v>748</v>
      </c>
      <c r="AF114" s="47">
        <f>IFERROR(PIMExport!AF112*1,IFERROR(SUBSTITUTE(PIMExport!AF112,".",",")*1,PIMExport!AF112))</f>
        <v>1495</v>
      </c>
      <c r="AG114" s="47">
        <f>IFERROR(PIMExport!AG112*1,IFERROR(SUBSTITUTE(PIMExport!AG112,".",",")*1,PIMExport!AG112))</f>
        <v>56.5</v>
      </c>
      <c r="AH114" s="47">
        <f>IFERROR(PIMExport!AH112*1,IFERROR(SUBSTITUTE(PIMExport!AH112,".",",")*1,PIMExport!AH112))</f>
        <v>56.5</v>
      </c>
      <c r="AI114" s="47">
        <f>IFERROR(PIMExport!AI112*1,IFERROR(SUBSTITUTE(PIMExport!AI112,".",",")*1,PIMExport!AI112))</f>
        <v>28.2</v>
      </c>
      <c r="AJ114" s="47">
        <f>IFERROR(PIMExport!AJ112*1,IFERROR(SUBSTITUTE(PIMExport!AJ112,".",",")*1,PIMExport!AJ112))</f>
        <v>0</v>
      </c>
      <c r="AK114" s="47">
        <f>IFERROR(PIMExport!AK112*1,IFERROR(SUBSTITUTE(PIMExport!AK112,".",",")*1,PIMExport!AK112))</f>
        <v>0</v>
      </c>
      <c r="AL114" s="47">
        <f>IFERROR(PIMExport!AL112*1,IFERROR(SUBSTITUTE(PIMExport!AL112,".",",")*1,PIMExport!AL112))</f>
        <v>0.21158199999999999</v>
      </c>
      <c r="AM114" s="47">
        <f>IFERROR(PIMExport!AM112*1,IFERROR(SUBSTITUTE(PIMExport!AM112,".",",")*1,PIMExport!AM112))</f>
        <v>9.7789999999999999</v>
      </c>
      <c r="AN114" s="47">
        <f>IFERROR(PIMExport!AN112*1,IFERROR(SUBSTITUTE(PIMExport!AN112,".",",")*1,PIMExport!AN112))</f>
        <v>1</v>
      </c>
      <c r="AO114" s="47">
        <f>IFERROR(PIMExport!AO112*1,IFERROR(SUBSTITUTE(PIMExport!AO112,".",",")*1,PIMExport!AO112))</f>
        <v>2663</v>
      </c>
      <c r="AP114" s="47">
        <f>IFERROR(PIMExport!AP112*1,IFERROR(SUBSTITUTE(PIMExport!AP112,".",",")*1,PIMExport!AP112))</f>
        <v>0</v>
      </c>
      <c r="AQ114" s="47">
        <f>IFERROR(PIMExport!AQ112*1,IFERROR(SUBSTITUTE(PIMExport!AQ112,".",",")*1,PIMExport!AQ112))</f>
        <v>0</v>
      </c>
      <c r="AR114" s="47">
        <f>IFERROR(PIMExport!AR112*1,IFERROR(SUBSTITUTE(PIMExport!AR112,".",",")*1,PIMExport!AR112))</f>
        <v>0</v>
      </c>
      <c r="AS114" s="47">
        <f>IFERROR(PIMExport!AS112*1,IFERROR(SUBSTITUTE(PIMExport!AS112,".",",")*1,PIMExport!AS112))</f>
        <v>0</v>
      </c>
      <c r="AT114" s="47">
        <f>IFERROR(PIMExport!AT112*1,IFERROR(SUBSTITUTE(PIMExport!AT112,".",",")*1,PIMExport!AT112))</f>
        <v>0</v>
      </c>
      <c r="AU114" s="47">
        <f>IFERROR(PIMExport!AU112*1,IFERROR(SUBSTITUTE(PIMExport!AU112,".",",")*1,PIMExport!AU112))</f>
        <v>0</v>
      </c>
      <c r="AV114" s="47">
        <f>IFERROR(PIMExport!AV112*1,IFERROR(SUBSTITUTE(PIMExport!AV112,".",",")*1,PIMExport!AV112))</f>
        <v>0</v>
      </c>
      <c r="AW114" s="47">
        <f>IFERROR(PIMExport!AW112*1,IFERROR(SUBSTITUTE(PIMExport!AW112,".",",")*1,PIMExport!AW112))</f>
        <v>0</v>
      </c>
      <c r="AX114" s="47">
        <f>IFERROR(PIMExport!AX112*1,IFERROR(SUBSTITUTE(PIMExport!AX112,".",",")*1,PIMExport!AX112))</f>
        <v>0</v>
      </c>
      <c r="AY114" s="47">
        <f>IFERROR(PIMExport!AY112*1,IFERROR(SUBSTITUTE(PIMExport!AY112,".",",")*1,PIMExport!AY112))</f>
        <v>0</v>
      </c>
      <c r="AZ114" s="47">
        <f>IFERROR(PIMExport!AZ112*1,IFERROR(SUBSTITUTE(PIMExport!AZ112,".",",")*1,PIMExport!AZ112))</f>
        <v>0</v>
      </c>
      <c r="BA114" s="47">
        <f>IFERROR(PIMExport!BA112*1,IFERROR(SUBSTITUTE(PIMExport!BA112,".",",")*1,PIMExport!BA112))</f>
        <v>0</v>
      </c>
      <c r="BB114" s="47">
        <f>IFERROR(PIMExport!BB112*1,IFERROR(SUBSTITUTE(PIMExport!BB112,".",",")*1,PIMExport!BB112))</f>
        <v>0</v>
      </c>
      <c r="BC114" s="47">
        <f>IFERROR(PIMExport!BC112*1,IFERROR(SUBSTITUTE(PIMExport!BC112,".",",")*1,PIMExport!BC112))</f>
        <v>0</v>
      </c>
      <c r="BD114" s="47">
        <f>IFERROR(PIMExport!BD112*1,IFERROR(SUBSTITUTE(PIMExport!BD112,".",",")*1,PIMExport!BD112))</f>
        <v>0</v>
      </c>
      <c r="BE114" s="47">
        <f>IFERROR(PIMExport!BE112*1,IFERROR(SUBSTITUTE(PIMExport!BE112,".",",")*1,PIMExport!BE112))</f>
        <v>0</v>
      </c>
      <c r="BF114" s="47">
        <f>IFERROR(PIMExport!BF112*1,IFERROR(SUBSTITUTE(PIMExport!BF112,".",",")*1,PIMExport!BF112))</f>
        <v>0</v>
      </c>
      <c r="BG114" s="47">
        <f>IFERROR(PIMExport!BG112*1,IFERROR(SUBSTITUTE(PIMExport!BG112,".",",")*1,PIMExport!BG112))</f>
        <v>178</v>
      </c>
      <c r="BH114" s="47">
        <f>IFERROR(PIMExport!BH112*1,IFERROR(SUBSTITUTE(PIMExport!BH112,".",",")*1,PIMExport!BH112))</f>
        <v>0</v>
      </c>
      <c r="BI114" s="47">
        <f>IFERROR(PIMExport!BI112*1,IFERROR(SUBSTITUTE(PIMExport!BI112,".",",")*1,PIMExport!BI112))</f>
        <v>0</v>
      </c>
      <c r="BJ114" s="47">
        <f>IFERROR(PIMExport!BJ112*1,IFERROR(SUBSTITUTE(PIMExport!BJ112,".",",")*1,PIMExport!BJ112))</f>
        <v>0</v>
      </c>
      <c r="BK114" s="47">
        <f>IFERROR(PIMExport!BK112*1,IFERROR(SUBSTITUTE(PIMExport!BK112,".",",")*1,PIMExport!BK112))</f>
        <v>0</v>
      </c>
      <c r="BL114" s="47">
        <f>IFERROR(PIMExport!BL112*1,IFERROR(SUBSTITUTE(PIMExport!BL112,".",",")*1,PIMExport!BL112))</f>
        <v>0</v>
      </c>
      <c r="BM114" s="47">
        <f>IFERROR(PIMExport!BM112*1,IFERROR(SUBSTITUTE(PIMExport!BM112,".",",")*1,PIMExport!BM112))</f>
        <v>0</v>
      </c>
      <c r="BN114" s="47">
        <f>IFERROR(PIMExport!BN112*1,IFERROR(SUBSTITUTE(PIMExport!BN112,".",",")*1,PIMExport!BN112))</f>
        <v>0</v>
      </c>
      <c r="BO114" s="47">
        <f>IFERROR(PIMExport!BO112*1,IFERROR(SUBSTITUTE(PIMExport!BO112,".",",")*1,PIMExport!BO112))</f>
        <v>0</v>
      </c>
      <c r="BP114" s="47">
        <f>IFERROR(PIMExport!BP112*1,IFERROR(SUBSTITUTE(PIMExport!BP112,".",",")*1,PIMExport!BP112))</f>
        <v>0</v>
      </c>
      <c r="BQ114" s="47">
        <f>IFERROR(PIMExport!BQ112*1,IFERROR(SUBSTITUTE(PIMExport!BQ112,".",",")*1,PIMExport!BQ112))</f>
        <v>0</v>
      </c>
      <c r="BR114" s="47">
        <f>IFERROR(PIMExport!BR112*1,IFERROR(SUBSTITUTE(PIMExport!BR112,".",",")*1,PIMExport!BR112))</f>
        <v>0</v>
      </c>
      <c r="BS114" s="47">
        <f>IFERROR(PIMExport!BS112*1,IFERROR(SUBSTITUTE(PIMExport!BS112,".",",")*1,PIMExport!BS112))</f>
        <v>0</v>
      </c>
      <c r="BT114" s="47">
        <f>IFERROR(PIMExport!BT112*1,IFERROR(SUBSTITUTE(PIMExport!BT112,".",",")*1,PIMExport!BT112))</f>
        <v>0</v>
      </c>
      <c r="BU114" s="47">
        <f>IFERROR(PIMExport!BU112*1,IFERROR(SUBSTITUTE(PIMExport!BU112,".",",")*1,PIMExport!BU112))</f>
        <v>0</v>
      </c>
      <c r="BV114" s="47">
        <f>IFERROR(PIMExport!BV112*1,IFERROR(SUBSTITUTE(PIMExport!BV112,".",",")*1,PIMExport!BV112))</f>
        <v>0</v>
      </c>
      <c r="BW114" s="47">
        <f>IFERROR(PIMExport!BW112*1,IFERROR(SUBSTITUTE(PIMExport!BW112,".",",")*1,PIMExport!BW112))</f>
        <v>0</v>
      </c>
      <c r="BX114" s="47">
        <f>IFERROR(PIMExport!BX112*1,IFERROR(SUBSTITUTE(PIMExport!BX112,".",",")*1,PIMExport!BX112))</f>
        <v>0</v>
      </c>
      <c r="BY114" s="47">
        <f>IFERROR(PIMExport!BY112*1,IFERROR(SUBSTITUTE(PIMExport!BY112,".",",")*1,PIMExport!BY112))</f>
        <v>0</v>
      </c>
      <c r="BZ114" s="47">
        <f>IFERROR(PIMExport!BZ112*1,IFERROR(SUBSTITUTE(PIMExport!BZ112,".",",")*1,PIMExport!BZ112))</f>
        <v>0</v>
      </c>
      <c r="CA114" s="47">
        <f>IFERROR(PIMExport!CA112*1,IFERROR(SUBSTITUTE(PIMExport!CA112,".",",")*1,PIMExport!CA112))</f>
        <v>0</v>
      </c>
      <c r="CB114" s="47">
        <f>IFERROR(PIMExport!CB112*1,IFERROR(SUBSTITUTE(PIMExport!CB112,".",",")*1,PIMExport!CB112))</f>
        <v>0</v>
      </c>
      <c r="CC114" s="47">
        <f>IFERROR(PIMExport!CC112*1,IFERROR(SUBSTITUTE(PIMExport!CC112,".",",")*1,PIMExport!CC112))</f>
        <v>0</v>
      </c>
      <c r="CD114" s="47">
        <f>IFERROR(PIMExport!CD112*1,IFERROR(SUBSTITUTE(PIMExport!CD112,".",",")*1,PIMExport!CD112))</f>
        <v>0</v>
      </c>
      <c r="CE114" s="47">
        <f>IFERROR(PIMExport!CE112*1,IFERROR(SUBSTITUTE(PIMExport!CE112,".",",")*1,PIMExport!CE112))</f>
        <v>0</v>
      </c>
      <c r="CF114" s="47">
        <f>IFERROR(PIMExport!CF112*1,IFERROR(SUBSTITUTE(PIMExport!CF112,".",",")*1,PIMExport!CF112))</f>
        <v>0</v>
      </c>
      <c r="CG114" s="47">
        <f>IFERROR(PIMExport!CG112*1,IFERROR(SUBSTITUTE(PIMExport!CG112,".",",")*1,PIMExport!CG112))</f>
        <v>0</v>
      </c>
      <c r="CH114" s="47">
        <f>IFERROR(PIMExport!CH112*1,IFERROR(SUBSTITUTE(PIMExport!CH112,".",",")*1,PIMExport!CH112))</f>
        <v>0</v>
      </c>
      <c r="CI114" s="47">
        <f>IFERROR(PIMExport!CI112*1,IFERROR(SUBSTITUTE(PIMExport!CI112,".",",")*1,PIMExport!CI112))</f>
        <v>0</v>
      </c>
      <c r="CJ114" s="47">
        <f>IFERROR(PIMExport!CJ112*1,IFERROR(SUBSTITUTE(PIMExport!CJ112,".",",")*1,PIMExport!CJ112))</f>
        <v>0</v>
      </c>
      <c r="CK114" s="47">
        <f>IFERROR(PIMExport!CK112*1,IFERROR(SUBSTITUTE(PIMExport!CK112,".",",")*1,PIMExport!CK112))</f>
        <v>0</v>
      </c>
      <c r="CL114" s="47">
        <f>IFERROR(PIMExport!CL112*1,IFERROR(SUBSTITUTE(PIMExport!CL112,".",",")*1,PIMExport!CL112))</f>
        <v>0</v>
      </c>
      <c r="CM114" s="47">
        <f>IFERROR(PIMExport!CM112*1,IFERROR(SUBSTITUTE(PIMExport!CM112,".",",")*1,PIMExport!CM112))</f>
        <v>0</v>
      </c>
      <c r="CN114" s="47">
        <f>IFERROR(PIMExport!CN112*1,IFERROR(SUBSTITUTE(PIMExport!CN112,".",",")*1,PIMExport!CN112))</f>
        <v>0</v>
      </c>
      <c r="CO114" s="47">
        <f>IFERROR(PIMExport!CO112*1,IFERROR(SUBSTITUTE(PIMExport!CO112,".",",")*1,PIMExport!CO112))</f>
        <v>0</v>
      </c>
      <c r="CP114" s="47">
        <f>IFERROR(PIMExport!CP112*1,IFERROR(SUBSTITUTE(PIMExport!CP112,".",",")*1,PIMExport!CP112))</f>
        <v>0</v>
      </c>
      <c r="CQ114" s="47">
        <f>IFERROR(PIMExport!CQ112*1,IFERROR(SUBSTITUTE(PIMExport!CQ112,".",",")*1,PIMExport!CQ112))</f>
        <v>0</v>
      </c>
      <c r="CR114" s="47">
        <f>IFERROR(PIMExport!CR112*1,IFERROR(SUBSTITUTE(PIMExport!CR112,".",",")*1,PIMExport!CR112))</f>
        <v>0</v>
      </c>
      <c r="CS114" s="47">
        <f>IFERROR(PIMExport!CS112*1,IFERROR(SUBSTITUTE(PIMExport!CS112,".",",")*1,PIMExport!CS112))</f>
        <v>0</v>
      </c>
      <c r="CT114" s="47">
        <f>IFERROR(PIMExport!CT112*1,IFERROR(SUBSTITUTE(PIMExport!CT112,".",",")*1,PIMExport!CT112))</f>
        <v>0</v>
      </c>
      <c r="CU114" s="47">
        <f>IFERROR(PIMExport!CU112*1,IFERROR(SUBSTITUTE(PIMExport!CU112,".",",")*1,PIMExport!CU112))</f>
        <v>6.35</v>
      </c>
      <c r="CV114" s="47">
        <f>IFERROR(PIMExport!CV112*1,IFERROR(SUBSTITUTE(PIMExport!CV112,".",",")*1,PIMExport!CV112))</f>
        <v>0</v>
      </c>
      <c r="CW114" s="47">
        <f>IFERROR(PIMExport!CW112*1,IFERROR(SUBSTITUTE(PIMExport!CW112,".",",")*1,PIMExport!CW112))</f>
        <v>1.3E-6</v>
      </c>
      <c r="CX114" s="47">
        <f>IFERROR(PIMExport!CX112*1,IFERROR(SUBSTITUTE(PIMExport!CX112,".",",")*1,PIMExport!CX112))</f>
        <v>0</v>
      </c>
      <c r="CY114" s="47">
        <f>IFERROR(PIMExport!CY112*1,IFERROR(SUBSTITUTE(PIMExport!CY112,".",",")*1,PIMExport!CY112))</f>
        <v>0</v>
      </c>
      <c r="CZ114" s="47">
        <f>IFERROR(PIMExport!CZ112*1,IFERROR(SUBSTITUTE(PIMExport!CZ112,".",",")*1,PIMExport!CZ112))</f>
        <v>1150</v>
      </c>
      <c r="DA114" s="47">
        <f>IFERROR(PIMExport!DA112*1,IFERROR(SUBSTITUTE(PIMExport!DA112,".",",")*1,PIMExport!DA112))</f>
        <v>0</v>
      </c>
      <c r="DB114" s="47">
        <f>IFERROR(PIMExport!DB112*1,IFERROR(SUBSTITUTE(PIMExport!DB112,".",",")*1,PIMExport!DB112))</f>
        <v>0</v>
      </c>
      <c r="DC114" s="47">
        <f>IFERROR(PIMExport!DC112*1,IFERROR(SUBSTITUTE(PIMExport!DC112,".",",")*1,PIMExport!DC112))</f>
        <v>6.7564000000000002</v>
      </c>
      <c r="DD114" s="47">
        <f>IFERROR(PIMExport!DD112*1,IFERROR(SUBSTITUTE(PIMExport!DD112,".",",")*1,PIMExport!DD112))</f>
        <v>0</v>
      </c>
      <c r="DE114" s="47">
        <f>IFERROR(PIMExport!DE112*1,IFERROR(SUBSTITUTE(PIMExport!DE112,".",",")*1,PIMExport!DE112))</f>
        <v>0</v>
      </c>
      <c r="DF114" s="47">
        <f>IFERROR(PIMExport!DF112*1,IFERROR(SUBSTITUTE(PIMExport!DF112,".",",")*1,PIMExport!DF112))</f>
        <v>0</v>
      </c>
      <c r="DG114" s="47">
        <f>IFERROR(PIMExport!DG112*1,IFERROR(SUBSTITUTE(PIMExport!DG112,".",",")*1,PIMExport!DG112))</f>
        <v>0</v>
      </c>
      <c r="DH114" s="47" t="str">
        <f>IFERROR(PIMExport!DH112*1,IFERROR(SUBSTITUTE(PIMExport!DH112,".",",")*1,PIMExport!DH112))</f>
        <v>Equal to or better than 0.025 mm</v>
      </c>
      <c r="DI114" s="47">
        <f>IFERROR(PIMExport!DI112*1,IFERROR(SUBSTITUTE(PIMExport!DI112,".",",")*1,PIMExport!DI112))</f>
        <v>0</v>
      </c>
      <c r="DJ114" s="47" t="str">
        <f>IFERROR(PIMExport!DJ112*1,IFERROR(SUBSTITUTE(PIMExport!DJ112,".",",")*1,PIMExport!DJ112))</f>
        <v>4.5 x 1.625 in</v>
      </c>
      <c r="DK114" s="47" t="str">
        <f>IFERROR(PIMExport!DK112*1,IFERROR(SUBSTITUTE(PIMExport!DK112,".",",")*1,PIMExport!DK112))</f>
        <v>0.375 in</v>
      </c>
      <c r="DL114" s="47">
        <f>IFERROR(PIMExport!DL112*1,IFERROR(SUBSTITUTE(PIMExport!DL112,".",",")*1,PIMExport!DL112))</f>
        <v>114.3</v>
      </c>
      <c r="DM114" s="47">
        <f>IFERROR(PIMExport!DM112*1,IFERROR(SUBSTITUTE(PIMExport!DM112,".",",")*1,PIMExport!DM112))</f>
        <v>0</v>
      </c>
      <c r="DN114" s="47">
        <f>IFERROR(PIMExport!DN112*1,IFERROR(SUBSTITUTE(PIMExport!DN112,".",",")*1,PIMExport!DN112))</f>
        <v>0.8</v>
      </c>
      <c r="DO114" s="47" t="str">
        <f>IFERROR(PIMExport!DO112*1,IFERROR(SUBSTITUTE(PIMExport!DO112,".",",")*1,PIMExport!DO112))</f>
        <v>inside</v>
      </c>
    </row>
    <row r="115" spans="1:119">
      <c r="A115" s="47" t="str">
        <f>IFERROR(PIMExport!A113*1,IFERROR(SUBSTITUTE(PIMExport!A113,".",",")*1,PIMExport!A113))</f>
        <v>2DB08C0</v>
      </c>
      <c r="B115" s="47" t="str">
        <f>IFERROR(PIMExport!B113*1,IFERROR(SUBSTITUTE(PIMExport!B113,".",",")*1,PIMExport!B113))</f>
        <v>Leadscrew</v>
      </c>
      <c r="C115" s="47" t="str">
        <f>IFERROR(PIMExport!C113*1,IFERROR(SUBSTITUTE(PIMExport!C113,".",",")*1,PIMExport!C113))</f>
        <v>Ball Guide</v>
      </c>
      <c r="D115" s="47">
        <f>IFERROR(PIMExport!D113*1,IFERROR(SUBSTITUTE(PIMExport!D113,".",",")*1,PIMExport!D113))</f>
        <v>1041.4000000000001</v>
      </c>
      <c r="E115" s="47">
        <f>IFERROR(PIMExport!E113*1,IFERROR(SUBSTITUTE(PIMExport!E113,".",",")*1,PIMExport!E113))</f>
        <v>0.86</v>
      </c>
      <c r="F115" s="47">
        <f>IFERROR(PIMExport!F113*1,IFERROR(SUBSTITUTE(PIMExport!F113,".",",")*1,PIMExport!F113))</f>
        <v>0</v>
      </c>
      <c r="G115" s="47">
        <f>IFERROR(PIMExport!G113*1,IFERROR(SUBSTITUTE(PIMExport!G113,".",",")*1,PIMExport!G113))</f>
        <v>2.7</v>
      </c>
      <c r="H115" s="47">
        <f>IFERROR(PIMExport!H113*1,IFERROR(SUBSTITUTE(PIMExport!H113,".",",")*1,PIMExport!H113))</f>
        <v>0.53</v>
      </c>
      <c r="I115" s="47">
        <f>IFERROR(PIMExport!I113*1,IFERROR(SUBSTITUTE(PIMExport!I113,".",",")*1,PIMExport!I113))</f>
        <v>82.55</v>
      </c>
      <c r="J115" s="47">
        <f>IFERROR(PIMExport!J113*1,IFERROR(SUBSTITUTE(PIMExport!J113,".",",")*1,PIMExport!J113))</f>
        <v>76.2</v>
      </c>
      <c r="K115" s="47">
        <f>IFERROR(PIMExport!K113*1,IFERROR(SUBSTITUTE(PIMExport!K113,".",",")*1,PIMExport!K113))</f>
        <v>19.05</v>
      </c>
      <c r="L115" s="47">
        <f>IFERROR(PIMExport!L113*1,IFERROR(SUBSTITUTE(PIMExport!L113,".",",")*1,PIMExport!L113))</f>
        <v>1.9999999999999999E-6</v>
      </c>
      <c r="M115" s="47">
        <f>IFERROR(PIMExport!M113*1,IFERROR(SUBSTITUTE(PIMExport!M113,".",",")*1,PIMExport!M113))</f>
        <v>0.81</v>
      </c>
      <c r="N115" s="47">
        <f>IFERROR(PIMExport!N113*1,IFERROR(SUBSTITUTE(PIMExport!N113,".",",")*1,PIMExport!N113))</f>
        <v>99999</v>
      </c>
      <c r="O115" s="47">
        <f>IFERROR(PIMExport!O113*1,IFERROR(SUBSTITUTE(PIMExport!O113,".",",")*1,PIMExport!O113))</f>
        <v>99999</v>
      </c>
      <c r="P115" s="47">
        <f>IFERROR(PIMExport!P113*1,IFERROR(SUBSTITUTE(PIMExport!P113,".",",")*1,PIMExport!P113))</f>
        <v>2000</v>
      </c>
      <c r="Q115" s="47">
        <f>IFERROR(PIMExport!Q113*1,IFERROR(SUBSTITUTE(PIMExport!Q113,".",",")*1,PIMExport!Q113))</f>
        <v>6.4000000000000001E-2</v>
      </c>
      <c r="R115" s="47">
        <f>IFERROR(PIMExport!R113*1,IFERROR(SUBSTITUTE(PIMExport!R113,".",",")*1,PIMExport!R113))</f>
        <v>6.4000000000000001E-2</v>
      </c>
      <c r="S115" s="47">
        <f>IFERROR(PIMExport!S113*1,IFERROR(SUBSTITUTE(PIMExport!S113,".",",")*1,PIMExport!S113))</f>
        <v>6.4000000000000001E-2</v>
      </c>
      <c r="T115" s="47">
        <f>IFERROR(PIMExport!T113*1,IFERROR(SUBSTITUTE(PIMExport!T113,".",",")*1,PIMExport!T113))</f>
        <v>0.5</v>
      </c>
      <c r="U115" s="47">
        <f>IFERROR(PIMExport!U113*1,IFERROR(SUBSTITUTE(PIMExport!U113,".",",")*1,PIMExport!U113))</f>
        <v>2E-3</v>
      </c>
      <c r="V115" s="47">
        <f>IFERROR(PIMExport!V113*1,IFERROR(SUBSTITUTE(PIMExport!V113,".",",")*1,PIMExport!V113))</f>
        <v>0</v>
      </c>
      <c r="W115" s="47">
        <f>IFERROR(PIMExport!W113*1,IFERROR(SUBSTITUTE(PIMExport!W113,".",",")*1,PIMExport!W113))</f>
        <v>0</v>
      </c>
      <c r="X115" s="47">
        <f>IFERROR(PIMExport!X113*1,IFERROR(SUBSTITUTE(PIMExport!X113,".",",")*1,PIMExport!X113))</f>
        <v>0</v>
      </c>
      <c r="Y115" s="47">
        <f>IFERROR(PIMExport!Y113*1,IFERROR(SUBSTITUTE(PIMExport!Y113,".",",")*1,PIMExport!Y113))</f>
        <v>89</v>
      </c>
      <c r="Z115" s="47">
        <f>IFERROR(PIMExport!Z113*1,IFERROR(SUBSTITUTE(PIMExport!Z113,".",",")*1,PIMExport!Z113))</f>
        <v>0</v>
      </c>
      <c r="AA115" s="47">
        <f>IFERROR(PIMExport!AA113*1,IFERROR(SUBSTITUTE(PIMExport!AA113,".",",")*1,PIMExport!AA113))</f>
        <v>0</v>
      </c>
      <c r="AB115" s="47">
        <f>IFERROR(PIMExport!AB113*1,IFERROR(SUBSTITUTE(PIMExport!AB113,".",",")*1,PIMExport!AB113))</f>
        <v>0</v>
      </c>
      <c r="AC115" s="47">
        <f>IFERROR(PIMExport!AC113*1,IFERROR(SUBSTITUTE(PIMExport!AC113,".",",")*1,PIMExport!AC113))</f>
        <v>0</v>
      </c>
      <c r="AD115" s="47">
        <f>IFERROR(PIMExport!AD113*1,IFERROR(SUBSTITUTE(PIMExport!AD113,".",",")*1,PIMExport!AD113))</f>
        <v>0</v>
      </c>
      <c r="AE115" s="47">
        <f>IFERROR(PIMExport!AE113*1,IFERROR(SUBSTITUTE(PIMExport!AE113,".",",")*1,PIMExport!AE113))</f>
        <v>748</v>
      </c>
      <c r="AF115" s="47">
        <f>IFERROR(PIMExport!AF113*1,IFERROR(SUBSTITUTE(PIMExport!AF113,".",",")*1,PIMExport!AF113))</f>
        <v>1495</v>
      </c>
      <c r="AG115" s="47">
        <f>IFERROR(PIMExport!AG113*1,IFERROR(SUBSTITUTE(PIMExport!AG113,".",",")*1,PIMExport!AG113))</f>
        <v>56.5</v>
      </c>
      <c r="AH115" s="47">
        <f>IFERROR(PIMExport!AH113*1,IFERROR(SUBSTITUTE(PIMExport!AH113,".",",")*1,PIMExport!AH113))</f>
        <v>56.5</v>
      </c>
      <c r="AI115" s="47">
        <f>IFERROR(PIMExport!AI113*1,IFERROR(SUBSTITUTE(PIMExport!AI113,".",",")*1,PIMExport!AI113))</f>
        <v>28.2</v>
      </c>
      <c r="AJ115" s="47">
        <f>IFERROR(PIMExport!AJ113*1,IFERROR(SUBSTITUTE(PIMExport!AJ113,".",",")*1,PIMExport!AJ113))</f>
        <v>0</v>
      </c>
      <c r="AK115" s="47">
        <f>IFERROR(PIMExport!AK113*1,IFERROR(SUBSTITUTE(PIMExport!AK113,".",",")*1,PIMExport!AK113))</f>
        <v>0</v>
      </c>
      <c r="AL115" s="47">
        <f>IFERROR(PIMExport!AL113*1,IFERROR(SUBSTITUTE(PIMExport!AL113,".",",")*1,PIMExport!AL113))</f>
        <v>0.42341800000000002</v>
      </c>
      <c r="AM115" s="47">
        <f>IFERROR(PIMExport!AM113*1,IFERROR(SUBSTITUTE(PIMExport!AM113,".",",")*1,PIMExport!AM113))</f>
        <v>9.7789999999999999</v>
      </c>
      <c r="AN115" s="47">
        <f>IFERROR(PIMExport!AN113*1,IFERROR(SUBSTITUTE(PIMExport!AN113,".",",")*1,PIMExport!AN113))</f>
        <v>1</v>
      </c>
      <c r="AO115" s="47">
        <f>IFERROR(PIMExport!AO113*1,IFERROR(SUBSTITUTE(PIMExport!AO113,".",",")*1,PIMExport!AO113))</f>
        <v>2663</v>
      </c>
      <c r="AP115" s="47">
        <f>IFERROR(PIMExport!AP113*1,IFERROR(SUBSTITUTE(PIMExport!AP113,".",",")*1,PIMExport!AP113))</f>
        <v>0</v>
      </c>
      <c r="AQ115" s="47">
        <f>IFERROR(PIMExport!AQ113*1,IFERROR(SUBSTITUTE(PIMExport!AQ113,".",",")*1,PIMExport!AQ113))</f>
        <v>0</v>
      </c>
      <c r="AR115" s="47">
        <f>IFERROR(PIMExport!AR113*1,IFERROR(SUBSTITUTE(PIMExport!AR113,".",",")*1,PIMExport!AR113))</f>
        <v>0</v>
      </c>
      <c r="AS115" s="47">
        <f>IFERROR(PIMExport!AS113*1,IFERROR(SUBSTITUTE(PIMExport!AS113,".",",")*1,PIMExport!AS113))</f>
        <v>0</v>
      </c>
      <c r="AT115" s="47">
        <f>IFERROR(PIMExport!AT113*1,IFERROR(SUBSTITUTE(PIMExport!AT113,".",",")*1,PIMExport!AT113))</f>
        <v>0</v>
      </c>
      <c r="AU115" s="47">
        <f>IFERROR(PIMExport!AU113*1,IFERROR(SUBSTITUTE(PIMExport!AU113,".",",")*1,PIMExport!AU113))</f>
        <v>0</v>
      </c>
      <c r="AV115" s="47">
        <f>IFERROR(PIMExport!AV113*1,IFERROR(SUBSTITUTE(PIMExport!AV113,".",",")*1,PIMExport!AV113))</f>
        <v>0</v>
      </c>
      <c r="AW115" s="47">
        <f>IFERROR(PIMExport!AW113*1,IFERROR(SUBSTITUTE(PIMExport!AW113,".",",")*1,PIMExport!AW113))</f>
        <v>0</v>
      </c>
      <c r="AX115" s="47">
        <f>IFERROR(PIMExport!AX113*1,IFERROR(SUBSTITUTE(PIMExport!AX113,".",",")*1,PIMExport!AX113))</f>
        <v>0</v>
      </c>
      <c r="AY115" s="47">
        <f>IFERROR(PIMExport!AY113*1,IFERROR(SUBSTITUTE(PIMExport!AY113,".",",")*1,PIMExport!AY113))</f>
        <v>0</v>
      </c>
      <c r="AZ115" s="47">
        <f>IFERROR(PIMExport!AZ113*1,IFERROR(SUBSTITUTE(PIMExport!AZ113,".",",")*1,PIMExport!AZ113))</f>
        <v>0</v>
      </c>
      <c r="BA115" s="47">
        <f>IFERROR(PIMExport!BA113*1,IFERROR(SUBSTITUTE(PIMExport!BA113,".",",")*1,PIMExport!BA113))</f>
        <v>0</v>
      </c>
      <c r="BB115" s="47">
        <f>IFERROR(PIMExport!BB113*1,IFERROR(SUBSTITUTE(PIMExport!BB113,".",",")*1,PIMExport!BB113))</f>
        <v>0</v>
      </c>
      <c r="BC115" s="47">
        <f>IFERROR(PIMExport!BC113*1,IFERROR(SUBSTITUTE(PIMExport!BC113,".",",")*1,PIMExport!BC113))</f>
        <v>0</v>
      </c>
      <c r="BD115" s="47">
        <f>IFERROR(PIMExport!BD113*1,IFERROR(SUBSTITUTE(PIMExport!BD113,".",",")*1,PIMExport!BD113))</f>
        <v>0</v>
      </c>
      <c r="BE115" s="47">
        <f>IFERROR(PIMExport!BE113*1,IFERROR(SUBSTITUTE(PIMExport!BE113,".",",")*1,PIMExport!BE113))</f>
        <v>0</v>
      </c>
      <c r="BF115" s="47">
        <f>IFERROR(PIMExport!BF113*1,IFERROR(SUBSTITUTE(PIMExport!BF113,".",",")*1,PIMExport!BF113))</f>
        <v>0</v>
      </c>
      <c r="BG115" s="47">
        <f>IFERROR(PIMExport!BG113*1,IFERROR(SUBSTITUTE(PIMExport!BG113,".",",")*1,PIMExport!BG113))</f>
        <v>178</v>
      </c>
      <c r="BH115" s="47">
        <f>IFERROR(PIMExport!BH113*1,IFERROR(SUBSTITUTE(PIMExport!BH113,".",",")*1,PIMExport!BH113))</f>
        <v>0</v>
      </c>
      <c r="BI115" s="47">
        <f>IFERROR(PIMExport!BI113*1,IFERROR(SUBSTITUTE(PIMExport!BI113,".",",")*1,PIMExport!BI113))</f>
        <v>0</v>
      </c>
      <c r="BJ115" s="47">
        <f>IFERROR(PIMExport!BJ113*1,IFERROR(SUBSTITUTE(PIMExport!BJ113,".",",")*1,PIMExport!BJ113))</f>
        <v>0</v>
      </c>
      <c r="BK115" s="47">
        <f>IFERROR(PIMExport!BK113*1,IFERROR(SUBSTITUTE(PIMExport!BK113,".",",")*1,PIMExport!BK113))</f>
        <v>0</v>
      </c>
      <c r="BL115" s="47">
        <f>IFERROR(PIMExport!BL113*1,IFERROR(SUBSTITUTE(PIMExport!BL113,".",",")*1,PIMExport!BL113))</f>
        <v>0</v>
      </c>
      <c r="BM115" s="47">
        <f>IFERROR(PIMExport!BM113*1,IFERROR(SUBSTITUTE(PIMExport!BM113,".",",")*1,PIMExport!BM113))</f>
        <v>0</v>
      </c>
      <c r="BN115" s="47">
        <f>IFERROR(PIMExport!BN113*1,IFERROR(SUBSTITUTE(PIMExport!BN113,".",",")*1,PIMExport!BN113))</f>
        <v>0</v>
      </c>
      <c r="BO115" s="47">
        <f>IFERROR(PIMExport!BO113*1,IFERROR(SUBSTITUTE(PIMExport!BO113,".",",")*1,PIMExport!BO113))</f>
        <v>0</v>
      </c>
      <c r="BP115" s="47">
        <f>IFERROR(PIMExport!BP113*1,IFERROR(SUBSTITUTE(PIMExport!BP113,".",",")*1,PIMExport!BP113))</f>
        <v>0</v>
      </c>
      <c r="BQ115" s="47">
        <f>IFERROR(PIMExport!BQ113*1,IFERROR(SUBSTITUTE(PIMExport!BQ113,".",",")*1,PIMExport!BQ113))</f>
        <v>0</v>
      </c>
      <c r="BR115" s="47">
        <f>IFERROR(PIMExport!BR113*1,IFERROR(SUBSTITUTE(PIMExport!BR113,".",",")*1,PIMExport!BR113))</f>
        <v>0</v>
      </c>
      <c r="BS115" s="47">
        <f>IFERROR(PIMExport!BS113*1,IFERROR(SUBSTITUTE(PIMExport!BS113,".",",")*1,PIMExport!BS113))</f>
        <v>0</v>
      </c>
      <c r="BT115" s="47">
        <f>IFERROR(PIMExport!BT113*1,IFERROR(SUBSTITUTE(PIMExport!BT113,".",",")*1,PIMExport!BT113))</f>
        <v>0</v>
      </c>
      <c r="BU115" s="47">
        <f>IFERROR(PIMExport!BU113*1,IFERROR(SUBSTITUTE(PIMExport!BU113,".",",")*1,PIMExport!BU113))</f>
        <v>0</v>
      </c>
      <c r="BV115" s="47">
        <f>IFERROR(PIMExport!BV113*1,IFERROR(SUBSTITUTE(PIMExport!BV113,".",",")*1,PIMExport!BV113))</f>
        <v>0</v>
      </c>
      <c r="BW115" s="47">
        <f>IFERROR(PIMExport!BW113*1,IFERROR(SUBSTITUTE(PIMExport!BW113,".",",")*1,PIMExport!BW113))</f>
        <v>0</v>
      </c>
      <c r="BX115" s="47">
        <f>IFERROR(PIMExport!BX113*1,IFERROR(SUBSTITUTE(PIMExport!BX113,".",",")*1,PIMExport!BX113))</f>
        <v>0</v>
      </c>
      <c r="BY115" s="47">
        <f>IFERROR(PIMExport!BY113*1,IFERROR(SUBSTITUTE(PIMExport!BY113,".",",")*1,PIMExport!BY113))</f>
        <v>0</v>
      </c>
      <c r="BZ115" s="47">
        <f>IFERROR(PIMExport!BZ113*1,IFERROR(SUBSTITUTE(PIMExport!BZ113,".",",")*1,PIMExport!BZ113))</f>
        <v>0</v>
      </c>
      <c r="CA115" s="47">
        <f>IFERROR(PIMExport!CA113*1,IFERROR(SUBSTITUTE(PIMExport!CA113,".",",")*1,PIMExport!CA113))</f>
        <v>0</v>
      </c>
      <c r="CB115" s="47">
        <f>IFERROR(PIMExport!CB113*1,IFERROR(SUBSTITUTE(PIMExport!CB113,".",",")*1,PIMExport!CB113))</f>
        <v>0</v>
      </c>
      <c r="CC115" s="47">
        <f>IFERROR(PIMExport!CC113*1,IFERROR(SUBSTITUTE(PIMExport!CC113,".",",")*1,PIMExport!CC113))</f>
        <v>0</v>
      </c>
      <c r="CD115" s="47">
        <f>IFERROR(PIMExport!CD113*1,IFERROR(SUBSTITUTE(PIMExport!CD113,".",",")*1,PIMExport!CD113))</f>
        <v>0</v>
      </c>
      <c r="CE115" s="47">
        <f>IFERROR(PIMExport!CE113*1,IFERROR(SUBSTITUTE(PIMExport!CE113,".",",")*1,PIMExport!CE113))</f>
        <v>0</v>
      </c>
      <c r="CF115" s="47">
        <f>IFERROR(PIMExport!CF113*1,IFERROR(SUBSTITUTE(PIMExport!CF113,".",",")*1,PIMExport!CF113))</f>
        <v>0</v>
      </c>
      <c r="CG115" s="47">
        <f>IFERROR(PIMExport!CG113*1,IFERROR(SUBSTITUTE(PIMExport!CG113,".",",")*1,PIMExport!CG113))</f>
        <v>0</v>
      </c>
      <c r="CH115" s="47">
        <f>IFERROR(PIMExport!CH113*1,IFERROR(SUBSTITUTE(PIMExport!CH113,".",",")*1,PIMExport!CH113))</f>
        <v>0</v>
      </c>
      <c r="CI115" s="47">
        <f>IFERROR(PIMExport!CI113*1,IFERROR(SUBSTITUTE(PIMExport!CI113,".",",")*1,PIMExport!CI113))</f>
        <v>0</v>
      </c>
      <c r="CJ115" s="47">
        <f>IFERROR(PIMExport!CJ113*1,IFERROR(SUBSTITUTE(PIMExport!CJ113,".",",")*1,PIMExport!CJ113))</f>
        <v>0</v>
      </c>
      <c r="CK115" s="47">
        <f>IFERROR(PIMExport!CK113*1,IFERROR(SUBSTITUTE(PIMExport!CK113,".",",")*1,PIMExport!CK113))</f>
        <v>0</v>
      </c>
      <c r="CL115" s="47">
        <f>IFERROR(PIMExport!CL113*1,IFERROR(SUBSTITUTE(PIMExport!CL113,".",",")*1,PIMExport!CL113))</f>
        <v>0</v>
      </c>
      <c r="CM115" s="47">
        <f>IFERROR(PIMExport!CM113*1,IFERROR(SUBSTITUTE(PIMExport!CM113,".",",")*1,PIMExport!CM113))</f>
        <v>0</v>
      </c>
      <c r="CN115" s="47">
        <f>IFERROR(PIMExport!CN113*1,IFERROR(SUBSTITUTE(PIMExport!CN113,".",",")*1,PIMExport!CN113))</f>
        <v>0</v>
      </c>
      <c r="CO115" s="47">
        <f>IFERROR(PIMExport!CO113*1,IFERROR(SUBSTITUTE(PIMExport!CO113,".",",")*1,PIMExport!CO113))</f>
        <v>0</v>
      </c>
      <c r="CP115" s="47">
        <f>IFERROR(PIMExport!CP113*1,IFERROR(SUBSTITUTE(PIMExport!CP113,".",",")*1,PIMExport!CP113))</f>
        <v>0</v>
      </c>
      <c r="CQ115" s="47">
        <f>IFERROR(PIMExport!CQ113*1,IFERROR(SUBSTITUTE(PIMExport!CQ113,".",",")*1,PIMExport!CQ113))</f>
        <v>0</v>
      </c>
      <c r="CR115" s="47">
        <f>IFERROR(PIMExport!CR113*1,IFERROR(SUBSTITUTE(PIMExport!CR113,".",",")*1,PIMExport!CR113))</f>
        <v>0</v>
      </c>
      <c r="CS115" s="47">
        <f>IFERROR(PIMExport!CS113*1,IFERROR(SUBSTITUTE(PIMExport!CS113,".",",")*1,PIMExport!CS113))</f>
        <v>0</v>
      </c>
      <c r="CT115" s="47">
        <f>IFERROR(PIMExport!CT113*1,IFERROR(SUBSTITUTE(PIMExport!CT113,".",",")*1,PIMExport!CT113))</f>
        <v>0</v>
      </c>
      <c r="CU115" s="47">
        <f>IFERROR(PIMExport!CU113*1,IFERROR(SUBSTITUTE(PIMExport!CU113,".",",")*1,PIMExport!CU113))</f>
        <v>12.7</v>
      </c>
      <c r="CV115" s="47">
        <f>IFERROR(PIMExport!CV113*1,IFERROR(SUBSTITUTE(PIMExport!CV113,".",",")*1,PIMExport!CV113))</f>
        <v>0</v>
      </c>
      <c r="CW115" s="47">
        <f>IFERROR(PIMExport!CW113*1,IFERROR(SUBSTITUTE(PIMExport!CW113,".",",")*1,PIMExport!CW113))</f>
        <v>1.3E-6</v>
      </c>
      <c r="CX115" s="47">
        <f>IFERROR(PIMExport!CX113*1,IFERROR(SUBSTITUTE(PIMExport!CX113,".",",")*1,PIMExport!CX113))</f>
        <v>0</v>
      </c>
      <c r="CY115" s="47">
        <f>IFERROR(PIMExport!CY113*1,IFERROR(SUBSTITUTE(PIMExport!CY113,".",",")*1,PIMExport!CY113))</f>
        <v>0</v>
      </c>
      <c r="CZ115" s="47">
        <f>IFERROR(PIMExport!CZ113*1,IFERROR(SUBSTITUTE(PIMExport!CZ113,".",",")*1,PIMExport!CZ113))</f>
        <v>1150</v>
      </c>
      <c r="DA115" s="47">
        <f>IFERROR(PIMExport!DA113*1,IFERROR(SUBSTITUTE(PIMExport!DA113,".",",")*1,PIMExport!DA113))</f>
        <v>0</v>
      </c>
      <c r="DB115" s="47">
        <f>IFERROR(PIMExport!DB113*1,IFERROR(SUBSTITUTE(PIMExport!DB113,".",",")*1,PIMExport!DB113))</f>
        <v>0</v>
      </c>
      <c r="DC115" s="47">
        <f>IFERROR(PIMExport!DC113*1,IFERROR(SUBSTITUTE(PIMExport!DC113,".",",")*1,PIMExport!DC113))</f>
        <v>6.7564000000000002</v>
      </c>
      <c r="DD115" s="47">
        <f>IFERROR(PIMExport!DD113*1,IFERROR(SUBSTITUTE(PIMExport!DD113,".",",")*1,PIMExport!DD113))</f>
        <v>0</v>
      </c>
      <c r="DE115" s="47">
        <f>IFERROR(PIMExport!DE113*1,IFERROR(SUBSTITUTE(PIMExport!DE113,".",",")*1,PIMExport!DE113))</f>
        <v>0</v>
      </c>
      <c r="DF115" s="47">
        <f>IFERROR(PIMExport!DF113*1,IFERROR(SUBSTITUTE(PIMExport!DF113,".",",")*1,PIMExport!DF113))</f>
        <v>0</v>
      </c>
      <c r="DG115" s="47">
        <f>IFERROR(PIMExport!DG113*1,IFERROR(SUBSTITUTE(PIMExport!DG113,".",",")*1,PIMExport!DG113))</f>
        <v>0</v>
      </c>
      <c r="DH115" s="47" t="str">
        <f>IFERROR(PIMExport!DH113*1,IFERROR(SUBSTITUTE(PIMExport!DH113,".",",")*1,PIMExport!DH113))</f>
        <v>Equal to or better than 0.025 mm</v>
      </c>
      <c r="DI115" s="47">
        <f>IFERROR(PIMExport!DI113*1,IFERROR(SUBSTITUTE(PIMExport!DI113,".",",")*1,PIMExport!DI113))</f>
        <v>0</v>
      </c>
      <c r="DJ115" s="47" t="str">
        <f>IFERROR(PIMExport!DJ113*1,IFERROR(SUBSTITUTE(PIMExport!DJ113,".",",")*1,PIMExport!DJ113))</f>
        <v>4.5 x 1.625 in</v>
      </c>
      <c r="DK115" s="47" t="str">
        <f>IFERROR(PIMExport!DK113*1,IFERROR(SUBSTITUTE(PIMExport!DK113,".",",")*1,PIMExport!DK113))</f>
        <v>0.375 in</v>
      </c>
      <c r="DL115" s="47">
        <f>IFERROR(PIMExport!DL113*1,IFERROR(SUBSTITUTE(PIMExport!DL113,".",",")*1,PIMExport!DL113))</f>
        <v>114.3</v>
      </c>
      <c r="DM115" s="47">
        <f>IFERROR(PIMExport!DM113*1,IFERROR(SUBSTITUTE(PIMExport!DM113,".",",")*1,PIMExport!DM113))</f>
        <v>0</v>
      </c>
      <c r="DN115" s="47">
        <f>IFERROR(PIMExport!DN113*1,IFERROR(SUBSTITUTE(PIMExport!DN113,".",",")*1,PIMExport!DN113))</f>
        <v>0.8</v>
      </c>
      <c r="DO115" s="47" t="str">
        <f>IFERROR(PIMExport!DO113*1,IFERROR(SUBSTITUTE(PIMExport!DO113,".",",")*1,PIMExport!DO113))</f>
        <v>inside</v>
      </c>
    </row>
    <row r="116" spans="1:119">
      <c r="A116" s="47" t="str">
        <f>IFERROR(PIMExport!A114*1,IFERROR(SUBSTITUTE(PIMExport!A114,".",",")*1,PIMExport!A114))</f>
        <v>2DB08D0</v>
      </c>
      <c r="B116" s="47" t="str">
        <f>IFERROR(PIMExport!B114*1,IFERROR(SUBSTITUTE(PIMExport!B114,".",",")*1,PIMExport!B114))</f>
        <v>Leadscrew</v>
      </c>
      <c r="C116" s="47" t="str">
        <f>IFERROR(PIMExport!C114*1,IFERROR(SUBSTITUTE(PIMExport!C114,".",",")*1,PIMExport!C114))</f>
        <v>Ball Guide</v>
      </c>
      <c r="D116" s="47">
        <f>IFERROR(PIMExport!D114*1,IFERROR(SUBSTITUTE(PIMExport!D114,".",",")*1,PIMExport!D114))</f>
        <v>1041.4000000000001</v>
      </c>
      <c r="E116" s="47">
        <f>IFERROR(PIMExport!E114*1,IFERROR(SUBSTITUTE(PIMExport!E114,".",",")*1,PIMExport!E114))</f>
        <v>0.86</v>
      </c>
      <c r="F116" s="47">
        <f>IFERROR(PIMExport!F114*1,IFERROR(SUBSTITUTE(PIMExport!F114,".",",")*1,PIMExport!F114))</f>
        <v>0</v>
      </c>
      <c r="G116" s="47">
        <f>IFERROR(PIMExport!G114*1,IFERROR(SUBSTITUTE(PIMExport!G114,".",",")*1,PIMExport!G114))</f>
        <v>2.7</v>
      </c>
      <c r="H116" s="47">
        <f>IFERROR(PIMExport!H114*1,IFERROR(SUBSTITUTE(PIMExport!H114,".",",")*1,PIMExport!H114))</f>
        <v>0.53</v>
      </c>
      <c r="I116" s="47">
        <f>IFERROR(PIMExport!I114*1,IFERROR(SUBSTITUTE(PIMExport!I114,".",",")*1,PIMExport!I114))</f>
        <v>82.55</v>
      </c>
      <c r="J116" s="47">
        <f>IFERROR(PIMExport!J114*1,IFERROR(SUBSTITUTE(PIMExport!J114,".",",")*1,PIMExport!J114))</f>
        <v>76.2</v>
      </c>
      <c r="K116" s="47">
        <f>IFERROR(PIMExport!K114*1,IFERROR(SUBSTITUTE(PIMExport!K114,".",",")*1,PIMExport!K114))</f>
        <v>19.05</v>
      </c>
      <c r="L116" s="47">
        <f>IFERROR(PIMExport!L114*1,IFERROR(SUBSTITUTE(PIMExport!L114,".",",")*1,PIMExport!L114))</f>
        <v>1.9999999999999999E-6</v>
      </c>
      <c r="M116" s="47">
        <f>IFERROR(PIMExport!M114*1,IFERROR(SUBSTITUTE(PIMExport!M114,".",",")*1,PIMExport!M114))</f>
        <v>0.84</v>
      </c>
      <c r="N116" s="47">
        <f>IFERROR(PIMExport!N114*1,IFERROR(SUBSTITUTE(PIMExport!N114,".",",")*1,PIMExport!N114))</f>
        <v>99999</v>
      </c>
      <c r="O116" s="47">
        <f>IFERROR(PIMExport!O114*1,IFERROR(SUBSTITUTE(PIMExport!O114,".",",")*1,PIMExport!O114))</f>
        <v>99999</v>
      </c>
      <c r="P116" s="47">
        <f>IFERROR(PIMExport!P114*1,IFERROR(SUBSTITUTE(PIMExport!P114,".",",")*1,PIMExport!P114))</f>
        <v>2000</v>
      </c>
      <c r="Q116" s="47">
        <f>IFERROR(PIMExport!Q114*1,IFERROR(SUBSTITUTE(PIMExport!Q114,".",",")*1,PIMExport!Q114))</f>
        <v>6.4000000000000001E-2</v>
      </c>
      <c r="R116" s="47">
        <f>IFERROR(PIMExport!R114*1,IFERROR(SUBSTITUTE(PIMExport!R114,".",",")*1,PIMExport!R114))</f>
        <v>6.4000000000000001E-2</v>
      </c>
      <c r="S116" s="47">
        <f>IFERROR(PIMExport!S114*1,IFERROR(SUBSTITUTE(PIMExport!S114,".",",")*1,PIMExport!S114))</f>
        <v>6.4000000000000001E-2</v>
      </c>
      <c r="T116" s="47">
        <f>IFERROR(PIMExport!T114*1,IFERROR(SUBSTITUTE(PIMExport!T114,".",",")*1,PIMExport!T114))</f>
        <v>0.5</v>
      </c>
      <c r="U116" s="47">
        <f>IFERROR(PIMExport!U114*1,IFERROR(SUBSTITUTE(PIMExport!U114,".",",")*1,PIMExport!U114))</f>
        <v>2E-3</v>
      </c>
      <c r="V116" s="47">
        <f>IFERROR(PIMExport!V114*1,IFERROR(SUBSTITUTE(PIMExport!V114,".",",")*1,PIMExport!V114))</f>
        <v>0</v>
      </c>
      <c r="W116" s="47">
        <f>IFERROR(PIMExport!W114*1,IFERROR(SUBSTITUTE(PIMExport!W114,".",",")*1,PIMExport!W114))</f>
        <v>0</v>
      </c>
      <c r="X116" s="47">
        <f>IFERROR(PIMExport!X114*1,IFERROR(SUBSTITUTE(PIMExport!X114,".",",")*1,PIMExport!X114))</f>
        <v>0</v>
      </c>
      <c r="Y116" s="47">
        <f>IFERROR(PIMExport!Y114*1,IFERROR(SUBSTITUTE(PIMExport!Y114,".",",")*1,PIMExport!Y114))</f>
        <v>89</v>
      </c>
      <c r="Z116" s="47">
        <f>IFERROR(PIMExport!Z114*1,IFERROR(SUBSTITUTE(PIMExport!Z114,".",",")*1,PIMExport!Z114))</f>
        <v>0</v>
      </c>
      <c r="AA116" s="47">
        <f>IFERROR(PIMExport!AA114*1,IFERROR(SUBSTITUTE(PIMExport!AA114,".",",")*1,PIMExport!AA114))</f>
        <v>0</v>
      </c>
      <c r="AB116" s="47">
        <f>IFERROR(PIMExport!AB114*1,IFERROR(SUBSTITUTE(PIMExport!AB114,".",",")*1,PIMExport!AB114))</f>
        <v>0</v>
      </c>
      <c r="AC116" s="47">
        <f>IFERROR(PIMExport!AC114*1,IFERROR(SUBSTITUTE(PIMExport!AC114,".",",")*1,PIMExport!AC114))</f>
        <v>0</v>
      </c>
      <c r="AD116" s="47">
        <f>IFERROR(PIMExport!AD114*1,IFERROR(SUBSTITUTE(PIMExport!AD114,".",",")*1,PIMExport!AD114))</f>
        <v>0</v>
      </c>
      <c r="AE116" s="47">
        <f>IFERROR(PIMExport!AE114*1,IFERROR(SUBSTITUTE(PIMExport!AE114,".",",")*1,PIMExport!AE114))</f>
        <v>748</v>
      </c>
      <c r="AF116" s="47">
        <f>IFERROR(PIMExport!AF114*1,IFERROR(SUBSTITUTE(PIMExport!AF114,".",",")*1,PIMExport!AF114))</f>
        <v>1495</v>
      </c>
      <c r="AG116" s="47">
        <f>IFERROR(PIMExport!AG114*1,IFERROR(SUBSTITUTE(PIMExport!AG114,".",",")*1,PIMExport!AG114))</f>
        <v>56.5</v>
      </c>
      <c r="AH116" s="47">
        <f>IFERROR(PIMExport!AH114*1,IFERROR(SUBSTITUTE(PIMExport!AH114,".",",")*1,PIMExport!AH114))</f>
        <v>56.5</v>
      </c>
      <c r="AI116" s="47">
        <f>IFERROR(PIMExport!AI114*1,IFERROR(SUBSTITUTE(PIMExport!AI114,".",",")*1,PIMExport!AI114))</f>
        <v>28.2</v>
      </c>
      <c r="AJ116" s="47">
        <f>IFERROR(PIMExport!AJ114*1,IFERROR(SUBSTITUTE(PIMExport!AJ114,".",",")*1,PIMExport!AJ114))</f>
        <v>0</v>
      </c>
      <c r="AK116" s="47">
        <f>IFERROR(PIMExport!AK114*1,IFERROR(SUBSTITUTE(PIMExport!AK114,".",",")*1,PIMExport!AK114))</f>
        <v>0</v>
      </c>
      <c r="AL116" s="47">
        <f>IFERROR(PIMExport!AL114*1,IFERROR(SUBSTITUTE(PIMExport!AL114,".",",")*1,PIMExport!AL114))</f>
        <v>0.63500000000000001</v>
      </c>
      <c r="AM116" s="47">
        <f>IFERROR(PIMExport!AM114*1,IFERROR(SUBSTITUTE(PIMExport!AM114,".",",")*1,PIMExport!AM114))</f>
        <v>9.7789999999999999</v>
      </c>
      <c r="AN116" s="47">
        <f>IFERROR(PIMExport!AN114*1,IFERROR(SUBSTITUTE(PIMExport!AN114,".",",")*1,PIMExport!AN114))</f>
        <v>1</v>
      </c>
      <c r="AO116" s="47">
        <f>IFERROR(PIMExport!AO114*1,IFERROR(SUBSTITUTE(PIMExport!AO114,".",",")*1,PIMExport!AO114))</f>
        <v>2663</v>
      </c>
      <c r="AP116" s="47">
        <f>IFERROR(PIMExport!AP114*1,IFERROR(SUBSTITUTE(PIMExport!AP114,".",",")*1,PIMExport!AP114))</f>
        <v>0</v>
      </c>
      <c r="AQ116" s="47">
        <f>IFERROR(PIMExport!AQ114*1,IFERROR(SUBSTITUTE(PIMExport!AQ114,".",",")*1,PIMExport!AQ114))</f>
        <v>0</v>
      </c>
      <c r="AR116" s="47">
        <f>IFERROR(PIMExport!AR114*1,IFERROR(SUBSTITUTE(PIMExport!AR114,".",",")*1,PIMExport!AR114))</f>
        <v>0</v>
      </c>
      <c r="AS116" s="47">
        <f>IFERROR(PIMExport!AS114*1,IFERROR(SUBSTITUTE(PIMExport!AS114,".",",")*1,PIMExport!AS114))</f>
        <v>0</v>
      </c>
      <c r="AT116" s="47">
        <f>IFERROR(PIMExport!AT114*1,IFERROR(SUBSTITUTE(PIMExport!AT114,".",",")*1,PIMExport!AT114))</f>
        <v>0</v>
      </c>
      <c r="AU116" s="47">
        <f>IFERROR(PIMExport!AU114*1,IFERROR(SUBSTITUTE(PIMExport!AU114,".",",")*1,PIMExport!AU114))</f>
        <v>0</v>
      </c>
      <c r="AV116" s="47">
        <f>IFERROR(PIMExport!AV114*1,IFERROR(SUBSTITUTE(PIMExport!AV114,".",",")*1,PIMExport!AV114))</f>
        <v>0</v>
      </c>
      <c r="AW116" s="47">
        <f>IFERROR(PIMExport!AW114*1,IFERROR(SUBSTITUTE(PIMExport!AW114,".",",")*1,PIMExport!AW114))</f>
        <v>0</v>
      </c>
      <c r="AX116" s="47">
        <f>IFERROR(PIMExport!AX114*1,IFERROR(SUBSTITUTE(PIMExport!AX114,".",",")*1,PIMExport!AX114))</f>
        <v>0</v>
      </c>
      <c r="AY116" s="47">
        <f>IFERROR(PIMExport!AY114*1,IFERROR(SUBSTITUTE(PIMExport!AY114,".",",")*1,PIMExport!AY114))</f>
        <v>0</v>
      </c>
      <c r="AZ116" s="47">
        <f>IFERROR(PIMExport!AZ114*1,IFERROR(SUBSTITUTE(PIMExport!AZ114,".",",")*1,PIMExport!AZ114))</f>
        <v>0</v>
      </c>
      <c r="BA116" s="47">
        <f>IFERROR(PIMExport!BA114*1,IFERROR(SUBSTITUTE(PIMExport!BA114,".",",")*1,PIMExport!BA114))</f>
        <v>0</v>
      </c>
      <c r="BB116" s="47">
        <f>IFERROR(PIMExport!BB114*1,IFERROR(SUBSTITUTE(PIMExport!BB114,".",",")*1,PIMExport!BB114))</f>
        <v>0</v>
      </c>
      <c r="BC116" s="47">
        <f>IFERROR(PIMExport!BC114*1,IFERROR(SUBSTITUTE(PIMExport!BC114,".",",")*1,PIMExport!BC114))</f>
        <v>0</v>
      </c>
      <c r="BD116" s="47">
        <f>IFERROR(PIMExport!BD114*1,IFERROR(SUBSTITUTE(PIMExport!BD114,".",",")*1,PIMExport!BD114))</f>
        <v>0</v>
      </c>
      <c r="BE116" s="47">
        <f>IFERROR(PIMExport!BE114*1,IFERROR(SUBSTITUTE(PIMExport!BE114,".",",")*1,PIMExport!BE114))</f>
        <v>0</v>
      </c>
      <c r="BF116" s="47">
        <f>IFERROR(PIMExport!BF114*1,IFERROR(SUBSTITUTE(PIMExport!BF114,".",",")*1,PIMExport!BF114))</f>
        <v>0</v>
      </c>
      <c r="BG116" s="47">
        <f>IFERROR(PIMExport!BG114*1,IFERROR(SUBSTITUTE(PIMExport!BG114,".",",")*1,PIMExport!BG114))</f>
        <v>178</v>
      </c>
      <c r="BH116" s="47">
        <f>IFERROR(PIMExport!BH114*1,IFERROR(SUBSTITUTE(PIMExport!BH114,".",",")*1,PIMExport!BH114))</f>
        <v>0</v>
      </c>
      <c r="BI116" s="47">
        <f>IFERROR(PIMExport!BI114*1,IFERROR(SUBSTITUTE(PIMExport!BI114,".",",")*1,PIMExport!BI114))</f>
        <v>0</v>
      </c>
      <c r="BJ116" s="47">
        <f>IFERROR(PIMExport!BJ114*1,IFERROR(SUBSTITUTE(PIMExport!BJ114,".",",")*1,PIMExport!BJ114))</f>
        <v>0</v>
      </c>
      <c r="BK116" s="47">
        <f>IFERROR(PIMExport!BK114*1,IFERROR(SUBSTITUTE(PIMExport!BK114,".",",")*1,PIMExport!BK114))</f>
        <v>0</v>
      </c>
      <c r="BL116" s="47">
        <f>IFERROR(PIMExport!BL114*1,IFERROR(SUBSTITUTE(PIMExport!BL114,".",",")*1,PIMExport!BL114))</f>
        <v>0</v>
      </c>
      <c r="BM116" s="47">
        <f>IFERROR(PIMExport!BM114*1,IFERROR(SUBSTITUTE(PIMExport!BM114,".",",")*1,PIMExport!BM114))</f>
        <v>0</v>
      </c>
      <c r="BN116" s="47">
        <f>IFERROR(PIMExport!BN114*1,IFERROR(SUBSTITUTE(PIMExport!BN114,".",",")*1,PIMExport!BN114))</f>
        <v>0</v>
      </c>
      <c r="BO116" s="47">
        <f>IFERROR(PIMExport!BO114*1,IFERROR(SUBSTITUTE(PIMExport!BO114,".",",")*1,PIMExport!BO114))</f>
        <v>0</v>
      </c>
      <c r="BP116" s="47">
        <f>IFERROR(PIMExport!BP114*1,IFERROR(SUBSTITUTE(PIMExport!BP114,".",",")*1,PIMExport!BP114))</f>
        <v>0</v>
      </c>
      <c r="BQ116" s="47">
        <f>IFERROR(PIMExport!BQ114*1,IFERROR(SUBSTITUTE(PIMExport!BQ114,".",",")*1,PIMExport!BQ114))</f>
        <v>0</v>
      </c>
      <c r="BR116" s="47">
        <f>IFERROR(PIMExport!BR114*1,IFERROR(SUBSTITUTE(PIMExport!BR114,".",",")*1,PIMExport!BR114))</f>
        <v>0</v>
      </c>
      <c r="BS116" s="47">
        <f>IFERROR(PIMExport!BS114*1,IFERROR(SUBSTITUTE(PIMExport!BS114,".",",")*1,PIMExport!BS114))</f>
        <v>0</v>
      </c>
      <c r="BT116" s="47">
        <f>IFERROR(PIMExport!BT114*1,IFERROR(SUBSTITUTE(PIMExport!BT114,".",",")*1,PIMExport!BT114))</f>
        <v>0</v>
      </c>
      <c r="BU116" s="47">
        <f>IFERROR(PIMExport!BU114*1,IFERROR(SUBSTITUTE(PIMExport!BU114,".",",")*1,PIMExport!BU114))</f>
        <v>0</v>
      </c>
      <c r="BV116" s="47">
        <f>IFERROR(PIMExport!BV114*1,IFERROR(SUBSTITUTE(PIMExport!BV114,".",",")*1,PIMExport!BV114))</f>
        <v>0</v>
      </c>
      <c r="BW116" s="47">
        <f>IFERROR(PIMExport!BW114*1,IFERROR(SUBSTITUTE(PIMExport!BW114,".",",")*1,PIMExport!BW114))</f>
        <v>0</v>
      </c>
      <c r="BX116" s="47">
        <f>IFERROR(PIMExport!BX114*1,IFERROR(SUBSTITUTE(PIMExport!BX114,".",",")*1,PIMExport!BX114))</f>
        <v>0</v>
      </c>
      <c r="BY116" s="47">
        <f>IFERROR(PIMExport!BY114*1,IFERROR(SUBSTITUTE(PIMExport!BY114,".",",")*1,PIMExport!BY114))</f>
        <v>0</v>
      </c>
      <c r="BZ116" s="47">
        <f>IFERROR(PIMExport!BZ114*1,IFERROR(SUBSTITUTE(PIMExport!BZ114,".",",")*1,PIMExport!BZ114))</f>
        <v>0</v>
      </c>
      <c r="CA116" s="47">
        <f>IFERROR(PIMExport!CA114*1,IFERROR(SUBSTITUTE(PIMExport!CA114,".",",")*1,PIMExport!CA114))</f>
        <v>0</v>
      </c>
      <c r="CB116" s="47">
        <f>IFERROR(PIMExport!CB114*1,IFERROR(SUBSTITUTE(PIMExport!CB114,".",",")*1,PIMExport!CB114))</f>
        <v>0</v>
      </c>
      <c r="CC116" s="47">
        <f>IFERROR(PIMExport!CC114*1,IFERROR(SUBSTITUTE(PIMExport!CC114,".",",")*1,PIMExport!CC114))</f>
        <v>0</v>
      </c>
      <c r="CD116" s="47">
        <f>IFERROR(PIMExport!CD114*1,IFERROR(SUBSTITUTE(PIMExport!CD114,".",",")*1,PIMExport!CD114))</f>
        <v>0</v>
      </c>
      <c r="CE116" s="47">
        <f>IFERROR(PIMExport!CE114*1,IFERROR(SUBSTITUTE(PIMExport!CE114,".",",")*1,PIMExport!CE114))</f>
        <v>0</v>
      </c>
      <c r="CF116" s="47">
        <f>IFERROR(PIMExport!CF114*1,IFERROR(SUBSTITUTE(PIMExport!CF114,".",",")*1,PIMExport!CF114))</f>
        <v>0</v>
      </c>
      <c r="CG116" s="47">
        <f>IFERROR(PIMExport!CG114*1,IFERROR(SUBSTITUTE(PIMExport!CG114,".",",")*1,PIMExport!CG114))</f>
        <v>0</v>
      </c>
      <c r="CH116" s="47">
        <f>IFERROR(PIMExport!CH114*1,IFERROR(SUBSTITUTE(PIMExport!CH114,".",",")*1,PIMExport!CH114))</f>
        <v>0</v>
      </c>
      <c r="CI116" s="47">
        <f>IFERROR(PIMExport!CI114*1,IFERROR(SUBSTITUTE(PIMExport!CI114,".",",")*1,PIMExport!CI114))</f>
        <v>0</v>
      </c>
      <c r="CJ116" s="47">
        <f>IFERROR(PIMExport!CJ114*1,IFERROR(SUBSTITUTE(PIMExport!CJ114,".",",")*1,PIMExport!CJ114))</f>
        <v>0</v>
      </c>
      <c r="CK116" s="47">
        <f>IFERROR(PIMExport!CK114*1,IFERROR(SUBSTITUTE(PIMExport!CK114,".",",")*1,PIMExport!CK114))</f>
        <v>0</v>
      </c>
      <c r="CL116" s="47">
        <f>IFERROR(PIMExport!CL114*1,IFERROR(SUBSTITUTE(PIMExport!CL114,".",",")*1,PIMExport!CL114))</f>
        <v>0</v>
      </c>
      <c r="CM116" s="47">
        <f>IFERROR(PIMExport!CM114*1,IFERROR(SUBSTITUTE(PIMExport!CM114,".",",")*1,PIMExport!CM114))</f>
        <v>0</v>
      </c>
      <c r="CN116" s="47">
        <f>IFERROR(PIMExport!CN114*1,IFERROR(SUBSTITUTE(PIMExport!CN114,".",",")*1,PIMExport!CN114))</f>
        <v>0</v>
      </c>
      <c r="CO116" s="47">
        <f>IFERROR(PIMExport!CO114*1,IFERROR(SUBSTITUTE(PIMExport!CO114,".",",")*1,PIMExport!CO114))</f>
        <v>0</v>
      </c>
      <c r="CP116" s="47">
        <f>IFERROR(PIMExport!CP114*1,IFERROR(SUBSTITUTE(PIMExport!CP114,".",",")*1,PIMExport!CP114))</f>
        <v>0</v>
      </c>
      <c r="CQ116" s="47">
        <f>IFERROR(PIMExport!CQ114*1,IFERROR(SUBSTITUTE(PIMExport!CQ114,".",",")*1,PIMExport!CQ114))</f>
        <v>0</v>
      </c>
      <c r="CR116" s="47">
        <f>IFERROR(PIMExport!CR114*1,IFERROR(SUBSTITUTE(PIMExport!CR114,".",",")*1,PIMExport!CR114))</f>
        <v>0</v>
      </c>
      <c r="CS116" s="47">
        <f>IFERROR(PIMExport!CS114*1,IFERROR(SUBSTITUTE(PIMExport!CS114,".",",")*1,PIMExport!CS114))</f>
        <v>0</v>
      </c>
      <c r="CT116" s="47">
        <f>IFERROR(PIMExport!CT114*1,IFERROR(SUBSTITUTE(PIMExport!CT114,".",",")*1,PIMExport!CT114))</f>
        <v>0</v>
      </c>
      <c r="CU116" s="47">
        <f>IFERROR(PIMExport!CU114*1,IFERROR(SUBSTITUTE(PIMExport!CU114,".",",")*1,PIMExport!CU114))</f>
        <v>19.049999999999901</v>
      </c>
      <c r="CV116" s="47">
        <f>IFERROR(PIMExport!CV114*1,IFERROR(SUBSTITUTE(PIMExport!CV114,".",",")*1,PIMExport!CV114))</f>
        <v>0</v>
      </c>
      <c r="CW116" s="47">
        <f>IFERROR(PIMExport!CW114*1,IFERROR(SUBSTITUTE(PIMExport!CW114,".",",")*1,PIMExport!CW114))</f>
        <v>1.3E-6</v>
      </c>
      <c r="CX116" s="47">
        <f>IFERROR(PIMExport!CX114*1,IFERROR(SUBSTITUTE(PIMExport!CX114,".",",")*1,PIMExport!CX114))</f>
        <v>0</v>
      </c>
      <c r="CY116" s="47">
        <f>IFERROR(PIMExport!CY114*1,IFERROR(SUBSTITUTE(PIMExport!CY114,".",",")*1,PIMExport!CY114))</f>
        <v>0</v>
      </c>
      <c r="CZ116" s="47">
        <f>IFERROR(PIMExport!CZ114*1,IFERROR(SUBSTITUTE(PIMExport!CZ114,".",",")*1,PIMExport!CZ114))</f>
        <v>1150</v>
      </c>
      <c r="DA116" s="47">
        <f>IFERROR(PIMExport!DA114*1,IFERROR(SUBSTITUTE(PIMExport!DA114,".",",")*1,PIMExport!DA114))</f>
        <v>0</v>
      </c>
      <c r="DB116" s="47">
        <f>IFERROR(PIMExport!DB114*1,IFERROR(SUBSTITUTE(PIMExport!DB114,".",",")*1,PIMExport!DB114))</f>
        <v>0</v>
      </c>
      <c r="DC116" s="47">
        <f>IFERROR(PIMExport!DC114*1,IFERROR(SUBSTITUTE(PIMExport!DC114,".",",")*1,PIMExport!DC114))</f>
        <v>6.7564000000000002</v>
      </c>
      <c r="DD116" s="47">
        <f>IFERROR(PIMExport!DD114*1,IFERROR(SUBSTITUTE(PIMExport!DD114,".",",")*1,PIMExport!DD114))</f>
        <v>0</v>
      </c>
      <c r="DE116" s="47">
        <f>IFERROR(PIMExport!DE114*1,IFERROR(SUBSTITUTE(PIMExport!DE114,".",",")*1,PIMExport!DE114))</f>
        <v>0</v>
      </c>
      <c r="DF116" s="47">
        <f>IFERROR(PIMExport!DF114*1,IFERROR(SUBSTITUTE(PIMExport!DF114,".",",")*1,PIMExport!DF114))</f>
        <v>0</v>
      </c>
      <c r="DG116" s="47">
        <f>IFERROR(PIMExport!DG114*1,IFERROR(SUBSTITUTE(PIMExport!DG114,".",",")*1,PIMExport!DG114))</f>
        <v>0</v>
      </c>
      <c r="DH116" s="47" t="str">
        <f>IFERROR(PIMExport!DH114*1,IFERROR(SUBSTITUTE(PIMExport!DH114,".",",")*1,PIMExport!DH114))</f>
        <v>Equal to or better than 0.025 mm</v>
      </c>
      <c r="DI116" s="47">
        <f>IFERROR(PIMExport!DI114*1,IFERROR(SUBSTITUTE(PIMExport!DI114,".",",")*1,PIMExport!DI114))</f>
        <v>0</v>
      </c>
      <c r="DJ116" s="47" t="str">
        <f>IFERROR(PIMExport!DJ114*1,IFERROR(SUBSTITUTE(PIMExport!DJ114,".",",")*1,PIMExport!DJ114))</f>
        <v>4.5 x 1.625 in</v>
      </c>
      <c r="DK116" s="47" t="str">
        <f>IFERROR(PIMExport!DK114*1,IFERROR(SUBSTITUTE(PIMExport!DK114,".",",")*1,PIMExport!DK114))</f>
        <v>0.375 in</v>
      </c>
      <c r="DL116" s="47">
        <f>IFERROR(PIMExport!DL114*1,IFERROR(SUBSTITUTE(PIMExport!DL114,".",",")*1,PIMExport!DL114))</f>
        <v>114.3</v>
      </c>
      <c r="DM116" s="47">
        <f>IFERROR(PIMExport!DM114*1,IFERROR(SUBSTITUTE(PIMExport!DM114,".",",")*1,PIMExport!DM114))</f>
        <v>0</v>
      </c>
      <c r="DN116" s="47">
        <f>IFERROR(PIMExport!DN114*1,IFERROR(SUBSTITUTE(PIMExport!DN114,".",",")*1,PIMExport!DN114))</f>
        <v>0.8</v>
      </c>
      <c r="DO116" s="47" t="str">
        <f>IFERROR(PIMExport!DO114*1,IFERROR(SUBSTITUTE(PIMExport!DO114,".",",")*1,PIMExport!DO114))</f>
        <v>inside</v>
      </c>
    </row>
    <row r="117" spans="1:119">
      <c r="A117" s="47" t="str">
        <f>IFERROR(PIMExport!A115*1,IFERROR(SUBSTITUTE(PIMExport!A115,".",",")*1,PIMExport!A115))</f>
        <v>2DB08E0</v>
      </c>
      <c r="B117" s="47" t="str">
        <f>IFERROR(PIMExport!B115*1,IFERROR(SUBSTITUTE(PIMExport!B115,".",",")*1,PIMExport!B115))</f>
        <v>Leadscrew</v>
      </c>
      <c r="C117" s="47" t="str">
        <f>IFERROR(PIMExport!C115*1,IFERROR(SUBSTITUTE(PIMExport!C115,".",",")*1,PIMExport!C115))</f>
        <v>Ball Guide</v>
      </c>
      <c r="D117" s="47">
        <f>IFERROR(PIMExport!D115*1,IFERROR(SUBSTITUTE(PIMExport!D115,".",",")*1,PIMExport!D115))</f>
        <v>1041.4000000000001</v>
      </c>
      <c r="E117" s="47">
        <f>IFERROR(PIMExport!E115*1,IFERROR(SUBSTITUTE(PIMExport!E115,".",",")*1,PIMExport!E115))</f>
        <v>0.86</v>
      </c>
      <c r="F117" s="47">
        <f>IFERROR(PIMExport!F115*1,IFERROR(SUBSTITUTE(PIMExport!F115,".",",")*1,PIMExport!F115))</f>
        <v>0</v>
      </c>
      <c r="G117" s="47">
        <f>IFERROR(PIMExport!G115*1,IFERROR(SUBSTITUTE(PIMExport!G115,".",",")*1,PIMExport!G115))</f>
        <v>2.7</v>
      </c>
      <c r="H117" s="47">
        <f>IFERROR(PIMExport!H115*1,IFERROR(SUBSTITUTE(PIMExport!H115,".",",")*1,PIMExport!H115))</f>
        <v>0.53</v>
      </c>
      <c r="I117" s="47">
        <f>IFERROR(PIMExport!I115*1,IFERROR(SUBSTITUTE(PIMExport!I115,".",",")*1,PIMExport!I115))</f>
        <v>82.55</v>
      </c>
      <c r="J117" s="47">
        <f>IFERROR(PIMExport!J115*1,IFERROR(SUBSTITUTE(PIMExport!J115,".",",")*1,PIMExport!J115))</f>
        <v>76.2</v>
      </c>
      <c r="K117" s="47">
        <f>IFERROR(PIMExport!K115*1,IFERROR(SUBSTITUTE(PIMExport!K115,".",",")*1,PIMExport!K115))</f>
        <v>19.05</v>
      </c>
      <c r="L117" s="47">
        <f>IFERROR(PIMExport!L115*1,IFERROR(SUBSTITUTE(PIMExport!L115,".",",")*1,PIMExport!L115))</f>
        <v>1.9999999999999999E-6</v>
      </c>
      <c r="M117" s="47">
        <f>IFERROR(PIMExport!M115*1,IFERROR(SUBSTITUTE(PIMExport!M115,".",",")*1,PIMExport!M115))</f>
        <v>0.84</v>
      </c>
      <c r="N117" s="47">
        <f>IFERROR(PIMExport!N115*1,IFERROR(SUBSTITUTE(PIMExport!N115,".",",")*1,PIMExport!N115))</f>
        <v>99999</v>
      </c>
      <c r="O117" s="47">
        <f>IFERROR(PIMExport!O115*1,IFERROR(SUBSTITUTE(PIMExport!O115,".",",")*1,PIMExport!O115))</f>
        <v>99999</v>
      </c>
      <c r="P117" s="47">
        <f>IFERROR(PIMExport!P115*1,IFERROR(SUBSTITUTE(PIMExport!P115,".",",")*1,PIMExport!P115))</f>
        <v>2000</v>
      </c>
      <c r="Q117" s="47">
        <f>IFERROR(PIMExport!Q115*1,IFERROR(SUBSTITUTE(PIMExport!Q115,".",",")*1,PIMExport!Q115))</f>
        <v>6.4000000000000001E-2</v>
      </c>
      <c r="R117" s="47">
        <f>IFERROR(PIMExport!R115*1,IFERROR(SUBSTITUTE(PIMExport!R115,".",",")*1,PIMExport!R115))</f>
        <v>6.4000000000000001E-2</v>
      </c>
      <c r="S117" s="47">
        <f>IFERROR(PIMExport!S115*1,IFERROR(SUBSTITUTE(PIMExport!S115,".",",")*1,PIMExport!S115))</f>
        <v>6.4000000000000001E-2</v>
      </c>
      <c r="T117" s="47">
        <f>IFERROR(PIMExport!T115*1,IFERROR(SUBSTITUTE(PIMExport!T115,".",",")*1,PIMExport!T115))</f>
        <v>0.5</v>
      </c>
      <c r="U117" s="47">
        <f>IFERROR(PIMExport!U115*1,IFERROR(SUBSTITUTE(PIMExport!U115,".",",")*1,PIMExport!U115))</f>
        <v>2E-3</v>
      </c>
      <c r="V117" s="47">
        <f>IFERROR(PIMExport!V115*1,IFERROR(SUBSTITUTE(PIMExport!V115,".",",")*1,PIMExport!V115))</f>
        <v>0</v>
      </c>
      <c r="W117" s="47">
        <f>IFERROR(PIMExport!W115*1,IFERROR(SUBSTITUTE(PIMExport!W115,".",",")*1,PIMExport!W115))</f>
        <v>0</v>
      </c>
      <c r="X117" s="47">
        <f>IFERROR(PIMExport!X115*1,IFERROR(SUBSTITUTE(PIMExport!X115,".",",")*1,PIMExport!X115))</f>
        <v>0</v>
      </c>
      <c r="Y117" s="47">
        <f>IFERROR(PIMExport!Y115*1,IFERROR(SUBSTITUTE(PIMExport!Y115,".",",")*1,PIMExport!Y115))</f>
        <v>89</v>
      </c>
      <c r="Z117" s="47">
        <f>IFERROR(PIMExport!Z115*1,IFERROR(SUBSTITUTE(PIMExport!Z115,".",",")*1,PIMExport!Z115))</f>
        <v>0</v>
      </c>
      <c r="AA117" s="47">
        <f>IFERROR(PIMExport!AA115*1,IFERROR(SUBSTITUTE(PIMExport!AA115,".",",")*1,PIMExport!AA115))</f>
        <v>0</v>
      </c>
      <c r="AB117" s="47">
        <f>IFERROR(PIMExport!AB115*1,IFERROR(SUBSTITUTE(PIMExport!AB115,".",",")*1,PIMExport!AB115))</f>
        <v>0</v>
      </c>
      <c r="AC117" s="47">
        <f>IFERROR(PIMExport!AC115*1,IFERROR(SUBSTITUTE(PIMExport!AC115,".",",")*1,PIMExport!AC115))</f>
        <v>0</v>
      </c>
      <c r="AD117" s="47">
        <f>IFERROR(PIMExport!AD115*1,IFERROR(SUBSTITUTE(PIMExport!AD115,".",",")*1,PIMExport!AD115))</f>
        <v>0</v>
      </c>
      <c r="AE117" s="47">
        <f>IFERROR(PIMExport!AE115*1,IFERROR(SUBSTITUTE(PIMExport!AE115,".",",")*1,PIMExport!AE115))</f>
        <v>748</v>
      </c>
      <c r="AF117" s="47">
        <f>IFERROR(PIMExport!AF115*1,IFERROR(SUBSTITUTE(PIMExport!AF115,".",",")*1,PIMExport!AF115))</f>
        <v>1495</v>
      </c>
      <c r="AG117" s="47">
        <f>IFERROR(PIMExport!AG115*1,IFERROR(SUBSTITUTE(PIMExport!AG115,".",",")*1,PIMExport!AG115))</f>
        <v>56.5</v>
      </c>
      <c r="AH117" s="47">
        <f>IFERROR(PIMExport!AH115*1,IFERROR(SUBSTITUTE(PIMExport!AH115,".",",")*1,PIMExport!AH115))</f>
        <v>56.5</v>
      </c>
      <c r="AI117" s="47">
        <f>IFERROR(PIMExport!AI115*1,IFERROR(SUBSTITUTE(PIMExport!AI115,".",",")*1,PIMExport!AI115))</f>
        <v>28.2</v>
      </c>
      <c r="AJ117" s="47">
        <f>IFERROR(PIMExport!AJ115*1,IFERROR(SUBSTITUTE(PIMExport!AJ115,".",",")*1,PIMExport!AJ115))</f>
        <v>0</v>
      </c>
      <c r="AK117" s="47">
        <f>IFERROR(PIMExport!AK115*1,IFERROR(SUBSTITUTE(PIMExport!AK115,".",",")*1,PIMExport!AK115))</f>
        <v>0</v>
      </c>
      <c r="AL117" s="47">
        <f>IFERROR(PIMExport!AL115*1,IFERROR(SUBSTITUTE(PIMExport!AL115,".",",")*1,PIMExport!AL115))</f>
        <v>0.84658199999999995</v>
      </c>
      <c r="AM117" s="47">
        <f>IFERROR(PIMExport!AM115*1,IFERROR(SUBSTITUTE(PIMExport!AM115,".",",")*1,PIMExport!AM115))</f>
        <v>9.7789999999999999</v>
      </c>
      <c r="AN117" s="47">
        <f>IFERROR(PIMExport!AN115*1,IFERROR(SUBSTITUTE(PIMExport!AN115,".",",")*1,PIMExport!AN115))</f>
        <v>1</v>
      </c>
      <c r="AO117" s="47">
        <f>IFERROR(PIMExport!AO115*1,IFERROR(SUBSTITUTE(PIMExport!AO115,".",",")*1,PIMExport!AO115))</f>
        <v>2663</v>
      </c>
      <c r="AP117" s="47">
        <f>IFERROR(PIMExport!AP115*1,IFERROR(SUBSTITUTE(PIMExport!AP115,".",",")*1,PIMExport!AP115))</f>
        <v>0</v>
      </c>
      <c r="AQ117" s="47">
        <f>IFERROR(PIMExport!AQ115*1,IFERROR(SUBSTITUTE(PIMExport!AQ115,".",",")*1,PIMExport!AQ115))</f>
        <v>0</v>
      </c>
      <c r="AR117" s="47">
        <f>IFERROR(PIMExport!AR115*1,IFERROR(SUBSTITUTE(PIMExport!AR115,".",",")*1,PIMExport!AR115))</f>
        <v>0</v>
      </c>
      <c r="AS117" s="47">
        <f>IFERROR(PIMExport!AS115*1,IFERROR(SUBSTITUTE(PIMExport!AS115,".",",")*1,PIMExport!AS115))</f>
        <v>0</v>
      </c>
      <c r="AT117" s="47">
        <f>IFERROR(PIMExport!AT115*1,IFERROR(SUBSTITUTE(PIMExport!AT115,".",",")*1,PIMExport!AT115))</f>
        <v>0</v>
      </c>
      <c r="AU117" s="47">
        <f>IFERROR(PIMExport!AU115*1,IFERROR(SUBSTITUTE(PIMExport!AU115,".",",")*1,PIMExport!AU115))</f>
        <v>0</v>
      </c>
      <c r="AV117" s="47">
        <f>IFERROR(PIMExport!AV115*1,IFERROR(SUBSTITUTE(PIMExport!AV115,".",",")*1,PIMExport!AV115))</f>
        <v>0</v>
      </c>
      <c r="AW117" s="47">
        <f>IFERROR(PIMExport!AW115*1,IFERROR(SUBSTITUTE(PIMExport!AW115,".",",")*1,PIMExport!AW115))</f>
        <v>0</v>
      </c>
      <c r="AX117" s="47">
        <f>IFERROR(PIMExport!AX115*1,IFERROR(SUBSTITUTE(PIMExport!AX115,".",",")*1,PIMExport!AX115))</f>
        <v>0</v>
      </c>
      <c r="AY117" s="47">
        <f>IFERROR(PIMExport!AY115*1,IFERROR(SUBSTITUTE(PIMExport!AY115,".",",")*1,PIMExport!AY115))</f>
        <v>0</v>
      </c>
      <c r="AZ117" s="47">
        <f>IFERROR(PIMExport!AZ115*1,IFERROR(SUBSTITUTE(PIMExport!AZ115,".",",")*1,PIMExport!AZ115))</f>
        <v>0</v>
      </c>
      <c r="BA117" s="47">
        <f>IFERROR(PIMExport!BA115*1,IFERROR(SUBSTITUTE(PIMExport!BA115,".",",")*1,PIMExport!BA115))</f>
        <v>0</v>
      </c>
      <c r="BB117" s="47">
        <f>IFERROR(PIMExport!BB115*1,IFERROR(SUBSTITUTE(PIMExport!BB115,".",",")*1,PIMExport!BB115))</f>
        <v>0</v>
      </c>
      <c r="BC117" s="47">
        <f>IFERROR(PIMExport!BC115*1,IFERROR(SUBSTITUTE(PIMExport!BC115,".",",")*1,PIMExport!BC115))</f>
        <v>0</v>
      </c>
      <c r="BD117" s="47">
        <f>IFERROR(PIMExport!BD115*1,IFERROR(SUBSTITUTE(PIMExport!BD115,".",",")*1,PIMExport!BD115))</f>
        <v>0</v>
      </c>
      <c r="BE117" s="47">
        <f>IFERROR(PIMExport!BE115*1,IFERROR(SUBSTITUTE(PIMExport!BE115,".",",")*1,PIMExport!BE115))</f>
        <v>0</v>
      </c>
      <c r="BF117" s="47">
        <f>IFERROR(PIMExport!BF115*1,IFERROR(SUBSTITUTE(PIMExport!BF115,".",",")*1,PIMExport!BF115))</f>
        <v>0</v>
      </c>
      <c r="BG117" s="47">
        <f>IFERROR(PIMExport!BG115*1,IFERROR(SUBSTITUTE(PIMExport!BG115,".",",")*1,PIMExport!BG115))</f>
        <v>178</v>
      </c>
      <c r="BH117" s="47">
        <f>IFERROR(PIMExport!BH115*1,IFERROR(SUBSTITUTE(PIMExport!BH115,".",",")*1,PIMExport!BH115))</f>
        <v>0</v>
      </c>
      <c r="BI117" s="47">
        <f>IFERROR(PIMExport!BI115*1,IFERROR(SUBSTITUTE(PIMExport!BI115,".",",")*1,PIMExport!BI115))</f>
        <v>0</v>
      </c>
      <c r="BJ117" s="47">
        <f>IFERROR(PIMExport!BJ115*1,IFERROR(SUBSTITUTE(PIMExport!BJ115,".",",")*1,PIMExport!BJ115))</f>
        <v>0</v>
      </c>
      <c r="BK117" s="47">
        <f>IFERROR(PIMExport!BK115*1,IFERROR(SUBSTITUTE(PIMExport!BK115,".",",")*1,PIMExport!BK115))</f>
        <v>0</v>
      </c>
      <c r="BL117" s="47">
        <f>IFERROR(PIMExport!BL115*1,IFERROR(SUBSTITUTE(PIMExport!BL115,".",",")*1,PIMExport!BL115))</f>
        <v>0</v>
      </c>
      <c r="BM117" s="47">
        <f>IFERROR(PIMExport!BM115*1,IFERROR(SUBSTITUTE(PIMExport!BM115,".",",")*1,PIMExport!BM115))</f>
        <v>0</v>
      </c>
      <c r="BN117" s="47">
        <f>IFERROR(PIMExport!BN115*1,IFERROR(SUBSTITUTE(PIMExport!BN115,".",",")*1,PIMExport!BN115))</f>
        <v>0</v>
      </c>
      <c r="BO117" s="47">
        <f>IFERROR(PIMExport!BO115*1,IFERROR(SUBSTITUTE(PIMExport!BO115,".",",")*1,PIMExport!BO115))</f>
        <v>0</v>
      </c>
      <c r="BP117" s="47">
        <f>IFERROR(PIMExport!BP115*1,IFERROR(SUBSTITUTE(PIMExport!BP115,".",",")*1,PIMExport!BP115))</f>
        <v>0</v>
      </c>
      <c r="BQ117" s="47">
        <f>IFERROR(PIMExport!BQ115*1,IFERROR(SUBSTITUTE(PIMExport!BQ115,".",",")*1,PIMExport!BQ115))</f>
        <v>0</v>
      </c>
      <c r="BR117" s="47">
        <f>IFERROR(PIMExport!BR115*1,IFERROR(SUBSTITUTE(PIMExport!BR115,".",",")*1,PIMExport!BR115))</f>
        <v>0</v>
      </c>
      <c r="BS117" s="47">
        <f>IFERROR(PIMExport!BS115*1,IFERROR(SUBSTITUTE(PIMExport!BS115,".",",")*1,PIMExport!BS115))</f>
        <v>0</v>
      </c>
      <c r="BT117" s="47">
        <f>IFERROR(PIMExport!BT115*1,IFERROR(SUBSTITUTE(PIMExport!BT115,".",",")*1,PIMExport!BT115))</f>
        <v>0</v>
      </c>
      <c r="BU117" s="47">
        <f>IFERROR(PIMExport!BU115*1,IFERROR(SUBSTITUTE(PIMExport!BU115,".",",")*1,PIMExport!BU115))</f>
        <v>0</v>
      </c>
      <c r="BV117" s="47">
        <f>IFERROR(PIMExport!BV115*1,IFERROR(SUBSTITUTE(PIMExport!BV115,".",",")*1,PIMExport!BV115))</f>
        <v>0</v>
      </c>
      <c r="BW117" s="47">
        <f>IFERROR(PIMExport!BW115*1,IFERROR(SUBSTITUTE(PIMExport!BW115,".",",")*1,PIMExport!BW115))</f>
        <v>0</v>
      </c>
      <c r="BX117" s="47">
        <f>IFERROR(PIMExport!BX115*1,IFERROR(SUBSTITUTE(PIMExport!BX115,".",",")*1,PIMExport!BX115))</f>
        <v>0</v>
      </c>
      <c r="BY117" s="47">
        <f>IFERROR(PIMExport!BY115*1,IFERROR(SUBSTITUTE(PIMExport!BY115,".",",")*1,PIMExport!BY115))</f>
        <v>0</v>
      </c>
      <c r="BZ117" s="47">
        <f>IFERROR(PIMExport!BZ115*1,IFERROR(SUBSTITUTE(PIMExport!BZ115,".",",")*1,PIMExport!BZ115))</f>
        <v>0</v>
      </c>
      <c r="CA117" s="47">
        <f>IFERROR(PIMExport!CA115*1,IFERROR(SUBSTITUTE(PIMExport!CA115,".",",")*1,PIMExport!CA115))</f>
        <v>0</v>
      </c>
      <c r="CB117" s="47">
        <f>IFERROR(PIMExport!CB115*1,IFERROR(SUBSTITUTE(PIMExport!CB115,".",",")*1,PIMExport!CB115))</f>
        <v>0</v>
      </c>
      <c r="CC117" s="47">
        <f>IFERROR(PIMExport!CC115*1,IFERROR(SUBSTITUTE(PIMExport!CC115,".",",")*1,PIMExport!CC115))</f>
        <v>0</v>
      </c>
      <c r="CD117" s="47">
        <f>IFERROR(PIMExport!CD115*1,IFERROR(SUBSTITUTE(PIMExport!CD115,".",",")*1,PIMExport!CD115))</f>
        <v>0</v>
      </c>
      <c r="CE117" s="47">
        <f>IFERROR(PIMExport!CE115*1,IFERROR(SUBSTITUTE(PIMExport!CE115,".",",")*1,PIMExport!CE115))</f>
        <v>0</v>
      </c>
      <c r="CF117" s="47">
        <f>IFERROR(PIMExport!CF115*1,IFERROR(SUBSTITUTE(PIMExport!CF115,".",",")*1,PIMExport!CF115))</f>
        <v>0</v>
      </c>
      <c r="CG117" s="47">
        <f>IFERROR(PIMExport!CG115*1,IFERROR(SUBSTITUTE(PIMExport!CG115,".",",")*1,PIMExport!CG115))</f>
        <v>0</v>
      </c>
      <c r="CH117" s="47">
        <f>IFERROR(PIMExport!CH115*1,IFERROR(SUBSTITUTE(PIMExport!CH115,".",",")*1,PIMExport!CH115))</f>
        <v>0</v>
      </c>
      <c r="CI117" s="47">
        <f>IFERROR(PIMExport!CI115*1,IFERROR(SUBSTITUTE(PIMExport!CI115,".",",")*1,PIMExport!CI115))</f>
        <v>0</v>
      </c>
      <c r="CJ117" s="47">
        <f>IFERROR(PIMExport!CJ115*1,IFERROR(SUBSTITUTE(PIMExport!CJ115,".",",")*1,PIMExport!CJ115))</f>
        <v>0</v>
      </c>
      <c r="CK117" s="47">
        <f>IFERROR(PIMExport!CK115*1,IFERROR(SUBSTITUTE(PIMExport!CK115,".",",")*1,PIMExport!CK115))</f>
        <v>0</v>
      </c>
      <c r="CL117" s="47">
        <f>IFERROR(PIMExport!CL115*1,IFERROR(SUBSTITUTE(PIMExport!CL115,".",",")*1,PIMExport!CL115))</f>
        <v>0</v>
      </c>
      <c r="CM117" s="47">
        <f>IFERROR(PIMExport!CM115*1,IFERROR(SUBSTITUTE(PIMExport!CM115,".",",")*1,PIMExport!CM115))</f>
        <v>0</v>
      </c>
      <c r="CN117" s="47">
        <f>IFERROR(PIMExport!CN115*1,IFERROR(SUBSTITUTE(PIMExport!CN115,".",",")*1,PIMExport!CN115))</f>
        <v>0</v>
      </c>
      <c r="CO117" s="47">
        <f>IFERROR(PIMExport!CO115*1,IFERROR(SUBSTITUTE(PIMExport!CO115,".",",")*1,PIMExport!CO115))</f>
        <v>0</v>
      </c>
      <c r="CP117" s="47">
        <f>IFERROR(PIMExport!CP115*1,IFERROR(SUBSTITUTE(PIMExport!CP115,".",",")*1,PIMExport!CP115))</f>
        <v>0</v>
      </c>
      <c r="CQ117" s="47">
        <f>IFERROR(PIMExport!CQ115*1,IFERROR(SUBSTITUTE(PIMExport!CQ115,".",",")*1,PIMExport!CQ115))</f>
        <v>0</v>
      </c>
      <c r="CR117" s="47">
        <f>IFERROR(PIMExport!CR115*1,IFERROR(SUBSTITUTE(PIMExport!CR115,".",",")*1,PIMExport!CR115))</f>
        <v>0</v>
      </c>
      <c r="CS117" s="47">
        <f>IFERROR(PIMExport!CS115*1,IFERROR(SUBSTITUTE(PIMExport!CS115,".",",")*1,PIMExport!CS115))</f>
        <v>0</v>
      </c>
      <c r="CT117" s="47">
        <f>IFERROR(PIMExport!CT115*1,IFERROR(SUBSTITUTE(PIMExport!CT115,".",",")*1,PIMExport!CT115))</f>
        <v>0</v>
      </c>
      <c r="CU117" s="47">
        <f>IFERROR(PIMExport!CU115*1,IFERROR(SUBSTITUTE(PIMExport!CU115,".",",")*1,PIMExport!CU115))</f>
        <v>25.4</v>
      </c>
      <c r="CV117" s="47">
        <f>IFERROR(PIMExport!CV115*1,IFERROR(SUBSTITUTE(PIMExport!CV115,".",",")*1,PIMExport!CV115))</f>
        <v>0</v>
      </c>
      <c r="CW117" s="47">
        <f>IFERROR(PIMExport!CW115*1,IFERROR(SUBSTITUTE(PIMExport!CW115,".",",")*1,PIMExport!CW115))</f>
        <v>1.3E-6</v>
      </c>
      <c r="CX117" s="47">
        <f>IFERROR(PIMExport!CX115*1,IFERROR(SUBSTITUTE(PIMExport!CX115,".",",")*1,PIMExport!CX115))</f>
        <v>0</v>
      </c>
      <c r="CY117" s="47">
        <f>IFERROR(PIMExport!CY115*1,IFERROR(SUBSTITUTE(PIMExport!CY115,".",",")*1,PIMExport!CY115))</f>
        <v>0</v>
      </c>
      <c r="CZ117" s="47">
        <f>IFERROR(PIMExport!CZ115*1,IFERROR(SUBSTITUTE(PIMExport!CZ115,".",",")*1,PIMExport!CZ115))</f>
        <v>1150</v>
      </c>
      <c r="DA117" s="47">
        <f>IFERROR(PIMExport!DA115*1,IFERROR(SUBSTITUTE(PIMExport!DA115,".",",")*1,PIMExport!DA115))</f>
        <v>0</v>
      </c>
      <c r="DB117" s="47">
        <f>IFERROR(PIMExport!DB115*1,IFERROR(SUBSTITUTE(PIMExport!DB115,".",",")*1,PIMExport!DB115))</f>
        <v>0</v>
      </c>
      <c r="DC117" s="47">
        <f>IFERROR(PIMExport!DC115*1,IFERROR(SUBSTITUTE(PIMExport!DC115,".",",")*1,PIMExport!DC115))</f>
        <v>6.7564000000000002</v>
      </c>
      <c r="DD117" s="47">
        <f>IFERROR(PIMExport!DD115*1,IFERROR(SUBSTITUTE(PIMExport!DD115,".",",")*1,PIMExport!DD115))</f>
        <v>0</v>
      </c>
      <c r="DE117" s="47">
        <f>IFERROR(PIMExport!DE115*1,IFERROR(SUBSTITUTE(PIMExport!DE115,".",",")*1,PIMExport!DE115))</f>
        <v>0</v>
      </c>
      <c r="DF117" s="47">
        <f>IFERROR(PIMExport!DF115*1,IFERROR(SUBSTITUTE(PIMExport!DF115,".",",")*1,PIMExport!DF115))</f>
        <v>0</v>
      </c>
      <c r="DG117" s="47">
        <f>IFERROR(PIMExport!DG115*1,IFERROR(SUBSTITUTE(PIMExport!DG115,".",",")*1,PIMExport!DG115))</f>
        <v>0</v>
      </c>
      <c r="DH117" s="47" t="str">
        <f>IFERROR(PIMExport!DH115*1,IFERROR(SUBSTITUTE(PIMExport!DH115,".",",")*1,PIMExport!DH115))</f>
        <v>Equal to or better than 0.025 mm</v>
      </c>
      <c r="DI117" s="47">
        <f>IFERROR(PIMExport!DI115*1,IFERROR(SUBSTITUTE(PIMExport!DI115,".",",")*1,PIMExport!DI115))</f>
        <v>0</v>
      </c>
      <c r="DJ117" s="47" t="str">
        <f>IFERROR(PIMExport!DJ115*1,IFERROR(SUBSTITUTE(PIMExport!DJ115,".",",")*1,PIMExport!DJ115))</f>
        <v>4.5 x 1.625 in</v>
      </c>
      <c r="DK117" s="47" t="str">
        <f>IFERROR(PIMExport!DK115*1,IFERROR(SUBSTITUTE(PIMExport!DK115,".",",")*1,PIMExport!DK115))</f>
        <v>0.375 in</v>
      </c>
      <c r="DL117" s="47">
        <f>IFERROR(PIMExport!DL115*1,IFERROR(SUBSTITUTE(PIMExport!DL115,".",",")*1,PIMExport!DL115))</f>
        <v>114.3</v>
      </c>
      <c r="DM117" s="47">
        <f>IFERROR(PIMExport!DM115*1,IFERROR(SUBSTITUTE(PIMExport!DM115,".",",")*1,PIMExport!DM115))</f>
        <v>0</v>
      </c>
      <c r="DN117" s="47">
        <f>IFERROR(PIMExport!DN115*1,IFERROR(SUBSTITUTE(PIMExport!DN115,".",",")*1,PIMExport!DN115))</f>
        <v>0.8</v>
      </c>
      <c r="DO117" s="47" t="str">
        <f>IFERROR(PIMExport!DO115*1,IFERROR(SUBSTITUTE(PIMExport!DO115,".",",")*1,PIMExport!DO115))</f>
        <v>inside</v>
      </c>
    </row>
    <row r="118" spans="1:119">
      <c r="A118" s="47" t="str">
        <f>IFERROR(PIMExport!A116*1,IFERROR(SUBSTITUTE(PIMExport!A116,".",",")*1,PIMExport!A116))</f>
        <v>2DB12F0</v>
      </c>
      <c r="B118" s="47" t="str">
        <f>IFERROR(PIMExport!B116*1,IFERROR(SUBSTITUTE(PIMExport!B116,".",",")*1,PIMExport!B116))</f>
        <v>BallScrew</v>
      </c>
      <c r="C118" s="47" t="str">
        <f>IFERROR(PIMExport!C116*1,IFERROR(SUBSTITUTE(PIMExport!C116,".",",")*1,PIMExport!C116))</f>
        <v>Ball Guide</v>
      </c>
      <c r="D118" s="47">
        <f>IFERROR(PIMExport!D116*1,IFERROR(SUBSTITUTE(PIMExport!D116,".",",")*1,PIMExport!D116))</f>
        <v>1600.2</v>
      </c>
      <c r="E118" s="47">
        <f>IFERROR(PIMExport!E116*1,IFERROR(SUBSTITUTE(PIMExport!E116,".",",")*1,PIMExport!E116))</f>
        <v>1.95</v>
      </c>
      <c r="F118" s="47">
        <f>IFERROR(PIMExport!F116*1,IFERROR(SUBSTITUTE(PIMExport!F116,".",",")*1,PIMExport!F116))</f>
        <v>0</v>
      </c>
      <c r="G118" s="47">
        <f>IFERROR(PIMExport!G116*1,IFERROR(SUBSTITUTE(PIMExport!G116,".",",")*1,PIMExport!G116))</f>
        <v>5.99</v>
      </c>
      <c r="H118" s="47">
        <f>IFERROR(PIMExport!H116*1,IFERROR(SUBSTITUTE(PIMExport!H116,".",",")*1,PIMExport!H116))</f>
        <v>1.05</v>
      </c>
      <c r="I118" s="47">
        <f>IFERROR(PIMExport!I116*1,IFERROR(SUBSTITUTE(PIMExport!I116,".",",")*1,PIMExport!I116))</f>
        <v>111</v>
      </c>
      <c r="J118" s="47">
        <f>IFERROR(PIMExport!J116*1,IFERROR(SUBSTITUTE(PIMExport!J116,".",",")*1,PIMExport!J116))</f>
        <v>101.6</v>
      </c>
      <c r="K118" s="47">
        <f>IFERROR(PIMExport!K116*1,IFERROR(SUBSTITUTE(PIMExport!K116,".",",")*1,PIMExport!K116))</f>
        <v>25.4</v>
      </c>
      <c r="L118" s="47">
        <f>IFERROR(PIMExport!L116*1,IFERROR(SUBSTITUTE(PIMExport!L116,".",",")*1,PIMExport!L116))</f>
        <v>1.0000000000000001E-5</v>
      </c>
      <c r="M118" s="47">
        <f>IFERROR(PIMExport!M116*1,IFERROR(SUBSTITUTE(PIMExport!M116,".",",")*1,PIMExport!M116))</f>
        <v>0.9</v>
      </c>
      <c r="N118" s="47">
        <f>IFERROR(PIMExport!N116*1,IFERROR(SUBSTITUTE(PIMExport!N116,".",",")*1,PIMExport!N116))</f>
        <v>99999</v>
      </c>
      <c r="O118" s="47">
        <f>IFERROR(PIMExport!O116*1,IFERROR(SUBSTITUTE(PIMExport!O116,".",",")*1,PIMExport!O116))</f>
        <v>99999</v>
      </c>
      <c r="P118" s="47">
        <f>IFERROR(PIMExport!P116*1,IFERROR(SUBSTITUTE(PIMExport!P116,".",",")*1,PIMExport!P116))</f>
        <v>3000</v>
      </c>
      <c r="Q118" s="47">
        <f>IFERROR(PIMExport!Q116*1,IFERROR(SUBSTITUTE(PIMExport!Q116,".",",")*1,PIMExport!Q116))</f>
        <v>0.09</v>
      </c>
      <c r="R118" s="47">
        <f>IFERROR(PIMExport!R116*1,IFERROR(SUBSTITUTE(PIMExport!R116,".",",")*1,PIMExport!R116))</f>
        <v>0.09</v>
      </c>
      <c r="S118" s="47">
        <f>IFERROR(PIMExport!S116*1,IFERROR(SUBSTITUTE(PIMExport!S116,".",",")*1,PIMExport!S116))</f>
        <v>0.09</v>
      </c>
      <c r="T118" s="47">
        <f>IFERROR(PIMExport!T116*1,IFERROR(SUBSTITUTE(PIMExport!T116,".",",")*1,PIMExport!T116))</f>
        <v>0.75</v>
      </c>
      <c r="U118" s="47">
        <f>IFERROR(PIMExport!U116*1,IFERROR(SUBSTITUTE(PIMExport!U116,".",",")*1,PIMExport!U116))</f>
        <v>2E-3</v>
      </c>
      <c r="V118" s="47">
        <f>IFERROR(PIMExport!V116*1,IFERROR(SUBSTITUTE(PIMExport!V116,".",",")*1,PIMExport!V116))</f>
        <v>0</v>
      </c>
      <c r="W118" s="47">
        <f>IFERROR(PIMExport!W116*1,IFERROR(SUBSTITUTE(PIMExport!W116,".",",")*1,PIMExport!W116))</f>
        <v>0</v>
      </c>
      <c r="X118" s="47">
        <f>IFERROR(PIMExport!X116*1,IFERROR(SUBSTITUTE(PIMExport!X116,".",",")*1,PIMExport!X116))</f>
        <v>0</v>
      </c>
      <c r="Y118" s="47">
        <f>IFERROR(PIMExport!Y116*1,IFERROR(SUBSTITUTE(PIMExport!Y116,".",",")*1,PIMExport!Y116))</f>
        <v>846</v>
      </c>
      <c r="Z118" s="47">
        <f>IFERROR(PIMExport!Z116*1,IFERROR(SUBSTITUTE(PIMExport!Z116,".",",")*1,PIMExport!Z116))</f>
        <v>0</v>
      </c>
      <c r="AA118" s="47">
        <f>IFERROR(PIMExport!AA116*1,IFERROR(SUBSTITUTE(PIMExport!AA116,".",",")*1,PIMExport!AA116))</f>
        <v>0</v>
      </c>
      <c r="AB118" s="47">
        <f>IFERROR(PIMExport!AB116*1,IFERROR(SUBSTITUTE(PIMExport!AB116,".",",")*1,PIMExport!AB116))</f>
        <v>0</v>
      </c>
      <c r="AC118" s="47">
        <f>IFERROR(PIMExport!AC116*1,IFERROR(SUBSTITUTE(PIMExport!AC116,".",",")*1,PIMExport!AC116))</f>
        <v>0</v>
      </c>
      <c r="AD118" s="47">
        <f>IFERROR(PIMExport!AD116*1,IFERROR(SUBSTITUTE(PIMExport!AD116,".",",")*1,PIMExport!AD116))</f>
        <v>0</v>
      </c>
      <c r="AE118" s="47">
        <f>IFERROR(PIMExport!AE116*1,IFERROR(SUBSTITUTE(PIMExport!AE116,".",",")*1,PIMExport!AE116))</f>
        <v>4708</v>
      </c>
      <c r="AF118" s="47">
        <f>IFERROR(PIMExport!AF116*1,IFERROR(SUBSTITUTE(PIMExport!AF116,".",",")*1,PIMExport!AF116))</f>
        <v>9412</v>
      </c>
      <c r="AG118" s="47">
        <f>IFERROR(PIMExport!AG116*1,IFERROR(SUBSTITUTE(PIMExport!AG116,".",",")*1,PIMExport!AG116))</f>
        <v>469</v>
      </c>
      <c r="AH118" s="47">
        <f>IFERROR(PIMExport!AH116*1,IFERROR(SUBSTITUTE(PIMExport!AH116,".",",")*1,PIMExport!AH116))</f>
        <v>469</v>
      </c>
      <c r="AI118" s="47">
        <f>IFERROR(PIMExport!AI116*1,IFERROR(SUBSTITUTE(PIMExport!AI116,".",",")*1,PIMExport!AI116))</f>
        <v>234</v>
      </c>
      <c r="AJ118" s="47">
        <f>IFERROR(PIMExport!AJ116*1,IFERROR(SUBSTITUTE(PIMExport!AJ116,".",",")*1,PIMExport!AJ116))</f>
        <v>0</v>
      </c>
      <c r="AK118" s="47">
        <f>IFERROR(PIMExport!AK116*1,IFERROR(SUBSTITUTE(PIMExport!AK116,".",",")*1,PIMExport!AK116))</f>
        <v>0</v>
      </c>
      <c r="AL118" s="47">
        <f>IFERROR(PIMExport!AL116*1,IFERROR(SUBSTITUTE(PIMExport!AL116,".",",")*1,PIMExport!AL116))</f>
        <v>0.254</v>
      </c>
      <c r="AM118" s="47">
        <f>IFERROR(PIMExport!AM116*1,IFERROR(SUBSTITUTE(PIMExport!AM116,".",",")*1,PIMExport!AM116))</f>
        <v>9.7789999999999999</v>
      </c>
      <c r="AN118" s="47">
        <f>IFERROR(PIMExport!AN116*1,IFERROR(SUBSTITUTE(PIMExport!AN116,".",",")*1,PIMExport!AN116))</f>
        <v>1</v>
      </c>
      <c r="AO118" s="47">
        <f>IFERROR(PIMExport!AO116*1,IFERROR(SUBSTITUTE(PIMExport!AO116,".",",")*1,PIMExport!AO116))</f>
        <v>13082</v>
      </c>
      <c r="AP118" s="47">
        <f>IFERROR(PIMExport!AP116*1,IFERROR(SUBSTITUTE(PIMExport!AP116,".",",")*1,PIMExport!AP116))</f>
        <v>0</v>
      </c>
      <c r="AQ118" s="47">
        <f>IFERROR(PIMExport!AQ116*1,IFERROR(SUBSTITUTE(PIMExport!AQ116,".",",")*1,PIMExport!AQ116))</f>
        <v>0</v>
      </c>
      <c r="AR118" s="47">
        <f>IFERROR(PIMExport!AR116*1,IFERROR(SUBSTITUTE(PIMExport!AR116,".",",")*1,PIMExport!AR116))</f>
        <v>0</v>
      </c>
      <c r="AS118" s="47">
        <f>IFERROR(PIMExport!AS116*1,IFERROR(SUBSTITUTE(PIMExport!AS116,".",",")*1,PIMExport!AS116))</f>
        <v>0</v>
      </c>
      <c r="AT118" s="47">
        <f>IFERROR(PIMExport!AT116*1,IFERROR(SUBSTITUTE(PIMExport!AT116,".",",")*1,PIMExport!AT116))</f>
        <v>0</v>
      </c>
      <c r="AU118" s="47">
        <f>IFERROR(PIMExport!AU116*1,IFERROR(SUBSTITUTE(PIMExport!AU116,".",",")*1,PIMExport!AU116))</f>
        <v>0</v>
      </c>
      <c r="AV118" s="47">
        <f>IFERROR(PIMExport!AV116*1,IFERROR(SUBSTITUTE(PIMExport!AV116,".",",")*1,PIMExport!AV116))</f>
        <v>0</v>
      </c>
      <c r="AW118" s="47">
        <f>IFERROR(PIMExport!AW116*1,IFERROR(SUBSTITUTE(PIMExport!AW116,".",",")*1,PIMExport!AW116))</f>
        <v>0</v>
      </c>
      <c r="AX118" s="47">
        <f>IFERROR(PIMExport!AX116*1,IFERROR(SUBSTITUTE(PIMExport!AX116,".",",")*1,PIMExport!AX116))</f>
        <v>0</v>
      </c>
      <c r="AY118" s="47">
        <f>IFERROR(PIMExport!AY116*1,IFERROR(SUBSTITUTE(PIMExport!AY116,".",",")*1,PIMExport!AY116))</f>
        <v>0</v>
      </c>
      <c r="AZ118" s="47">
        <f>IFERROR(PIMExport!AZ116*1,IFERROR(SUBSTITUTE(PIMExport!AZ116,".",",")*1,PIMExport!AZ116))</f>
        <v>0</v>
      </c>
      <c r="BA118" s="47">
        <f>IFERROR(PIMExport!BA116*1,IFERROR(SUBSTITUTE(PIMExport!BA116,".",",")*1,PIMExport!BA116))</f>
        <v>0</v>
      </c>
      <c r="BB118" s="47">
        <f>IFERROR(PIMExport!BB116*1,IFERROR(SUBSTITUTE(PIMExport!BB116,".",",")*1,PIMExport!BB116))</f>
        <v>0</v>
      </c>
      <c r="BC118" s="47">
        <f>IFERROR(PIMExport!BC116*1,IFERROR(SUBSTITUTE(PIMExport!BC116,".",",")*1,PIMExport!BC116))</f>
        <v>0</v>
      </c>
      <c r="BD118" s="47">
        <f>IFERROR(PIMExport!BD116*1,IFERROR(SUBSTITUTE(PIMExport!BD116,".",",")*1,PIMExport!BD116))</f>
        <v>0</v>
      </c>
      <c r="BE118" s="47">
        <f>IFERROR(PIMExport!BE116*1,IFERROR(SUBSTITUTE(PIMExport!BE116,".",",")*1,PIMExport!BE116))</f>
        <v>0</v>
      </c>
      <c r="BF118" s="47">
        <f>IFERROR(PIMExport!BF116*1,IFERROR(SUBSTITUTE(PIMExport!BF116,".",",")*1,PIMExport!BF116))</f>
        <v>0</v>
      </c>
      <c r="BG118" s="47">
        <f>IFERROR(PIMExport!BG116*1,IFERROR(SUBSTITUTE(PIMExport!BG116,".",",")*1,PIMExport!BG116))</f>
        <v>229</v>
      </c>
      <c r="BH118" s="47">
        <f>IFERROR(PIMExport!BH116*1,IFERROR(SUBSTITUTE(PIMExport!BH116,".",",")*1,PIMExport!BH116))</f>
        <v>0</v>
      </c>
      <c r="BI118" s="47">
        <f>IFERROR(PIMExport!BI116*1,IFERROR(SUBSTITUTE(PIMExport!BI116,".",",")*1,PIMExport!BI116))</f>
        <v>0</v>
      </c>
      <c r="BJ118" s="47">
        <f>IFERROR(PIMExport!BJ116*1,IFERROR(SUBSTITUTE(PIMExport!BJ116,".",",")*1,PIMExport!BJ116))</f>
        <v>0</v>
      </c>
      <c r="BK118" s="47">
        <f>IFERROR(PIMExport!BK116*1,IFERROR(SUBSTITUTE(PIMExport!BK116,".",",")*1,PIMExport!BK116))</f>
        <v>0</v>
      </c>
      <c r="BL118" s="47">
        <f>IFERROR(PIMExport!BL116*1,IFERROR(SUBSTITUTE(PIMExport!BL116,".",",")*1,PIMExport!BL116))</f>
        <v>0</v>
      </c>
      <c r="BM118" s="47">
        <f>IFERROR(PIMExport!BM116*1,IFERROR(SUBSTITUTE(PIMExport!BM116,".",",")*1,PIMExport!BM116))</f>
        <v>0</v>
      </c>
      <c r="BN118" s="47">
        <f>IFERROR(PIMExport!BN116*1,IFERROR(SUBSTITUTE(PIMExport!BN116,".",",")*1,PIMExport!BN116))</f>
        <v>0</v>
      </c>
      <c r="BO118" s="47">
        <f>IFERROR(PIMExport!BO116*1,IFERROR(SUBSTITUTE(PIMExport!BO116,".",",")*1,PIMExport!BO116))</f>
        <v>0</v>
      </c>
      <c r="BP118" s="47">
        <f>IFERROR(PIMExport!BP116*1,IFERROR(SUBSTITUTE(PIMExport!BP116,".",",")*1,PIMExport!BP116))</f>
        <v>0</v>
      </c>
      <c r="BQ118" s="47">
        <f>IFERROR(PIMExport!BQ116*1,IFERROR(SUBSTITUTE(PIMExport!BQ116,".",",")*1,PIMExport!BQ116))</f>
        <v>0</v>
      </c>
      <c r="BR118" s="47">
        <f>IFERROR(PIMExport!BR116*1,IFERROR(SUBSTITUTE(PIMExport!BR116,".",",")*1,PIMExport!BR116))</f>
        <v>0</v>
      </c>
      <c r="BS118" s="47">
        <f>IFERROR(PIMExport!BS116*1,IFERROR(SUBSTITUTE(PIMExport!BS116,".",",")*1,PIMExport!BS116))</f>
        <v>0</v>
      </c>
      <c r="BT118" s="47">
        <f>IFERROR(PIMExport!BT116*1,IFERROR(SUBSTITUTE(PIMExport!BT116,".",",")*1,PIMExport!BT116))</f>
        <v>0</v>
      </c>
      <c r="BU118" s="47">
        <f>IFERROR(PIMExport!BU116*1,IFERROR(SUBSTITUTE(PIMExport!BU116,".",",")*1,PIMExport!BU116))</f>
        <v>0</v>
      </c>
      <c r="BV118" s="47">
        <f>IFERROR(PIMExport!BV116*1,IFERROR(SUBSTITUTE(PIMExport!BV116,".",",")*1,PIMExport!BV116))</f>
        <v>0</v>
      </c>
      <c r="BW118" s="47">
        <f>IFERROR(PIMExport!BW116*1,IFERROR(SUBSTITUTE(PIMExport!BW116,".",",")*1,PIMExport!BW116))</f>
        <v>0</v>
      </c>
      <c r="BX118" s="47">
        <f>IFERROR(PIMExport!BX116*1,IFERROR(SUBSTITUTE(PIMExport!BX116,".",",")*1,PIMExport!BX116))</f>
        <v>0</v>
      </c>
      <c r="BY118" s="47">
        <f>IFERROR(PIMExport!BY116*1,IFERROR(SUBSTITUTE(PIMExport!BY116,".",",")*1,PIMExport!BY116))</f>
        <v>0</v>
      </c>
      <c r="BZ118" s="47">
        <f>IFERROR(PIMExport!BZ116*1,IFERROR(SUBSTITUTE(PIMExport!BZ116,".",",")*1,PIMExport!BZ116))</f>
        <v>0</v>
      </c>
      <c r="CA118" s="47">
        <f>IFERROR(PIMExport!CA116*1,IFERROR(SUBSTITUTE(PIMExport!CA116,".",",")*1,PIMExport!CA116))</f>
        <v>0</v>
      </c>
      <c r="CB118" s="47">
        <f>IFERROR(PIMExport!CB116*1,IFERROR(SUBSTITUTE(PIMExport!CB116,".",",")*1,PIMExport!CB116))</f>
        <v>0</v>
      </c>
      <c r="CC118" s="47">
        <f>IFERROR(PIMExport!CC116*1,IFERROR(SUBSTITUTE(PIMExport!CC116,".",",")*1,PIMExport!CC116))</f>
        <v>0</v>
      </c>
      <c r="CD118" s="47">
        <f>IFERROR(PIMExport!CD116*1,IFERROR(SUBSTITUTE(PIMExport!CD116,".",",")*1,PIMExport!CD116))</f>
        <v>0</v>
      </c>
      <c r="CE118" s="47">
        <f>IFERROR(PIMExport!CE116*1,IFERROR(SUBSTITUTE(PIMExport!CE116,".",",")*1,PIMExport!CE116))</f>
        <v>0</v>
      </c>
      <c r="CF118" s="47">
        <f>IFERROR(PIMExport!CF116*1,IFERROR(SUBSTITUTE(PIMExport!CF116,".",",")*1,PIMExport!CF116))</f>
        <v>0</v>
      </c>
      <c r="CG118" s="47">
        <f>IFERROR(PIMExport!CG116*1,IFERROR(SUBSTITUTE(PIMExport!CG116,".",",")*1,PIMExport!CG116))</f>
        <v>0</v>
      </c>
      <c r="CH118" s="47">
        <f>IFERROR(PIMExport!CH116*1,IFERROR(SUBSTITUTE(PIMExport!CH116,".",",")*1,PIMExport!CH116))</f>
        <v>0</v>
      </c>
      <c r="CI118" s="47">
        <f>IFERROR(PIMExport!CI116*1,IFERROR(SUBSTITUTE(PIMExport!CI116,".",",")*1,PIMExport!CI116))</f>
        <v>0</v>
      </c>
      <c r="CJ118" s="47">
        <f>IFERROR(PIMExport!CJ116*1,IFERROR(SUBSTITUTE(PIMExport!CJ116,".",",")*1,PIMExport!CJ116))</f>
        <v>0</v>
      </c>
      <c r="CK118" s="47">
        <f>IFERROR(PIMExport!CK116*1,IFERROR(SUBSTITUTE(PIMExport!CK116,".",",")*1,PIMExport!CK116))</f>
        <v>0</v>
      </c>
      <c r="CL118" s="47">
        <f>IFERROR(PIMExport!CL116*1,IFERROR(SUBSTITUTE(PIMExport!CL116,".",",")*1,PIMExport!CL116))</f>
        <v>0</v>
      </c>
      <c r="CM118" s="47">
        <f>IFERROR(PIMExport!CM116*1,IFERROR(SUBSTITUTE(PIMExport!CM116,".",",")*1,PIMExport!CM116))</f>
        <v>0</v>
      </c>
      <c r="CN118" s="47">
        <f>IFERROR(PIMExport!CN116*1,IFERROR(SUBSTITUTE(PIMExport!CN116,".",",")*1,PIMExport!CN116))</f>
        <v>0</v>
      </c>
      <c r="CO118" s="47">
        <f>IFERROR(PIMExport!CO116*1,IFERROR(SUBSTITUTE(PIMExport!CO116,".",",")*1,PIMExport!CO116))</f>
        <v>0</v>
      </c>
      <c r="CP118" s="47">
        <f>IFERROR(PIMExport!CP116*1,IFERROR(SUBSTITUTE(PIMExport!CP116,".",",")*1,PIMExport!CP116))</f>
        <v>0</v>
      </c>
      <c r="CQ118" s="47">
        <f>IFERROR(PIMExport!CQ116*1,IFERROR(SUBSTITUTE(PIMExport!CQ116,".",",")*1,PIMExport!CQ116))</f>
        <v>0</v>
      </c>
      <c r="CR118" s="47">
        <f>IFERROR(PIMExport!CR116*1,IFERROR(SUBSTITUTE(PIMExport!CR116,".",",")*1,PIMExport!CR116))</f>
        <v>0</v>
      </c>
      <c r="CS118" s="47">
        <f>IFERROR(PIMExport!CS116*1,IFERROR(SUBSTITUTE(PIMExport!CS116,".",",")*1,PIMExport!CS116))</f>
        <v>0</v>
      </c>
      <c r="CT118" s="47">
        <f>IFERROR(PIMExport!CT116*1,IFERROR(SUBSTITUTE(PIMExport!CT116,".",",")*1,PIMExport!CT116))</f>
        <v>0</v>
      </c>
      <c r="CU118" s="47">
        <f>IFERROR(PIMExport!CU116*1,IFERROR(SUBSTITUTE(PIMExport!CU116,".",",")*1,PIMExport!CU116))</f>
        <v>5.08</v>
      </c>
      <c r="CV118" s="47">
        <f>IFERROR(PIMExport!CV116*1,IFERROR(SUBSTITUTE(PIMExport!CV116,".",",")*1,PIMExport!CV116))</f>
        <v>1230</v>
      </c>
      <c r="CW118" s="47">
        <f>IFERROR(PIMExport!CW116*1,IFERROR(SUBSTITUTE(PIMExport!CW116,".",",")*1,PIMExport!CW116))</f>
        <v>2.0000000000000002E-5</v>
      </c>
      <c r="CX118" s="47">
        <f>IFERROR(PIMExport!CX116*1,IFERROR(SUBSTITUTE(PIMExport!CX116,".",",")*1,PIMExport!CX116))</f>
        <v>0</v>
      </c>
      <c r="CY118" s="47">
        <f>IFERROR(PIMExport!CY116*1,IFERROR(SUBSTITUTE(PIMExport!CY116,".",",")*1,PIMExport!CY116))</f>
        <v>0</v>
      </c>
      <c r="CZ118" s="47">
        <f>IFERROR(PIMExport!CZ116*1,IFERROR(SUBSTITUTE(PIMExport!CZ116,".",",")*1,PIMExport!CZ116))</f>
        <v>2400</v>
      </c>
      <c r="DA118" s="47">
        <f>IFERROR(PIMExport!DA116*1,IFERROR(SUBSTITUTE(PIMExport!DA116,".",",")*1,PIMExport!DA116))</f>
        <v>0</v>
      </c>
      <c r="DB118" s="47">
        <f>IFERROR(PIMExport!DB116*1,IFERROR(SUBSTITUTE(PIMExport!DB116,".",",")*1,PIMExport!DB116))</f>
        <v>0</v>
      </c>
      <c r="DC118" s="47">
        <f>IFERROR(PIMExport!DC116*1,IFERROR(SUBSTITUTE(PIMExport!DC116,".",",")*1,PIMExport!DC116))</f>
        <v>9.14</v>
      </c>
      <c r="DD118" s="47">
        <f>IFERROR(PIMExport!DD116*1,IFERROR(SUBSTITUTE(PIMExport!DD116,".",",")*1,PIMExport!DD116))</f>
        <v>0</v>
      </c>
      <c r="DE118" s="47">
        <f>IFERROR(PIMExport!DE116*1,IFERROR(SUBSTITUTE(PIMExport!DE116,".",",")*1,PIMExport!DE116))</f>
        <v>0</v>
      </c>
      <c r="DF118" s="47">
        <f>IFERROR(PIMExport!DF116*1,IFERROR(SUBSTITUTE(PIMExport!DF116,".",",")*1,PIMExport!DF116))</f>
        <v>0</v>
      </c>
      <c r="DG118" s="47">
        <f>IFERROR(PIMExport!DG116*1,IFERROR(SUBSTITUTE(PIMExport!DG116,".",",")*1,PIMExport!DG116))</f>
        <v>0</v>
      </c>
      <c r="DH118" s="47" t="str">
        <f>IFERROR(PIMExport!DH116*1,IFERROR(SUBSTITUTE(PIMExport!DH116,".",",")*1,PIMExport!DH116))</f>
        <v>Equal to or better than 0.100 mm</v>
      </c>
      <c r="DI118" s="47">
        <f>IFERROR(PIMExport!DI116*1,IFERROR(SUBSTITUTE(PIMExport!DI116,".",",")*1,PIMExport!DI116))</f>
        <v>0</v>
      </c>
      <c r="DJ118" s="47" t="str">
        <f>IFERROR(PIMExport!DJ116*1,IFERROR(SUBSTITUTE(PIMExport!DJ116,".",",")*1,PIMExport!DJ116))</f>
        <v>6 x 2.125 in</v>
      </c>
      <c r="DK118" s="47" t="str">
        <f>IFERROR(PIMExport!DK116*1,IFERROR(SUBSTITUTE(PIMExport!DK116,".",",")*1,PIMExport!DK116))</f>
        <v>0.631 in</v>
      </c>
      <c r="DL118" s="47">
        <f>IFERROR(PIMExport!DL116*1,IFERROR(SUBSTITUTE(PIMExport!DL116,".",",")*1,PIMExport!DL116))</f>
        <v>152.39999999999901</v>
      </c>
      <c r="DM118" s="47">
        <f>IFERROR(PIMExport!DM116*1,IFERROR(SUBSTITUTE(PIMExport!DM116,".",",")*1,PIMExport!DM116))</f>
        <v>0</v>
      </c>
      <c r="DN118" s="47">
        <f>IFERROR(PIMExport!DN116*1,IFERROR(SUBSTITUTE(PIMExport!DN116,".",",")*1,PIMExport!DN116))</f>
        <v>0.8</v>
      </c>
      <c r="DO118" s="47" t="str">
        <f>IFERROR(PIMExport!DO116*1,IFERROR(SUBSTITUTE(PIMExport!DO116,".",",")*1,PIMExport!DO116))</f>
        <v>inside</v>
      </c>
    </row>
    <row r="119" spans="1:119">
      <c r="A119" s="47" t="str">
        <f>IFERROR(PIMExport!A117*1,IFERROR(SUBSTITUTE(PIMExport!A117,".",",")*1,PIMExport!A117))</f>
        <v>2DB12V0</v>
      </c>
      <c r="B119" s="47" t="str">
        <f>IFERROR(PIMExport!B117*1,IFERROR(SUBSTITUTE(PIMExport!B117,".",",")*1,PIMExport!B117))</f>
        <v>BallScrew</v>
      </c>
      <c r="C119" s="47" t="str">
        <f>IFERROR(PIMExport!C117*1,IFERROR(SUBSTITUTE(PIMExport!C117,".",",")*1,PIMExport!C117))</f>
        <v>Ball Guide</v>
      </c>
      <c r="D119" s="47">
        <f>IFERROR(PIMExport!D117*1,IFERROR(SUBSTITUTE(PIMExport!D117,".",",")*1,PIMExport!D117))</f>
        <v>1600.2</v>
      </c>
      <c r="E119" s="47">
        <f>IFERROR(PIMExport!E117*1,IFERROR(SUBSTITUTE(PIMExport!E117,".",",")*1,PIMExport!E117))</f>
        <v>1.95</v>
      </c>
      <c r="F119" s="47">
        <f>IFERROR(PIMExport!F117*1,IFERROR(SUBSTITUTE(PIMExport!F117,".",",")*1,PIMExport!F117))</f>
        <v>0</v>
      </c>
      <c r="G119" s="47">
        <f>IFERROR(PIMExport!G117*1,IFERROR(SUBSTITUTE(PIMExport!G117,".",",")*1,PIMExport!G117))</f>
        <v>5.99</v>
      </c>
      <c r="H119" s="47">
        <f>IFERROR(PIMExport!H117*1,IFERROR(SUBSTITUTE(PIMExport!H117,".",",")*1,PIMExport!H117))</f>
        <v>1.05</v>
      </c>
      <c r="I119" s="47">
        <f>IFERROR(PIMExport!I117*1,IFERROR(SUBSTITUTE(PIMExport!I117,".",",")*1,PIMExport!I117))</f>
        <v>111</v>
      </c>
      <c r="J119" s="47">
        <f>IFERROR(PIMExport!J117*1,IFERROR(SUBSTITUTE(PIMExport!J117,".",",")*1,PIMExport!J117))</f>
        <v>101.6</v>
      </c>
      <c r="K119" s="47">
        <f>IFERROR(PIMExport!K117*1,IFERROR(SUBSTITUTE(PIMExport!K117,".",",")*1,PIMExport!K117))</f>
        <v>25.4</v>
      </c>
      <c r="L119" s="47">
        <f>IFERROR(PIMExport!L117*1,IFERROR(SUBSTITUTE(PIMExport!L117,".",",")*1,PIMExport!L117))</f>
        <v>1.0000000000000001E-5</v>
      </c>
      <c r="M119" s="47">
        <f>IFERROR(PIMExport!M117*1,IFERROR(SUBSTITUTE(PIMExport!M117,".",",")*1,PIMExport!M117))</f>
        <v>0.9</v>
      </c>
      <c r="N119" s="47">
        <f>IFERROR(PIMExport!N117*1,IFERROR(SUBSTITUTE(PIMExport!N117,".",",")*1,PIMExport!N117))</f>
        <v>99999</v>
      </c>
      <c r="O119" s="47">
        <f>IFERROR(PIMExport!O117*1,IFERROR(SUBSTITUTE(PIMExport!O117,".",",")*1,PIMExport!O117))</f>
        <v>99999</v>
      </c>
      <c r="P119" s="47">
        <f>IFERROR(PIMExport!P117*1,IFERROR(SUBSTITUTE(PIMExport!P117,".",",")*1,PIMExport!P117))</f>
        <v>3000</v>
      </c>
      <c r="Q119" s="47">
        <f>IFERROR(PIMExport!Q117*1,IFERROR(SUBSTITUTE(PIMExport!Q117,".",",")*1,PIMExport!Q117))</f>
        <v>0.13600000000000001</v>
      </c>
      <c r="R119" s="47">
        <f>IFERROR(PIMExport!R117*1,IFERROR(SUBSTITUTE(PIMExport!R117,".",",")*1,PIMExport!R117))</f>
        <v>0.13600000000000001</v>
      </c>
      <c r="S119" s="47">
        <f>IFERROR(PIMExport!S117*1,IFERROR(SUBSTITUTE(PIMExport!S117,".",",")*1,PIMExport!S117))</f>
        <v>0.13600000000000001</v>
      </c>
      <c r="T119" s="47">
        <f>IFERROR(PIMExport!T117*1,IFERROR(SUBSTITUTE(PIMExport!T117,".",",")*1,PIMExport!T117))</f>
        <v>0.75</v>
      </c>
      <c r="U119" s="47">
        <f>IFERROR(PIMExport!U117*1,IFERROR(SUBSTITUTE(PIMExport!U117,".",",")*1,PIMExport!U117))</f>
        <v>2E-3</v>
      </c>
      <c r="V119" s="47">
        <f>IFERROR(PIMExport!V117*1,IFERROR(SUBSTITUTE(PIMExport!V117,".",",")*1,PIMExport!V117))</f>
        <v>0</v>
      </c>
      <c r="W119" s="47">
        <f>IFERROR(PIMExport!W117*1,IFERROR(SUBSTITUTE(PIMExport!W117,".",",")*1,PIMExport!W117))</f>
        <v>0</v>
      </c>
      <c r="X119" s="47">
        <f>IFERROR(PIMExport!X117*1,IFERROR(SUBSTITUTE(PIMExport!X117,".",",")*1,PIMExport!X117))</f>
        <v>0</v>
      </c>
      <c r="Y119" s="47">
        <f>IFERROR(PIMExport!Y117*1,IFERROR(SUBSTITUTE(PIMExport!Y117,".",",")*1,PIMExport!Y117))</f>
        <v>846</v>
      </c>
      <c r="Z119" s="47">
        <f>IFERROR(PIMExport!Z117*1,IFERROR(SUBSTITUTE(PIMExport!Z117,".",",")*1,PIMExport!Z117))</f>
        <v>0</v>
      </c>
      <c r="AA119" s="47">
        <f>IFERROR(PIMExport!AA117*1,IFERROR(SUBSTITUTE(PIMExport!AA117,".",",")*1,PIMExport!AA117))</f>
        <v>0</v>
      </c>
      <c r="AB119" s="47">
        <f>IFERROR(PIMExport!AB117*1,IFERROR(SUBSTITUTE(PIMExport!AB117,".",",")*1,PIMExport!AB117))</f>
        <v>0</v>
      </c>
      <c r="AC119" s="47">
        <f>IFERROR(PIMExport!AC117*1,IFERROR(SUBSTITUTE(PIMExport!AC117,".",",")*1,PIMExport!AC117))</f>
        <v>0</v>
      </c>
      <c r="AD119" s="47">
        <f>IFERROR(PIMExport!AD117*1,IFERROR(SUBSTITUTE(PIMExport!AD117,".",",")*1,PIMExport!AD117))</f>
        <v>0</v>
      </c>
      <c r="AE119" s="47">
        <f>IFERROR(PIMExport!AE117*1,IFERROR(SUBSTITUTE(PIMExport!AE117,".",",")*1,PIMExport!AE117))</f>
        <v>4708</v>
      </c>
      <c r="AF119" s="47">
        <f>IFERROR(PIMExport!AF117*1,IFERROR(SUBSTITUTE(PIMExport!AF117,".",",")*1,PIMExport!AF117))</f>
        <v>9412</v>
      </c>
      <c r="AG119" s="47">
        <f>IFERROR(PIMExport!AG117*1,IFERROR(SUBSTITUTE(PIMExport!AG117,".",",")*1,PIMExport!AG117))</f>
        <v>469</v>
      </c>
      <c r="AH119" s="47">
        <f>IFERROR(PIMExport!AH117*1,IFERROR(SUBSTITUTE(PIMExport!AH117,".",",")*1,PIMExport!AH117))</f>
        <v>469</v>
      </c>
      <c r="AI119" s="47">
        <f>IFERROR(PIMExport!AI117*1,IFERROR(SUBSTITUTE(PIMExport!AI117,".",",")*1,PIMExport!AI117))</f>
        <v>234</v>
      </c>
      <c r="AJ119" s="47">
        <f>IFERROR(PIMExport!AJ117*1,IFERROR(SUBSTITUTE(PIMExport!AJ117,".",",")*1,PIMExport!AJ117))</f>
        <v>0</v>
      </c>
      <c r="AK119" s="47">
        <f>IFERROR(PIMExport!AK117*1,IFERROR(SUBSTITUTE(PIMExport!AK117,".",",")*1,PIMExport!AK117))</f>
        <v>0</v>
      </c>
      <c r="AL119" s="47">
        <f>IFERROR(PIMExport!AL117*1,IFERROR(SUBSTITUTE(PIMExport!AL117,".",",")*1,PIMExport!AL117))</f>
        <v>0.254</v>
      </c>
      <c r="AM119" s="47">
        <f>IFERROR(PIMExport!AM117*1,IFERROR(SUBSTITUTE(PIMExport!AM117,".",",")*1,PIMExport!AM117))</f>
        <v>9.7789999999999999</v>
      </c>
      <c r="AN119" s="47">
        <f>IFERROR(PIMExport!AN117*1,IFERROR(SUBSTITUTE(PIMExport!AN117,".",",")*1,PIMExport!AN117))</f>
        <v>1</v>
      </c>
      <c r="AO119" s="47">
        <f>IFERROR(PIMExport!AO117*1,IFERROR(SUBSTITUTE(PIMExport!AO117,".",",")*1,PIMExport!AO117))</f>
        <v>13082</v>
      </c>
      <c r="AP119" s="47">
        <f>IFERROR(PIMExport!AP117*1,IFERROR(SUBSTITUTE(PIMExport!AP117,".",",")*1,PIMExport!AP117))</f>
        <v>0</v>
      </c>
      <c r="AQ119" s="47">
        <f>IFERROR(PIMExport!AQ117*1,IFERROR(SUBSTITUTE(PIMExport!AQ117,".",",")*1,PIMExport!AQ117))</f>
        <v>0</v>
      </c>
      <c r="AR119" s="47">
        <f>IFERROR(PIMExport!AR117*1,IFERROR(SUBSTITUTE(PIMExport!AR117,".",",")*1,PIMExport!AR117))</f>
        <v>0</v>
      </c>
      <c r="AS119" s="47">
        <f>IFERROR(PIMExport!AS117*1,IFERROR(SUBSTITUTE(PIMExport!AS117,".",",")*1,PIMExport!AS117))</f>
        <v>0</v>
      </c>
      <c r="AT119" s="47">
        <f>IFERROR(PIMExport!AT117*1,IFERROR(SUBSTITUTE(PIMExport!AT117,".",",")*1,PIMExport!AT117))</f>
        <v>0</v>
      </c>
      <c r="AU119" s="47">
        <f>IFERROR(PIMExport!AU117*1,IFERROR(SUBSTITUTE(PIMExport!AU117,".",",")*1,PIMExport!AU117))</f>
        <v>0</v>
      </c>
      <c r="AV119" s="47">
        <f>IFERROR(PIMExport!AV117*1,IFERROR(SUBSTITUTE(PIMExport!AV117,".",",")*1,PIMExport!AV117))</f>
        <v>0</v>
      </c>
      <c r="AW119" s="47">
        <f>IFERROR(PIMExport!AW117*1,IFERROR(SUBSTITUTE(PIMExport!AW117,".",",")*1,PIMExport!AW117))</f>
        <v>0</v>
      </c>
      <c r="AX119" s="47">
        <f>IFERROR(PIMExport!AX117*1,IFERROR(SUBSTITUTE(PIMExport!AX117,".",",")*1,PIMExport!AX117))</f>
        <v>0</v>
      </c>
      <c r="AY119" s="47">
        <f>IFERROR(PIMExport!AY117*1,IFERROR(SUBSTITUTE(PIMExport!AY117,".",",")*1,PIMExport!AY117))</f>
        <v>0</v>
      </c>
      <c r="AZ119" s="47">
        <f>IFERROR(PIMExport!AZ117*1,IFERROR(SUBSTITUTE(PIMExport!AZ117,".",",")*1,PIMExport!AZ117))</f>
        <v>0</v>
      </c>
      <c r="BA119" s="47">
        <f>IFERROR(PIMExport!BA117*1,IFERROR(SUBSTITUTE(PIMExport!BA117,".",",")*1,PIMExport!BA117))</f>
        <v>0</v>
      </c>
      <c r="BB119" s="47">
        <f>IFERROR(PIMExport!BB117*1,IFERROR(SUBSTITUTE(PIMExport!BB117,".",",")*1,PIMExport!BB117))</f>
        <v>0</v>
      </c>
      <c r="BC119" s="47">
        <f>IFERROR(PIMExport!BC117*1,IFERROR(SUBSTITUTE(PIMExport!BC117,".",",")*1,PIMExport!BC117))</f>
        <v>0</v>
      </c>
      <c r="BD119" s="47">
        <f>IFERROR(PIMExport!BD117*1,IFERROR(SUBSTITUTE(PIMExport!BD117,".",",")*1,PIMExport!BD117))</f>
        <v>0</v>
      </c>
      <c r="BE119" s="47">
        <f>IFERROR(PIMExport!BE117*1,IFERROR(SUBSTITUTE(PIMExport!BE117,".",",")*1,PIMExport!BE117))</f>
        <v>0</v>
      </c>
      <c r="BF119" s="47">
        <f>IFERROR(PIMExport!BF117*1,IFERROR(SUBSTITUTE(PIMExport!BF117,".",",")*1,PIMExport!BF117))</f>
        <v>0</v>
      </c>
      <c r="BG119" s="47">
        <f>IFERROR(PIMExport!BG117*1,IFERROR(SUBSTITUTE(PIMExport!BG117,".",",")*1,PIMExport!BG117))</f>
        <v>229</v>
      </c>
      <c r="BH119" s="47">
        <f>IFERROR(PIMExport!BH117*1,IFERROR(SUBSTITUTE(PIMExport!BH117,".",",")*1,PIMExport!BH117))</f>
        <v>0</v>
      </c>
      <c r="BI119" s="47">
        <f>IFERROR(PIMExport!BI117*1,IFERROR(SUBSTITUTE(PIMExport!BI117,".",",")*1,PIMExport!BI117))</f>
        <v>0</v>
      </c>
      <c r="BJ119" s="47">
        <f>IFERROR(PIMExport!BJ117*1,IFERROR(SUBSTITUTE(PIMExport!BJ117,".",",")*1,PIMExport!BJ117))</f>
        <v>0</v>
      </c>
      <c r="BK119" s="47">
        <f>IFERROR(PIMExport!BK117*1,IFERROR(SUBSTITUTE(PIMExport!BK117,".",",")*1,PIMExport!BK117))</f>
        <v>0</v>
      </c>
      <c r="BL119" s="47">
        <f>IFERROR(PIMExport!BL117*1,IFERROR(SUBSTITUTE(PIMExport!BL117,".",",")*1,PIMExport!BL117))</f>
        <v>0</v>
      </c>
      <c r="BM119" s="47">
        <f>IFERROR(PIMExport!BM117*1,IFERROR(SUBSTITUTE(PIMExport!BM117,".",",")*1,PIMExport!BM117))</f>
        <v>0</v>
      </c>
      <c r="BN119" s="47">
        <f>IFERROR(PIMExport!BN117*1,IFERROR(SUBSTITUTE(PIMExport!BN117,".",",")*1,PIMExport!BN117))</f>
        <v>0</v>
      </c>
      <c r="BO119" s="47">
        <f>IFERROR(PIMExport!BO117*1,IFERROR(SUBSTITUTE(PIMExport!BO117,".",",")*1,PIMExport!BO117))</f>
        <v>0</v>
      </c>
      <c r="BP119" s="47">
        <f>IFERROR(PIMExport!BP117*1,IFERROR(SUBSTITUTE(PIMExport!BP117,".",",")*1,PIMExport!BP117))</f>
        <v>0</v>
      </c>
      <c r="BQ119" s="47">
        <f>IFERROR(PIMExport!BQ117*1,IFERROR(SUBSTITUTE(PIMExport!BQ117,".",",")*1,PIMExport!BQ117))</f>
        <v>0</v>
      </c>
      <c r="BR119" s="47">
        <f>IFERROR(PIMExport!BR117*1,IFERROR(SUBSTITUTE(PIMExport!BR117,".",",")*1,PIMExport!BR117))</f>
        <v>0</v>
      </c>
      <c r="BS119" s="47">
        <f>IFERROR(PIMExport!BS117*1,IFERROR(SUBSTITUTE(PIMExport!BS117,".",",")*1,PIMExport!BS117))</f>
        <v>0</v>
      </c>
      <c r="BT119" s="47">
        <f>IFERROR(PIMExport!BT117*1,IFERROR(SUBSTITUTE(PIMExport!BT117,".",",")*1,PIMExport!BT117))</f>
        <v>0</v>
      </c>
      <c r="BU119" s="47">
        <f>IFERROR(PIMExport!BU117*1,IFERROR(SUBSTITUTE(PIMExport!BU117,".",",")*1,PIMExport!BU117))</f>
        <v>0</v>
      </c>
      <c r="BV119" s="47">
        <f>IFERROR(PIMExport!BV117*1,IFERROR(SUBSTITUTE(PIMExport!BV117,".",",")*1,PIMExport!BV117))</f>
        <v>0</v>
      </c>
      <c r="BW119" s="47">
        <f>IFERROR(PIMExport!BW117*1,IFERROR(SUBSTITUTE(PIMExport!BW117,".",",")*1,PIMExport!BW117))</f>
        <v>0</v>
      </c>
      <c r="BX119" s="47">
        <f>IFERROR(PIMExport!BX117*1,IFERROR(SUBSTITUTE(PIMExport!BX117,".",",")*1,PIMExport!BX117))</f>
        <v>0</v>
      </c>
      <c r="BY119" s="47">
        <f>IFERROR(PIMExport!BY117*1,IFERROR(SUBSTITUTE(PIMExport!BY117,".",",")*1,PIMExport!BY117))</f>
        <v>0</v>
      </c>
      <c r="BZ119" s="47">
        <f>IFERROR(PIMExport!BZ117*1,IFERROR(SUBSTITUTE(PIMExport!BZ117,".",",")*1,PIMExport!BZ117))</f>
        <v>0</v>
      </c>
      <c r="CA119" s="47">
        <f>IFERROR(PIMExport!CA117*1,IFERROR(SUBSTITUTE(PIMExport!CA117,".",",")*1,PIMExport!CA117))</f>
        <v>0</v>
      </c>
      <c r="CB119" s="47">
        <f>IFERROR(PIMExport!CB117*1,IFERROR(SUBSTITUTE(PIMExport!CB117,".",",")*1,PIMExport!CB117))</f>
        <v>0</v>
      </c>
      <c r="CC119" s="47">
        <f>IFERROR(PIMExport!CC117*1,IFERROR(SUBSTITUTE(PIMExport!CC117,".",",")*1,PIMExport!CC117))</f>
        <v>0</v>
      </c>
      <c r="CD119" s="47">
        <f>IFERROR(PIMExport!CD117*1,IFERROR(SUBSTITUTE(PIMExport!CD117,".",",")*1,PIMExport!CD117))</f>
        <v>0</v>
      </c>
      <c r="CE119" s="47">
        <f>IFERROR(PIMExport!CE117*1,IFERROR(SUBSTITUTE(PIMExport!CE117,".",",")*1,PIMExport!CE117))</f>
        <v>0</v>
      </c>
      <c r="CF119" s="47">
        <f>IFERROR(PIMExport!CF117*1,IFERROR(SUBSTITUTE(PIMExport!CF117,".",",")*1,PIMExport!CF117))</f>
        <v>0</v>
      </c>
      <c r="CG119" s="47">
        <f>IFERROR(PIMExport!CG117*1,IFERROR(SUBSTITUTE(PIMExport!CG117,".",",")*1,PIMExport!CG117))</f>
        <v>0</v>
      </c>
      <c r="CH119" s="47">
        <f>IFERROR(PIMExport!CH117*1,IFERROR(SUBSTITUTE(PIMExport!CH117,".",",")*1,PIMExport!CH117))</f>
        <v>0</v>
      </c>
      <c r="CI119" s="47">
        <f>IFERROR(PIMExport!CI117*1,IFERROR(SUBSTITUTE(PIMExport!CI117,".",",")*1,PIMExport!CI117))</f>
        <v>0</v>
      </c>
      <c r="CJ119" s="47">
        <f>IFERROR(PIMExport!CJ117*1,IFERROR(SUBSTITUTE(PIMExport!CJ117,".",",")*1,PIMExport!CJ117))</f>
        <v>0</v>
      </c>
      <c r="CK119" s="47">
        <f>IFERROR(PIMExport!CK117*1,IFERROR(SUBSTITUTE(PIMExport!CK117,".",",")*1,PIMExport!CK117))</f>
        <v>0</v>
      </c>
      <c r="CL119" s="47">
        <f>IFERROR(PIMExport!CL117*1,IFERROR(SUBSTITUTE(PIMExport!CL117,".",",")*1,PIMExport!CL117))</f>
        <v>0</v>
      </c>
      <c r="CM119" s="47">
        <f>IFERROR(PIMExport!CM117*1,IFERROR(SUBSTITUTE(PIMExport!CM117,".",",")*1,PIMExport!CM117))</f>
        <v>0</v>
      </c>
      <c r="CN119" s="47">
        <f>IFERROR(PIMExport!CN117*1,IFERROR(SUBSTITUTE(PIMExport!CN117,".",",")*1,PIMExport!CN117))</f>
        <v>0</v>
      </c>
      <c r="CO119" s="47">
        <f>IFERROR(PIMExport!CO117*1,IFERROR(SUBSTITUTE(PIMExport!CO117,".",",")*1,PIMExport!CO117))</f>
        <v>0</v>
      </c>
      <c r="CP119" s="47">
        <f>IFERROR(PIMExport!CP117*1,IFERROR(SUBSTITUTE(PIMExport!CP117,".",",")*1,PIMExport!CP117))</f>
        <v>0</v>
      </c>
      <c r="CQ119" s="47">
        <f>IFERROR(PIMExport!CQ117*1,IFERROR(SUBSTITUTE(PIMExport!CQ117,".",",")*1,PIMExport!CQ117))</f>
        <v>0</v>
      </c>
      <c r="CR119" s="47">
        <f>IFERROR(PIMExport!CR117*1,IFERROR(SUBSTITUTE(PIMExport!CR117,".",",")*1,PIMExport!CR117))</f>
        <v>0</v>
      </c>
      <c r="CS119" s="47">
        <f>IFERROR(PIMExport!CS117*1,IFERROR(SUBSTITUTE(PIMExport!CS117,".",",")*1,PIMExport!CS117))</f>
        <v>0</v>
      </c>
      <c r="CT119" s="47">
        <f>IFERROR(PIMExport!CT117*1,IFERROR(SUBSTITUTE(PIMExport!CT117,".",",")*1,PIMExport!CT117))</f>
        <v>0</v>
      </c>
      <c r="CU119" s="47">
        <f>IFERROR(PIMExport!CU117*1,IFERROR(SUBSTITUTE(PIMExport!CU117,".",",")*1,PIMExport!CU117))</f>
        <v>5.08</v>
      </c>
      <c r="CV119" s="47">
        <f>IFERROR(PIMExport!CV117*1,IFERROR(SUBSTITUTE(PIMExport!CV117,".",",")*1,PIMExport!CV117))</f>
        <v>1230</v>
      </c>
      <c r="CW119" s="47">
        <f>IFERROR(PIMExport!CW117*1,IFERROR(SUBSTITUTE(PIMExport!CW117,".",",")*1,PIMExport!CW117))</f>
        <v>2.0000000000000002E-5</v>
      </c>
      <c r="CX119" s="47">
        <f>IFERROR(PIMExport!CX117*1,IFERROR(SUBSTITUTE(PIMExport!CX117,".",",")*1,PIMExport!CX117))</f>
        <v>250</v>
      </c>
      <c r="CY119" s="47">
        <f>IFERROR(PIMExport!CY117*1,IFERROR(SUBSTITUTE(PIMExport!CY117,".",",")*1,PIMExport!CY117))</f>
        <v>0</v>
      </c>
      <c r="CZ119" s="47">
        <f>IFERROR(PIMExport!CZ117*1,IFERROR(SUBSTITUTE(PIMExport!CZ117,".",",")*1,PIMExport!CZ117))</f>
        <v>2400</v>
      </c>
      <c r="DA119" s="47">
        <f>IFERROR(PIMExport!DA117*1,IFERROR(SUBSTITUTE(PIMExport!DA117,".",",")*1,PIMExport!DA117))</f>
        <v>0</v>
      </c>
      <c r="DB119" s="47">
        <f>IFERROR(PIMExport!DB117*1,IFERROR(SUBSTITUTE(PIMExport!DB117,".",",")*1,PIMExport!DB117))</f>
        <v>0</v>
      </c>
      <c r="DC119" s="47">
        <f>IFERROR(PIMExport!DC117*1,IFERROR(SUBSTITUTE(PIMExport!DC117,".",",")*1,PIMExport!DC117))</f>
        <v>9.14</v>
      </c>
      <c r="DD119" s="47">
        <f>IFERROR(PIMExport!DD117*1,IFERROR(SUBSTITUTE(PIMExport!DD117,".",",")*1,PIMExport!DD117))</f>
        <v>0</v>
      </c>
      <c r="DE119" s="47">
        <f>IFERROR(PIMExport!DE117*1,IFERROR(SUBSTITUTE(PIMExport!DE117,".",",")*1,PIMExport!DE117))</f>
        <v>0</v>
      </c>
      <c r="DF119" s="47">
        <f>IFERROR(PIMExport!DF117*1,IFERROR(SUBSTITUTE(PIMExport!DF117,".",",")*1,PIMExport!DF117))</f>
        <v>0</v>
      </c>
      <c r="DG119" s="47">
        <f>IFERROR(PIMExport!DG117*1,IFERROR(SUBSTITUTE(PIMExport!DG117,".",",")*1,PIMExport!DG117))</f>
        <v>0</v>
      </c>
      <c r="DH119" s="47" t="str">
        <f>IFERROR(PIMExport!DH117*1,IFERROR(SUBSTITUTE(PIMExport!DH117,".",",")*1,PIMExport!DH117))</f>
        <v>Equal to or better than 0.025 mm</v>
      </c>
      <c r="DI119" s="47">
        <f>IFERROR(PIMExport!DI117*1,IFERROR(SUBSTITUTE(PIMExport!DI117,".",",")*1,PIMExport!DI117))</f>
        <v>0</v>
      </c>
      <c r="DJ119" s="47" t="str">
        <f>IFERROR(PIMExport!DJ117*1,IFERROR(SUBSTITUTE(PIMExport!DJ117,".",",")*1,PIMExport!DJ117))</f>
        <v>6 x 2.125 in</v>
      </c>
      <c r="DK119" s="47" t="str">
        <f>IFERROR(PIMExport!DK117*1,IFERROR(SUBSTITUTE(PIMExport!DK117,".",",")*1,PIMExport!DK117))</f>
        <v>0.631 in</v>
      </c>
      <c r="DL119" s="47">
        <f>IFERROR(PIMExport!DL117*1,IFERROR(SUBSTITUTE(PIMExport!DL117,".",",")*1,PIMExport!DL117))</f>
        <v>152.39999999999901</v>
      </c>
      <c r="DM119" s="47">
        <f>IFERROR(PIMExport!DM117*1,IFERROR(SUBSTITUTE(PIMExport!DM117,".",",")*1,PIMExport!DM117))</f>
        <v>0</v>
      </c>
      <c r="DN119" s="47">
        <f>IFERROR(PIMExport!DN117*1,IFERROR(SUBSTITUTE(PIMExport!DN117,".",",")*1,PIMExport!DN117))</f>
        <v>0.8</v>
      </c>
      <c r="DO119" s="47" t="str">
        <f>IFERROR(PIMExport!DO117*1,IFERROR(SUBSTITUTE(PIMExport!DO117,".",",")*1,PIMExport!DO117))</f>
        <v>inside</v>
      </c>
    </row>
    <row r="120" spans="1:119">
      <c r="A120" s="47" t="str">
        <f>IFERROR(PIMExport!A118*1,IFERROR(SUBSTITUTE(PIMExport!A118,".",",")*1,PIMExport!A118))</f>
        <v>2DB12B0</v>
      </c>
      <c r="B120" s="47" t="str">
        <f>IFERROR(PIMExport!B118*1,IFERROR(SUBSTITUTE(PIMExport!B118,".",",")*1,PIMExport!B118))</f>
        <v>BallScrew</v>
      </c>
      <c r="C120" s="47" t="str">
        <f>IFERROR(PIMExport!C118*1,IFERROR(SUBSTITUTE(PIMExport!C118,".",",")*1,PIMExport!C118))</f>
        <v>Ball Guide</v>
      </c>
      <c r="D120" s="47">
        <f>IFERROR(PIMExport!D118*1,IFERROR(SUBSTITUTE(PIMExport!D118,".",",")*1,PIMExport!D118))</f>
        <v>1600.2</v>
      </c>
      <c r="E120" s="47">
        <f>IFERROR(PIMExport!E118*1,IFERROR(SUBSTITUTE(PIMExport!E118,".",",")*1,PIMExport!E118))</f>
        <v>1.95</v>
      </c>
      <c r="F120" s="47">
        <f>IFERROR(PIMExport!F118*1,IFERROR(SUBSTITUTE(PIMExport!F118,".",",")*1,PIMExport!F118))</f>
        <v>0</v>
      </c>
      <c r="G120" s="47">
        <f>IFERROR(PIMExport!G118*1,IFERROR(SUBSTITUTE(PIMExport!G118,".",",")*1,PIMExport!G118))</f>
        <v>5.99</v>
      </c>
      <c r="H120" s="47">
        <f>IFERROR(PIMExport!H118*1,IFERROR(SUBSTITUTE(PIMExport!H118,".",",")*1,PIMExport!H118))</f>
        <v>1.05</v>
      </c>
      <c r="I120" s="47">
        <f>IFERROR(PIMExport!I118*1,IFERROR(SUBSTITUTE(PIMExport!I118,".",",")*1,PIMExport!I118))</f>
        <v>111</v>
      </c>
      <c r="J120" s="47">
        <f>IFERROR(PIMExport!J118*1,IFERROR(SUBSTITUTE(PIMExport!J118,".",",")*1,PIMExport!J118))</f>
        <v>101.6</v>
      </c>
      <c r="K120" s="47">
        <f>IFERROR(PIMExport!K118*1,IFERROR(SUBSTITUTE(PIMExport!K118,".",",")*1,PIMExport!K118))</f>
        <v>25.4</v>
      </c>
      <c r="L120" s="47">
        <f>IFERROR(PIMExport!L118*1,IFERROR(SUBSTITUTE(PIMExport!L118,".",",")*1,PIMExport!L118))</f>
        <v>1.0000000000000001E-5</v>
      </c>
      <c r="M120" s="47">
        <f>IFERROR(PIMExport!M118*1,IFERROR(SUBSTITUTE(PIMExport!M118,".",",")*1,PIMExport!M118))</f>
        <v>0.9</v>
      </c>
      <c r="N120" s="47">
        <f>IFERROR(PIMExport!N118*1,IFERROR(SUBSTITUTE(PIMExport!N118,".",",")*1,PIMExport!N118))</f>
        <v>99999</v>
      </c>
      <c r="O120" s="47">
        <f>IFERROR(PIMExport!O118*1,IFERROR(SUBSTITUTE(PIMExport!O118,".",",")*1,PIMExport!O118))</f>
        <v>99999</v>
      </c>
      <c r="P120" s="47">
        <f>IFERROR(PIMExport!P118*1,IFERROR(SUBSTITUTE(PIMExport!P118,".",",")*1,PIMExport!P118))</f>
        <v>3000</v>
      </c>
      <c r="Q120" s="47">
        <f>IFERROR(PIMExport!Q118*1,IFERROR(SUBSTITUTE(PIMExport!Q118,".",",")*1,PIMExport!Q118))</f>
        <v>0.13600000000000001</v>
      </c>
      <c r="R120" s="47">
        <f>IFERROR(PIMExport!R118*1,IFERROR(SUBSTITUTE(PIMExport!R118,".",",")*1,PIMExport!R118))</f>
        <v>0.13600000000000001</v>
      </c>
      <c r="S120" s="47">
        <f>IFERROR(PIMExport!S118*1,IFERROR(SUBSTITUTE(PIMExport!S118,".",",")*1,PIMExport!S118))</f>
        <v>0.13600000000000001</v>
      </c>
      <c r="T120" s="47">
        <f>IFERROR(PIMExport!T118*1,IFERROR(SUBSTITUTE(PIMExport!T118,".",",")*1,PIMExport!T118))</f>
        <v>0.75</v>
      </c>
      <c r="U120" s="47">
        <f>IFERROR(PIMExport!U118*1,IFERROR(SUBSTITUTE(PIMExport!U118,".",",")*1,PIMExport!U118))</f>
        <v>2E-3</v>
      </c>
      <c r="V120" s="47">
        <f>IFERROR(PIMExport!V118*1,IFERROR(SUBSTITUTE(PIMExport!V118,".",",")*1,PIMExport!V118))</f>
        <v>0</v>
      </c>
      <c r="W120" s="47">
        <f>IFERROR(PIMExport!W118*1,IFERROR(SUBSTITUTE(PIMExport!W118,".",",")*1,PIMExport!W118))</f>
        <v>0</v>
      </c>
      <c r="X120" s="47">
        <f>IFERROR(PIMExport!X118*1,IFERROR(SUBSTITUTE(PIMExport!X118,".",",")*1,PIMExport!X118))</f>
        <v>0</v>
      </c>
      <c r="Y120" s="47">
        <f>IFERROR(PIMExport!Y118*1,IFERROR(SUBSTITUTE(PIMExport!Y118,".",",")*1,PIMExport!Y118))</f>
        <v>846</v>
      </c>
      <c r="Z120" s="47">
        <f>IFERROR(PIMExport!Z118*1,IFERROR(SUBSTITUTE(PIMExport!Z118,".",",")*1,PIMExport!Z118))</f>
        <v>0</v>
      </c>
      <c r="AA120" s="47">
        <f>IFERROR(PIMExport!AA118*1,IFERROR(SUBSTITUTE(PIMExport!AA118,".",",")*1,PIMExport!AA118))</f>
        <v>0</v>
      </c>
      <c r="AB120" s="47">
        <f>IFERROR(PIMExport!AB118*1,IFERROR(SUBSTITUTE(PIMExport!AB118,".",",")*1,PIMExport!AB118))</f>
        <v>0</v>
      </c>
      <c r="AC120" s="47">
        <f>IFERROR(PIMExport!AC118*1,IFERROR(SUBSTITUTE(PIMExport!AC118,".",",")*1,PIMExport!AC118))</f>
        <v>0</v>
      </c>
      <c r="AD120" s="47">
        <f>IFERROR(PIMExport!AD118*1,IFERROR(SUBSTITUTE(PIMExport!AD118,".",",")*1,PIMExport!AD118))</f>
        <v>0</v>
      </c>
      <c r="AE120" s="47">
        <f>IFERROR(PIMExport!AE118*1,IFERROR(SUBSTITUTE(PIMExport!AE118,".",",")*1,PIMExport!AE118))</f>
        <v>4708</v>
      </c>
      <c r="AF120" s="47">
        <f>IFERROR(PIMExport!AF118*1,IFERROR(SUBSTITUTE(PIMExport!AF118,".",",")*1,PIMExport!AF118))</f>
        <v>9412</v>
      </c>
      <c r="AG120" s="47">
        <f>IFERROR(PIMExport!AG118*1,IFERROR(SUBSTITUTE(PIMExport!AG118,".",",")*1,PIMExport!AG118))</f>
        <v>469</v>
      </c>
      <c r="AH120" s="47">
        <f>IFERROR(PIMExport!AH118*1,IFERROR(SUBSTITUTE(PIMExport!AH118,".",",")*1,PIMExport!AH118))</f>
        <v>469</v>
      </c>
      <c r="AI120" s="47">
        <f>IFERROR(PIMExport!AI118*1,IFERROR(SUBSTITUTE(PIMExport!AI118,".",",")*1,PIMExport!AI118))</f>
        <v>234</v>
      </c>
      <c r="AJ120" s="47">
        <f>IFERROR(PIMExport!AJ118*1,IFERROR(SUBSTITUTE(PIMExport!AJ118,".",",")*1,PIMExport!AJ118))</f>
        <v>0</v>
      </c>
      <c r="AK120" s="47">
        <f>IFERROR(PIMExport!AK118*1,IFERROR(SUBSTITUTE(PIMExport!AK118,".",",")*1,PIMExport!AK118))</f>
        <v>0</v>
      </c>
      <c r="AL120" s="47">
        <f>IFERROR(PIMExport!AL118*1,IFERROR(SUBSTITUTE(PIMExport!AL118,".",",")*1,PIMExport!AL118))</f>
        <v>0.3175</v>
      </c>
      <c r="AM120" s="47">
        <f>IFERROR(PIMExport!AM118*1,IFERROR(SUBSTITUTE(PIMExport!AM118,".",",")*1,PIMExport!AM118))</f>
        <v>9.7789999999999999</v>
      </c>
      <c r="AN120" s="47">
        <f>IFERROR(PIMExport!AN118*1,IFERROR(SUBSTITUTE(PIMExport!AN118,".",",")*1,PIMExport!AN118))</f>
        <v>1</v>
      </c>
      <c r="AO120" s="47">
        <f>IFERROR(PIMExport!AO118*1,IFERROR(SUBSTITUTE(PIMExport!AO118,".",",")*1,PIMExport!AO118))</f>
        <v>13082</v>
      </c>
      <c r="AP120" s="47">
        <f>IFERROR(PIMExport!AP118*1,IFERROR(SUBSTITUTE(PIMExport!AP118,".",",")*1,PIMExport!AP118))</f>
        <v>0</v>
      </c>
      <c r="AQ120" s="47">
        <f>IFERROR(PIMExport!AQ118*1,IFERROR(SUBSTITUTE(PIMExport!AQ118,".",",")*1,PIMExport!AQ118))</f>
        <v>0</v>
      </c>
      <c r="AR120" s="47">
        <f>IFERROR(PIMExport!AR118*1,IFERROR(SUBSTITUTE(PIMExport!AR118,".",",")*1,PIMExport!AR118))</f>
        <v>0</v>
      </c>
      <c r="AS120" s="47">
        <f>IFERROR(PIMExport!AS118*1,IFERROR(SUBSTITUTE(PIMExport!AS118,".",",")*1,PIMExport!AS118))</f>
        <v>0</v>
      </c>
      <c r="AT120" s="47">
        <f>IFERROR(PIMExport!AT118*1,IFERROR(SUBSTITUTE(PIMExport!AT118,".",",")*1,PIMExport!AT118))</f>
        <v>0</v>
      </c>
      <c r="AU120" s="47">
        <f>IFERROR(PIMExport!AU118*1,IFERROR(SUBSTITUTE(PIMExport!AU118,".",",")*1,PIMExport!AU118))</f>
        <v>0</v>
      </c>
      <c r="AV120" s="47">
        <f>IFERROR(PIMExport!AV118*1,IFERROR(SUBSTITUTE(PIMExport!AV118,".",",")*1,PIMExport!AV118))</f>
        <v>0</v>
      </c>
      <c r="AW120" s="47">
        <f>IFERROR(PIMExport!AW118*1,IFERROR(SUBSTITUTE(PIMExport!AW118,".",",")*1,PIMExport!AW118))</f>
        <v>0</v>
      </c>
      <c r="AX120" s="47">
        <f>IFERROR(PIMExport!AX118*1,IFERROR(SUBSTITUTE(PIMExport!AX118,".",",")*1,PIMExport!AX118))</f>
        <v>0</v>
      </c>
      <c r="AY120" s="47">
        <f>IFERROR(PIMExport!AY118*1,IFERROR(SUBSTITUTE(PIMExport!AY118,".",",")*1,PIMExport!AY118))</f>
        <v>0</v>
      </c>
      <c r="AZ120" s="47">
        <f>IFERROR(PIMExport!AZ118*1,IFERROR(SUBSTITUTE(PIMExport!AZ118,".",",")*1,PIMExport!AZ118))</f>
        <v>0</v>
      </c>
      <c r="BA120" s="47">
        <f>IFERROR(PIMExport!BA118*1,IFERROR(SUBSTITUTE(PIMExport!BA118,".",",")*1,PIMExport!BA118))</f>
        <v>0</v>
      </c>
      <c r="BB120" s="47">
        <f>IFERROR(PIMExport!BB118*1,IFERROR(SUBSTITUTE(PIMExport!BB118,".",",")*1,PIMExport!BB118))</f>
        <v>0</v>
      </c>
      <c r="BC120" s="47">
        <f>IFERROR(PIMExport!BC118*1,IFERROR(SUBSTITUTE(PIMExport!BC118,".",",")*1,PIMExport!BC118))</f>
        <v>0</v>
      </c>
      <c r="BD120" s="47">
        <f>IFERROR(PIMExport!BD118*1,IFERROR(SUBSTITUTE(PIMExport!BD118,".",",")*1,PIMExport!BD118))</f>
        <v>0</v>
      </c>
      <c r="BE120" s="47">
        <f>IFERROR(PIMExport!BE118*1,IFERROR(SUBSTITUTE(PIMExport!BE118,".",",")*1,PIMExport!BE118))</f>
        <v>0</v>
      </c>
      <c r="BF120" s="47">
        <f>IFERROR(PIMExport!BF118*1,IFERROR(SUBSTITUTE(PIMExport!BF118,".",",")*1,PIMExport!BF118))</f>
        <v>0</v>
      </c>
      <c r="BG120" s="47">
        <f>IFERROR(PIMExport!BG118*1,IFERROR(SUBSTITUTE(PIMExport!BG118,".",",")*1,PIMExport!BG118))</f>
        <v>229</v>
      </c>
      <c r="BH120" s="47">
        <f>IFERROR(PIMExport!BH118*1,IFERROR(SUBSTITUTE(PIMExport!BH118,".",",")*1,PIMExport!BH118))</f>
        <v>0</v>
      </c>
      <c r="BI120" s="47">
        <f>IFERROR(PIMExport!BI118*1,IFERROR(SUBSTITUTE(PIMExport!BI118,".",",")*1,PIMExport!BI118))</f>
        <v>0</v>
      </c>
      <c r="BJ120" s="47">
        <f>IFERROR(PIMExport!BJ118*1,IFERROR(SUBSTITUTE(PIMExport!BJ118,".",",")*1,PIMExport!BJ118))</f>
        <v>0</v>
      </c>
      <c r="BK120" s="47">
        <f>IFERROR(PIMExport!BK118*1,IFERROR(SUBSTITUTE(PIMExport!BK118,".",",")*1,PIMExport!BK118))</f>
        <v>0</v>
      </c>
      <c r="BL120" s="47">
        <f>IFERROR(PIMExport!BL118*1,IFERROR(SUBSTITUTE(PIMExport!BL118,".",",")*1,PIMExport!BL118))</f>
        <v>0</v>
      </c>
      <c r="BM120" s="47">
        <f>IFERROR(PIMExport!BM118*1,IFERROR(SUBSTITUTE(PIMExport!BM118,".",",")*1,PIMExport!BM118))</f>
        <v>0</v>
      </c>
      <c r="BN120" s="47">
        <f>IFERROR(PIMExport!BN118*1,IFERROR(SUBSTITUTE(PIMExport!BN118,".",",")*1,PIMExport!BN118))</f>
        <v>0</v>
      </c>
      <c r="BO120" s="47">
        <f>IFERROR(PIMExport!BO118*1,IFERROR(SUBSTITUTE(PIMExport!BO118,".",",")*1,PIMExport!BO118))</f>
        <v>0</v>
      </c>
      <c r="BP120" s="47">
        <f>IFERROR(PIMExport!BP118*1,IFERROR(SUBSTITUTE(PIMExport!BP118,".",",")*1,PIMExport!BP118))</f>
        <v>0</v>
      </c>
      <c r="BQ120" s="47">
        <f>IFERROR(PIMExport!BQ118*1,IFERROR(SUBSTITUTE(PIMExport!BQ118,".",",")*1,PIMExport!BQ118))</f>
        <v>0</v>
      </c>
      <c r="BR120" s="47">
        <f>IFERROR(PIMExport!BR118*1,IFERROR(SUBSTITUTE(PIMExport!BR118,".",",")*1,PIMExport!BR118))</f>
        <v>0</v>
      </c>
      <c r="BS120" s="47">
        <f>IFERROR(PIMExport!BS118*1,IFERROR(SUBSTITUTE(PIMExport!BS118,".",",")*1,PIMExport!BS118))</f>
        <v>0</v>
      </c>
      <c r="BT120" s="47">
        <f>IFERROR(PIMExport!BT118*1,IFERROR(SUBSTITUTE(PIMExport!BT118,".",",")*1,PIMExport!BT118))</f>
        <v>0</v>
      </c>
      <c r="BU120" s="47">
        <f>IFERROR(PIMExport!BU118*1,IFERROR(SUBSTITUTE(PIMExport!BU118,".",",")*1,PIMExport!BU118))</f>
        <v>0</v>
      </c>
      <c r="BV120" s="47">
        <f>IFERROR(PIMExport!BV118*1,IFERROR(SUBSTITUTE(PIMExport!BV118,".",",")*1,PIMExport!BV118))</f>
        <v>0</v>
      </c>
      <c r="BW120" s="47">
        <f>IFERROR(PIMExport!BW118*1,IFERROR(SUBSTITUTE(PIMExport!BW118,".",",")*1,PIMExport!BW118))</f>
        <v>0</v>
      </c>
      <c r="BX120" s="47">
        <f>IFERROR(PIMExport!BX118*1,IFERROR(SUBSTITUTE(PIMExport!BX118,".",",")*1,PIMExport!BX118))</f>
        <v>0</v>
      </c>
      <c r="BY120" s="47">
        <f>IFERROR(PIMExport!BY118*1,IFERROR(SUBSTITUTE(PIMExport!BY118,".",",")*1,PIMExport!BY118))</f>
        <v>0</v>
      </c>
      <c r="BZ120" s="47">
        <f>IFERROR(PIMExport!BZ118*1,IFERROR(SUBSTITUTE(PIMExport!BZ118,".",",")*1,PIMExport!BZ118))</f>
        <v>0</v>
      </c>
      <c r="CA120" s="47">
        <f>IFERROR(PIMExport!CA118*1,IFERROR(SUBSTITUTE(PIMExport!CA118,".",",")*1,PIMExport!CA118))</f>
        <v>0</v>
      </c>
      <c r="CB120" s="47">
        <f>IFERROR(PIMExport!CB118*1,IFERROR(SUBSTITUTE(PIMExport!CB118,".",",")*1,PIMExport!CB118))</f>
        <v>0</v>
      </c>
      <c r="CC120" s="47">
        <f>IFERROR(PIMExport!CC118*1,IFERROR(SUBSTITUTE(PIMExport!CC118,".",",")*1,PIMExport!CC118))</f>
        <v>0</v>
      </c>
      <c r="CD120" s="47">
        <f>IFERROR(PIMExport!CD118*1,IFERROR(SUBSTITUTE(PIMExport!CD118,".",",")*1,PIMExport!CD118))</f>
        <v>0</v>
      </c>
      <c r="CE120" s="47">
        <f>IFERROR(PIMExport!CE118*1,IFERROR(SUBSTITUTE(PIMExport!CE118,".",",")*1,PIMExport!CE118))</f>
        <v>0</v>
      </c>
      <c r="CF120" s="47">
        <f>IFERROR(PIMExport!CF118*1,IFERROR(SUBSTITUTE(PIMExport!CF118,".",",")*1,PIMExport!CF118))</f>
        <v>0</v>
      </c>
      <c r="CG120" s="47">
        <f>IFERROR(PIMExport!CG118*1,IFERROR(SUBSTITUTE(PIMExport!CG118,".",",")*1,PIMExport!CG118))</f>
        <v>0</v>
      </c>
      <c r="CH120" s="47">
        <f>IFERROR(PIMExport!CH118*1,IFERROR(SUBSTITUTE(PIMExport!CH118,".",",")*1,PIMExport!CH118))</f>
        <v>0</v>
      </c>
      <c r="CI120" s="47">
        <f>IFERROR(PIMExport!CI118*1,IFERROR(SUBSTITUTE(PIMExport!CI118,".",",")*1,PIMExport!CI118))</f>
        <v>0</v>
      </c>
      <c r="CJ120" s="47">
        <f>IFERROR(PIMExport!CJ118*1,IFERROR(SUBSTITUTE(PIMExport!CJ118,".",",")*1,PIMExport!CJ118))</f>
        <v>0</v>
      </c>
      <c r="CK120" s="47">
        <f>IFERROR(PIMExport!CK118*1,IFERROR(SUBSTITUTE(PIMExport!CK118,".",",")*1,PIMExport!CK118))</f>
        <v>0</v>
      </c>
      <c r="CL120" s="47">
        <f>IFERROR(PIMExport!CL118*1,IFERROR(SUBSTITUTE(PIMExport!CL118,".",",")*1,PIMExport!CL118))</f>
        <v>0</v>
      </c>
      <c r="CM120" s="47">
        <f>IFERROR(PIMExport!CM118*1,IFERROR(SUBSTITUTE(PIMExport!CM118,".",",")*1,PIMExport!CM118))</f>
        <v>0</v>
      </c>
      <c r="CN120" s="47">
        <f>IFERROR(PIMExport!CN118*1,IFERROR(SUBSTITUTE(PIMExport!CN118,".",",")*1,PIMExport!CN118))</f>
        <v>0</v>
      </c>
      <c r="CO120" s="47">
        <f>IFERROR(PIMExport!CO118*1,IFERROR(SUBSTITUTE(PIMExport!CO118,".",",")*1,PIMExport!CO118))</f>
        <v>0</v>
      </c>
      <c r="CP120" s="47">
        <f>IFERROR(PIMExport!CP118*1,IFERROR(SUBSTITUTE(PIMExport!CP118,".",",")*1,PIMExport!CP118))</f>
        <v>0</v>
      </c>
      <c r="CQ120" s="47">
        <f>IFERROR(PIMExport!CQ118*1,IFERROR(SUBSTITUTE(PIMExport!CQ118,".",",")*1,PIMExport!CQ118))</f>
        <v>0</v>
      </c>
      <c r="CR120" s="47">
        <f>IFERROR(PIMExport!CR118*1,IFERROR(SUBSTITUTE(PIMExport!CR118,".",",")*1,PIMExport!CR118))</f>
        <v>0</v>
      </c>
      <c r="CS120" s="47">
        <f>IFERROR(PIMExport!CS118*1,IFERROR(SUBSTITUTE(PIMExport!CS118,".",",")*1,PIMExport!CS118))</f>
        <v>0</v>
      </c>
      <c r="CT120" s="47">
        <f>IFERROR(PIMExport!CT118*1,IFERROR(SUBSTITUTE(PIMExport!CT118,".",",")*1,PIMExport!CT118))</f>
        <v>0</v>
      </c>
      <c r="CU120" s="47">
        <f>IFERROR(PIMExport!CU118*1,IFERROR(SUBSTITUTE(PIMExport!CU118,".",",")*1,PIMExport!CU118))</f>
        <v>6.35</v>
      </c>
      <c r="CV120" s="47">
        <f>IFERROR(PIMExport!CV118*1,IFERROR(SUBSTITUTE(PIMExport!CV118,".",",")*1,PIMExport!CV118))</f>
        <v>1230</v>
      </c>
      <c r="CW120" s="47">
        <f>IFERROR(PIMExport!CW118*1,IFERROR(SUBSTITUTE(PIMExport!CW118,".",",")*1,PIMExport!CW118))</f>
        <v>2.0000000000000002E-5</v>
      </c>
      <c r="CX120" s="47">
        <f>IFERROR(PIMExport!CX118*1,IFERROR(SUBSTITUTE(PIMExport!CX118,".",",")*1,PIMExport!CX118))</f>
        <v>250</v>
      </c>
      <c r="CY120" s="47">
        <f>IFERROR(PIMExport!CY118*1,IFERROR(SUBSTITUTE(PIMExport!CY118,".",",")*1,PIMExport!CY118))</f>
        <v>0</v>
      </c>
      <c r="CZ120" s="47">
        <f>IFERROR(PIMExport!CZ118*1,IFERROR(SUBSTITUTE(PIMExport!CZ118,".",",")*1,PIMExport!CZ118))</f>
        <v>2400</v>
      </c>
      <c r="DA120" s="47">
        <f>IFERROR(PIMExport!DA118*1,IFERROR(SUBSTITUTE(PIMExport!DA118,".",",")*1,PIMExport!DA118))</f>
        <v>0</v>
      </c>
      <c r="DB120" s="47">
        <f>IFERROR(PIMExport!DB118*1,IFERROR(SUBSTITUTE(PIMExport!DB118,".",",")*1,PIMExport!DB118))</f>
        <v>0</v>
      </c>
      <c r="DC120" s="47">
        <f>IFERROR(PIMExport!DC118*1,IFERROR(SUBSTITUTE(PIMExport!DC118,".",",")*1,PIMExport!DC118))</f>
        <v>9.14</v>
      </c>
      <c r="DD120" s="47">
        <f>IFERROR(PIMExport!DD118*1,IFERROR(SUBSTITUTE(PIMExport!DD118,".",",")*1,PIMExport!DD118))</f>
        <v>0</v>
      </c>
      <c r="DE120" s="47">
        <f>IFERROR(PIMExport!DE118*1,IFERROR(SUBSTITUTE(PIMExport!DE118,".",",")*1,PIMExport!DE118))</f>
        <v>0</v>
      </c>
      <c r="DF120" s="47">
        <f>IFERROR(PIMExport!DF118*1,IFERROR(SUBSTITUTE(PIMExport!DF118,".",",")*1,PIMExport!DF118))</f>
        <v>0</v>
      </c>
      <c r="DG120" s="47">
        <f>IFERROR(PIMExport!DG118*1,IFERROR(SUBSTITUTE(PIMExport!DG118,".",",")*1,PIMExport!DG118))</f>
        <v>0</v>
      </c>
      <c r="DH120" s="47" t="str">
        <f>IFERROR(PIMExport!DH118*1,IFERROR(SUBSTITUTE(PIMExport!DH118,".",",")*1,PIMExport!DH118))</f>
        <v>Equal to or better than 0.100 mm</v>
      </c>
      <c r="DI120" s="47">
        <f>IFERROR(PIMExport!DI118*1,IFERROR(SUBSTITUTE(PIMExport!DI118,".",",")*1,PIMExport!DI118))</f>
        <v>0</v>
      </c>
      <c r="DJ120" s="47" t="str">
        <f>IFERROR(PIMExport!DJ118*1,IFERROR(SUBSTITUTE(PIMExport!DJ118,".",",")*1,PIMExport!DJ118))</f>
        <v>6 x 2.125 in</v>
      </c>
      <c r="DK120" s="47" t="str">
        <f>IFERROR(PIMExport!DK118*1,IFERROR(SUBSTITUTE(PIMExport!DK118,".",",")*1,PIMExport!DK118))</f>
        <v>0.631 in</v>
      </c>
      <c r="DL120" s="47">
        <f>IFERROR(PIMExport!DL118*1,IFERROR(SUBSTITUTE(PIMExport!DL118,".",",")*1,PIMExport!DL118))</f>
        <v>152.39999999999901</v>
      </c>
      <c r="DM120" s="47">
        <f>IFERROR(PIMExport!DM118*1,IFERROR(SUBSTITUTE(PIMExport!DM118,".",",")*1,PIMExport!DM118))</f>
        <v>0</v>
      </c>
      <c r="DN120" s="47">
        <f>IFERROR(PIMExport!DN118*1,IFERROR(SUBSTITUTE(PIMExport!DN118,".",",")*1,PIMExport!DN118))</f>
        <v>0.8</v>
      </c>
      <c r="DO120" s="47" t="str">
        <f>IFERROR(PIMExport!DO118*1,IFERROR(SUBSTITUTE(PIMExport!DO118,".",",")*1,PIMExport!DO118))</f>
        <v>inside</v>
      </c>
    </row>
    <row r="121" spans="1:119">
      <c r="A121" s="47" t="str">
        <f>IFERROR(PIMExport!A119*1,IFERROR(SUBSTITUTE(PIMExport!A119,".",",")*1,PIMExport!A119))</f>
        <v>2DB12QJ</v>
      </c>
      <c r="B121" s="47" t="str">
        <f>IFERROR(PIMExport!B119*1,IFERROR(SUBSTITUTE(PIMExport!B119,".",",")*1,PIMExport!B119))</f>
        <v>BallScrew</v>
      </c>
      <c r="C121" s="47" t="str">
        <f>IFERROR(PIMExport!C119*1,IFERROR(SUBSTITUTE(PIMExport!C119,".",",")*1,PIMExport!C119))</f>
        <v>Ball Guide</v>
      </c>
      <c r="D121" s="47">
        <f>IFERROR(PIMExport!D119*1,IFERROR(SUBSTITUTE(PIMExport!D119,".",",")*1,PIMExport!D119))</f>
        <v>1600.2</v>
      </c>
      <c r="E121" s="47">
        <f>IFERROR(PIMExport!E119*1,IFERROR(SUBSTITUTE(PIMExport!E119,".",",")*1,PIMExport!E119))</f>
        <v>2.2000000000000002</v>
      </c>
      <c r="F121" s="47">
        <f>IFERROR(PIMExport!F119*1,IFERROR(SUBSTITUTE(PIMExport!F119,".",",")*1,PIMExport!F119))</f>
        <v>0</v>
      </c>
      <c r="G121" s="47">
        <f>IFERROR(PIMExport!G119*1,IFERROR(SUBSTITUTE(PIMExport!G119,".",",")*1,PIMExport!G119))</f>
        <v>6.17</v>
      </c>
      <c r="H121" s="47">
        <f>IFERROR(PIMExport!H119*1,IFERROR(SUBSTITUTE(PIMExport!H119,".",",")*1,PIMExport!H119))</f>
        <v>1.05</v>
      </c>
      <c r="I121" s="47">
        <f>IFERROR(PIMExport!I119*1,IFERROR(SUBSTITUTE(PIMExport!I119,".",",")*1,PIMExport!I119))</f>
        <v>111</v>
      </c>
      <c r="J121" s="47">
        <f>IFERROR(PIMExport!J119*1,IFERROR(SUBSTITUTE(PIMExport!J119,".",",")*1,PIMExport!J119))</f>
        <v>101.6</v>
      </c>
      <c r="K121" s="47">
        <f>IFERROR(PIMExport!K119*1,IFERROR(SUBSTITUTE(PIMExport!K119,".",",")*1,PIMExport!K119))</f>
        <v>36.5</v>
      </c>
      <c r="L121" s="47">
        <f>IFERROR(PIMExport!L119*1,IFERROR(SUBSTITUTE(PIMExport!L119,".",",")*1,PIMExport!L119))</f>
        <v>1.0000000000000001E-5</v>
      </c>
      <c r="M121" s="47">
        <f>IFERROR(PIMExport!M119*1,IFERROR(SUBSTITUTE(PIMExport!M119,".",",")*1,PIMExport!M119))</f>
        <v>0.9</v>
      </c>
      <c r="N121" s="47">
        <f>IFERROR(PIMExport!N119*1,IFERROR(SUBSTITUTE(PIMExport!N119,".",",")*1,PIMExport!N119))</f>
        <v>99999</v>
      </c>
      <c r="O121" s="47">
        <f>IFERROR(PIMExport!O119*1,IFERROR(SUBSTITUTE(PIMExport!O119,".",",")*1,PIMExport!O119))</f>
        <v>99999</v>
      </c>
      <c r="P121" s="47">
        <f>IFERROR(PIMExport!P119*1,IFERROR(SUBSTITUTE(PIMExport!P119,".",",")*1,PIMExport!P119))</f>
        <v>3000</v>
      </c>
      <c r="Q121" s="47">
        <f>IFERROR(PIMExport!Q119*1,IFERROR(SUBSTITUTE(PIMExport!Q119,".",",")*1,PIMExport!Q119))</f>
        <v>0.13600000000000001</v>
      </c>
      <c r="R121" s="47">
        <f>IFERROR(PIMExport!R119*1,IFERROR(SUBSTITUTE(PIMExport!R119,".",",")*1,PIMExport!R119))</f>
        <v>0.13600000000000001</v>
      </c>
      <c r="S121" s="47">
        <f>IFERROR(PIMExport!S119*1,IFERROR(SUBSTITUTE(PIMExport!S119,".",",")*1,PIMExport!S119))</f>
        <v>0.13600000000000001</v>
      </c>
      <c r="T121" s="47">
        <f>IFERROR(PIMExport!T119*1,IFERROR(SUBSTITUTE(PIMExport!T119,".",",")*1,PIMExport!T119))</f>
        <v>0.75</v>
      </c>
      <c r="U121" s="47">
        <f>IFERROR(PIMExport!U119*1,IFERROR(SUBSTITUTE(PIMExport!U119,".",",")*1,PIMExport!U119))</f>
        <v>2E-3</v>
      </c>
      <c r="V121" s="47">
        <f>IFERROR(PIMExport!V119*1,IFERROR(SUBSTITUTE(PIMExport!V119,".",",")*1,PIMExport!V119))</f>
        <v>0</v>
      </c>
      <c r="W121" s="47">
        <f>IFERROR(PIMExport!W119*1,IFERROR(SUBSTITUTE(PIMExport!W119,".",",")*1,PIMExport!W119))</f>
        <v>0</v>
      </c>
      <c r="X121" s="47">
        <f>IFERROR(PIMExport!X119*1,IFERROR(SUBSTITUTE(PIMExport!X119,".",",")*1,PIMExport!X119))</f>
        <v>0</v>
      </c>
      <c r="Y121" s="47">
        <f>IFERROR(PIMExport!Y119*1,IFERROR(SUBSTITUTE(PIMExport!Y119,".",",")*1,PIMExport!Y119))</f>
        <v>1669</v>
      </c>
      <c r="Z121" s="47">
        <f>IFERROR(PIMExport!Z119*1,IFERROR(SUBSTITUTE(PIMExport!Z119,".",",")*1,PIMExport!Z119))</f>
        <v>0</v>
      </c>
      <c r="AA121" s="47">
        <f>IFERROR(PIMExport!AA119*1,IFERROR(SUBSTITUTE(PIMExport!AA119,".",",")*1,PIMExport!AA119))</f>
        <v>0</v>
      </c>
      <c r="AB121" s="47">
        <f>IFERROR(PIMExport!AB119*1,IFERROR(SUBSTITUTE(PIMExport!AB119,".",",")*1,PIMExport!AB119))</f>
        <v>0</v>
      </c>
      <c r="AC121" s="47">
        <f>IFERROR(PIMExport!AC119*1,IFERROR(SUBSTITUTE(PIMExport!AC119,".",",")*1,PIMExport!AC119))</f>
        <v>0</v>
      </c>
      <c r="AD121" s="47">
        <f>IFERROR(PIMExport!AD119*1,IFERROR(SUBSTITUTE(PIMExport!AD119,".",",")*1,PIMExport!AD119))</f>
        <v>0</v>
      </c>
      <c r="AE121" s="47">
        <f>IFERROR(PIMExport!AE119*1,IFERROR(SUBSTITUTE(PIMExport!AE119,".",",")*1,PIMExport!AE119))</f>
        <v>4708</v>
      </c>
      <c r="AF121" s="47">
        <f>IFERROR(PIMExport!AF119*1,IFERROR(SUBSTITUTE(PIMExport!AF119,".",",")*1,PIMExport!AF119))</f>
        <v>9412</v>
      </c>
      <c r="AG121" s="47">
        <f>IFERROR(PIMExport!AG119*1,IFERROR(SUBSTITUTE(PIMExport!AG119,".",",")*1,PIMExport!AG119))</f>
        <v>469</v>
      </c>
      <c r="AH121" s="47">
        <f>IFERROR(PIMExport!AH119*1,IFERROR(SUBSTITUTE(PIMExport!AH119,".",",")*1,PIMExport!AH119))</f>
        <v>469</v>
      </c>
      <c r="AI121" s="47">
        <f>IFERROR(PIMExport!AI119*1,IFERROR(SUBSTITUTE(PIMExport!AI119,".",",")*1,PIMExport!AI119))</f>
        <v>234</v>
      </c>
      <c r="AJ121" s="47">
        <f>IFERROR(PIMExport!AJ119*1,IFERROR(SUBSTITUTE(PIMExport!AJ119,".",",")*1,PIMExport!AJ119))</f>
        <v>0</v>
      </c>
      <c r="AK121" s="47">
        <f>IFERROR(PIMExport!AK119*1,IFERROR(SUBSTITUTE(PIMExport!AK119,".",",")*1,PIMExport!AK119))</f>
        <v>0</v>
      </c>
      <c r="AL121" s="47">
        <f>IFERROR(PIMExport!AL119*1,IFERROR(SUBSTITUTE(PIMExport!AL119,".",",")*1,PIMExport!AL119))</f>
        <v>0.63500000000000001</v>
      </c>
      <c r="AM121" s="47">
        <f>IFERROR(PIMExport!AM119*1,IFERROR(SUBSTITUTE(PIMExport!AM119,".",",")*1,PIMExport!AM119))</f>
        <v>9.7789999999999999</v>
      </c>
      <c r="AN121" s="47">
        <f>IFERROR(PIMExport!AN119*1,IFERROR(SUBSTITUTE(PIMExport!AN119,".",",")*1,PIMExport!AN119))</f>
        <v>1</v>
      </c>
      <c r="AO121" s="47">
        <f>IFERROR(PIMExport!AO119*1,IFERROR(SUBSTITUTE(PIMExport!AO119,".",",")*1,PIMExport!AO119))</f>
        <v>13082</v>
      </c>
      <c r="AP121" s="47">
        <f>IFERROR(PIMExport!AP119*1,IFERROR(SUBSTITUTE(PIMExport!AP119,".",",")*1,PIMExport!AP119))</f>
        <v>0</v>
      </c>
      <c r="AQ121" s="47">
        <f>IFERROR(PIMExport!AQ119*1,IFERROR(SUBSTITUTE(PIMExport!AQ119,".",",")*1,PIMExport!AQ119))</f>
        <v>0</v>
      </c>
      <c r="AR121" s="47">
        <f>IFERROR(PIMExport!AR119*1,IFERROR(SUBSTITUTE(PIMExport!AR119,".",",")*1,PIMExport!AR119))</f>
        <v>0</v>
      </c>
      <c r="AS121" s="47">
        <f>IFERROR(PIMExport!AS119*1,IFERROR(SUBSTITUTE(PIMExport!AS119,".",",")*1,PIMExport!AS119))</f>
        <v>0</v>
      </c>
      <c r="AT121" s="47">
        <f>IFERROR(PIMExport!AT119*1,IFERROR(SUBSTITUTE(PIMExport!AT119,".",",")*1,PIMExport!AT119))</f>
        <v>0</v>
      </c>
      <c r="AU121" s="47">
        <f>IFERROR(PIMExport!AU119*1,IFERROR(SUBSTITUTE(PIMExport!AU119,".",",")*1,PIMExport!AU119))</f>
        <v>0</v>
      </c>
      <c r="AV121" s="47">
        <f>IFERROR(PIMExport!AV119*1,IFERROR(SUBSTITUTE(PIMExport!AV119,".",",")*1,PIMExport!AV119))</f>
        <v>0</v>
      </c>
      <c r="AW121" s="47">
        <f>IFERROR(PIMExport!AW119*1,IFERROR(SUBSTITUTE(PIMExport!AW119,".",",")*1,PIMExport!AW119))</f>
        <v>0</v>
      </c>
      <c r="AX121" s="47">
        <f>IFERROR(PIMExport!AX119*1,IFERROR(SUBSTITUTE(PIMExport!AX119,".",",")*1,PIMExport!AX119))</f>
        <v>0</v>
      </c>
      <c r="AY121" s="47">
        <f>IFERROR(PIMExport!AY119*1,IFERROR(SUBSTITUTE(PIMExport!AY119,".",",")*1,PIMExport!AY119))</f>
        <v>0</v>
      </c>
      <c r="AZ121" s="47">
        <f>IFERROR(PIMExport!AZ119*1,IFERROR(SUBSTITUTE(PIMExport!AZ119,".",",")*1,PIMExport!AZ119))</f>
        <v>0</v>
      </c>
      <c r="BA121" s="47">
        <f>IFERROR(PIMExport!BA119*1,IFERROR(SUBSTITUTE(PIMExport!BA119,".",",")*1,PIMExport!BA119))</f>
        <v>0</v>
      </c>
      <c r="BB121" s="47">
        <f>IFERROR(PIMExport!BB119*1,IFERROR(SUBSTITUTE(PIMExport!BB119,".",",")*1,PIMExport!BB119))</f>
        <v>0</v>
      </c>
      <c r="BC121" s="47">
        <f>IFERROR(PIMExport!BC119*1,IFERROR(SUBSTITUTE(PIMExport!BC119,".",",")*1,PIMExport!BC119))</f>
        <v>0</v>
      </c>
      <c r="BD121" s="47">
        <f>IFERROR(PIMExport!BD119*1,IFERROR(SUBSTITUTE(PIMExport!BD119,".",",")*1,PIMExport!BD119))</f>
        <v>0</v>
      </c>
      <c r="BE121" s="47">
        <f>IFERROR(PIMExport!BE119*1,IFERROR(SUBSTITUTE(PIMExport!BE119,".",",")*1,PIMExport!BE119))</f>
        <v>0</v>
      </c>
      <c r="BF121" s="47">
        <f>IFERROR(PIMExport!BF119*1,IFERROR(SUBSTITUTE(PIMExport!BF119,".",",")*1,PIMExport!BF119))</f>
        <v>0</v>
      </c>
      <c r="BG121" s="47">
        <f>IFERROR(PIMExport!BG119*1,IFERROR(SUBSTITUTE(PIMExport!BG119,".",",")*1,PIMExport!BG119))</f>
        <v>229</v>
      </c>
      <c r="BH121" s="47">
        <f>IFERROR(PIMExport!BH119*1,IFERROR(SUBSTITUTE(PIMExport!BH119,".",",")*1,PIMExport!BH119))</f>
        <v>0</v>
      </c>
      <c r="BI121" s="47">
        <f>IFERROR(PIMExport!BI119*1,IFERROR(SUBSTITUTE(PIMExport!BI119,".",",")*1,PIMExport!BI119))</f>
        <v>0</v>
      </c>
      <c r="BJ121" s="47">
        <f>IFERROR(PIMExport!BJ119*1,IFERROR(SUBSTITUTE(PIMExport!BJ119,".",",")*1,PIMExport!BJ119))</f>
        <v>0</v>
      </c>
      <c r="BK121" s="47">
        <f>IFERROR(PIMExport!BK119*1,IFERROR(SUBSTITUTE(PIMExport!BK119,".",",")*1,PIMExport!BK119))</f>
        <v>0</v>
      </c>
      <c r="BL121" s="47">
        <f>IFERROR(PIMExport!BL119*1,IFERROR(SUBSTITUTE(PIMExport!BL119,".",",")*1,PIMExport!BL119))</f>
        <v>0</v>
      </c>
      <c r="BM121" s="47">
        <f>IFERROR(PIMExport!BM119*1,IFERROR(SUBSTITUTE(PIMExport!BM119,".",",")*1,PIMExport!BM119))</f>
        <v>0</v>
      </c>
      <c r="BN121" s="47">
        <f>IFERROR(PIMExport!BN119*1,IFERROR(SUBSTITUTE(PIMExport!BN119,".",",")*1,PIMExport!BN119))</f>
        <v>0</v>
      </c>
      <c r="BO121" s="47">
        <f>IFERROR(PIMExport!BO119*1,IFERROR(SUBSTITUTE(PIMExport!BO119,".",",")*1,PIMExport!BO119))</f>
        <v>0</v>
      </c>
      <c r="BP121" s="47">
        <f>IFERROR(PIMExport!BP119*1,IFERROR(SUBSTITUTE(PIMExport!BP119,".",",")*1,PIMExport!BP119))</f>
        <v>0</v>
      </c>
      <c r="BQ121" s="47">
        <f>IFERROR(PIMExport!BQ119*1,IFERROR(SUBSTITUTE(PIMExport!BQ119,".",",")*1,PIMExport!BQ119))</f>
        <v>0</v>
      </c>
      <c r="BR121" s="47">
        <f>IFERROR(PIMExport!BR119*1,IFERROR(SUBSTITUTE(PIMExport!BR119,".",",")*1,PIMExport!BR119))</f>
        <v>0</v>
      </c>
      <c r="BS121" s="47">
        <f>IFERROR(PIMExport!BS119*1,IFERROR(SUBSTITUTE(PIMExport!BS119,".",",")*1,PIMExport!BS119))</f>
        <v>0</v>
      </c>
      <c r="BT121" s="47">
        <f>IFERROR(PIMExport!BT119*1,IFERROR(SUBSTITUTE(PIMExport!BT119,".",",")*1,PIMExport!BT119))</f>
        <v>0</v>
      </c>
      <c r="BU121" s="47">
        <f>IFERROR(PIMExport!BU119*1,IFERROR(SUBSTITUTE(PIMExport!BU119,".",",")*1,PIMExport!BU119))</f>
        <v>0</v>
      </c>
      <c r="BV121" s="47">
        <f>IFERROR(PIMExport!BV119*1,IFERROR(SUBSTITUTE(PIMExport!BV119,".",",")*1,PIMExport!BV119))</f>
        <v>0</v>
      </c>
      <c r="BW121" s="47">
        <f>IFERROR(PIMExport!BW119*1,IFERROR(SUBSTITUTE(PIMExport!BW119,".",",")*1,PIMExport!BW119))</f>
        <v>0</v>
      </c>
      <c r="BX121" s="47">
        <f>IFERROR(PIMExport!BX119*1,IFERROR(SUBSTITUTE(PIMExport!BX119,".",",")*1,PIMExport!BX119))</f>
        <v>0</v>
      </c>
      <c r="BY121" s="47">
        <f>IFERROR(PIMExport!BY119*1,IFERROR(SUBSTITUTE(PIMExport!BY119,".",",")*1,PIMExport!BY119))</f>
        <v>0</v>
      </c>
      <c r="BZ121" s="47">
        <f>IFERROR(PIMExport!BZ119*1,IFERROR(SUBSTITUTE(PIMExport!BZ119,".",",")*1,PIMExport!BZ119))</f>
        <v>0</v>
      </c>
      <c r="CA121" s="47">
        <f>IFERROR(PIMExport!CA119*1,IFERROR(SUBSTITUTE(PIMExport!CA119,".",",")*1,PIMExport!CA119))</f>
        <v>0</v>
      </c>
      <c r="CB121" s="47">
        <f>IFERROR(PIMExport!CB119*1,IFERROR(SUBSTITUTE(PIMExport!CB119,".",",")*1,PIMExport!CB119))</f>
        <v>0</v>
      </c>
      <c r="CC121" s="47">
        <f>IFERROR(PIMExport!CC119*1,IFERROR(SUBSTITUTE(PIMExport!CC119,".",",")*1,PIMExport!CC119))</f>
        <v>0</v>
      </c>
      <c r="CD121" s="47">
        <f>IFERROR(PIMExport!CD119*1,IFERROR(SUBSTITUTE(PIMExport!CD119,".",",")*1,PIMExport!CD119))</f>
        <v>0</v>
      </c>
      <c r="CE121" s="47">
        <f>IFERROR(PIMExport!CE119*1,IFERROR(SUBSTITUTE(PIMExport!CE119,".",",")*1,PIMExport!CE119))</f>
        <v>0</v>
      </c>
      <c r="CF121" s="47">
        <f>IFERROR(PIMExport!CF119*1,IFERROR(SUBSTITUTE(PIMExport!CF119,".",",")*1,PIMExport!CF119))</f>
        <v>0</v>
      </c>
      <c r="CG121" s="47">
        <f>IFERROR(PIMExport!CG119*1,IFERROR(SUBSTITUTE(PIMExport!CG119,".",",")*1,PIMExport!CG119))</f>
        <v>0</v>
      </c>
      <c r="CH121" s="47">
        <f>IFERROR(PIMExport!CH119*1,IFERROR(SUBSTITUTE(PIMExport!CH119,".",",")*1,PIMExport!CH119))</f>
        <v>0</v>
      </c>
      <c r="CI121" s="47">
        <f>IFERROR(PIMExport!CI119*1,IFERROR(SUBSTITUTE(PIMExport!CI119,".",",")*1,PIMExport!CI119))</f>
        <v>0</v>
      </c>
      <c r="CJ121" s="47">
        <f>IFERROR(PIMExport!CJ119*1,IFERROR(SUBSTITUTE(PIMExport!CJ119,".",",")*1,PIMExport!CJ119))</f>
        <v>0</v>
      </c>
      <c r="CK121" s="47">
        <f>IFERROR(PIMExport!CK119*1,IFERROR(SUBSTITUTE(PIMExport!CK119,".",",")*1,PIMExport!CK119))</f>
        <v>0</v>
      </c>
      <c r="CL121" s="47">
        <f>IFERROR(PIMExport!CL119*1,IFERROR(SUBSTITUTE(PIMExport!CL119,".",",")*1,PIMExport!CL119))</f>
        <v>0</v>
      </c>
      <c r="CM121" s="47">
        <f>IFERROR(PIMExport!CM119*1,IFERROR(SUBSTITUTE(PIMExport!CM119,".",",")*1,PIMExport!CM119))</f>
        <v>0</v>
      </c>
      <c r="CN121" s="47">
        <f>IFERROR(PIMExport!CN119*1,IFERROR(SUBSTITUTE(PIMExport!CN119,".",",")*1,PIMExport!CN119))</f>
        <v>0</v>
      </c>
      <c r="CO121" s="47">
        <f>IFERROR(PIMExport!CO119*1,IFERROR(SUBSTITUTE(PIMExport!CO119,".",",")*1,PIMExport!CO119))</f>
        <v>0</v>
      </c>
      <c r="CP121" s="47">
        <f>IFERROR(PIMExport!CP119*1,IFERROR(SUBSTITUTE(PIMExport!CP119,".",",")*1,PIMExport!CP119))</f>
        <v>0</v>
      </c>
      <c r="CQ121" s="47">
        <f>IFERROR(PIMExport!CQ119*1,IFERROR(SUBSTITUTE(PIMExport!CQ119,".",",")*1,PIMExport!CQ119))</f>
        <v>0</v>
      </c>
      <c r="CR121" s="47">
        <f>IFERROR(PIMExport!CR119*1,IFERROR(SUBSTITUTE(PIMExport!CR119,".",",")*1,PIMExport!CR119))</f>
        <v>0</v>
      </c>
      <c r="CS121" s="47">
        <f>IFERROR(PIMExport!CS119*1,IFERROR(SUBSTITUTE(PIMExport!CS119,".",",")*1,PIMExport!CS119))</f>
        <v>0</v>
      </c>
      <c r="CT121" s="47">
        <f>IFERROR(PIMExport!CT119*1,IFERROR(SUBSTITUTE(PIMExport!CT119,".",",")*1,PIMExport!CT119))</f>
        <v>0</v>
      </c>
      <c r="CU121" s="47">
        <f>IFERROR(PIMExport!CU119*1,IFERROR(SUBSTITUTE(PIMExport!CU119,".",",")*1,PIMExport!CU119))</f>
        <v>12.7</v>
      </c>
      <c r="CV121" s="47">
        <f>IFERROR(PIMExport!CV119*1,IFERROR(SUBSTITUTE(PIMExport!CV119,".",",")*1,PIMExport!CV119))</f>
        <v>2776</v>
      </c>
      <c r="CW121" s="47">
        <f>IFERROR(PIMExport!CW119*1,IFERROR(SUBSTITUTE(PIMExport!CW119,".",",")*1,PIMExport!CW119))</f>
        <v>2.0000000000000002E-5</v>
      </c>
      <c r="CX121" s="47">
        <f>IFERROR(PIMExport!CX119*1,IFERROR(SUBSTITUTE(PIMExport!CX119,".",",")*1,PIMExport!CX119))</f>
        <v>250</v>
      </c>
      <c r="CY121" s="47">
        <f>IFERROR(PIMExport!CY119*1,IFERROR(SUBSTITUTE(PIMExport!CY119,".",",")*1,PIMExport!CY119))</f>
        <v>0</v>
      </c>
      <c r="CZ121" s="47">
        <f>IFERROR(PIMExport!CZ119*1,IFERROR(SUBSTITUTE(PIMExport!CZ119,".",",")*1,PIMExport!CZ119))</f>
        <v>2400</v>
      </c>
      <c r="DA121" s="47">
        <f>IFERROR(PIMExport!DA119*1,IFERROR(SUBSTITUTE(PIMExport!DA119,".",",")*1,PIMExport!DA119))</f>
        <v>0</v>
      </c>
      <c r="DB121" s="47">
        <f>IFERROR(PIMExport!DB119*1,IFERROR(SUBSTITUTE(PIMExport!DB119,".",",")*1,PIMExport!DB119))</f>
        <v>0</v>
      </c>
      <c r="DC121" s="47">
        <f>IFERROR(PIMExport!DC119*1,IFERROR(SUBSTITUTE(PIMExport!DC119,".",",")*1,PIMExport!DC119))</f>
        <v>9.14</v>
      </c>
      <c r="DD121" s="47">
        <f>IFERROR(PIMExport!DD119*1,IFERROR(SUBSTITUTE(PIMExport!DD119,".",",")*1,PIMExport!DD119))</f>
        <v>0</v>
      </c>
      <c r="DE121" s="47">
        <f>IFERROR(PIMExport!DE119*1,IFERROR(SUBSTITUTE(PIMExport!DE119,".",",")*1,PIMExport!DE119))</f>
        <v>0</v>
      </c>
      <c r="DF121" s="47">
        <f>IFERROR(PIMExport!DF119*1,IFERROR(SUBSTITUTE(PIMExport!DF119,".",",")*1,PIMExport!DF119))</f>
        <v>0</v>
      </c>
      <c r="DG121" s="47">
        <f>IFERROR(PIMExport!DG119*1,IFERROR(SUBSTITUTE(PIMExport!DG119,".",",")*1,PIMExport!DG119))</f>
        <v>0</v>
      </c>
      <c r="DH121" s="47" t="str">
        <f>IFERROR(PIMExport!DH119*1,IFERROR(SUBSTITUTE(PIMExport!DH119,".",",")*1,PIMExport!DH119))</f>
        <v>Equal to or better than 0.025 mm</v>
      </c>
      <c r="DI121" s="47">
        <f>IFERROR(PIMExport!DI119*1,IFERROR(SUBSTITUTE(PIMExport!DI119,".",",")*1,PIMExport!DI119))</f>
        <v>0</v>
      </c>
      <c r="DJ121" s="47" t="str">
        <f>IFERROR(PIMExport!DJ119*1,IFERROR(SUBSTITUTE(PIMExport!DJ119,".",",")*1,PIMExport!DJ119))</f>
        <v>6 x 2.562 in</v>
      </c>
      <c r="DK121" s="47" t="str">
        <f>IFERROR(PIMExport!DK119*1,IFERROR(SUBSTITUTE(PIMExport!DK119,".",",")*1,PIMExport!DK119))</f>
        <v>0.500 in</v>
      </c>
      <c r="DL121" s="47">
        <f>IFERROR(PIMExport!DL119*1,IFERROR(SUBSTITUTE(PIMExport!DL119,".",",")*1,PIMExport!DL119))</f>
        <v>152.39999999999901</v>
      </c>
      <c r="DM121" s="47">
        <f>IFERROR(PIMExport!DM119*1,IFERROR(SUBSTITUTE(PIMExport!DM119,".",",")*1,PIMExport!DM119))</f>
        <v>0</v>
      </c>
      <c r="DN121" s="47">
        <f>IFERROR(PIMExport!DN119*1,IFERROR(SUBSTITUTE(PIMExport!DN119,".",",")*1,PIMExport!DN119))</f>
        <v>0.8</v>
      </c>
      <c r="DO121" s="47" t="str">
        <f>IFERROR(PIMExport!DO119*1,IFERROR(SUBSTITUTE(PIMExport!DO119,".",",")*1,PIMExport!DO119))</f>
        <v>inside</v>
      </c>
    </row>
    <row r="122" spans="1:119">
      <c r="A122" s="47" t="str">
        <f>IFERROR(PIMExport!A120*1,IFERROR(SUBSTITUTE(PIMExport!A120,".",",")*1,PIMExport!A120))</f>
        <v>2DB16D0</v>
      </c>
      <c r="B122" s="47" t="str">
        <f>IFERROR(PIMExport!B120*1,IFERROR(SUBSTITUTE(PIMExport!B120,".",",")*1,PIMExport!B120))</f>
        <v>BallScrew</v>
      </c>
      <c r="C122" s="47" t="str">
        <f>IFERROR(PIMExport!C120*1,IFERROR(SUBSTITUTE(PIMExport!C120,".",",")*1,PIMExport!C120))</f>
        <v>Ball Guide</v>
      </c>
      <c r="D122" s="47">
        <f>IFERROR(PIMExport!D120*1,IFERROR(SUBSTITUTE(PIMExport!D120,".",",")*1,PIMExport!D120))</f>
        <v>2146.3000000000002</v>
      </c>
      <c r="E122" s="47">
        <f>IFERROR(PIMExport!E120*1,IFERROR(SUBSTITUTE(PIMExport!E120,".",",")*1,PIMExport!E120))</f>
        <v>3.91</v>
      </c>
      <c r="F122" s="47">
        <f>IFERROR(PIMExport!F120*1,IFERROR(SUBSTITUTE(PIMExport!F120,".",",")*1,PIMExport!F120))</f>
        <v>0</v>
      </c>
      <c r="G122" s="47">
        <f>IFERROR(PIMExport!G120*1,IFERROR(SUBSTITUTE(PIMExport!G120,".",",")*1,PIMExport!G120))</f>
        <v>12.15</v>
      </c>
      <c r="H122" s="47">
        <f>IFERROR(PIMExport!H120*1,IFERROR(SUBSTITUTE(PIMExport!H120,".",",")*1,PIMExport!H120))</f>
        <v>1.75</v>
      </c>
      <c r="I122" s="47">
        <f>IFERROR(PIMExport!I120*1,IFERROR(SUBSTITUTE(PIMExport!I120,".",",")*1,PIMExport!I120))</f>
        <v>120.7</v>
      </c>
      <c r="J122" s="47">
        <f>IFERROR(PIMExport!J120*1,IFERROR(SUBSTITUTE(PIMExport!J120,".",",")*1,PIMExport!J120))</f>
        <v>127</v>
      </c>
      <c r="K122" s="47">
        <f>IFERROR(PIMExport!K120*1,IFERROR(SUBSTITUTE(PIMExport!K120,".",",")*1,PIMExport!K120))</f>
        <v>31.8</v>
      </c>
      <c r="L122" s="47">
        <f>IFERROR(PIMExport!L120*1,IFERROR(SUBSTITUTE(PIMExport!L120,".",",")*1,PIMExport!L120))</f>
        <v>1.0000000000000001E-5</v>
      </c>
      <c r="M122" s="47">
        <f>IFERROR(PIMExport!M120*1,IFERROR(SUBSTITUTE(PIMExport!M120,".",",")*1,PIMExport!M120))</f>
        <v>0.9</v>
      </c>
      <c r="N122" s="47">
        <f>IFERROR(PIMExport!N120*1,IFERROR(SUBSTITUTE(PIMExport!N120,".",",")*1,PIMExport!N120))</f>
        <v>99999</v>
      </c>
      <c r="O122" s="47">
        <f>IFERROR(PIMExport!O120*1,IFERROR(SUBSTITUTE(PIMExport!O120,".",",")*1,PIMExport!O120))</f>
        <v>99999</v>
      </c>
      <c r="P122" s="47">
        <f>IFERROR(PIMExport!P120*1,IFERROR(SUBSTITUTE(PIMExport!P120,".",",")*1,PIMExport!P120))</f>
        <v>2500</v>
      </c>
      <c r="Q122" s="47">
        <f>IFERROR(PIMExport!Q120*1,IFERROR(SUBSTITUTE(PIMExport!Q120,".",",")*1,PIMExport!Q120))</f>
        <v>0.13600000000000001</v>
      </c>
      <c r="R122" s="47">
        <f>IFERROR(PIMExport!R120*1,IFERROR(SUBSTITUTE(PIMExport!R120,".",",")*1,PIMExport!R120))</f>
        <v>0.13600000000000001</v>
      </c>
      <c r="S122" s="47">
        <f>IFERROR(PIMExport!S120*1,IFERROR(SUBSTITUTE(PIMExport!S120,".",",")*1,PIMExport!S120))</f>
        <v>0.13600000000000001</v>
      </c>
      <c r="T122" s="47">
        <f>IFERROR(PIMExport!T120*1,IFERROR(SUBSTITUTE(PIMExport!T120,".",",")*1,PIMExport!T120))</f>
        <v>1</v>
      </c>
      <c r="U122" s="47">
        <f>IFERROR(PIMExport!U120*1,IFERROR(SUBSTITUTE(PIMExport!U120,".",",")*1,PIMExport!U120))</f>
        <v>2E-3</v>
      </c>
      <c r="V122" s="47">
        <f>IFERROR(PIMExport!V120*1,IFERROR(SUBSTITUTE(PIMExport!V120,".",",")*1,PIMExport!V120))</f>
        <v>0</v>
      </c>
      <c r="W122" s="47">
        <f>IFERROR(PIMExport!W120*1,IFERROR(SUBSTITUTE(PIMExport!W120,".",",")*1,PIMExport!W120))</f>
        <v>0</v>
      </c>
      <c r="X122" s="47">
        <f>IFERROR(PIMExport!X120*1,IFERROR(SUBSTITUTE(PIMExport!X120,".",",")*1,PIMExport!X120))</f>
        <v>0</v>
      </c>
      <c r="Y122" s="47">
        <f>IFERROR(PIMExport!Y120*1,IFERROR(SUBSTITUTE(PIMExport!Y120,".",",")*1,PIMExport!Y120))</f>
        <v>1558</v>
      </c>
      <c r="Z122" s="47">
        <f>IFERROR(PIMExport!Z120*1,IFERROR(SUBSTITUTE(PIMExport!Z120,".",",")*1,PIMExport!Z120))</f>
        <v>0</v>
      </c>
      <c r="AA122" s="47">
        <f>IFERROR(PIMExport!AA120*1,IFERROR(SUBSTITUTE(PIMExport!AA120,".",",")*1,PIMExport!AA120))</f>
        <v>0</v>
      </c>
      <c r="AB122" s="47">
        <f>IFERROR(PIMExport!AB120*1,IFERROR(SUBSTITUTE(PIMExport!AB120,".",",")*1,PIMExport!AB120))</f>
        <v>0</v>
      </c>
      <c r="AC122" s="47">
        <f>IFERROR(PIMExport!AC120*1,IFERROR(SUBSTITUTE(PIMExport!AC120,".",",")*1,PIMExport!AC120))</f>
        <v>0</v>
      </c>
      <c r="AD122" s="47">
        <f>IFERROR(PIMExport!AD120*1,IFERROR(SUBSTITUTE(PIMExport!AD120,".",",")*1,PIMExport!AD120))</f>
        <v>0</v>
      </c>
      <c r="AE122" s="47">
        <f>IFERROR(PIMExport!AE120*1,IFERROR(SUBSTITUTE(PIMExport!AE120,".",",")*1,PIMExport!AE120))</f>
        <v>7908</v>
      </c>
      <c r="AF122" s="47">
        <f>IFERROR(PIMExport!AF120*1,IFERROR(SUBSTITUTE(PIMExport!AF120,".",",")*1,PIMExport!AF120))</f>
        <v>15820</v>
      </c>
      <c r="AG122" s="47">
        <f>IFERROR(PIMExport!AG120*1,IFERROR(SUBSTITUTE(PIMExport!AG120,".",",")*1,PIMExport!AG120))</f>
        <v>1000</v>
      </c>
      <c r="AH122" s="47">
        <f>IFERROR(PIMExport!AH120*1,IFERROR(SUBSTITUTE(PIMExport!AH120,".",",")*1,PIMExport!AH120))</f>
        <v>955</v>
      </c>
      <c r="AI122" s="47">
        <f>IFERROR(PIMExport!AI120*1,IFERROR(SUBSTITUTE(PIMExport!AI120,".",",")*1,PIMExport!AI120))</f>
        <v>474</v>
      </c>
      <c r="AJ122" s="47">
        <f>IFERROR(PIMExport!AJ120*1,IFERROR(SUBSTITUTE(PIMExport!AJ120,".",",")*1,PIMExport!AJ120))</f>
        <v>0</v>
      </c>
      <c r="AK122" s="47">
        <f>IFERROR(PIMExport!AK120*1,IFERROR(SUBSTITUTE(PIMExport!AK120,".",",")*1,PIMExport!AK120))</f>
        <v>0</v>
      </c>
      <c r="AL122" s="47">
        <f>IFERROR(PIMExport!AL120*1,IFERROR(SUBSTITUTE(PIMExport!AL120,".",",")*1,PIMExport!AL120))</f>
        <v>0.21</v>
      </c>
      <c r="AM122" s="47">
        <f>IFERROR(PIMExport!AM120*1,IFERROR(SUBSTITUTE(PIMExport!AM120,".",",")*1,PIMExport!AM120))</f>
        <v>9.8000000000000007</v>
      </c>
      <c r="AN122" s="47">
        <f>IFERROR(PIMExport!AN120*1,IFERROR(SUBSTITUTE(PIMExport!AN120,".",",")*1,PIMExport!AN120))</f>
        <v>1</v>
      </c>
      <c r="AO122" s="47">
        <f>IFERROR(PIMExport!AO120*1,IFERROR(SUBSTITUTE(PIMExport!AO120,".",",")*1,PIMExport!AO120))</f>
        <v>21997</v>
      </c>
      <c r="AP122" s="47">
        <f>IFERROR(PIMExport!AP120*1,IFERROR(SUBSTITUTE(PIMExport!AP120,".",",")*1,PIMExport!AP120))</f>
        <v>0</v>
      </c>
      <c r="AQ122" s="47">
        <f>IFERROR(PIMExport!AQ120*1,IFERROR(SUBSTITUTE(PIMExport!AQ120,".",",")*1,PIMExport!AQ120))</f>
        <v>0</v>
      </c>
      <c r="AR122" s="47">
        <f>IFERROR(PIMExport!AR120*1,IFERROR(SUBSTITUTE(PIMExport!AR120,".",",")*1,PIMExport!AR120))</f>
        <v>0</v>
      </c>
      <c r="AS122" s="47">
        <f>IFERROR(PIMExport!AS120*1,IFERROR(SUBSTITUTE(PIMExport!AS120,".",",")*1,PIMExport!AS120))</f>
        <v>0</v>
      </c>
      <c r="AT122" s="47">
        <f>IFERROR(PIMExport!AT120*1,IFERROR(SUBSTITUTE(PIMExport!AT120,".",",")*1,PIMExport!AT120))</f>
        <v>0</v>
      </c>
      <c r="AU122" s="47">
        <f>IFERROR(PIMExport!AU120*1,IFERROR(SUBSTITUTE(PIMExport!AU120,".",",")*1,PIMExport!AU120))</f>
        <v>0</v>
      </c>
      <c r="AV122" s="47">
        <f>IFERROR(PIMExport!AV120*1,IFERROR(SUBSTITUTE(PIMExport!AV120,".",",")*1,PIMExport!AV120))</f>
        <v>0</v>
      </c>
      <c r="AW122" s="47">
        <f>IFERROR(PIMExport!AW120*1,IFERROR(SUBSTITUTE(PIMExport!AW120,".",",")*1,PIMExport!AW120))</f>
        <v>0</v>
      </c>
      <c r="AX122" s="47">
        <f>IFERROR(PIMExport!AX120*1,IFERROR(SUBSTITUTE(PIMExport!AX120,".",",")*1,PIMExport!AX120))</f>
        <v>0</v>
      </c>
      <c r="AY122" s="47">
        <f>IFERROR(PIMExport!AY120*1,IFERROR(SUBSTITUTE(PIMExport!AY120,".",",")*1,PIMExport!AY120))</f>
        <v>0</v>
      </c>
      <c r="AZ122" s="47">
        <f>IFERROR(PIMExport!AZ120*1,IFERROR(SUBSTITUTE(PIMExport!AZ120,".",",")*1,PIMExport!AZ120))</f>
        <v>0</v>
      </c>
      <c r="BA122" s="47">
        <f>IFERROR(PIMExport!BA120*1,IFERROR(SUBSTITUTE(PIMExport!BA120,".",",")*1,PIMExport!BA120))</f>
        <v>0</v>
      </c>
      <c r="BB122" s="47">
        <f>IFERROR(PIMExport!BB120*1,IFERROR(SUBSTITUTE(PIMExport!BB120,".",",")*1,PIMExport!BB120))</f>
        <v>0</v>
      </c>
      <c r="BC122" s="47">
        <f>IFERROR(PIMExport!BC120*1,IFERROR(SUBSTITUTE(PIMExport!BC120,".",",")*1,PIMExport!BC120))</f>
        <v>0</v>
      </c>
      <c r="BD122" s="47">
        <f>IFERROR(PIMExport!BD120*1,IFERROR(SUBSTITUTE(PIMExport!BD120,".",",")*1,PIMExport!BD120))</f>
        <v>0</v>
      </c>
      <c r="BE122" s="47">
        <f>IFERROR(PIMExport!BE120*1,IFERROR(SUBSTITUTE(PIMExport!BE120,".",",")*1,PIMExport!BE120))</f>
        <v>0</v>
      </c>
      <c r="BF122" s="47">
        <f>IFERROR(PIMExport!BF120*1,IFERROR(SUBSTITUTE(PIMExport!BF120,".",",")*1,PIMExport!BF120))</f>
        <v>0</v>
      </c>
      <c r="BG122" s="47">
        <f>IFERROR(PIMExport!BG120*1,IFERROR(SUBSTITUTE(PIMExport!BG120,".",",")*1,PIMExport!BG120))</f>
        <v>293</v>
      </c>
      <c r="BH122" s="47">
        <f>IFERROR(PIMExport!BH120*1,IFERROR(SUBSTITUTE(PIMExport!BH120,".",",")*1,PIMExport!BH120))</f>
        <v>0</v>
      </c>
      <c r="BI122" s="47">
        <f>IFERROR(PIMExport!BI120*1,IFERROR(SUBSTITUTE(PIMExport!BI120,".",",")*1,PIMExport!BI120))</f>
        <v>0</v>
      </c>
      <c r="BJ122" s="47">
        <f>IFERROR(PIMExport!BJ120*1,IFERROR(SUBSTITUTE(PIMExport!BJ120,".",",")*1,PIMExport!BJ120))</f>
        <v>0</v>
      </c>
      <c r="BK122" s="47">
        <f>IFERROR(PIMExport!BK120*1,IFERROR(SUBSTITUTE(PIMExport!BK120,".",",")*1,PIMExport!BK120))</f>
        <v>0</v>
      </c>
      <c r="BL122" s="47">
        <f>IFERROR(PIMExport!BL120*1,IFERROR(SUBSTITUTE(PIMExport!BL120,".",",")*1,PIMExport!BL120))</f>
        <v>0</v>
      </c>
      <c r="BM122" s="47">
        <f>IFERROR(PIMExport!BM120*1,IFERROR(SUBSTITUTE(PIMExport!BM120,".",",")*1,PIMExport!BM120))</f>
        <v>0</v>
      </c>
      <c r="BN122" s="47">
        <f>IFERROR(PIMExport!BN120*1,IFERROR(SUBSTITUTE(PIMExport!BN120,".",",")*1,PIMExport!BN120))</f>
        <v>0</v>
      </c>
      <c r="BO122" s="47">
        <f>IFERROR(PIMExport!BO120*1,IFERROR(SUBSTITUTE(PIMExport!BO120,".",",")*1,PIMExport!BO120))</f>
        <v>0</v>
      </c>
      <c r="BP122" s="47">
        <f>IFERROR(PIMExport!BP120*1,IFERROR(SUBSTITUTE(PIMExport!BP120,".",",")*1,PIMExport!BP120))</f>
        <v>0</v>
      </c>
      <c r="BQ122" s="47">
        <f>IFERROR(PIMExport!BQ120*1,IFERROR(SUBSTITUTE(PIMExport!BQ120,".",",")*1,PIMExport!BQ120))</f>
        <v>0</v>
      </c>
      <c r="BR122" s="47">
        <f>IFERROR(PIMExport!BR120*1,IFERROR(SUBSTITUTE(PIMExport!BR120,".",",")*1,PIMExport!BR120))</f>
        <v>0</v>
      </c>
      <c r="BS122" s="47">
        <f>IFERROR(PIMExport!BS120*1,IFERROR(SUBSTITUTE(PIMExport!BS120,".",",")*1,PIMExport!BS120))</f>
        <v>0</v>
      </c>
      <c r="BT122" s="47">
        <f>IFERROR(PIMExport!BT120*1,IFERROR(SUBSTITUTE(PIMExport!BT120,".",",")*1,PIMExport!BT120))</f>
        <v>0</v>
      </c>
      <c r="BU122" s="47">
        <f>IFERROR(PIMExport!BU120*1,IFERROR(SUBSTITUTE(PIMExport!BU120,".",",")*1,PIMExport!BU120))</f>
        <v>0</v>
      </c>
      <c r="BV122" s="47">
        <f>IFERROR(PIMExport!BV120*1,IFERROR(SUBSTITUTE(PIMExport!BV120,".",",")*1,PIMExport!BV120))</f>
        <v>0</v>
      </c>
      <c r="BW122" s="47">
        <f>IFERROR(PIMExport!BW120*1,IFERROR(SUBSTITUTE(PIMExport!BW120,".",",")*1,PIMExport!BW120))</f>
        <v>0</v>
      </c>
      <c r="BX122" s="47">
        <f>IFERROR(PIMExport!BX120*1,IFERROR(SUBSTITUTE(PIMExport!BX120,".",",")*1,PIMExport!BX120))</f>
        <v>0</v>
      </c>
      <c r="BY122" s="47">
        <f>IFERROR(PIMExport!BY120*1,IFERROR(SUBSTITUTE(PIMExport!BY120,".",",")*1,PIMExport!BY120))</f>
        <v>0</v>
      </c>
      <c r="BZ122" s="47">
        <f>IFERROR(PIMExport!BZ120*1,IFERROR(SUBSTITUTE(PIMExport!BZ120,".",",")*1,PIMExport!BZ120))</f>
        <v>0</v>
      </c>
      <c r="CA122" s="47">
        <f>IFERROR(PIMExport!CA120*1,IFERROR(SUBSTITUTE(PIMExport!CA120,".",",")*1,PIMExport!CA120))</f>
        <v>0</v>
      </c>
      <c r="CB122" s="47">
        <f>IFERROR(PIMExport!CB120*1,IFERROR(SUBSTITUTE(PIMExport!CB120,".",",")*1,PIMExport!CB120))</f>
        <v>0</v>
      </c>
      <c r="CC122" s="47">
        <f>IFERROR(PIMExport!CC120*1,IFERROR(SUBSTITUTE(PIMExport!CC120,".",",")*1,PIMExport!CC120))</f>
        <v>0</v>
      </c>
      <c r="CD122" s="47">
        <f>IFERROR(PIMExport!CD120*1,IFERROR(SUBSTITUTE(PIMExport!CD120,".",",")*1,PIMExport!CD120))</f>
        <v>0</v>
      </c>
      <c r="CE122" s="47">
        <f>IFERROR(PIMExport!CE120*1,IFERROR(SUBSTITUTE(PIMExport!CE120,".",",")*1,PIMExport!CE120))</f>
        <v>0</v>
      </c>
      <c r="CF122" s="47">
        <f>IFERROR(PIMExport!CF120*1,IFERROR(SUBSTITUTE(PIMExport!CF120,".",",")*1,PIMExport!CF120))</f>
        <v>0</v>
      </c>
      <c r="CG122" s="47">
        <f>IFERROR(PIMExport!CG120*1,IFERROR(SUBSTITUTE(PIMExport!CG120,".",",")*1,PIMExport!CG120))</f>
        <v>0</v>
      </c>
      <c r="CH122" s="47">
        <f>IFERROR(PIMExport!CH120*1,IFERROR(SUBSTITUTE(PIMExport!CH120,".",",")*1,PIMExport!CH120))</f>
        <v>0</v>
      </c>
      <c r="CI122" s="47">
        <f>IFERROR(PIMExport!CI120*1,IFERROR(SUBSTITUTE(PIMExport!CI120,".",",")*1,PIMExport!CI120))</f>
        <v>0</v>
      </c>
      <c r="CJ122" s="47">
        <f>IFERROR(PIMExport!CJ120*1,IFERROR(SUBSTITUTE(PIMExport!CJ120,".",",")*1,PIMExport!CJ120))</f>
        <v>0</v>
      </c>
      <c r="CK122" s="47">
        <f>IFERROR(PIMExport!CK120*1,IFERROR(SUBSTITUTE(PIMExport!CK120,".",",")*1,PIMExport!CK120))</f>
        <v>0</v>
      </c>
      <c r="CL122" s="47">
        <f>IFERROR(PIMExport!CL120*1,IFERROR(SUBSTITUTE(PIMExport!CL120,".",",")*1,PIMExport!CL120))</f>
        <v>0</v>
      </c>
      <c r="CM122" s="47">
        <f>IFERROR(PIMExport!CM120*1,IFERROR(SUBSTITUTE(PIMExport!CM120,".",",")*1,PIMExport!CM120))</f>
        <v>0</v>
      </c>
      <c r="CN122" s="47">
        <f>IFERROR(PIMExport!CN120*1,IFERROR(SUBSTITUTE(PIMExport!CN120,".",",")*1,PIMExport!CN120))</f>
        <v>0</v>
      </c>
      <c r="CO122" s="47">
        <f>IFERROR(PIMExport!CO120*1,IFERROR(SUBSTITUTE(PIMExport!CO120,".",",")*1,PIMExport!CO120))</f>
        <v>0</v>
      </c>
      <c r="CP122" s="47">
        <f>IFERROR(PIMExport!CP120*1,IFERROR(SUBSTITUTE(PIMExport!CP120,".",",")*1,PIMExport!CP120))</f>
        <v>0</v>
      </c>
      <c r="CQ122" s="47">
        <f>IFERROR(PIMExport!CQ120*1,IFERROR(SUBSTITUTE(PIMExport!CQ120,".",",")*1,PIMExport!CQ120))</f>
        <v>0</v>
      </c>
      <c r="CR122" s="47">
        <f>IFERROR(PIMExport!CR120*1,IFERROR(SUBSTITUTE(PIMExport!CR120,".",",")*1,PIMExport!CR120))</f>
        <v>0</v>
      </c>
      <c r="CS122" s="47">
        <f>IFERROR(PIMExport!CS120*1,IFERROR(SUBSTITUTE(PIMExport!CS120,".",",")*1,PIMExport!CS120))</f>
        <v>0</v>
      </c>
      <c r="CT122" s="47">
        <f>IFERROR(PIMExport!CT120*1,IFERROR(SUBSTITUTE(PIMExport!CT120,".",",")*1,PIMExport!CT120))</f>
        <v>0</v>
      </c>
      <c r="CU122" s="47">
        <f>IFERROR(PIMExport!CU120*1,IFERROR(SUBSTITUTE(PIMExport!CU120,".",",")*1,PIMExport!CU120))</f>
        <v>5</v>
      </c>
      <c r="CV122" s="47">
        <f>IFERROR(PIMExport!CV120*1,IFERROR(SUBSTITUTE(PIMExport!CV120,".",",")*1,PIMExport!CV120))</f>
        <v>15200</v>
      </c>
      <c r="CW122" s="47">
        <f>IFERROR(PIMExport!CW120*1,IFERROR(SUBSTITUTE(PIMExport!CW120,".",",")*1,PIMExport!CW120))</f>
        <v>1.2E-4</v>
      </c>
      <c r="CX122" s="47">
        <f>IFERROR(PIMExport!CX120*1,IFERROR(SUBSTITUTE(PIMExport!CX120,".",",")*1,PIMExport!CX120))</f>
        <v>0</v>
      </c>
      <c r="CY122" s="47">
        <f>IFERROR(PIMExport!CY120*1,IFERROR(SUBSTITUTE(PIMExport!CY120,".",",")*1,PIMExport!CY120))</f>
        <v>0</v>
      </c>
      <c r="CZ122" s="47">
        <f>IFERROR(PIMExport!CZ120*1,IFERROR(SUBSTITUTE(PIMExport!CZ120,".",",")*1,PIMExport!CZ120))</f>
        <v>2600</v>
      </c>
      <c r="DA122" s="47">
        <f>IFERROR(PIMExport!DA120*1,IFERROR(SUBSTITUTE(PIMExport!DA120,".",",")*1,PIMExport!DA120))</f>
        <v>0</v>
      </c>
      <c r="DB122" s="47">
        <f>IFERROR(PIMExport!DB120*1,IFERROR(SUBSTITUTE(PIMExport!DB120,".",",")*1,PIMExport!DB120))</f>
        <v>0</v>
      </c>
      <c r="DC122" s="47">
        <f>IFERROR(PIMExport!DC120*1,IFERROR(SUBSTITUTE(PIMExport!DC120,".",",")*1,PIMExport!DC120))</f>
        <v>16.7</v>
      </c>
      <c r="DD122" s="47">
        <f>IFERROR(PIMExport!DD120*1,IFERROR(SUBSTITUTE(PIMExport!DD120,".",",")*1,PIMExport!DD120))</f>
        <v>0</v>
      </c>
      <c r="DE122" s="47">
        <f>IFERROR(PIMExport!DE120*1,IFERROR(SUBSTITUTE(PIMExport!DE120,".",",")*1,PIMExport!DE120))</f>
        <v>0</v>
      </c>
      <c r="DF122" s="47">
        <f>IFERROR(PIMExport!DF120*1,IFERROR(SUBSTITUTE(PIMExport!DF120,".",",")*1,PIMExport!DF120))</f>
        <v>0</v>
      </c>
      <c r="DG122" s="47">
        <f>IFERROR(PIMExport!DG120*1,IFERROR(SUBSTITUTE(PIMExport!DG120,".",",")*1,PIMExport!DG120))</f>
        <v>0</v>
      </c>
      <c r="DH122" s="47" t="str">
        <f>IFERROR(PIMExport!DH120*1,IFERROR(SUBSTITUTE(PIMExport!DH120,".",",")*1,PIMExport!DH120))</f>
        <v>Equal to or better than 0.025 mm</v>
      </c>
      <c r="DI122" s="47">
        <f>IFERROR(PIMExport!DI120*1,IFERROR(SUBSTITUTE(PIMExport!DI120,".",",")*1,PIMExport!DI120))</f>
        <v>0</v>
      </c>
      <c r="DJ122" s="47" t="str">
        <f>IFERROR(PIMExport!DJ120*1,IFERROR(SUBSTITUTE(PIMExport!DJ120,".",",")*1,PIMExport!DJ120))</f>
        <v>7.5 x 2.625 in</v>
      </c>
      <c r="DK122" s="47" t="str">
        <f>IFERROR(PIMExport!DK120*1,IFERROR(SUBSTITUTE(PIMExport!DK120,".",",")*1,PIMExport!DK120))</f>
        <v>20 mm</v>
      </c>
      <c r="DL122" s="47">
        <f>IFERROR(PIMExport!DL120*1,IFERROR(SUBSTITUTE(PIMExport!DL120,".",",")*1,PIMExport!DL120))</f>
        <v>190.5</v>
      </c>
      <c r="DM122" s="47">
        <f>IFERROR(PIMExport!DM120*1,IFERROR(SUBSTITUTE(PIMExport!DM120,".",",")*1,PIMExport!DM120))</f>
        <v>0</v>
      </c>
      <c r="DN122" s="47">
        <f>IFERROR(PIMExport!DN120*1,IFERROR(SUBSTITUTE(PIMExport!DN120,".",",")*1,PIMExport!DN120))</f>
        <v>0.8</v>
      </c>
      <c r="DO122" s="47" t="str">
        <f>IFERROR(PIMExport!DO120*1,IFERROR(SUBSTITUTE(PIMExport!DO120,".",",")*1,PIMExport!DO120))</f>
        <v>inside</v>
      </c>
    </row>
    <row r="123" spans="1:119">
      <c r="A123" s="47" t="str">
        <f>IFERROR(PIMExport!A121*1,IFERROR(SUBSTITUTE(PIMExport!A121,".",",")*1,PIMExport!A121))</f>
        <v>2DB16G0</v>
      </c>
      <c r="B123" s="47" t="str">
        <f>IFERROR(PIMExport!B121*1,IFERROR(SUBSTITUTE(PIMExport!B121,".",",")*1,PIMExport!B121))</f>
        <v>BallScrew</v>
      </c>
      <c r="C123" s="47" t="str">
        <f>IFERROR(PIMExport!C121*1,IFERROR(SUBSTITUTE(PIMExport!C121,".",",")*1,PIMExport!C121))</f>
        <v>Ball Guide</v>
      </c>
      <c r="D123" s="47">
        <f>IFERROR(PIMExport!D121*1,IFERROR(SUBSTITUTE(PIMExport!D121,".",",")*1,PIMExport!D121))</f>
        <v>2146.3000000000002</v>
      </c>
      <c r="E123" s="47">
        <f>IFERROR(PIMExport!E121*1,IFERROR(SUBSTITUTE(PIMExport!E121,".",",")*1,PIMExport!E121))</f>
        <v>3.91</v>
      </c>
      <c r="F123" s="47">
        <f>IFERROR(PIMExport!F121*1,IFERROR(SUBSTITUTE(PIMExport!F121,".",",")*1,PIMExport!F121))</f>
        <v>0</v>
      </c>
      <c r="G123" s="47">
        <f>IFERROR(PIMExport!G121*1,IFERROR(SUBSTITUTE(PIMExport!G121,".",",")*1,PIMExport!G121))</f>
        <v>12.15</v>
      </c>
      <c r="H123" s="47">
        <f>IFERROR(PIMExport!H121*1,IFERROR(SUBSTITUTE(PIMExport!H121,".",",")*1,PIMExport!H121))</f>
        <v>1.75</v>
      </c>
      <c r="I123" s="47">
        <f>IFERROR(PIMExport!I121*1,IFERROR(SUBSTITUTE(PIMExport!I121,".",",")*1,PIMExport!I121))</f>
        <v>120.7</v>
      </c>
      <c r="J123" s="47">
        <f>IFERROR(PIMExport!J121*1,IFERROR(SUBSTITUTE(PIMExport!J121,".",",")*1,PIMExport!J121))</f>
        <v>127</v>
      </c>
      <c r="K123" s="47">
        <f>IFERROR(PIMExport!K121*1,IFERROR(SUBSTITUTE(PIMExport!K121,".",",")*1,PIMExport!K121))</f>
        <v>31.8</v>
      </c>
      <c r="L123" s="47">
        <f>IFERROR(PIMExport!L121*1,IFERROR(SUBSTITUTE(PIMExport!L121,".",",")*1,PIMExport!L121))</f>
        <v>1.0000000000000001E-5</v>
      </c>
      <c r="M123" s="47">
        <f>IFERROR(PIMExport!M121*1,IFERROR(SUBSTITUTE(PIMExport!M121,".",",")*1,PIMExport!M121))</f>
        <v>0.9</v>
      </c>
      <c r="N123" s="47">
        <f>IFERROR(PIMExport!N121*1,IFERROR(SUBSTITUTE(PIMExport!N121,".",",")*1,PIMExport!N121))</f>
        <v>99999</v>
      </c>
      <c r="O123" s="47">
        <f>IFERROR(PIMExport!O121*1,IFERROR(SUBSTITUTE(PIMExport!O121,".",",")*1,PIMExport!O121))</f>
        <v>99999</v>
      </c>
      <c r="P123" s="47">
        <f>IFERROR(PIMExport!P121*1,IFERROR(SUBSTITUTE(PIMExport!P121,".",",")*1,PIMExport!P121))</f>
        <v>2500</v>
      </c>
      <c r="Q123" s="47">
        <f>IFERROR(PIMExport!Q121*1,IFERROR(SUBSTITUTE(PIMExport!Q121,".",",")*1,PIMExport!Q121))</f>
        <v>0.13600000000000001</v>
      </c>
      <c r="R123" s="47">
        <f>IFERROR(PIMExport!R121*1,IFERROR(SUBSTITUTE(PIMExport!R121,".",",")*1,PIMExport!R121))</f>
        <v>0.13600000000000001</v>
      </c>
      <c r="S123" s="47">
        <f>IFERROR(PIMExport!S121*1,IFERROR(SUBSTITUTE(PIMExport!S121,".",",")*1,PIMExport!S121))</f>
        <v>0.13600000000000001</v>
      </c>
      <c r="T123" s="47">
        <f>IFERROR(PIMExport!T121*1,IFERROR(SUBSTITUTE(PIMExport!T121,".",",")*1,PIMExport!T121))</f>
        <v>1</v>
      </c>
      <c r="U123" s="47">
        <f>IFERROR(PIMExport!U121*1,IFERROR(SUBSTITUTE(PIMExport!U121,".",",")*1,PIMExport!U121))</f>
        <v>2E-3</v>
      </c>
      <c r="V123" s="47">
        <f>IFERROR(PIMExport!V121*1,IFERROR(SUBSTITUTE(PIMExport!V121,".",",")*1,PIMExport!V121))</f>
        <v>0</v>
      </c>
      <c r="W123" s="47">
        <f>IFERROR(PIMExport!W121*1,IFERROR(SUBSTITUTE(PIMExport!W121,".",",")*1,PIMExport!W121))</f>
        <v>0</v>
      </c>
      <c r="X123" s="47">
        <f>IFERROR(PIMExport!X121*1,IFERROR(SUBSTITUTE(PIMExport!X121,".",",")*1,PIMExport!X121))</f>
        <v>0</v>
      </c>
      <c r="Y123" s="47">
        <f>IFERROR(PIMExport!Y121*1,IFERROR(SUBSTITUTE(PIMExport!Y121,".",",")*1,PIMExport!Y121))</f>
        <v>1558</v>
      </c>
      <c r="Z123" s="47">
        <f>IFERROR(PIMExport!Z121*1,IFERROR(SUBSTITUTE(PIMExport!Z121,".",",")*1,PIMExport!Z121))</f>
        <v>0</v>
      </c>
      <c r="AA123" s="47">
        <f>IFERROR(PIMExport!AA121*1,IFERROR(SUBSTITUTE(PIMExport!AA121,".",",")*1,PIMExport!AA121))</f>
        <v>0</v>
      </c>
      <c r="AB123" s="47">
        <f>IFERROR(PIMExport!AB121*1,IFERROR(SUBSTITUTE(PIMExport!AB121,".",",")*1,PIMExport!AB121))</f>
        <v>0</v>
      </c>
      <c r="AC123" s="47">
        <f>IFERROR(PIMExport!AC121*1,IFERROR(SUBSTITUTE(PIMExport!AC121,".",",")*1,PIMExport!AC121))</f>
        <v>0</v>
      </c>
      <c r="AD123" s="47">
        <f>IFERROR(PIMExport!AD121*1,IFERROR(SUBSTITUTE(PIMExport!AD121,".",",")*1,PIMExport!AD121))</f>
        <v>0</v>
      </c>
      <c r="AE123" s="47">
        <f>IFERROR(PIMExport!AE121*1,IFERROR(SUBSTITUTE(PIMExport!AE121,".",",")*1,PIMExport!AE121))</f>
        <v>7908</v>
      </c>
      <c r="AF123" s="47">
        <f>IFERROR(PIMExport!AF121*1,IFERROR(SUBSTITUTE(PIMExport!AF121,".",",")*1,PIMExport!AF121))</f>
        <v>15820</v>
      </c>
      <c r="AG123" s="47">
        <f>IFERROR(PIMExport!AG121*1,IFERROR(SUBSTITUTE(PIMExport!AG121,".",",")*1,PIMExport!AG121))</f>
        <v>1000</v>
      </c>
      <c r="AH123" s="47">
        <f>IFERROR(PIMExport!AH121*1,IFERROR(SUBSTITUTE(PIMExport!AH121,".",",")*1,PIMExport!AH121))</f>
        <v>955</v>
      </c>
      <c r="AI123" s="47">
        <f>IFERROR(PIMExport!AI121*1,IFERROR(SUBSTITUTE(PIMExport!AI121,".",",")*1,PIMExport!AI121))</f>
        <v>474</v>
      </c>
      <c r="AJ123" s="47">
        <f>IFERROR(PIMExport!AJ121*1,IFERROR(SUBSTITUTE(PIMExport!AJ121,".",",")*1,PIMExport!AJ121))</f>
        <v>0</v>
      </c>
      <c r="AK123" s="47">
        <f>IFERROR(PIMExport!AK121*1,IFERROR(SUBSTITUTE(PIMExport!AK121,".",",")*1,PIMExport!AK121))</f>
        <v>0</v>
      </c>
      <c r="AL123" s="47">
        <f>IFERROR(PIMExport!AL121*1,IFERROR(SUBSTITUTE(PIMExport!AL121,".",",")*1,PIMExport!AL121))</f>
        <v>0.21158199999999999</v>
      </c>
      <c r="AM123" s="47">
        <f>IFERROR(PIMExport!AM121*1,IFERROR(SUBSTITUTE(PIMExport!AM121,".",",")*1,PIMExport!AM121))</f>
        <v>9.7789999999999999</v>
      </c>
      <c r="AN123" s="47">
        <f>IFERROR(PIMExport!AN121*1,IFERROR(SUBSTITUTE(PIMExport!AN121,".",",")*1,PIMExport!AN121))</f>
        <v>1</v>
      </c>
      <c r="AO123" s="47">
        <f>IFERROR(PIMExport!AO121*1,IFERROR(SUBSTITUTE(PIMExport!AO121,".",",")*1,PIMExport!AO121))</f>
        <v>21997</v>
      </c>
      <c r="AP123" s="47">
        <f>IFERROR(PIMExport!AP121*1,IFERROR(SUBSTITUTE(PIMExport!AP121,".",",")*1,PIMExport!AP121))</f>
        <v>0</v>
      </c>
      <c r="AQ123" s="47">
        <f>IFERROR(PIMExport!AQ121*1,IFERROR(SUBSTITUTE(PIMExport!AQ121,".",",")*1,PIMExport!AQ121))</f>
        <v>0</v>
      </c>
      <c r="AR123" s="47">
        <f>IFERROR(PIMExport!AR121*1,IFERROR(SUBSTITUTE(PIMExport!AR121,".",",")*1,PIMExport!AR121))</f>
        <v>0</v>
      </c>
      <c r="AS123" s="47">
        <f>IFERROR(PIMExport!AS121*1,IFERROR(SUBSTITUTE(PIMExport!AS121,".",",")*1,PIMExport!AS121))</f>
        <v>0</v>
      </c>
      <c r="AT123" s="47">
        <f>IFERROR(PIMExport!AT121*1,IFERROR(SUBSTITUTE(PIMExport!AT121,".",",")*1,PIMExport!AT121))</f>
        <v>0</v>
      </c>
      <c r="AU123" s="47">
        <f>IFERROR(PIMExport!AU121*1,IFERROR(SUBSTITUTE(PIMExport!AU121,".",",")*1,PIMExport!AU121))</f>
        <v>0</v>
      </c>
      <c r="AV123" s="47">
        <f>IFERROR(PIMExport!AV121*1,IFERROR(SUBSTITUTE(PIMExport!AV121,".",",")*1,PIMExport!AV121))</f>
        <v>0</v>
      </c>
      <c r="AW123" s="47">
        <f>IFERROR(PIMExport!AW121*1,IFERROR(SUBSTITUTE(PIMExport!AW121,".",",")*1,PIMExport!AW121))</f>
        <v>0</v>
      </c>
      <c r="AX123" s="47">
        <f>IFERROR(PIMExport!AX121*1,IFERROR(SUBSTITUTE(PIMExport!AX121,".",",")*1,PIMExport!AX121))</f>
        <v>0</v>
      </c>
      <c r="AY123" s="47">
        <f>IFERROR(PIMExport!AY121*1,IFERROR(SUBSTITUTE(PIMExport!AY121,".",",")*1,PIMExport!AY121))</f>
        <v>0</v>
      </c>
      <c r="AZ123" s="47">
        <f>IFERROR(PIMExport!AZ121*1,IFERROR(SUBSTITUTE(PIMExport!AZ121,".",",")*1,PIMExport!AZ121))</f>
        <v>0</v>
      </c>
      <c r="BA123" s="47">
        <f>IFERROR(PIMExport!BA121*1,IFERROR(SUBSTITUTE(PIMExport!BA121,".",",")*1,PIMExport!BA121))</f>
        <v>0</v>
      </c>
      <c r="BB123" s="47">
        <f>IFERROR(PIMExport!BB121*1,IFERROR(SUBSTITUTE(PIMExport!BB121,".",",")*1,PIMExport!BB121))</f>
        <v>0</v>
      </c>
      <c r="BC123" s="47">
        <f>IFERROR(PIMExport!BC121*1,IFERROR(SUBSTITUTE(PIMExport!BC121,".",",")*1,PIMExport!BC121))</f>
        <v>0</v>
      </c>
      <c r="BD123" s="47">
        <f>IFERROR(PIMExport!BD121*1,IFERROR(SUBSTITUTE(PIMExport!BD121,".",",")*1,PIMExport!BD121))</f>
        <v>0</v>
      </c>
      <c r="BE123" s="47">
        <f>IFERROR(PIMExport!BE121*1,IFERROR(SUBSTITUTE(PIMExport!BE121,".",",")*1,PIMExport!BE121))</f>
        <v>0</v>
      </c>
      <c r="BF123" s="47">
        <f>IFERROR(PIMExport!BF121*1,IFERROR(SUBSTITUTE(PIMExport!BF121,".",",")*1,PIMExport!BF121))</f>
        <v>0</v>
      </c>
      <c r="BG123" s="47">
        <f>IFERROR(PIMExport!BG121*1,IFERROR(SUBSTITUTE(PIMExport!BG121,".",",")*1,PIMExport!BG121))</f>
        <v>293</v>
      </c>
      <c r="BH123" s="47">
        <f>IFERROR(PIMExport!BH121*1,IFERROR(SUBSTITUTE(PIMExport!BH121,".",",")*1,PIMExport!BH121))</f>
        <v>0</v>
      </c>
      <c r="BI123" s="47">
        <f>IFERROR(PIMExport!BI121*1,IFERROR(SUBSTITUTE(PIMExport!BI121,".",",")*1,PIMExport!BI121))</f>
        <v>0</v>
      </c>
      <c r="BJ123" s="47">
        <f>IFERROR(PIMExport!BJ121*1,IFERROR(SUBSTITUTE(PIMExport!BJ121,".",",")*1,PIMExport!BJ121))</f>
        <v>0</v>
      </c>
      <c r="BK123" s="47">
        <f>IFERROR(PIMExport!BK121*1,IFERROR(SUBSTITUTE(PIMExport!BK121,".",",")*1,PIMExport!BK121))</f>
        <v>0</v>
      </c>
      <c r="BL123" s="47">
        <f>IFERROR(PIMExport!BL121*1,IFERROR(SUBSTITUTE(PIMExport!BL121,".",",")*1,PIMExport!BL121))</f>
        <v>0</v>
      </c>
      <c r="BM123" s="47">
        <f>IFERROR(PIMExport!BM121*1,IFERROR(SUBSTITUTE(PIMExport!BM121,".",",")*1,PIMExport!BM121))</f>
        <v>0</v>
      </c>
      <c r="BN123" s="47">
        <f>IFERROR(PIMExport!BN121*1,IFERROR(SUBSTITUTE(PIMExport!BN121,".",",")*1,PIMExport!BN121))</f>
        <v>0</v>
      </c>
      <c r="BO123" s="47">
        <f>IFERROR(PIMExport!BO121*1,IFERROR(SUBSTITUTE(PIMExport!BO121,".",",")*1,PIMExport!BO121))</f>
        <v>0</v>
      </c>
      <c r="BP123" s="47">
        <f>IFERROR(PIMExport!BP121*1,IFERROR(SUBSTITUTE(PIMExport!BP121,".",",")*1,PIMExport!BP121))</f>
        <v>0</v>
      </c>
      <c r="BQ123" s="47">
        <f>IFERROR(PIMExport!BQ121*1,IFERROR(SUBSTITUTE(PIMExport!BQ121,".",",")*1,PIMExport!BQ121))</f>
        <v>0</v>
      </c>
      <c r="BR123" s="47">
        <f>IFERROR(PIMExport!BR121*1,IFERROR(SUBSTITUTE(PIMExport!BR121,".",",")*1,PIMExport!BR121))</f>
        <v>0</v>
      </c>
      <c r="BS123" s="47">
        <f>IFERROR(PIMExport!BS121*1,IFERROR(SUBSTITUTE(PIMExport!BS121,".",",")*1,PIMExport!BS121))</f>
        <v>0</v>
      </c>
      <c r="BT123" s="47">
        <f>IFERROR(PIMExport!BT121*1,IFERROR(SUBSTITUTE(PIMExport!BT121,".",",")*1,PIMExport!BT121))</f>
        <v>0</v>
      </c>
      <c r="BU123" s="47">
        <f>IFERROR(PIMExport!BU121*1,IFERROR(SUBSTITUTE(PIMExport!BU121,".",",")*1,PIMExport!BU121))</f>
        <v>0</v>
      </c>
      <c r="BV123" s="47">
        <f>IFERROR(PIMExport!BV121*1,IFERROR(SUBSTITUTE(PIMExport!BV121,".",",")*1,PIMExport!BV121))</f>
        <v>0</v>
      </c>
      <c r="BW123" s="47">
        <f>IFERROR(PIMExport!BW121*1,IFERROR(SUBSTITUTE(PIMExport!BW121,".",",")*1,PIMExport!BW121))</f>
        <v>0</v>
      </c>
      <c r="BX123" s="47">
        <f>IFERROR(PIMExport!BX121*1,IFERROR(SUBSTITUTE(PIMExport!BX121,".",",")*1,PIMExport!BX121))</f>
        <v>0</v>
      </c>
      <c r="BY123" s="47">
        <f>IFERROR(PIMExport!BY121*1,IFERROR(SUBSTITUTE(PIMExport!BY121,".",",")*1,PIMExport!BY121))</f>
        <v>0</v>
      </c>
      <c r="BZ123" s="47">
        <f>IFERROR(PIMExport!BZ121*1,IFERROR(SUBSTITUTE(PIMExport!BZ121,".",",")*1,PIMExport!BZ121))</f>
        <v>0</v>
      </c>
      <c r="CA123" s="47">
        <f>IFERROR(PIMExport!CA121*1,IFERROR(SUBSTITUTE(PIMExport!CA121,".",",")*1,PIMExport!CA121))</f>
        <v>0</v>
      </c>
      <c r="CB123" s="47">
        <f>IFERROR(PIMExport!CB121*1,IFERROR(SUBSTITUTE(PIMExport!CB121,".",",")*1,PIMExport!CB121))</f>
        <v>0</v>
      </c>
      <c r="CC123" s="47">
        <f>IFERROR(PIMExport!CC121*1,IFERROR(SUBSTITUTE(PIMExport!CC121,".",",")*1,PIMExport!CC121))</f>
        <v>0</v>
      </c>
      <c r="CD123" s="47">
        <f>IFERROR(PIMExport!CD121*1,IFERROR(SUBSTITUTE(PIMExport!CD121,".",",")*1,PIMExport!CD121))</f>
        <v>0</v>
      </c>
      <c r="CE123" s="47">
        <f>IFERROR(PIMExport!CE121*1,IFERROR(SUBSTITUTE(PIMExport!CE121,".",",")*1,PIMExport!CE121))</f>
        <v>0</v>
      </c>
      <c r="CF123" s="47">
        <f>IFERROR(PIMExport!CF121*1,IFERROR(SUBSTITUTE(PIMExport!CF121,".",",")*1,PIMExport!CF121))</f>
        <v>0</v>
      </c>
      <c r="CG123" s="47">
        <f>IFERROR(PIMExport!CG121*1,IFERROR(SUBSTITUTE(PIMExport!CG121,".",",")*1,PIMExport!CG121))</f>
        <v>0</v>
      </c>
      <c r="CH123" s="47">
        <f>IFERROR(PIMExport!CH121*1,IFERROR(SUBSTITUTE(PIMExport!CH121,".",",")*1,PIMExport!CH121))</f>
        <v>0</v>
      </c>
      <c r="CI123" s="47">
        <f>IFERROR(PIMExport!CI121*1,IFERROR(SUBSTITUTE(PIMExport!CI121,".",",")*1,PIMExport!CI121))</f>
        <v>0</v>
      </c>
      <c r="CJ123" s="47">
        <f>IFERROR(PIMExport!CJ121*1,IFERROR(SUBSTITUTE(PIMExport!CJ121,".",",")*1,PIMExport!CJ121))</f>
        <v>0</v>
      </c>
      <c r="CK123" s="47">
        <f>IFERROR(PIMExport!CK121*1,IFERROR(SUBSTITUTE(PIMExport!CK121,".",",")*1,PIMExport!CK121))</f>
        <v>0</v>
      </c>
      <c r="CL123" s="47">
        <f>IFERROR(PIMExport!CL121*1,IFERROR(SUBSTITUTE(PIMExport!CL121,".",",")*1,PIMExport!CL121))</f>
        <v>0</v>
      </c>
      <c r="CM123" s="47">
        <f>IFERROR(PIMExport!CM121*1,IFERROR(SUBSTITUTE(PIMExport!CM121,".",",")*1,PIMExport!CM121))</f>
        <v>0</v>
      </c>
      <c r="CN123" s="47">
        <f>IFERROR(PIMExport!CN121*1,IFERROR(SUBSTITUTE(PIMExport!CN121,".",",")*1,PIMExport!CN121))</f>
        <v>0</v>
      </c>
      <c r="CO123" s="47">
        <f>IFERROR(PIMExport!CO121*1,IFERROR(SUBSTITUTE(PIMExport!CO121,".",",")*1,PIMExport!CO121))</f>
        <v>0</v>
      </c>
      <c r="CP123" s="47">
        <f>IFERROR(PIMExport!CP121*1,IFERROR(SUBSTITUTE(PIMExport!CP121,".",",")*1,PIMExport!CP121))</f>
        <v>0</v>
      </c>
      <c r="CQ123" s="47">
        <f>IFERROR(PIMExport!CQ121*1,IFERROR(SUBSTITUTE(PIMExport!CQ121,".",",")*1,PIMExport!CQ121))</f>
        <v>0</v>
      </c>
      <c r="CR123" s="47">
        <f>IFERROR(PIMExport!CR121*1,IFERROR(SUBSTITUTE(PIMExport!CR121,".",",")*1,PIMExport!CR121))</f>
        <v>0</v>
      </c>
      <c r="CS123" s="47">
        <f>IFERROR(PIMExport!CS121*1,IFERROR(SUBSTITUTE(PIMExport!CS121,".",",")*1,PIMExport!CS121))</f>
        <v>0</v>
      </c>
      <c r="CT123" s="47">
        <f>IFERROR(PIMExport!CT121*1,IFERROR(SUBSTITUTE(PIMExport!CT121,".",",")*1,PIMExport!CT121))</f>
        <v>0</v>
      </c>
      <c r="CU123" s="47">
        <f>IFERROR(PIMExport!CU121*1,IFERROR(SUBSTITUTE(PIMExport!CU121,".",",")*1,PIMExport!CU121))</f>
        <v>5.08</v>
      </c>
      <c r="CV123" s="47">
        <f>IFERROR(PIMExport!CV121*1,IFERROR(SUBSTITUTE(PIMExport!CV121,".",",")*1,PIMExport!CV121))</f>
        <v>2121</v>
      </c>
      <c r="CW123" s="47">
        <f>IFERROR(PIMExport!CW121*1,IFERROR(SUBSTITUTE(PIMExport!CW121,".",",")*1,PIMExport!CW121))</f>
        <v>1E-4</v>
      </c>
      <c r="CX123" s="47">
        <f>IFERROR(PIMExport!CX121*1,IFERROR(SUBSTITUTE(PIMExport!CX121,".",",")*1,PIMExport!CX121))</f>
        <v>0</v>
      </c>
      <c r="CY123" s="47">
        <f>IFERROR(PIMExport!CY121*1,IFERROR(SUBSTITUTE(PIMExport!CY121,".",",")*1,PIMExport!CY121))</f>
        <v>0</v>
      </c>
      <c r="CZ123" s="47">
        <f>IFERROR(PIMExport!CZ121*1,IFERROR(SUBSTITUTE(PIMExport!CZ121,".",",")*1,PIMExport!CZ121))</f>
        <v>2600</v>
      </c>
      <c r="DA123" s="47">
        <f>IFERROR(PIMExport!DA121*1,IFERROR(SUBSTITUTE(PIMExport!DA121,".",",")*1,PIMExport!DA121))</f>
        <v>0</v>
      </c>
      <c r="DB123" s="47">
        <f>IFERROR(PIMExport!DB121*1,IFERROR(SUBSTITUTE(PIMExport!DB121,".",",")*1,PIMExport!DB121))</f>
        <v>0</v>
      </c>
      <c r="DC123" s="47">
        <f>IFERROR(PIMExport!DC121*1,IFERROR(SUBSTITUTE(PIMExport!DC121,".",",")*1,PIMExport!DC121))</f>
        <v>15.24</v>
      </c>
      <c r="DD123" s="47">
        <f>IFERROR(PIMExport!DD121*1,IFERROR(SUBSTITUTE(PIMExport!DD121,".",",")*1,PIMExport!DD121))</f>
        <v>0</v>
      </c>
      <c r="DE123" s="47">
        <f>IFERROR(PIMExport!DE121*1,IFERROR(SUBSTITUTE(PIMExport!DE121,".",",")*1,PIMExport!DE121))</f>
        <v>0</v>
      </c>
      <c r="DF123" s="47">
        <f>IFERROR(PIMExport!DF121*1,IFERROR(SUBSTITUTE(PIMExport!DF121,".",",")*1,PIMExport!DF121))</f>
        <v>0</v>
      </c>
      <c r="DG123" s="47">
        <f>IFERROR(PIMExport!DG121*1,IFERROR(SUBSTITUTE(PIMExport!DG121,".",",")*1,PIMExport!DG121))</f>
        <v>0</v>
      </c>
      <c r="DH123" s="47" t="str">
        <f>IFERROR(PIMExport!DH121*1,IFERROR(SUBSTITUTE(PIMExport!DH121,".",",")*1,PIMExport!DH121))</f>
        <v>Equal to or better than 0.100 mm</v>
      </c>
      <c r="DI123" s="47">
        <f>IFERROR(PIMExport!DI121*1,IFERROR(SUBSTITUTE(PIMExport!DI121,".",",")*1,PIMExport!DI121))</f>
        <v>0</v>
      </c>
      <c r="DJ123" s="47" t="str">
        <f>IFERROR(PIMExport!DJ121*1,IFERROR(SUBSTITUTE(PIMExport!DJ121,".",",")*1,PIMExport!DJ121))</f>
        <v>7.5 x 2.625 in</v>
      </c>
      <c r="DK123" s="47" t="str">
        <f>IFERROR(PIMExport!DK121*1,IFERROR(SUBSTITUTE(PIMExport!DK121,".",",")*1,PIMExport!DK121))</f>
        <v>0.75 in</v>
      </c>
      <c r="DL123" s="47">
        <f>IFERROR(PIMExport!DL121*1,IFERROR(SUBSTITUTE(PIMExport!DL121,".",",")*1,PIMExport!DL121))</f>
        <v>190.5</v>
      </c>
      <c r="DM123" s="47">
        <f>IFERROR(PIMExport!DM121*1,IFERROR(SUBSTITUTE(PIMExport!DM121,".",",")*1,PIMExport!DM121))</f>
        <v>0</v>
      </c>
      <c r="DN123" s="47">
        <f>IFERROR(PIMExport!DN121*1,IFERROR(SUBSTITUTE(PIMExport!DN121,".",",")*1,PIMExport!DN121))</f>
        <v>0.8</v>
      </c>
      <c r="DO123" s="47" t="str">
        <f>IFERROR(PIMExport!DO121*1,IFERROR(SUBSTITUTE(PIMExport!DO121,".",",")*1,PIMExport!DO121))</f>
        <v>inside</v>
      </c>
    </row>
    <row r="124" spans="1:119">
      <c r="A124" s="47" t="str">
        <f>IFERROR(PIMExport!A122*1,IFERROR(SUBSTITUTE(PIMExport!A122,".",",")*1,PIMExport!A122))</f>
        <v>2DB16W0</v>
      </c>
      <c r="B124" s="47" t="str">
        <f>IFERROR(PIMExport!B122*1,IFERROR(SUBSTITUTE(PIMExport!B122,".",",")*1,PIMExport!B122))</f>
        <v>BallScrew</v>
      </c>
      <c r="C124" s="47" t="str">
        <f>IFERROR(PIMExport!C122*1,IFERROR(SUBSTITUTE(PIMExport!C122,".",",")*1,PIMExport!C122))</f>
        <v>Ball Guide</v>
      </c>
      <c r="D124" s="47">
        <f>IFERROR(PIMExport!D122*1,IFERROR(SUBSTITUTE(PIMExport!D122,".",",")*1,PIMExport!D122))</f>
        <v>2146.3000000000002</v>
      </c>
      <c r="E124" s="47">
        <f>IFERROR(PIMExport!E122*1,IFERROR(SUBSTITUTE(PIMExport!E122,".",",")*1,PIMExport!E122))</f>
        <v>3.91</v>
      </c>
      <c r="F124" s="47">
        <f>IFERROR(PIMExport!F122*1,IFERROR(SUBSTITUTE(PIMExport!F122,".",",")*1,PIMExport!F122))</f>
        <v>0</v>
      </c>
      <c r="G124" s="47">
        <f>IFERROR(PIMExport!G122*1,IFERROR(SUBSTITUTE(PIMExport!G122,".",",")*1,PIMExport!G122))</f>
        <v>12.15</v>
      </c>
      <c r="H124" s="47">
        <f>IFERROR(PIMExport!H122*1,IFERROR(SUBSTITUTE(PIMExport!H122,".",",")*1,PIMExport!H122))</f>
        <v>1.75</v>
      </c>
      <c r="I124" s="47">
        <f>IFERROR(PIMExport!I122*1,IFERROR(SUBSTITUTE(PIMExport!I122,".",",")*1,PIMExport!I122))</f>
        <v>120.7</v>
      </c>
      <c r="J124" s="47">
        <f>IFERROR(PIMExport!J122*1,IFERROR(SUBSTITUTE(PIMExport!J122,".",",")*1,PIMExport!J122))</f>
        <v>127</v>
      </c>
      <c r="K124" s="47">
        <f>IFERROR(PIMExport!K122*1,IFERROR(SUBSTITUTE(PIMExport!K122,".",",")*1,PIMExport!K122))</f>
        <v>31.8</v>
      </c>
      <c r="L124" s="47">
        <f>IFERROR(PIMExport!L122*1,IFERROR(SUBSTITUTE(PIMExport!L122,".",",")*1,PIMExport!L122))</f>
        <v>1.0000000000000001E-5</v>
      </c>
      <c r="M124" s="47">
        <f>IFERROR(PIMExport!M122*1,IFERROR(SUBSTITUTE(PIMExport!M122,".",",")*1,PIMExport!M122))</f>
        <v>0.9</v>
      </c>
      <c r="N124" s="47">
        <f>IFERROR(PIMExport!N122*1,IFERROR(SUBSTITUTE(PIMExport!N122,".",",")*1,PIMExport!N122))</f>
        <v>99999</v>
      </c>
      <c r="O124" s="47">
        <f>IFERROR(PIMExport!O122*1,IFERROR(SUBSTITUTE(PIMExport!O122,".",",")*1,PIMExport!O122))</f>
        <v>99999</v>
      </c>
      <c r="P124" s="47">
        <f>IFERROR(PIMExport!P122*1,IFERROR(SUBSTITUTE(PIMExport!P122,".",",")*1,PIMExport!P122))</f>
        <v>2500</v>
      </c>
      <c r="Q124" s="47">
        <f>IFERROR(PIMExport!Q122*1,IFERROR(SUBSTITUTE(PIMExport!Q122,".",",")*1,PIMExport!Q122))</f>
        <v>0.13600000000000001</v>
      </c>
      <c r="R124" s="47">
        <f>IFERROR(PIMExport!R122*1,IFERROR(SUBSTITUTE(PIMExport!R122,".",",")*1,PIMExport!R122))</f>
        <v>0.13600000000000001</v>
      </c>
      <c r="S124" s="47">
        <f>IFERROR(PIMExport!S122*1,IFERROR(SUBSTITUTE(PIMExport!S122,".",",")*1,PIMExport!S122))</f>
        <v>0.13600000000000001</v>
      </c>
      <c r="T124" s="47">
        <f>IFERROR(PIMExport!T122*1,IFERROR(SUBSTITUTE(PIMExport!T122,".",",")*1,PIMExport!T122))</f>
        <v>1</v>
      </c>
      <c r="U124" s="47">
        <f>IFERROR(PIMExport!U122*1,IFERROR(SUBSTITUTE(PIMExport!U122,".",",")*1,PIMExport!U122))</f>
        <v>2E-3</v>
      </c>
      <c r="V124" s="47">
        <f>IFERROR(PIMExport!V122*1,IFERROR(SUBSTITUTE(PIMExport!V122,".",",")*1,PIMExport!V122))</f>
        <v>0</v>
      </c>
      <c r="W124" s="47">
        <f>IFERROR(PIMExport!W122*1,IFERROR(SUBSTITUTE(PIMExport!W122,".",",")*1,PIMExport!W122))</f>
        <v>0</v>
      </c>
      <c r="X124" s="47">
        <f>IFERROR(PIMExport!X122*1,IFERROR(SUBSTITUTE(PIMExport!X122,".",",")*1,PIMExport!X122))</f>
        <v>0</v>
      </c>
      <c r="Y124" s="47">
        <f>IFERROR(PIMExport!Y122*1,IFERROR(SUBSTITUTE(PIMExport!Y122,".",",")*1,PIMExport!Y122))</f>
        <v>1558</v>
      </c>
      <c r="Z124" s="47">
        <f>IFERROR(PIMExport!Z122*1,IFERROR(SUBSTITUTE(PIMExport!Z122,".",",")*1,PIMExport!Z122))</f>
        <v>0</v>
      </c>
      <c r="AA124" s="47">
        <f>IFERROR(PIMExport!AA122*1,IFERROR(SUBSTITUTE(PIMExport!AA122,".",",")*1,PIMExport!AA122))</f>
        <v>0</v>
      </c>
      <c r="AB124" s="47">
        <f>IFERROR(PIMExport!AB122*1,IFERROR(SUBSTITUTE(PIMExport!AB122,".",",")*1,PIMExport!AB122))</f>
        <v>0</v>
      </c>
      <c r="AC124" s="47">
        <f>IFERROR(PIMExport!AC122*1,IFERROR(SUBSTITUTE(PIMExport!AC122,".",",")*1,PIMExport!AC122))</f>
        <v>0</v>
      </c>
      <c r="AD124" s="47">
        <f>IFERROR(PIMExport!AD122*1,IFERROR(SUBSTITUTE(PIMExport!AD122,".",",")*1,PIMExport!AD122))</f>
        <v>0</v>
      </c>
      <c r="AE124" s="47">
        <f>IFERROR(PIMExport!AE122*1,IFERROR(SUBSTITUTE(PIMExport!AE122,".",",")*1,PIMExport!AE122))</f>
        <v>7908</v>
      </c>
      <c r="AF124" s="47">
        <f>IFERROR(PIMExport!AF122*1,IFERROR(SUBSTITUTE(PIMExport!AF122,".",",")*1,PIMExport!AF122))</f>
        <v>15820</v>
      </c>
      <c r="AG124" s="47">
        <f>IFERROR(PIMExport!AG122*1,IFERROR(SUBSTITUTE(PIMExport!AG122,".",",")*1,PIMExport!AG122))</f>
        <v>1000</v>
      </c>
      <c r="AH124" s="47">
        <f>IFERROR(PIMExport!AH122*1,IFERROR(SUBSTITUTE(PIMExport!AH122,".",",")*1,PIMExport!AH122))</f>
        <v>955</v>
      </c>
      <c r="AI124" s="47">
        <f>IFERROR(PIMExport!AI122*1,IFERROR(SUBSTITUTE(PIMExport!AI122,".",",")*1,PIMExport!AI122))</f>
        <v>474</v>
      </c>
      <c r="AJ124" s="47">
        <f>IFERROR(PIMExport!AJ122*1,IFERROR(SUBSTITUTE(PIMExport!AJ122,".",",")*1,PIMExport!AJ122))</f>
        <v>0</v>
      </c>
      <c r="AK124" s="47">
        <f>IFERROR(PIMExport!AK122*1,IFERROR(SUBSTITUTE(PIMExport!AK122,".",",")*1,PIMExport!AK122))</f>
        <v>0</v>
      </c>
      <c r="AL124" s="47">
        <f>IFERROR(PIMExport!AL122*1,IFERROR(SUBSTITUTE(PIMExport!AL122,".",",")*1,PIMExport!AL122))</f>
        <v>0.21158199999999999</v>
      </c>
      <c r="AM124" s="47">
        <f>IFERROR(PIMExport!AM122*1,IFERROR(SUBSTITUTE(PIMExport!AM122,".",",")*1,PIMExport!AM122))</f>
        <v>9.7789999999999999</v>
      </c>
      <c r="AN124" s="47">
        <f>IFERROR(PIMExport!AN122*1,IFERROR(SUBSTITUTE(PIMExport!AN122,".",",")*1,PIMExport!AN122))</f>
        <v>1</v>
      </c>
      <c r="AO124" s="47">
        <f>IFERROR(PIMExport!AO122*1,IFERROR(SUBSTITUTE(PIMExport!AO122,".",",")*1,PIMExport!AO122))</f>
        <v>21997</v>
      </c>
      <c r="AP124" s="47">
        <f>IFERROR(PIMExport!AP122*1,IFERROR(SUBSTITUTE(PIMExport!AP122,".",",")*1,PIMExport!AP122))</f>
        <v>0</v>
      </c>
      <c r="AQ124" s="47">
        <f>IFERROR(PIMExport!AQ122*1,IFERROR(SUBSTITUTE(PIMExport!AQ122,".",",")*1,PIMExport!AQ122))</f>
        <v>0</v>
      </c>
      <c r="AR124" s="47">
        <f>IFERROR(PIMExport!AR122*1,IFERROR(SUBSTITUTE(PIMExport!AR122,".",",")*1,PIMExport!AR122))</f>
        <v>0</v>
      </c>
      <c r="AS124" s="47">
        <f>IFERROR(PIMExport!AS122*1,IFERROR(SUBSTITUTE(PIMExport!AS122,".",",")*1,PIMExport!AS122))</f>
        <v>0</v>
      </c>
      <c r="AT124" s="47">
        <f>IFERROR(PIMExport!AT122*1,IFERROR(SUBSTITUTE(PIMExport!AT122,".",",")*1,PIMExport!AT122))</f>
        <v>0</v>
      </c>
      <c r="AU124" s="47">
        <f>IFERROR(PIMExport!AU122*1,IFERROR(SUBSTITUTE(PIMExport!AU122,".",",")*1,PIMExport!AU122))</f>
        <v>0</v>
      </c>
      <c r="AV124" s="47">
        <f>IFERROR(PIMExport!AV122*1,IFERROR(SUBSTITUTE(PIMExport!AV122,".",",")*1,PIMExport!AV122))</f>
        <v>0</v>
      </c>
      <c r="AW124" s="47">
        <f>IFERROR(PIMExport!AW122*1,IFERROR(SUBSTITUTE(PIMExport!AW122,".",",")*1,PIMExport!AW122))</f>
        <v>0</v>
      </c>
      <c r="AX124" s="47">
        <f>IFERROR(PIMExport!AX122*1,IFERROR(SUBSTITUTE(PIMExport!AX122,".",",")*1,PIMExport!AX122))</f>
        <v>0</v>
      </c>
      <c r="AY124" s="47">
        <f>IFERROR(PIMExport!AY122*1,IFERROR(SUBSTITUTE(PIMExport!AY122,".",",")*1,PIMExport!AY122))</f>
        <v>0</v>
      </c>
      <c r="AZ124" s="47">
        <f>IFERROR(PIMExport!AZ122*1,IFERROR(SUBSTITUTE(PIMExport!AZ122,".",",")*1,PIMExport!AZ122))</f>
        <v>0</v>
      </c>
      <c r="BA124" s="47">
        <f>IFERROR(PIMExport!BA122*1,IFERROR(SUBSTITUTE(PIMExport!BA122,".",",")*1,PIMExport!BA122))</f>
        <v>0</v>
      </c>
      <c r="BB124" s="47">
        <f>IFERROR(PIMExport!BB122*1,IFERROR(SUBSTITUTE(PIMExport!BB122,".",",")*1,PIMExport!BB122))</f>
        <v>0</v>
      </c>
      <c r="BC124" s="47">
        <f>IFERROR(PIMExport!BC122*1,IFERROR(SUBSTITUTE(PIMExport!BC122,".",",")*1,PIMExport!BC122))</f>
        <v>0</v>
      </c>
      <c r="BD124" s="47">
        <f>IFERROR(PIMExport!BD122*1,IFERROR(SUBSTITUTE(PIMExport!BD122,".",",")*1,PIMExport!BD122))</f>
        <v>0</v>
      </c>
      <c r="BE124" s="47">
        <f>IFERROR(PIMExport!BE122*1,IFERROR(SUBSTITUTE(PIMExport!BE122,".",",")*1,PIMExport!BE122))</f>
        <v>0</v>
      </c>
      <c r="BF124" s="47">
        <f>IFERROR(PIMExport!BF122*1,IFERROR(SUBSTITUTE(PIMExport!BF122,".",",")*1,PIMExport!BF122))</f>
        <v>0</v>
      </c>
      <c r="BG124" s="47">
        <f>IFERROR(PIMExport!BG122*1,IFERROR(SUBSTITUTE(PIMExport!BG122,".",",")*1,PIMExport!BG122))</f>
        <v>293</v>
      </c>
      <c r="BH124" s="47">
        <f>IFERROR(PIMExport!BH122*1,IFERROR(SUBSTITUTE(PIMExport!BH122,".",",")*1,PIMExport!BH122))</f>
        <v>0</v>
      </c>
      <c r="BI124" s="47">
        <f>IFERROR(PIMExport!BI122*1,IFERROR(SUBSTITUTE(PIMExport!BI122,".",",")*1,PIMExport!BI122))</f>
        <v>0</v>
      </c>
      <c r="BJ124" s="47">
        <f>IFERROR(PIMExport!BJ122*1,IFERROR(SUBSTITUTE(PIMExport!BJ122,".",",")*1,PIMExport!BJ122))</f>
        <v>0</v>
      </c>
      <c r="BK124" s="47">
        <f>IFERROR(PIMExport!BK122*1,IFERROR(SUBSTITUTE(PIMExport!BK122,".",",")*1,PIMExport!BK122))</f>
        <v>0</v>
      </c>
      <c r="BL124" s="47">
        <f>IFERROR(PIMExport!BL122*1,IFERROR(SUBSTITUTE(PIMExport!BL122,".",",")*1,PIMExport!BL122))</f>
        <v>0</v>
      </c>
      <c r="BM124" s="47">
        <f>IFERROR(PIMExport!BM122*1,IFERROR(SUBSTITUTE(PIMExport!BM122,".",",")*1,PIMExport!BM122))</f>
        <v>0</v>
      </c>
      <c r="BN124" s="47">
        <f>IFERROR(PIMExport!BN122*1,IFERROR(SUBSTITUTE(PIMExport!BN122,".",",")*1,PIMExport!BN122))</f>
        <v>0</v>
      </c>
      <c r="BO124" s="47">
        <f>IFERROR(PIMExport!BO122*1,IFERROR(SUBSTITUTE(PIMExport!BO122,".",",")*1,PIMExport!BO122))</f>
        <v>0</v>
      </c>
      <c r="BP124" s="47">
        <f>IFERROR(PIMExport!BP122*1,IFERROR(SUBSTITUTE(PIMExport!BP122,".",",")*1,PIMExport!BP122))</f>
        <v>0</v>
      </c>
      <c r="BQ124" s="47">
        <f>IFERROR(PIMExport!BQ122*1,IFERROR(SUBSTITUTE(PIMExport!BQ122,".",",")*1,PIMExport!BQ122))</f>
        <v>0</v>
      </c>
      <c r="BR124" s="47">
        <f>IFERROR(PIMExport!BR122*1,IFERROR(SUBSTITUTE(PIMExport!BR122,".",",")*1,PIMExport!BR122))</f>
        <v>0</v>
      </c>
      <c r="BS124" s="47">
        <f>IFERROR(PIMExport!BS122*1,IFERROR(SUBSTITUTE(PIMExport!BS122,".",",")*1,PIMExport!BS122))</f>
        <v>0</v>
      </c>
      <c r="BT124" s="47">
        <f>IFERROR(PIMExport!BT122*1,IFERROR(SUBSTITUTE(PIMExport!BT122,".",",")*1,PIMExport!BT122))</f>
        <v>0</v>
      </c>
      <c r="BU124" s="47">
        <f>IFERROR(PIMExport!BU122*1,IFERROR(SUBSTITUTE(PIMExport!BU122,".",",")*1,PIMExport!BU122))</f>
        <v>0</v>
      </c>
      <c r="BV124" s="47">
        <f>IFERROR(PIMExport!BV122*1,IFERROR(SUBSTITUTE(PIMExport!BV122,".",",")*1,PIMExport!BV122))</f>
        <v>0</v>
      </c>
      <c r="BW124" s="47">
        <f>IFERROR(PIMExport!BW122*1,IFERROR(SUBSTITUTE(PIMExport!BW122,".",",")*1,PIMExport!BW122))</f>
        <v>0</v>
      </c>
      <c r="BX124" s="47">
        <f>IFERROR(PIMExport!BX122*1,IFERROR(SUBSTITUTE(PIMExport!BX122,".",",")*1,PIMExport!BX122))</f>
        <v>0</v>
      </c>
      <c r="BY124" s="47">
        <f>IFERROR(PIMExport!BY122*1,IFERROR(SUBSTITUTE(PIMExport!BY122,".",",")*1,PIMExport!BY122))</f>
        <v>0</v>
      </c>
      <c r="BZ124" s="47">
        <f>IFERROR(PIMExport!BZ122*1,IFERROR(SUBSTITUTE(PIMExport!BZ122,".",",")*1,PIMExport!BZ122))</f>
        <v>0</v>
      </c>
      <c r="CA124" s="47">
        <f>IFERROR(PIMExport!CA122*1,IFERROR(SUBSTITUTE(PIMExport!CA122,".",",")*1,PIMExport!CA122))</f>
        <v>0</v>
      </c>
      <c r="CB124" s="47">
        <f>IFERROR(PIMExport!CB122*1,IFERROR(SUBSTITUTE(PIMExport!CB122,".",",")*1,PIMExport!CB122))</f>
        <v>0</v>
      </c>
      <c r="CC124" s="47">
        <f>IFERROR(PIMExport!CC122*1,IFERROR(SUBSTITUTE(PIMExport!CC122,".",",")*1,PIMExport!CC122))</f>
        <v>0</v>
      </c>
      <c r="CD124" s="47">
        <f>IFERROR(PIMExport!CD122*1,IFERROR(SUBSTITUTE(PIMExport!CD122,".",",")*1,PIMExport!CD122))</f>
        <v>0</v>
      </c>
      <c r="CE124" s="47">
        <f>IFERROR(PIMExport!CE122*1,IFERROR(SUBSTITUTE(PIMExport!CE122,".",",")*1,PIMExport!CE122))</f>
        <v>0</v>
      </c>
      <c r="CF124" s="47">
        <f>IFERROR(PIMExport!CF122*1,IFERROR(SUBSTITUTE(PIMExport!CF122,".",",")*1,PIMExport!CF122))</f>
        <v>0</v>
      </c>
      <c r="CG124" s="47">
        <f>IFERROR(PIMExport!CG122*1,IFERROR(SUBSTITUTE(PIMExport!CG122,".",",")*1,PIMExport!CG122))</f>
        <v>0</v>
      </c>
      <c r="CH124" s="47">
        <f>IFERROR(PIMExport!CH122*1,IFERROR(SUBSTITUTE(PIMExport!CH122,".",",")*1,PIMExport!CH122))</f>
        <v>0</v>
      </c>
      <c r="CI124" s="47">
        <f>IFERROR(PIMExport!CI122*1,IFERROR(SUBSTITUTE(PIMExport!CI122,".",",")*1,PIMExport!CI122))</f>
        <v>0</v>
      </c>
      <c r="CJ124" s="47">
        <f>IFERROR(PIMExport!CJ122*1,IFERROR(SUBSTITUTE(PIMExport!CJ122,".",",")*1,PIMExport!CJ122))</f>
        <v>0</v>
      </c>
      <c r="CK124" s="47">
        <f>IFERROR(PIMExport!CK122*1,IFERROR(SUBSTITUTE(PIMExport!CK122,".",",")*1,PIMExport!CK122))</f>
        <v>0</v>
      </c>
      <c r="CL124" s="47">
        <f>IFERROR(PIMExport!CL122*1,IFERROR(SUBSTITUTE(PIMExport!CL122,".",",")*1,PIMExport!CL122))</f>
        <v>0</v>
      </c>
      <c r="CM124" s="47">
        <f>IFERROR(PIMExport!CM122*1,IFERROR(SUBSTITUTE(PIMExport!CM122,".",",")*1,PIMExport!CM122))</f>
        <v>0</v>
      </c>
      <c r="CN124" s="47">
        <f>IFERROR(PIMExport!CN122*1,IFERROR(SUBSTITUTE(PIMExport!CN122,".",",")*1,PIMExport!CN122))</f>
        <v>0</v>
      </c>
      <c r="CO124" s="47">
        <f>IFERROR(PIMExport!CO122*1,IFERROR(SUBSTITUTE(PIMExport!CO122,".",",")*1,PIMExport!CO122))</f>
        <v>0</v>
      </c>
      <c r="CP124" s="47">
        <f>IFERROR(PIMExport!CP122*1,IFERROR(SUBSTITUTE(PIMExport!CP122,".",",")*1,PIMExport!CP122))</f>
        <v>0</v>
      </c>
      <c r="CQ124" s="47">
        <f>IFERROR(PIMExport!CQ122*1,IFERROR(SUBSTITUTE(PIMExport!CQ122,".",",")*1,PIMExport!CQ122))</f>
        <v>0</v>
      </c>
      <c r="CR124" s="47">
        <f>IFERROR(PIMExport!CR122*1,IFERROR(SUBSTITUTE(PIMExport!CR122,".",",")*1,PIMExport!CR122))</f>
        <v>0</v>
      </c>
      <c r="CS124" s="47">
        <f>IFERROR(PIMExport!CS122*1,IFERROR(SUBSTITUTE(PIMExport!CS122,".",",")*1,PIMExport!CS122))</f>
        <v>0</v>
      </c>
      <c r="CT124" s="47">
        <f>IFERROR(PIMExport!CT122*1,IFERROR(SUBSTITUTE(PIMExport!CT122,".",",")*1,PIMExport!CT122))</f>
        <v>0</v>
      </c>
      <c r="CU124" s="47">
        <f>IFERROR(PIMExport!CU122*1,IFERROR(SUBSTITUTE(PIMExport!CU122,".",",")*1,PIMExport!CU122))</f>
        <v>5.08</v>
      </c>
      <c r="CV124" s="47">
        <f>IFERROR(PIMExport!CV122*1,IFERROR(SUBSTITUTE(PIMExport!CV122,".",",")*1,PIMExport!CV122))</f>
        <v>2121</v>
      </c>
      <c r="CW124" s="47">
        <f>IFERROR(PIMExport!CW122*1,IFERROR(SUBSTITUTE(PIMExport!CW122,".",",")*1,PIMExport!CW122))</f>
        <v>1E-4</v>
      </c>
      <c r="CX124" s="47">
        <f>IFERROR(PIMExport!CX122*1,IFERROR(SUBSTITUTE(PIMExport!CX122,".",",")*1,PIMExport!CX122))</f>
        <v>400</v>
      </c>
      <c r="CY124" s="47">
        <f>IFERROR(PIMExport!CY122*1,IFERROR(SUBSTITUTE(PIMExport!CY122,".",",")*1,PIMExport!CY122))</f>
        <v>0</v>
      </c>
      <c r="CZ124" s="47">
        <f>IFERROR(PIMExport!CZ122*1,IFERROR(SUBSTITUTE(PIMExport!CZ122,".",",")*1,PIMExport!CZ122))</f>
        <v>2600</v>
      </c>
      <c r="DA124" s="47">
        <f>IFERROR(PIMExport!DA122*1,IFERROR(SUBSTITUTE(PIMExport!DA122,".",",")*1,PIMExport!DA122))</f>
        <v>0</v>
      </c>
      <c r="DB124" s="47">
        <f>IFERROR(PIMExport!DB122*1,IFERROR(SUBSTITUTE(PIMExport!DB122,".",",")*1,PIMExport!DB122))</f>
        <v>0</v>
      </c>
      <c r="DC124" s="47">
        <f>IFERROR(PIMExport!DC122*1,IFERROR(SUBSTITUTE(PIMExport!DC122,".",",")*1,PIMExport!DC122))</f>
        <v>15.24</v>
      </c>
      <c r="DD124" s="47">
        <f>IFERROR(PIMExport!DD122*1,IFERROR(SUBSTITUTE(PIMExport!DD122,".",",")*1,PIMExport!DD122))</f>
        <v>0</v>
      </c>
      <c r="DE124" s="47">
        <f>IFERROR(PIMExport!DE122*1,IFERROR(SUBSTITUTE(PIMExport!DE122,".",",")*1,PIMExport!DE122))</f>
        <v>0</v>
      </c>
      <c r="DF124" s="47">
        <f>IFERROR(PIMExport!DF122*1,IFERROR(SUBSTITUTE(PIMExport!DF122,".",",")*1,PIMExport!DF122))</f>
        <v>0</v>
      </c>
      <c r="DG124" s="47">
        <f>IFERROR(PIMExport!DG122*1,IFERROR(SUBSTITUTE(PIMExport!DG122,".",",")*1,PIMExport!DG122))</f>
        <v>0</v>
      </c>
      <c r="DH124" s="47" t="str">
        <f>IFERROR(PIMExport!DH122*1,IFERROR(SUBSTITUTE(PIMExport!DH122,".",",")*1,PIMExport!DH122))</f>
        <v>Equal to or better than 0.025 mm</v>
      </c>
      <c r="DI124" s="47">
        <f>IFERROR(PIMExport!DI122*1,IFERROR(SUBSTITUTE(PIMExport!DI122,".",",")*1,PIMExport!DI122))</f>
        <v>0</v>
      </c>
      <c r="DJ124" s="47" t="str">
        <f>IFERROR(PIMExport!DJ122*1,IFERROR(SUBSTITUTE(PIMExport!DJ122,".",",")*1,PIMExport!DJ122))</f>
        <v>7.5 x 2.625 in</v>
      </c>
      <c r="DK124" s="47" t="str">
        <f>IFERROR(PIMExport!DK122*1,IFERROR(SUBSTITUTE(PIMExport!DK122,".",",")*1,PIMExport!DK122))</f>
        <v>0.75 in</v>
      </c>
      <c r="DL124" s="47">
        <f>IFERROR(PIMExport!DL122*1,IFERROR(SUBSTITUTE(PIMExport!DL122,".",",")*1,PIMExport!DL122))</f>
        <v>190.5</v>
      </c>
      <c r="DM124" s="47">
        <f>IFERROR(PIMExport!DM122*1,IFERROR(SUBSTITUTE(PIMExport!DM122,".",",")*1,PIMExport!DM122))</f>
        <v>0</v>
      </c>
      <c r="DN124" s="47">
        <f>IFERROR(PIMExport!DN122*1,IFERROR(SUBSTITUTE(PIMExport!DN122,".",",")*1,PIMExport!DN122))</f>
        <v>0.8</v>
      </c>
      <c r="DO124" s="47" t="str">
        <f>IFERROR(PIMExport!DO122*1,IFERROR(SUBSTITUTE(PIMExport!DO122,".",",")*1,PIMExport!DO122))</f>
        <v>inside</v>
      </c>
    </row>
    <row r="125" spans="1:119">
      <c r="A125" s="47" t="str">
        <f>IFERROR(PIMExport!A123*1,IFERROR(SUBSTITUTE(PIMExport!A123,".",",")*1,PIMExport!A123))</f>
        <v>2DB16LJ</v>
      </c>
      <c r="B125" s="47" t="str">
        <f>IFERROR(PIMExport!B123*1,IFERROR(SUBSTITUTE(PIMExport!B123,".",",")*1,PIMExport!B123))</f>
        <v>BallScrew</v>
      </c>
      <c r="C125" s="47" t="str">
        <f>IFERROR(PIMExport!C123*1,IFERROR(SUBSTITUTE(PIMExport!C123,".",",")*1,PIMExport!C123))</f>
        <v>Ball Guide</v>
      </c>
      <c r="D125" s="47">
        <f>IFERROR(PIMExport!D123*1,IFERROR(SUBSTITUTE(PIMExport!D123,".",",")*1,PIMExport!D123))</f>
        <v>2146.3000000000002</v>
      </c>
      <c r="E125" s="47">
        <f>IFERROR(PIMExport!E123*1,IFERROR(SUBSTITUTE(PIMExport!E123,".",",")*1,PIMExport!E123))</f>
        <v>3.5</v>
      </c>
      <c r="F125" s="47">
        <f>IFERROR(PIMExport!F123*1,IFERROR(SUBSTITUTE(PIMExport!F123,".",",")*1,PIMExport!F123))</f>
        <v>0</v>
      </c>
      <c r="G125" s="47">
        <f>IFERROR(PIMExport!G123*1,IFERROR(SUBSTITUTE(PIMExport!G123,".",",")*1,PIMExport!G123))</f>
        <v>11.7</v>
      </c>
      <c r="H125" s="47">
        <f>IFERROR(PIMExport!H123*1,IFERROR(SUBSTITUTE(PIMExport!H123,".",",")*1,PIMExport!H123))</f>
        <v>1.75</v>
      </c>
      <c r="I125" s="47">
        <f>IFERROR(PIMExport!I123*1,IFERROR(SUBSTITUTE(PIMExport!I123,".",",")*1,PIMExport!I123))</f>
        <v>115.8</v>
      </c>
      <c r="J125" s="47">
        <f>IFERROR(PIMExport!J123*1,IFERROR(SUBSTITUTE(PIMExport!J123,".",",")*1,PIMExport!J123))</f>
        <v>127</v>
      </c>
      <c r="K125" s="47">
        <f>IFERROR(PIMExport!K123*1,IFERROR(SUBSTITUTE(PIMExport!K123,".",",")*1,PIMExport!K123))</f>
        <v>42.8</v>
      </c>
      <c r="L125" s="47">
        <f>IFERROR(PIMExport!L123*1,IFERROR(SUBSTITUTE(PIMExport!L123,".",",")*1,PIMExport!L123))</f>
        <v>1.0000000000000001E-5</v>
      </c>
      <c r="M125" s="47">
        <f>IFERROR(PIMExport!M123*1,IFERROR(SUBSTITUTE(PIMExport!M123,".",",")*1,PIMExport!M123))</f>
        <v>0.9</v>
      </c>
      <c r="N125" s="47">
        <f>IFERROR(PIMExport!N123*1,IFERROR(SUBSTITUTE(PIMExport!N123,".",",")*1,PIMExport!N123))</f>
        <v>99999</v>
      </c>
      <c r="O125" s="47">
        <f>IFERROR(PIMExport!O123*1,IFERROR(SUBSTITUTE(PIMExport!O123,".",",")*1,PIMExport!O123))</f>
        <v>99999</v>
      </c>
      <c r="P125" s="47">
        <f>IFERROR(PIMExport!P123*1,IFERROR(SUBSTITUTE(PIMExport!P123,".",",")*1,PIMExport!P123))</f>
        <v>2500</v>
      </c>
      <c r="Q125" s="47">
        <f>IFERROR(PIMExport!Q123*1,IFERROR(SUBSTITUTE(PIMExport!Q123,".",",")*1,PIMExport!Q123))</f>
        <v>0.1</v>
      </c>
      <c r="R125" s="47">
        <f>IFERROR(PIMExport!R123*1,IFERROR(SUBSTITUTE(PIMExport!R123,".",",")*1,PIMExport!R123))</f>
        <v>0.1</v>
      </c>
      <c r="S125" s="47">
        <f>IFERROR(PIMExport!S123*1,IFERROR(SUBSTITUTE(PIMExport!S123,".",",")*1,PIMExport!S123))</f>
        <v>0.1</v>
      </c>
      <c r="T125" s="47">
        <f>IFERROR(PIMExport!T123*1,IFERROR(SUBSTITUTE(PIMExport!T123,".",",")*1,PIMExport!T123))</f>
        <v>1</v>
      </c>
      <c r="U125" s="47">
        <f>IFERROR(PIMExport!U123*1,IFERROR(SUBSTITUTE(PIMExport!U123,".",",")*1,PIMExport!U123))</f>
        <v>2E-3</v>
      </c>
      <c r="V125" s="47">
        <f>IFERROR(PIMExport!V123*1,IFERROR(SUBSTITUTE(PIMExport!V123,".",",")*1,PIMExport!V123))</f>
        <v>0</v>
      </c>
      <c r="W125" s="47">
        <f>IFERROR(PIMExport!W123*1,IFERROR(SUBSTITUTE(PIMExport!W123,".",",")*1,PIMExport!W123))</f>
        <v>0</v>
      </c>
      <c r="X125" s="47">
        <f>IFERROR(PIMExport!X123*1,IFERROR(SUBSTITUTE(PIMExport!X123,".",",")*1,PIMExport!X123))</f>
        <v>0</v>
      </c>
      <c r="Y125" s="47">
        <f>IFERROR(PIMExport!Y123*1,IFERROR(SUBSTITUTE(PIMExport!Y123,".",",")*1,PIMExport!Y123))</f>
        <v>1558</v>
      </c>
      <c r="Z125" s="47">
        <f>IFERROR(PIMExport!Z123*1,IFERROR(SUBSTITUTE(PIMExport!Z123,".",",")*1,PIMExport!Z123))</f>
        <v>0</v>
      </c>
      <c r="AA125" s="47">
        <f>IFERROR(PIMExport!AA123*1,IFERROR(SUBSTITUTE(PIMExport!AA123,".",",")*1,PIMExport!AA123))</f>
        <v>0</v>
      </c>
      <c r="AB125" s="47">
        <f>IFERROR(PIMExport!AB123*1,IFERROR(SUBSTITUTE(PIMExport!AB123,".",",")*1,PIMExport!AB123))</f>
        <v>0</v>
      </c>
      <c r="AC125" s="47">
        <f>IFERROR(PIMExport!AC123*1,IFERROR(SUBSTITUTE(PIMExport!AC123,".",",")*1,PIMExport!AC123))</f>
        <v>0</v>
      </c>
      <c r="AD125" s="47">
        <f>IFERROR(PIMExport!AD123*1,IFERROR(SUBSTITUTE(PIMExport!AD123,".",",")*1,PIMExport!AD123))</f>
        <v>0</v>
      </c>
      <c r="AE125" s="47">
        <f>IFERROR(PIMExport!AE123*1,IFERROR(SUBSTITUTE(PIMExport!AE123,".",",")*1,PIMExport!AE123))</f>
        <v>7908</v>
      </c>
      <c r="AF125" s="47">
        <f>IFERROR(PIMExport!AF123*1,IFERROR(SUBSTITUTE(PIMExport!AF123,".",",")*1,PIMExport!AF123))</f>
        <v>15820</v>
      </c>
      <c r="AG125" s="47">
        <f>IFERROR(PIMExport!AG123*1,IFERROR(SUBSTITUTE(PIMExport!AG123,".",",")*1,PIMExport!AG123))</f>
        <v>1000</v>
      </c>
      <c r="AH125" s="47">
        <f>IFERROR(PIMExport!AH123*1,IFERROR(SUBSTITUTE(PIMExport!AH123,".",",")*1,PIMExport!AH123))</f>
        <v>955</v>
      </c>
      <c r="AI125" s="47">
        <f>IFERROR(PIMExport!AI123*1,IFERROR(SUBSTITUTE(PIMExport!AI123,".",",")*1,PIMExport!AI123))</f>
        <v>474</v>
      </c>
      <c r="AJ125" s="47">
        <f>IFERROR(PIMExport!AJ123*1,IFERROR(SUBSTITUTE(PIMExport!AJ123,".",",")*1,PIMExport!AJ123))</f>
        <v>0</v>
      </c>
      <c r="AK125" s="47">
        <f>IFERROR(PIMExport!AK123*1,IFERROR(SUBSTITUTE(PIMExport!AK123,".",",")*1,PIMExport!AK123))</f>
        <v>0</v>
      </c>
      <c r="AL125" s="47">
        <f>IFERROR(PIMExport!AL123*1,IFERROR(SUBSTITUTE(PIMExport!AL123,".",",")*1,PIMExport!AL123))</f>
        <v>1.0584180000000001</v>
      </c>
      <c r="AM125" s="47">
        <f>IFERROR(PIMExport!AM123*1,IFERROR(SUBSTITUTE(PIMExport!AM123,".",",")*1,PIMExport!AM123))</f>
        <v>9.7789999999999999</v>
      </c>
      <c r="AN125" s="47">
        <f>IFERROR(PIMExport!AN123*1,IFERROR(SUBSTITUTE(PIMExport!AN123,".",",")*1,PIMExport!AN123))</f>
        <v>1</v>
      </c>
      <c r="AO125" s="47">
        <f>IFERROR(PIMExport!AO123*1,IFERROR(SUBSTITUTE(PIMExport!AO123,".",",")*1,PIMExport!AO123))</f>
        <v>21997</v>
      </c>
      <c r="AP125" s="47">
        <f>IFERROR(PIMExport!AP123*1,IFERROR(SUBSTITUTE(PIMExport!AP123,".",",")*1,PIMExport!AP123))</f>
        <v>0</v>
      </c>
      <c r="AQ125" s="47">
        <f>IFERROR(PIMExport!AQ123*1,IFERROR(SUBSTITUTE(PIMExport!AQ123,".",",")*1,PIMExport!AQ123))</f>
        <v>0</v>
      </c>
      <c r="AR125" s="47">
        <f>IFERROR(PIMExport!AR123*1,IFERROR(SUBSTITUTE(PIMExport!AR123,".",",")*1,PIMExport!AR123))</f>
        <v>0</v>
      </c>
      <c r="AS125" s="47">
        <f>IFERROR(PIMExport!AS123*1,IFERROR(SUBSTITUTE(PIMExport!AS123,".",",")*1,PIMExport!AS123))</f>
        <v>0</v>
      </c>
      <c r="AT125" s="47">
        <f>IFERROR(PIMExport!AT123*1,IFERROR(SUBSTITUTE(PIMExport!AT123,".",",")*1,PIMExport!AT123))</f>
        <v>0</v>
      </c>
      <c r="AU125" s="47">
        <f>IFERROR(PIMExport!AU123*1,IFERROR(SUBSTITUTE(PIMExport!AU123,".",",")*1,PIMExport!AU123))</f>
        <v>0</v>
      </c>
      <c r="AV125" s="47">
        <f>IFERROR(PIMExport!AV123*1,IFERROR(SUBSTITUTE(PIMExport!AV123,".",",")*1,PIMExport!AV123))</f>
        <v>0</v>
      </c>
      <c r="AW125" s="47">
        <f>IFERROR(PIMExport!AW123*1,IFERROR(SUBSTITUTE(PIMExport!AW123,".",",")*1,PIMExport!AW123))</f>
        <v>0</v>
      </c>
      <c r="AX125" s="47">
        <f>IFERROR(PIMExport!AX123*1,IFERROR(SUBSTITUTE(PIMExport!AX123,".",",")*1,PIMExport!AX123))</f>
        <v>0</v>
      </c>
      <c r="AY125" s="47">
        <f>IFERROR(PIMExport!AY123*1,IFERROR(SUBSTITUTE(PIMExport!AY123,".",",")*1,PIMExport!AY123))</f>
        <v>0</v>
      </c>
      <c r="AZ125" s="47">
        <f>IFERROR(PIMExport!AZ123*1,IFERROR(SUBSTITUTE(PIMExport!AZ123,".",",")*1,PIMExport!AZ123))</f>
        <v>0</v>
      </c>
      <c r="BA125" s="47">
        <f>IFERROR(PIMExport!BA123*1,IFERROR(SUBSTITUTE(PIMExport!BA123,".",",")*1,PIMExport!BA123))</f>
        <v>0</v>
      </c>
      <c r="BB125" s="47">
        <f>IFERROR(PIMExport!BB123*1,IFERROR(SUBSTITUTE(PIMExport!BB123,".",",")*1,PIMExport!BB123))</f>
        <v>0</v>
      </c>
      <c r="BC125" s="47">
        <f>IFERROR(PIMExport!BC123*1,IFERROR(SUBSTITUTE(PIMExport!BC123,".",",")*1,PIMExport!BC123))</f>
        <v>0</v>
      </c>
      <c r="BD125" s="47">
        <f>IFERROR(PIMExport!BD123*1,IFERROR(SUBSTITUTE(PIMExport!BD123,".",",")*1,PIMExport!BD123))</f>
        <v>0</v>
      </c>
      <c r="BE125" s="47">
        <f>IFERROR(PIMExport!BE123*1,IFERROR(SUBSTITUTE(PIMExport!BE123,".",",")*1,PIMExport!BE123))</f>
        <v>0</v>
      </c>
      <c r="BF125" s="47">
        <f>IFERROR(PIMExport!BF123*1,IFERROR(SUBSTITUTE(PIMExport!BF123,".",",")*1,PIMExport!BF123))</f>
        <v>0</v>
      </c>
      <c r="BG125" s="47">
        <f>IFERROR(PIMExport!BG123*1,IFERROR(SUBSTITUTE(PIMExport!BG123,".",",")*1,PIMExport!BG123))</f>
        <v>293</v>
      </c>
      <c r="BH125" s="47">
        <f>IFERROR(PIMExport!BH123*1,IFERROR(SUBSTITUTE(PIMExport!BH123,".",",")*1,PIMExport!BH123))</f>
        <v>0</v>
      </c>
      <c r="BI125" s="47">
        <f>IFERROR(PIMExport!BI123*1,IFERROR(SUBSTITUTE(PIMExport!BI123,".",",")*1,PIMExport!BI123))</f>
        <v>0</v>
      </c>
      <c r="BJ125" s="47">
        <f>IFERROR(PIMExport!BJ123*1,IFERROR(SUBSTITUTE(PIMExport!BJ123,".",",")*1,PIMExport!BJ123))</f>
        <v>0</v>
      </c>
      <c r="BK125" s="47">
        <f>IFERROR(PIMExport!BK123*1,IFERROR(SUBSTITUTE(PIMExport!BK123,".",",")*1,PIMExport!BK123))</f>
        <v>0</v>
      </c>
      <c r="BL125" s="47">
        <f>IFERROR(PIMExport!BL123*1,IFERROR(SUBSTITUTE(PIMExport!BL123,".",",")*1,PIMExport!BL123))</f>
        <v>0</v>
      </c>
      <c r="BM125" s="47">
        <f>IFERROR(PIMExport!BM123*1,IFERROR(SUBSTITUTE(PIMExport!BM123,".",",")*1,PIMExport!BM123))</f>
        <v>0</v>
      </c>
      <c r="BN125" s="47">
        <f>IFERROR(PIMExport!BN123*1,IFERROR(SUBSTITUTE(PIMExport!BN123,".",",")*1,PIMExport!BN123))</f>
        <v>0</v>
      </c>
      <c r="BO125" s="47">
        <f>IFERROR(PIMExport!BO123*1,IFERROR(SUBSTITUTE(PIMExport!BO123,".",",")*1,PIMExport!BO123))</f>
        <v>0</v>
      </c>
      <c r="BP125" s="47">
        <f>IFERROR(PIMExport!BP123*1,IFERROR(SUBSTITUTE(PIMExport!BP123,".",",")*1,PIMExport!BP123))</f>
        <v>0</v>
      </c>
      <c r="BQ125" s="47">
        <f>IFERROR(PIMExport!BQ123*1,IFERROR(SUBSTITUTE(PIMExport!BQ123,".",",")*1,PIMExport!BQ123))</f>
        <v>0</v>
      </c>
      <c r="BR125" s="47">
        <f>IFERROR(PIMExport!BR123*1,IFERROR(SUBSTITUTE(PIMExport!BR123,".",",")*1,PIMExport!BR123))</f>
        <v>0</v>
      </c>
      <c r="BS125" s="47">
        <f>IFERROR(PIMExport!BS123*1,IFERROR(SUBSTITUTE(PIMExport!BS123,".",",")*1,PIMExport!BS123))</f>
        <v>0</v>
      </c>
      <c r="BT125" s="47">
        <f>IFERROR(PIMExport!BT123*1,IFERROR(SUBSTITUTE(PIMExport!BT123,".",",")*1,PIMExport!BT123))</f>
        <v>0</v>
      </c>
      <c r="BU125" s="47">
        <f>IFERROR(PIMExport!BU123*1,IFERROR(SUBSTITUTE(PIMExport!BU123,".",",")*1,PIMExport!BU123))</f>
        <v>0</v>
      </c>
      <c r="BV125" s="47">
        <f>IFERROR(PIMExport!BV123*1,IFERROR(SUBSTITUTE(PIMExport!BV123,".",",")*1,PIMExport!BV123))</f>
        <v>0</v>
      </c>
      <c r="BW125" s="47">
        <f>IFERROR(PIMExport!BW123*1,IFERROR(SUBSTITUTE(PIMExport!BW123,".",",")*1,PIMExport!BW123))</f>
        <v>0</v>
      </c>
      <c r="BX125" s="47">
        <f>IFERROR(PIMExport!BX123*1,IFERROR(SUBSTITUTE(PIMExport!BX123,".",",")*1,PIMExport!BX123))</f>
        <v>0</v>
      </c>
      <c r="BY125" s="47">
        <f>IFERROR(PIMExport!BY123*1,IFERROR(SUBSTITUTE(PIMExport!BY123,".",",")*1,PIMExport!BY123))</f>
        <v>0</v>
      </c>
      <c r="BZ125" s="47">
        <f>IFERROR(PIMExport!BZ123*1,IFERROR(SUBSTITUTE(PIMExport!BZ123,".",",")*1,PIMExport!BZ123))</f>
        <v>0</v>
      </c>
      <c r="CA125" s="47">
        <f>IFERROR(PIMExport!CA123*1,IFERROR(SUBSTITUTE(PIMExport!CA123,".",",")*1,PIMExport!CA123))</f>
        <v>0</v>
      </c>
      <c r="CB125" s="47">
        <f>IFERROR(PIMExport!CB123*1,IFERROR(SUBSTITUTE(PIMExport!CB123,".",",")*1,PIMExport!CB123))</f>
        <v>0</v>
      </c>
      <c r="CC125" s="47">
        <f>IFERROR(PIMExport!CC123*1,IFERROR(SUBSTITUTE(PIMExport!CC123,".",",")*1,PIMExport!CC123))</f>
        <v>0</v>
      </c>
      <c r="CD125" s="47">
        <f>IFERROR(PIMExport!CD123*1,IFERROR(SUBSTITUTE(PIMExport!CD123,".",",")*1,PIMExport!CD123))</f>
        <v>0</v>
      </c>
      <c r="CE125" s="47">
        <f>IFERROR(PIMExport!CE123*1,IFERROR(SUBSTITUTE(PIMExport!CE123,".",",")*1,PIMExport!CE123))</f>
        <v>0</v>
      </c>
      <c r="CF125" s="47">
        <f>IFERROR(PIMExport!CF123*1,IFERROR(SUBSTITUTE(PIMExport!CF123,".",",")*1,PIMExport!CF123))</f>
        <v>0</v>
      </c>
      <c r="CG125" s="47">
        <f>IFERROR(PIMExport!CG123*1,IFERROR(SUBSTITUTE(PIMExport!CG123,".",",")*1,PIMExport!CG123))</f>
        <v>0</v>
      </c>
      <c r="CH125" s="47">
        <f>IFERROR(PIMExport!CH123*1,IFERROR(SUBSTITUTE(PIMExport!CH123,".",",")*1,PIMExport!CH123))</f>
        <v>0</v>
      </c>
      <c r="CI125" s="47">
        <f>IFERROR(PIMExport!CI123*1,IFERROR(SUBSTITUTE(PIMExport!CI123,".",",")*1,PIMExport!CI123))</f>
        <v>0</v>
      </c>
      <c r="CJ125" s="47">
        <f>IFERROR(PIMExport!CJ123*1,IFERROR(SUBSTITUTE(PIMExport!CJ123,".",",")*1,PIMExport!CJ123))</f>
        <v>0</v>
      </c>
      <c r="CK125" s="47">
        <f>IFERROR(PIMExport!CK123*1,IFERROR(SUBSTITUTE(PIMExport!CK123,".",",")*1,PIMExport!CK123))</f>
        <v>0</v>
      </c>
      <c r="CL125" s="47">
        <f>IFERROR(PIMExport!CL123*1,IFERROR(SUBSTITUTE(PIMExport!CL123,".",",")*1,PIMExport!CL123))</f>
        <v>0</v>
      </c>
      <c r="CM125" s="47">
        <f>IFERROR(PIMExport!CM123*1,IFERROR(SUBSTITUTE(PIMExport!CM123,".",",")*1,PIMExport!CM123))</f>
        <v>0</v>
      </c>
      <c r="CN125" s="47">
        <f>IFERROR(PIMExport!CN123*1,IFERROR(SUBSTITUTE(PIMExport!CN123,".",",")*1,PIMExport!CN123))</f>
        <v>0</v>
      </c>
      <c r="CO125" s="47">
        <f>IFERROR(PIMExport!CO123*1,IFERROR(SUBSTITUTE(PIMExport!CO123,".",",")*1,PIMExport!CO123))</f>
        <v>0</v>
      </c>
      <c r="CP125" s="47">
        <f>IFERROR(PIMExport!CP123*1,IFERROR(SUBSTITUTE(PIMExport!CP123,".",",")*1,PIMExport!CP123))</f>
        <v>0</v>
      </c>
      <c r="CQ125" s="47">
        <f>IFERROR(PIMExport!CQ123*1,IFERROR(SUBSTITUTE(PIMExport!CQ123,".",",")*1,PIMExport!CQ123))</f>
        <v>0</v>
      </c>
      <c r="CR125" s="47">
        <f>IFERROR(PIMExport!CR123*1,IFERROR(SUBSTITUTE(PIMExport!CR123,".",",")*1,PIMExport!CR123))</f>
        <v>0</v>
      </c>
      <c r="CS125" s="47">
        <f>IFERROR(PIMExport!CS123*1,IFERROR(SUBSTITUTE(PIMExport!CS123,".",",")*1,PIMExport!CS123))</f>
        <v>0</v>
      </c>
      <c r="CT125" s="47">
        <f>IFERROR(PIMExport!CT123*1,IFERROR(SUBSTITUTE(PIMExport!CT123,".",",")*1,PIMExport!CT123))</f>
        <v>0</v>
      </c>
      <c r="CU125" s="47">
        <f>IFERROR(PIMExport!CU123*1,IFERROR(SUBSTITUTE(PIMExport!CU123,".",",")*1,PIMExport!CU123))</f>
        <v>25.4</v>
      </c>
      <c r="CV125" s="47">
        <f>IFERROR(PIMExport!CV123*1,IFERROR(SUBSTITUTE(PIMExport!CV123,".",",")*1,PIMExport!CV123))</f>
        <v>2572</v>
      </c>
      <c r="CW125" s="47">
        <f>IFERROR(PIMExport!CW123*1,IFERROR(SUBSTITUTE(PIMExport!CW123,".",",")*1,PIMExport!CW123))</f>
        <v>1E-4</v>
      </c>
      <c r="CX125" s="47">
        <f>IFERROR(PIMExport!CX123*1,IFERROR(SUBSTITUTE(PIMExport!CX123,".",",")*1,PIMExport!CX123))</f>
        <v>400</v>
      </c>
      <c r="CY125" s="47">
        <f>IFERROR(PIMExport!CY123*1,IFERROR(SUBSTITUTE(PIMExport!CY123,".",",")*1,PIMExport!CY123))</f>
        <v>0</v>
      </c>
      <c r="CZ125" s="47">
        <f>IFERROR(PIMExport!CZ123*1,IFERROR(SUBSTITUTE(PIMExport!CZ123,".",",")*1,PIMExport!CZ123))</f>
        <v>2600</v>
      </c>
      <c r="DA125" s="47">
        <f>IFERROR(PIMExport!DA123*1,IFERROR(SUBSTITUTE(PIMExport!DA123,".",",")*1,PIMExport!DA123))</f>
        <v>0</v>
      </c>
      <c r="DB125" s="47">
        <f>IFERROR(PIMExport!DB123*1,IFERROR(SUBSTITUTE(PIMExport!DB123,".",",")*1,PIMExport!DB123))</f>
        <v>0</v>
      </c>
      <c r="DC125" s="47">
        <f>IFERROR(PIMExport!DC123*1,IFERROR(SUBSTITUTE(PIMExport!DC123,".",",")*1,PIMExport!DC123))</f>
        <v>15.24</v>
      </c>
      <c r="DD125" s="47">
        <f>IFERROR(PIMExport!DD123*1,IFERROR(SUBSTITUTE(PIMExport!DD123,".",",")*1,PIMExport!DD123))</f>
        <v>0</v>
      </c>
      <c r="DE125" s="47">
        <f>IFERROR(PIMExport!DE123*1,IFERROR(SUBSTITUTE(PIMExport!DE123,".",",")*1,PIMExport!DE123))</f>
        <v>0</v>
      </c>
      <c r="DF125" s="47">
        <f>IFERROR(PIMExport!DF123*1,IFERROR(SUBSTITUTE(PIMExport!DF123,".",",")*1,PIMExport!DF123))</f>
        <v>0</v>
      </c>
      <c r="DG125" s="47">
        <f>IFERROR(PIMExport!DG123*1,IFERROR(SUBSTITUTE(PIMExport!DG123,".",",")*1,PIMExport!DG123))</f>
        <v>0</v>
      </c>
      <c r="DH125" s="47" t="str">
        <f>IFERROR(PIMExport!DH123*1,IFERROR(SUBSTITUTE(PIMExport!DH123,".",",")*1,PIMExport!DH123))</f>
        <v>Equal to or better than 0.025 mm</v>
      </c>
      <c r="DI125" s="47">
        <f>IFERROR(PIMExport!DI123*1,IFERROR(SUBSTITUTE(PIMExport!DI123,".",",")*1,PIMExport!DI123))</f>
        <v>0</v>
      </c>
      <c r="DJ125" s="47" t="str">
        <f>IFERROR(PIMExport!DJ123*1,IFERROR(SUBSTITUTE(PIMExport!DJ123,".",",")*1,PIMExport!DJ123))</f>
        <v>7.5 x 3.062 in</v>
      </c>
      <c r="DK125" s="47" t="str">
        <f>IFERROR(PIMExport!DK123*1,IFERROR(SUBSTITUTE(PIMExport!DK123,".",",")*1,PIMExport!DK123))</f>
        <v>0.631 in</v>
      </c>
      <c r="DL125" s="47">
        <f>IFERROR(PIMExport!DL123*1,IFERROR(SUBSTITUTE(PIMExport!DL123,".",",")*1,PIMExport!DL123))</f>
        <v>152.39999999999901</v>
      </c>
      <c r="DM125" s="47">
        <f>IFERROR(PIMExport!DM123*1,IFERROR(SUBSTITUTE(PIMExport!DM123,".",",")*1,PIMExport!DM123))</f>
        <v>0</v>
      </c>
      <c r="DN125" s="47">
        <f>IFERROR(PIMExport!DN123*1,IFERROR(SUBSTITUTE(PIMExport!DN123,".",",")*1,PIMExport!DN123))</f>
        <v>0.8</v>
      </c>
      <c r="DO125" s="47" t="str">
        <f>IFERROR(PIMExport!DO123*1,IFERROR(SUBSTITUTE(PIMExport!DO123,".",",")*1,PIMExport!DO123))</f>
        <v>inside</v>
      </c>
    </row>
    <row r="126" spans="1:119">
      <c r="A126" s="47" t="str">
        <f>IFERROR(PIMExport!A124*1,IFERROR(SUBSTITUTE(PIMExport!A124,".",",")*1,PIMExport!A124))</f>
        <v>2DB16RJ</v>
      </c>
      <c r="B126" s="47" t="str">
        <f>IFERROR(PIMExport!B124*1,IFERROR(SUBSTITUTE(PIMExport!B124,".",",")*1,PIMExport!B124))</f>
        <v>BallScrew</v>
      </c>
      <c r="C126" s="47" t="str">
        <f>IFERROR(PIMExport!C124*1,IFERROR(SUBSTITUTE(PIMExport!C124,".",",")*1,PIMExport!C124))</f>
        <v>Ball Guide</v>
      </c>
      <c r="D126" s="47">
        <f>IFERROR(PIMExport!D124*1,IFERROR(SUBSTITUTE(PIMExport!D124,".",",")*1,PIMExport!D124))</f>
        <v>2146.3000000000002</v>
      </c>
      <c r="E126" s="47">
        <f>IFERROR(PIMExport!E124*1,IFERROR(SUBSTITUTE(PIMExport!E124,".",",")*1,PIMExport!E124))</f>
        <v>3.5</v>
      </c>
      <c r="F126" s="47">
        <f>IFERROR(PIMExport!F124*1,IFERROR(SUBSTITUTE(PIMExport!F124,".",",")*1,PIMExport!F124))</f>
        <v>0</v>
      </c>
      <c r="G126" s="47">
        <f>IFERROR(PIMExport!G124*1,IFERROR(SUBSTITUTE(PIMExport!G124,".",",")*1,PIMExport!G124))</f>
        <v>11.7</v>
      </c>
      <c r="H126" s="47">
        <f>IFERROR(PIMExport!H124*1,IFERROR(SUBSTITUTE(PIMExport!H124,".",",")*1,PIMExport!H124))</f>
        <v>1.75</v>
      </c>
      <c r="I126" s="47">
        <f>IFERROR(PIMExport!I124*1,IFERROR(SUBSTITUTE(PIMExport!I124,".",",")*1,PIMExport!I124))</f>
        <v>115.8</v>
      </c>
      <c r="J126" s="47">
        <f>IFERROR(PIMExport!J124*1,IFERROR(SUBSTITUTE(PIMExport!J124,".",",")*1,PIMExport!J124))</f>
        <v>127</v>
      </c>
      <c r="K126" s="47">
        <f>IFERROR(PIMExport!K124*1,IFERROR(SUBSTITUTE(PIMExport!K124,".",",")*1,PIMExport!K124))</f>
        <v>42.8</v>
      </c>
      <c r="L126" s="47">
        <f>IFERROR(PIMExport!L124*1,IFERROR(SUBSTITUTE(PIMExport!L124,".",",")*1,PIMExport!L124))</f>
        <v>1.0000000000000001E-5</v>
      </c>
      <c r="M126" s="47">
        <f>IFERROR(PIMExport!M124*1,IFERROR(SUBSTITUTE(PIMExport!M124,".",",")*1,PIMExport!M124))</f>
        <v>0.9</v>
      </c>
      <c r="N126" s="47">
        <f>IFERROR(PIMExport!N124*1,IFERROR(SUBSTITUTE(PIMExport!N124,".",",")*1,PIMExport!N124))</f>
        <v>99999</v>
      </c>
      <c r="O126" s="47">
        <f>IFERROR(PIMExport!O124*1,IFERROR(SUBSTITUTE(PIMExport!O124,".",",")*1,PIMExport!O124))</f>
        <v>99999</v>
      </c>
      <c r="P126" s="47">
        <f>IFERROR(PIMExport!P124*1,IFERROR(SUBSTITUTE(PIMExport!P124,".",",")*1,PIMExport!P124))</f>
        <v>2500</v>
      </c>
      <c r="Q126" s="47">
        <f>IFERROR(PIMExport!Q124*1,IFERROR(SUBSTITUTE(PIMExport!Q124,".",",")*1,PIMExport!Q124))</f>
        <v>0.12</v>
      </c>
      <c r="R126" s="47">
        <f>IFERROR(PIMExport!R124*1,IFERROR(SUBSTITUTE(PIMExport!R124,".",",")*1,PIMExport!R124))</f>
        <v>0.12</v>
      </c>
      <c r="S126" s="47">
        <f>IFERROR(PIMExport!S124*1,IFERROR(SUBSTITUTE(PIMExport!S124,".",",")*1,PIMExport!S124))</f>
        <v>0.12</v>
      </c>
      <c r="T126" s="47">
        <f>IFERROR(PIMExport!T124*1,IFERROR(SUBSTITUTE(PIMExport!T124,".",",")*1,PIMExport!T124))</f>
        <v>1</v>
      </c>
      <c r="U126" s="47">
        <f>IFERROR(PIMExport!U124*1,IFERROR(SUBSTITUTE(PIMExport!U124,".",",")*1,PIMExport!U124))</f>
        <v>2E-3</v>
      </c>
      <c r="V126" s="47">
        <f>IFERROR(PIMExport!V124*1,IFERROR(SUBSTITUTE(PIMExport!V124,".",",")*1,PIMExport!V124))</f>
        <v>0</v>
      </c>
      <c r="W126" s="47">
        <f>IFERROR(PIMExport!W124*1,IFERROR(SUBSTITUTE(PIMExport!W124,".",",")*1,PIMExport!W124))</f>
        <v>0</v>
      </c>
      <c r="X126" s="47">
        <f>IFERROR(PIMExport!X124*1,IFERROR(SUBSTITUTE(PIMExport!X124,".",",")*1,PIMExport!X124))</f>
        <v>0</v>
      </c>
      <c r="Y126" s="47">
        <f>IFERROR(PIMExport!Y124*1,IFERROR(SUBSTITUTE(PIMExport!Y124,".",",")*1,PIMExport!Y124))</f>
        <v>1558</v>
      </c>
      <c r="Z126" s="47">
        <f>IFERROR(PIMExport!Z124*1,IFERROR(SUBSTITUTE(PIMExport!Z124,".",",")*1,PIMExport!Z124))</f>
        <v>0</v>
      </c>
      <c r="AA126" s="47">
        <f>IFERROR(PIMExport!AA124*1,IFERROR(SUBSTITUTE(PIMExport!AA124,".",",")*1,PIMExport!AA124))</f>
        <v>0</v>
      </c>
      <c r="AB126" s="47">
        <f>IFERROR(PIMExport!AB124*1,IFERROR(SUBSTITUTE(PIMExport!AB124,".",",")*1,PIMExport!AB124))</f>
        <v>0</v>
      </c>
      <c r="AC126" s="47">
        <f>IFERROR(PIMExport!AC124*1,IFERROR(SUBSTITUTE(PIMExport!AC124,".",",")*1,PIMExport!AC124))</f>
        <v>0</v>
      </c>
      <c r="AD126" s="47">
        <f>IFERROR(PIMExport!AD124*1,IFERROR(SUBSTITUTE(PIMExport!AD124,".",",")*1,PIMExport!AD124))</f>
        <v>0</v>
      </c>
      <c r="AE126" s="47">
        <f>IFERROR(PIMExport!AE124*1,IFERROR(SUBSTITUTE(PIMExport!AE124,".",",")*1,PIMExport!AE124))</f>
        <v>7908</v>
      </c>
      <c r="AF126" s="47">
        <f>IFERROR(PIMExport!AF124*1,IFERROR(SUBSTITUTE(PIMExport!AF124,".",",")*1,PIMExport!AF124))</f>
        <v>15820</v>
      </c>
      <c r="AG126" s="47">
        <f>IFERROR(PIMExport!AG124*1,IFERROR(SUBSTITUTE(PIMExport!AG124,".",",")*1,PIMExport!AG124))</f>
        <v>1000</v>
      </c>
      <c r="AH126" s="47">
        <f>IFERROR(PIMExport!AH124*1,IFERROR(SUBSTITUTE(PIMExport!AH124,".",",")*1,PIMExport!AH124))</f>
        <v>955</v>
      </c>
      <c r="AI126" s="47">
        <f>IFERROR(PIMExport!AI124*1,IFERROR(SUBSTITUTE(PIMExport!AI124,".",",")*1,PIMExport!AI124))</f>
        <v>474</v>
      </c>
      <c r="AJ126" s="47">
        <f>IFERROR(PIMExport!AJ124*1,IFERROR(SUBSTITUTE(PIMExport!AJ124,".",",")*1,PIMExport!AJ124))</f>
        <v>0</v>
      </c>
      <c r="AK126" s="47">
        <f>IFERROR(PIMExport!AK124*1,IFERROR(SUBSTITUTE(PIMExport!AK124,".",",")*1,PIMExport!AK124))</f>
        <v>0</v>
      </c>
      <c r="AL126" s="47">
        <f>IFERROR(PIMExport!AL124*1,IFERROR(SUBSTITUTE(PIMExport!AL124,".",",")*1,PIMExport!AL124))</f>
        <v>0.52908199999999905</v>
      </c>
      <c r="AM126" s="47">
        <f>IFERROR(PIMExport!AM124*1,IFERROR(SUBSTITUTE(PIMExport!AM124,".",",")*1,PIMExport!AM124))</f>
        <v>9.7789999999999999</v>
      </c>
      <c r="AN126" s="47">
        <f>IFERROR(PIMExport!AN124*1,IFERROR(SUBSTITUTE(PIMExport!AN124,".",",")*1,PIMExport!AN124))</f>
        <v>1</v>
      </c>
      <c r="AO126" s="47">
        <f>IFERROR(PIMExport!AO124*1,IFERROR(SUBSTITUTE(PIMExport!AO124,".",",")*1,PIMExport!AO124))</f>
        <v>21997</v>
      </c>
      <c r="AP126" s="47">
        <f>IFERROR(PIMExport!AP124*1,IFERROR(SUBSTITUTE(PIMExport!AP124,".",",")*1,PIMExport!AP124))</f>
        <v>0</v>
      </c>
      <c r="AQ126" s="47">
        <f>IFERROR(PIMExport!AQ124*1,IFERROR(SUBSTITUTE(PIMExport!AQ124,".",",")*1,PIMExport!AQ124))</f>
        <v>0</v>
      </c>
      <c r="AR126" s="47">
        <f>IFERROR(PIMExport!AR124*1,IFERROR(SUBSTITUTE(PIMExport!AR124,".",",")*1,PIMExport!AR124))</f>
        <v>0</v>
      </c>
      <c r="AS126" s="47">
        <f>IFERROR(PIMExport!AS124*1,IFERROR(SUBSTITUTE(PIMExport!AS124,".",",")*1,PIMExport!AS124))</f>
        <v>0</v>
      </c>
      <c r="AT126" s="47">
        <f>IFERROR(PIMExport!AT124*1,IFERROR(SUBSTITUTE(PIMExport!AT124,".",",")*1,PIMExport!AT124))</f>
        <v>0</v>
      </c>
      <c r="AU126" s="47">
        <f>IFERROR(PIMExport!AU124*1,IFERROR(SUBSTITUTE(PIMExport!AU124,".",",")*1,PIMExport!AU124))</f>
        <v>0</v>
      </c>
      <c r="AV126" s="47">
        <f>IFERROR(PIMExport!AV124*1,IFERROR(SUBSTITUTE(PIMExport!AV124,".",",")*1,PIMExport!AV124))</f>
        <v>0</v>
      </c>
      <c r="AW126" s="47">
        <f>IFERROR(PIMExport!AW124*1,IFERROR(SUBSTITUTE(PIMExport!AW124,".",",")*1,PIMExport!AW124))</f>
        <v>0</v>
      </c>
      <c r="AX126" s="47">
        <f>IFERROR(PIMExport!AX124*1,IFERROR(SUBSTITUTE(PIMExport!AX124,".",",")*1,PIMExport!AX124))</f>
        <v>0</v>
      </c>
      <c r="AY126" s="47">
        <f>IFERROR(PIMExport!AY124*1,IFERROR(SUBSTITUTE(PIMExport!AY124,".",",")*1,PIMExport!AY124))</f>
        <v>0</v>
      </c>
      <c r="AZ126" s="47">
        <f>IFERROR(PIMExport!AZ124*1,IFERROR(SUBSTITUTE(PIMExport!AZ124,".",",")*1,PIMExport!AZ124))</f>
        <v>0</v>
      </c>
      <c r="BA126" s="47">
        <f>IFERROR(PIMExport!BA124*1,IFERROR(SUBSTITUTE(PIMExport!BA124,".",",")*1,PIMExport!BA124))</f>
        <v>0</v>
      </c>
      <c r="BB126" s="47">
        <f>IFERROR(PIMExport!BB124*1,IFERROR(SUBSTITUTE(PIMExport!BB124,".",",")*1,PIMExport!BB124))</f>
        <v>0</v>
      </c>
      <c r="BC126" s="47">
        <f>IFERROR(PIMExport!BC124*1,IFERROR(SUBSTITUTE(PIMExport!BC124,".",",")*1,PIMExport!BC124))</f>
        <v>0</v>
      </c>
      <c r="BD126" s="47">
        <f>IFERROR(PIMExport!BD124*1,IFERROR(SUBSTITUTE(PIMExport!BD124,".",",")*1,PIMExport!BD124))</f>
        <v>0</v>
      </c>
      <c r="BE126" s="47">
        <f>IFERROR(PIMExport!BE124*1,IFERROR(SUBSTITUTE(PIMExport!BE124,".",",")*1,PIMExport!BE124))</f>
        <v>0</v>
      </c>
      <c r="BF126" s="47">
        <f>IFERROR(PIMExport!BF124*1,IFERROR(SUBSTITUTE(PIMExport!BF124,".",",")*1,PIMExport!BF124))</f>
        <v>0</v>
      </c>
      <c r="BG126" s="47">
        <f>IFERROR(PIMExport!BG124*1,IFERROR(SUBSTITUTE(PIMExport!BG124,".",",")*1,PIMExport!BG124))</f>
        <v>293</v>
      </c>
      <c r="BH126" s="47">
        <f>IFERROR(PIMExport!BH124*1,IFERROR(SUBSTITUTE(PIMExport!BH124,".",",")*1,PIMExport!BH124))</f>
        <v>0</v>
      </c>
      <c r="BI126" s="47">
        <f>IFERROR(PIMExport!BI124*1,IFERROR(SUBSTITUTE(PIMExport!BI124,".",",")*1,PIMExport!BI124))</f>
        <v>0</v>
      </c>
      <c r="BJ126" s="47">
        <f>IFERROR(PIMExport!BJ124*1,IFERROR(SUBSTITUTE(PIMExport!BJ124,".",",")*1,PIMExport!BJ124))</f>
        <v>0</v>
      </c>
      <c r="BK126" s="47">
        <f>IFERROR(PIMExport!BK124*1,IFERROR(SUBSTITUTE(PIMExport!BK124,".",",")*1,PIMExport!BK124))</f>
        <v>0</v>
      </c>
      <c r="BL126" s="47">
        <f>IFERROR(PIMExport!BL124*1,IFERROR(SUBSTITUTE(PIMExport!BL124,".",",")*1,PIMExport!BL124))</f>
        <v>0</v>
      </c>
      <c r="BM126" s="47">
        <f>IFERROR(PIMExport!BM124*1,IFERROR(SUBSTITUTE(PIMExport!BM124,".",",")*1,PIMExport!BM124))</f>
        <v>0</v>
      </c>
      <c r="BN126" s="47">
        <f>IFERROR(PIMExport!BN124*1,IFERROR(SUBSTITUTE(PIMExport!BN124,".",",")*1,PIMExport!BN124))</f>
        <v>0</v>
      </c>
      <c r="BO126" s="47">
        <f>IFERROR(PIMExport!BO124*1,IFERROR(SUBSTITUTE(PIMExport!BO124,".",",")*1,PIMExport!BO124))</f>
        <v>0</v>
      </c>
      <c r="BP126" s="47">
        <f>IFERROR(PIMExport!BP124*1,IFERROR(SUBSTITUTE(PIMExport!BP124,".",",")*1,PIMExport!BP124))</f>
        <v>0</v>
      </c>
      <c r="BQ126" s="47">
        <f>IFERROR(PIMExport!BQ124*1,IFERROR(SUBSTITUTE(PIMExport!BQ124,".",",")*1,PIMExport!BQ124))</f>
        <v>0</v>
      </c>
      <c r="BR126" s="47">
        <f>IFERROR(PIMExport!BR124*1,IFERROR(SUBSTITUTE(PIMExport!BR124,".",",")*1,PIMExport!BR124))</f>
        <v>0</v>
      </c>
      <c r="BS126" s="47">
        <f>IFERROR(PIMExport!BS124*1,IFERROR(SUBSTITUTE(PIMExport!BS124,".",",")*1,PIMExport!BS124))</f>
        <v>0</v>
      </c>
      <c r="BT126" s="47">
        <f>IFERROR(PIMExport!BT124*1,IFERROR(SUBSTITUTE(PIMExport!BT124,".",",")*1,PIMExport!BT124))</f>
        <v>0</v>
      </c>
      <c r="BU126" s="47">
        <f>IFERROR(PIMExport!BU124*1,IFERROR(SUBSTITUTE(PIMExport!BU124,".",",")*1,PIMExport!BU124))</f>
        <v>0</v>
      </c>
      <c r="BV126" s="47">
        <f>IFERROR(PIMExport!BV124*1,IFERROR(SUBSTITUTE(PIMExport!BV124,".",",")*1,PIMExport!BV124))</f>
        <v>0</v>
      </c>
      <c r="BW126" s="47">
        <f>IFERROR(PIMExport!BW124*1,IFERROR(SUBSTITUTE(PIMExport!BW124,".",",")*1,PIMExport!BW124))</f>
        <v>0</v>
      </c>
      <c r="BX126" s="47">
        <f>IFERROR(PIMExport!BX124*1,IFERROR(SUBSTITUTE(PIMExport!BX124,".",",")*1,PIMExport!BX124))</f>
        <v>0</v>
      </c>
      <c r="BY126" s="47">
        <f>IFERROR(PIMExport!BY124*1,IFERROR(SUBSTITUTE(PIMExport!BY124,".",",")*1,PIMExport!BY124))</f>
        <v>0</v>
      </c>
      <c r="BZ126" s="47">
        <f>IFERROR(PIMExport!BZ124*1,IFERROR(SUBSTITUTE(PIMExport!BZ124,".",",")*1,PIMExport!BZ124))</f>
        <v>0</v>
      </c>
      <c r="CA126" s="47">
        <f>IFERROR(PIMExport!CA124*1,IFERROR(SUBSTITUTE(PIMExport!CA124,".",",")*1,PIMExport!CA124))</f>
        <v>0</v>
      </c>
      <c r="CB126" s="47">
        <f>IFERROR(PIMExport!CB124*1,IFERROR(SUBSTITUTE(PIMExport!CB124,".",",")*1,PIMExport!CB124))</f>
        <v>0</v>
      </c>
      <c r="CC126" s="47">
        <f>IFERROR(PIMExport!CC124*1,IFERROR(SUBSTITUTE(PIMExport!CC124,".",",")*1,PIMExport!CC124))</f>
        <v>0</v>
      </c>
      <c r="CD126" s="47">
        <f>IFERROR(PIMExport!CD124*1,IFERROR(SUBSTITUTE(PIMExport!CD124,".",",")*1,PIMExport!CD124))</f>
        <v>0</v>
      </c>
      <c r="CE126" s="47">
        <f>IFERROR(PIMExport!CE124*1,IFERROR(SUBSTITUTE(PIMExport!CE124,".",",")*1,PIMExport!CE124))</f>
        <v>0</v>
      </c>
      <c r="CF126" s="47">
        <f>IFERROR(PIMExport!CF124*1,IFERROR(SUBSTITUTE(PIMExport!CF124,".",",")*1,PIMExport!CF124))</f>
        <v>0</v>
      </c>
      <c r="CG126" s="47">
        <f>IFERROR(PIMExport!CG124*1,IFERROR(SUBSTITUTE(PIMExport!CG124,".",",")*1,PIMExport!CG124))</f>
        <v>0</v>
      </c>
      <c r="CH126" s="47">
        <f>IFERROR(PIMExport!CH124*1,IFERROR(SUBSTITUTE(PIMExport!CH124,".",",")*1,PIMExport!CH124))</f>
        <v>0</v>
      </c>
      <c r="CI126" s="47">
        <f>IFERROR(PIMExport!CI124*1,IFERROR(SUBSTITUTE(PIMExport!CI124,".",",")*1,PIMExport!CI124))</f>
        <v>0</v>
      </c>
      <c r="CJ126" s="47">
        <f>IFERROR(PIMExport!CJ124*1,IFERROR(SUBSTITUTE(PIMExport!CJ124,".",",")*1,PIMExport!CJ124))</f>
        <v>0</v>
      </c>
      <c r="CK126" s="47">
        <f>IFERROR(PIMExport!CK124*1,IFERROR(SUBSTITUTE(PIMExport!CK124,".",",")*1,PIMExport!CK124))</f>
        <v>0</v>
      </c>
      <c r="CL126" s="47">
        <f>IFERROR(PIMExport!CL124*1,IFERROR(SUBSTITUTE(PIMExport!CL124,".",",")*1,PIMExport!CL124))</f>
        <v>0</v>
      </c>
      <c r="CM126" s="47">
        <f>IFERROR(PIMExport!CM124*1,IFERROR(SUBSTITUTE(PIMExport!CM124,".",",")*1,PIMExport!CM124))</f>
        <v>0</v>
      </c>
      <c r="CN126" s="47">
        <f>IFERROR(PIMExport!CN124*1,IFERROR(SUBSTITUTE(PIMExport!CN124,".",",")*1,PIMExport!CN124))</f>
        <v>0</v>
      </c>
      <c r="CO126" s="47">
        <f>IFERROR(PIMExport!CO124*1,IFERROR(SUBSTITUTE(PIMExport!CO124,".",",")*1,PIMExport!CO124))</f>
        <v>0</v>
      </c>
      <c r="CP126" s="47">
        <f>IFERROR(PIMExport!CP124*1,IFERROR(SUBSTITUTE(PIMExport!CP124,".",",")*1,PIMExport!CP124))</f>
        <v>0</v>
      </c>
      <c r="CQ126" s="47">
        <f>IFERROR(PIMExport!CQ124*1,IFERROR(SUBSTITUTE(PIMExport!CQ124,".",",")*1,PIMExport!CQ124))</f>
        <v>0</v>
      </c>
      <c r="CR126" s="47">
        <f>IFERROR(PIMExport!CR124*1,IFERROR(SUBSTITUTE(PIMExport!CR124,".",",")*1,PIMExport!CR124))</f>
        <v>0</v>
      </c>
      <c r="CS126" s="47">
        <f>IFERROR(PIMExport!CS124*1,IFERROR(SUBSTITUTE(PIMExport!CS124,".",",")*1,PIMExport!CS124))</f>
        <v>0</v>
      </c>
      <c r="CT126" s="47">
        <f>IFERROR(PIMExport!CT124*1,IFERROR(SUBSTITUTE(PIMExport!CT124,".",",")*1,PIMExport!CT124))</f>
        <v>0</v>
      </c>
      <c r="CU126" s="47">
        <f>IFERROR(PIMExport!CU124*1,IFERROR(SUBSTITUTE(PIMExport!CU124,".",",")*1,PIMExport!CU124))</f>
        <v>12.7</v>
      </c>
      <c r="CV126" s="47">
        <f>IFERROR(PIMExport!CV124*1,IFERROR(SUBSTITUTE(PIMExport!CV124,".",",")*1,PIMExport!CV124))</f>
        <v>14500</v>
      </c>
      <c r="CW126" s="47">
        <f>IFERROR(PIMExport!CW124*1,IFERROR(SUBSTITUTE(PIMExport!CW124,".",",")*1,PIMExport!CW124))</f>
        <v>1E-4</v>
      </c>
      <c r="CX126" s="47">
        <f>IFERROR(PIMExport!CX124*1,IFERROR(SUBSTITUTE(PIMExport!CX124,".",",")*1,PIMExport!CX124))</f>
        <v>400</v>
      </c>
      <c r="CY126" s="47">
        <f>IFERROR(PIMExport!CY124*1,IFERROR(SUBSTITUTE(PIMExport!CY124,".",",")*1,PIMExport!CY124))</f>
        <v>0</v>
      </c>
      <c r="CZ126" s="47">
        <f>IFERROR(PIMExport!CZ124*1,IFERROR(SUBSTITUTE(PIMExport!CZ124,".",",")*1,PIMExport!CZ124))</f>
        <v>2600</v>
      </c>
      <c r="DA126" s="47">
        <f>IFERROR(PIMExport!DA124*1,IFERROR(SUBSTITUTE(PIMExport!DA124,".",",")*1,PIMExport!DA124))</f>
        <v>0</v>
      </c>
      <c r="DB126" s="47">
        <f>IFERROR(PIMExport!DB124*1,IFERROR(SUBSTITUTE(PIMExport!DB124,".",",")*1,PIMExport!DB124))</f>
        <v>0</v>
      </c>
      <c r="DC126" s="47">
        <f>IFERROR(PIMExport!DC124*1,IFERROR(SUBSTITUTE(PIMExport!DC124,".",",")*1,PIMExport!DC124))</f>
        <v>15.24</v>
      </c>
      <c r="DD126" s="47">
        <f>IFERROR(PIMExport!DD124*1,IFERROR(SUBSTITUTE(PIMExport!DD124,".",",")*1,PIMExport!DD124))</f>
        <v>0</v>
      </c>
      <c r="DE126" s="47">
        <f>IFERROR(PIMExport!DE124*1,IFERROR(SUBSTITUTE(PIMExport!DE124,".",",")*1,PIMExport!DE124))</f>
        <v>0</v>
      </c>
      <c r="DF126" s="47">
        <f>IFERROR(PIMExport!DF124*1,IFERROR(SUBSTITUTE(PIMExport!DF124,".",",")*1,PIMExport!DF124))</f>
        <v>0</v>
      </c>
      <c r="DG126" s="47">
        <f>IFERROR(PIMExport!DG124*1,IFERROR(SUBSTITUTE(PIMExport!DG124,".",",")*1,PIMExport!DG124))</f>
        <v>0</v>
      </c>
      <c r="DH126" s="47" t="str">
        <f>IFERROR(PIMExport!DH124*1,IFERROR(SUBSTITUTE(PIMExport!DH124,".",",")*1,PIMExport!DH124))</f>
        <v>Equal to or better than 0.025 mm</v>
      </c>
      <c r="DI126" s="47">
        <f>IFERROR(PIMExport!DI124*1,IFERROR(SUBSTITUTE(PIMExport!DI124,".",",")*1,PIMExport!DI124))</f>
        <v>0</v>
      </c>
      <c r="DJ126" s="47" t="str">
        <f>IFERROR(PIMExport!DJ124*1,IFERROR(SUBSTITUTE(PIMExport!DJ124,".",",")*1,PIMExport!DJ124))</f>
        <v>7.5 x 3.062 in</v>
      </c>
      <c r="DK126" s="47" t="str">
        <f>IFERROR(PIMExport!DK124*1,IFERROR(SUBSTITUTE(PIMExport!DK124,".",",")*1,PIMExport!DK124))</f>
        <v>0.750 in</v>
      </c>
      <c r="DL126" s="47">
        <f>IFERROR(PIMExport!DL124*1,IFERROR(SUBSTITUTE(PIMExport!DL124,".",",")*1,PIMExport!DL124))</f>
        <v>152.39999999999901</v>
      </c>
      <c r="DM126" s="47">
        <f>IFERROR(PIMExport!DM124*1,IFERROR(SUBSTITUTE(PIMExport!DM124,".",",")*1,PIMExport!DM124))</f>
        <v>0</v>
      </c>
      <c r="DN126" s="47">
        <f>IFERROR(PIMExport!DN124*1,IFERROR(SUBSTITUTE(PIMExport!DN124,".",",")*1,PIMExport!DN124))</f>
        <v>0.8</v>
      </c>
      <c r="DO126" s="47" t="str">
        <f>IFERROR(PIMExport!DO124*1,IFERROR(SUBSTITUTE(PIMExport!DO124,".",",")*1,PIMExport!DO124))</f>
        <v>inside</v>
      </c>
    </row>
    <row r="127" spans="1:119">
      <c r="A127" s="47" t="str">
        <f>IFERROR(PIMExport!A125*1,IFERROR(SUBSTITUTE(PIMExport!A125,".",",")*1,PIMExport!A125))</f>
        <v>2RB12G0</v>
      </c>
      <c r="B127" s="47" t="str">
        <f>IFERROR(PIMExport!B125*1,IFERROR(SUBSTITUTE(PIMExport!B125,".",",")*1,PIMExport!B125))</f>
        <v>BallScrew</v>
      </c>
      <c r="C127" s="47" t="str">
        <f>IFERROR(PIMExport!C125*1,IFERROR(SUBSTITUTE(PIMExport!C125,".",",")*1,PIMExport!C125))</f>
        <v>Ball Guide</v>
      </c>
      <c r="D127" s="47">
        <f>IFERROR(PIMExport!D125*1,IFERROR(SUBSTITUTE(PIMExport!D125,".",",")*1,PIMExport!D125))</f>
        <v>1951</v>
      </c>
      <c r="E127" s="47">
        <f>IFERROR(PIMExport!E125*1,IFERROR(SUBSTITUTE(PIMExport!E125,".",",")*1,PIMExport!E125))</f>
        <v>1.32</v>
      </c>
      <c r="F127" s="47">
        <f>IFERROR(PIMExport!F125*1,IFERROR(SUBSTITUTE(PIMExport!F125,".",",")*1,PIMExport!F125))</f>
        <v>0</v>
      </c>
      <c r="G127" s="47">
        <f>IFERROR(PIMExport!G125*1,IFERROR(SUBSTITUTE(PIMExport!G125,".",",")*1,PIMExport!G125))</f>
        <v>3.88</v>
      </c>
      <c r="H127" s="47">
        <f>IFERROR(PIMExport!H125*1,IFERROR(SUBSTITUTE(PIMExport!H125,".",",")*1,PIMExport!H125))</f>
        <v>0.93</v>
      </c>
      <c r="I127" s="47">
        <f>IFERROR(PIMExport!I125*1,IFERROR(SUBSTITUTE(PIMExport!I125,".",",")*1,PIMExport!I125))</f>
        <v>88</v>
      </c>
      <c r="J127" s="47">
        <f>IFERROR(PIMExport!J125*1,IFERROR(SUBSTITUTE(PIMExport!J125,".",",")*1,PIMExport!J125))</f>
        <v>75</v>
      </c>
      <c r="K127" s="47">
        <f>IFERROR(PIMExport!K125*1,IFERROR(SUBSTITUTE(PIMExport!K125,".",",")*1,PIMExport!K125))</f>
        <v>25</v>
      </c>
      <c r="L127" s="47">
        <f>IFERROR(PIMExport!L125*1,IFERROR(SUBSTITUTE(PIMExport!L125,".",",")*1,PIMExport!L125))</f>
        <v>1.0000000000000001E-5</v>
      </c>
      <c r="M127" s="47">
        <f>IFERROR(PIMExport!M125*1,IFERROR(SUBSTITUTE(PIMExport!M125,".",",")*1,PIMExport!M125))</f>
        <v>0.9</v>
      </c>
      <c r="N127" s="47">
        <f>IFERROR(PIMExport!N125*1,IFERROR(SUBSTITUTE(PIMExport!N125,".",",")*1,PIMExport!N125))</f>
        <v>99999</v>
      </c>
      <c r="O127" s="47">
        <f>IFERROR(PIMExport!O125*1,IFERROR(SUBSTITUTE(PIMExport!O125,".",",")*1,PIMExport!O125))</f>
        <v>99999</v>
      </c>
      <c r="P127" s="47">
        <f>IFERROR(PIMExport!P125*1,IFERROR(SUBSTITUTE(PIMExport!P125,".",",")*1,PIMExport!P125))</f>
        <v>2800</v>
      </c>
      <c r="Q127" s="47">
        <f>IFERROR(PIMExport!Q125*1,IFERROR(SUBSTITUTE(PIMExport!Q125,".",",")*1,PIMExport!Q125))</f>
        <v>0.18</v>
      </c>
      <c r="R127" s="47">
        <f>IFERROR(PIMExport!R125*1,IFERROR(SUBSTITUTE(PIMExport!R125,".",",")*1,PIMExport!R125))</f>
        <v>0.18</v>
      </c>
      <c r="S127" s="47">
        <f>IFERROR(PIMExport!S125*1,IFERROR(SUBSTITUTE(PIMExport!S125,".",",")*1,PIMExport!S125))</f>
        <v>0.18</v>
      </c>
      <c r="T127" s="47">
        <f>IFERROR(PIMExport!T125*1,IFERROR(SUBSTITUTE(PIMExport!T125,".",",")*1,PIMExport!T125))</f>
        <v>0.6</v>
      </c>
      <c r="U127" s="47">
        <f>IFERROR(PIMExport!U125*1,IFERROR(SUBSTITUTE(PIMExport!U125,".",",")*1,PIMExport!U125))</f>
        <v>2E-3</v>
      </c>
      <c r="V127" s="47">
        <f>IFERROR(PIMExport!V125*1,IFERROR(SUBSTITUTE(PIMExport!V125,".",",")*1,PIMExport!V125))</f>
        <v>0</v>
      </c>
      <c r="W127" s="47">
        <f>IFERROR(PIMExport!W125*1,IFERROR(SUBSTITUTE(PIMExport!W125,".",",")*1,PIMExport!W125))</f>
        <v>0</v>
      </c>
      <c r="X127" s="47">
        <f>IFERROR(PIMExport!X125*1,IFERROR(SUBSTITUTE(PIMExport!X125,".",",")*1,PIMExport!X125))</f>
        <v>0</v>
      </c>
      <c r="Y127" s="47">
        <f>IFERROR(PIMExport!Y125*1,IFERROR(SUBSTITUTE(PIMExport!Y125,".",",")*1,PIMExport!Y125))</f>
        <v>2100</v>
      </c>
      <c r="Z127" s="47">
        <f>IFERROR(PIMExport!Z125*1,IFERROR(SUBSTITUTE(PIMExport!Z125,".",",")*1,PIMExport!Z125))</f>
        <v>0</v>
      </c>
      <c r="AA127" s="47">
        <f>IFERROR(PIMExport!AA125*1,IFERROR(SUBSTITUTE(PIMExport!AA125,".",",")*1,PIMExport!AA125))</f>
        <v>0</v>
      </c>
      <c r="AB127" s="47">
        <f>IFERROR(PIMExport!AB125*1,IFERROR(SUBSTITUTE(PIMExport!AB125,".",",")*1,PIMExport!AB125))</f>
        <v>0</v>
      </c>
      <c r="AC127" s="47">
        <f>IFERROR(PIMExport!AC125*1,IFERROR(SUBSTITUTE(PIMExport!AC125,".",",")*1,PIMExport!AC125))</f>
        <v>0</v>
      </c>
      <c r="AD127" s="47">
        <f>IFERROR(PIMExport!AD125*1,IFERROR(SUBSTITUTE(PIMExport!AD125,".",",")*1,PIMExport!AD125))</f>
        <v>0</v>
      </c>
      <c r="AE127" s="47">
        <f>IFERROR(PIMExport!AE125*1,IFERROR(SUBSTITUTE(PIMExport!AE125,".",",")*1,PIMExport!AE125))</f>
        <v>880</v>
      </c>
      <c r="AF127" s="47">
        <f>IFERROR(PIMExport!AF125*1,IFERROR(SUBSTITUTE(PIMExport!AF125,".",",")*1,PIMExport!AF125))</f>
        <v>1760</v>
      </c>
      <c r="AG127" s="47">
        <f>IFERROR(PIMExport!AG125*1,IFERROR(SUBSTITUTE(PIMExport!AG125,".",",")*1,PIMExport!AG125))</f>
        <v>65.5</v>
      </c>
      <c r="AH127" s="47">
        <f>IFERROR(PIMExport!AH125*1,IFERROR(SUBSTITUTE(PIMExport!AH125,".",",")*1,PIMExport!AH125))</f>
        <v>76.8</v>
      </c>
      <c r="AI127" s="47">
        <f>IFERROR(PIMExport!AI125*1,IFERROR(SUBSTITUTE(PIMExport!AI125,".",",")*1,PIMExport!AI125))</f>
        <v>38.4</v>
      </c>
      <c r="AJ127" s="47">
        <f>IFERROR(PIMExport!AJ125*1,IFERROR(SUBSTITUTE(PIMExport!AJ125,".",",")*1,PIMExport!AJ125))</f>
        <v>0</v>
      </c>
      <c r="AK127" s="47">
        <f>IFERROR(PIMExport!AK125*1,IFERROR(SUBSTITUTE(PIMExport!AK125,".",",")*1,PIMExport!AK125))</f>
        <v>0</v>
      </c>
      <c r="AL127" s="47">
        <f>IFERROR(PIMExport!AL125*1,IFERROR(SUBSTITUTE(PIMExport!AL125,".",",")*1,PIMExport!AL125))</f>
        <v>0.23</v>
      </c>
      <c r="AM127" s="47">
        <f>IFERROR(PIMExport!AM125*1,IFERROR(SUBSTITUTE(PIMExport!AM125,".",",")*1,PIMExport!AM125))</f>
        <v>9.8000000000000007</v>
      </c>
      <c r="AN127" s="47">
        <f>IFERROR(PIMExport!AN125*1,IFERROR(SUBSTITUTE(PIMExport!AN125,".",",")*1,PIMExport!AN125))</f>
        <v>1</v>
      </c>
      <c r="AO127" s="47">
        <f>IFERROR(PIMExport!AO125*1,IFERROR(SUBSTITUTE(PIMExport!AO125,".",",")*1,PIMExport!AO125))</f>
        <v>3392</v>
      </c>
      <c r="AP127" s="47">
        <f>IFERROR(PIMExport!AP125*1,IFERROR(SUBSTITUTE(PIMExport!AP125,".",",")*1,PIMExport!AP125))</f>
        <v>0</v>
      </c>
      <c r="AQ127" s="47">
        <f>IFERROR(PIMExport!AQ125*1,IFERROR(SUBSTITUTE(PIMExport!AQ125,".",",")*1,PIMExport!AQ125))</f>
        <v>0</v>
      </c>
      <c r="AR127" s="47">
        <f>IFERROR(PIMExport!AR125*1,IFERROR(SUBSTITUTE(PIMExport!AR125,".",",")*1,PIMExport!AR125))</f>
        <v>0</v>
      </c>
      <c r="AS127" s="47">
        <f>IFERROR(PIMExport!AS125*1,IFERROR(SUBSTITUTE(PIMExport!AS125,".",",")*1,PIMExport!AS125))</f>
        <v>0</v>
      </c>
      <c r="AT127" s="47">
        <f>IFERROR(PIMExport!AT125*1,IFERROR(SUBSTITUTE(PIMExport!AT125,".",",")*1,PIMExport!AT125))</f>
        <v>0</v>
      </c>
      <c r="AU127" s="47">
        <f>IFERROR(PIMExport!AU125*1,IFERROR(SUBSTITUTE(PIMExport!AU125,".",",")*1,PIMExport!AU125))</f>
        <v>0</v>
      </c>
      <c r="AV127" s="47">
        <f>IFERROR(PIMExport!AV125*1,IFERROR(SUBSTITUTE(PIMExport!AV125,".",",")*1,PIMExport!AV125))</f>
        <v>0</v>
      </c>
      <c r="AW127" s="47">
        <f>IFERROR(PIMExport!AW125*1,IFERROR(SUBSTITUTE(PIMExport!AW125,".",",")*1,PIMExport!AW125))</f>
        <v>0</v>
      </c>
      <c r="AX127" s="47">
        <f>IFERROR(PIMExport!AX125*1,IFERROR(SUBSTITUTE(PIMExport!AX125,".",",")*1,PIMExport!AX125))</f>
        <v>0</v>
      </c>
      <c r="AY127" s="47">
        <f>IFERROR(PIMExport!AY125*1,IFERROR(SUBSTITUTE(PIMExport!AY125,".",",")*1,PIMExport!AY125))</f>
        <v>0</v>
      </c>
      <c r="AZ127" s="47">
        <f>IFERROR(PIMExport!AZ125*1,IFERROR(SUBSTITUTE(PIMExport!AZ125,".",",")*1,PIMExport!AZ125))</f>
        <v>0</v>
      </c>
      <c r="BA127" s="47">
        <f>IFERROR(PIMExport!BA125*1,IFERROR(SUBSTITUTE(PIMExport!BA125,".",",")*1,PIMExport!BA125))</f>
        <v>0</v>
      </c>
      <c r="BB127" s="47">
        <f>IFERROR(PIMExport!BB125*1,IFERROR(SUBSTITUTE(PIMExport!BB125,".",",")*1,PIMExport!BB125))</f>
        <v>0</v>
      </c>
      <c r="BC127" s="47">
        <f>IFERROR(PIMExport!BC125*1,IFERROR(SUBSTITUTE(PIMExport!BC125,".",",")*1,PIMExport!BC125))</f>
        <v>0</v>
      </c>
      <c r="BD127" s="47">
        <f>IFERROR(PIMExport!BD125*1,IFERROR(SUBSTITUTE(PIMExport!BD125,".",",")*1,PIMExport!BD125))</f>
        <v>0</v>
      </c>
      <c r="BE127" s="47">
        <f>IFERROR(PIMExport!BE125*1,IFERROR(SUBSTITUTE(PIMExport!BE125,".",",")*1,PIMExport!BE125))</f>
        <v>0</v>
      </c>
      <c r="BF127" s="47">
        <f>IFERROR(PIMExport!BF125*1,IFERROR(SUBSTITUTE(PIMExport!BF125,".",",")*1,PIMExport!BF125))</f>
        <v>0</v>
      </c>
      <c r="BG127" s="47">
        <f>IFERROR(PIMExport!BG125*1,IFERROR(SUBSTITUTE(PIMExport!BG125,".",",")*1,PIMExport!BG125))</f>
        <v>149</v>
      </c>
      <c r="BH127" s="47">
        <f>IFERROR(PIMExport!BH125*1,IFERROR(SUBSTITUTE(PIMExport!BH125,".",",")*1,PIMExport!BH125))</f>
        <v>0</v>
      </c>
      <c r="BI127" s="47">
        <f>IFERROR(PIMExport!BI125*1,IFERROR(SUBSTITUTE(PIMExport!BI125,".",",")*1,PIMExport!BI125))</f>
        <v>0</v>
      </c>
      <c r="BJ127" s="47">
        <f>IFERROR(PIMExport!BJ125*1,IFERROR(SUBSTITUTE(PIMExport!BJ125,".",",")*1,PIMExport!BJ125))</f>
        <v>0</v>
      </c>
      <c r="BK127" s="47">
        <f>IFERROR(PIMExport!BK125*1,IFERROR(SUBSTITUTE(PIMExport!BK125,".",",")*1,PIMExport!BK125))</f>
        <v>0</v>
      </c>
      <c r="BL127" s="47">
        <f>IFERROR(PIMExport!BL125*1,IFERROR(SUBSTITUTE(PIMExport!BL125,".",",")*1,PIMExport!BL125))</f>
        <v>0</v>
      </c>
      <c r="BM127" s="47">
        <f>IFERROR(PIMExport!BM125*1,IFERROR(SUBSTITUTE(PIMExport!BM125,".",",")*1,PIMExport!BM125))</f>
        <v>0</v>
      </c>
      <c r="BN127" s="47">
        <f>IFERROR(PIMExport!BN125*1,IFERROR(SUBSTITUTE(PIMExport!BN125,".",",")*1,PIMExport!BN125))</f>
        <v>0</v>
      </c>
      <c r="BO127" s="47">
        <f>IFERROR(PIMExport!BO125*1,IFERROR(SUBSTITUTE(PIMExport!BO125,".",",")*1,PIMExport!BO125))</f>
        <v>0</v>
      </c>
      <c r="BP127" s="47">
        <f>IFERROR(PIMExport!BP125*1,IFERROR(SUBSTITUTE(PIMExport!BP125,".",",")*1,PIMExport!BP125))</f>
        <v>0</v>
      </c>
      <c r="BQ127" s="47">
        <f>IFERROR(PIMExport!BQ125*1,IFERROR(SUBSTITUTE(PIMExport!BQ125,".",",")*1,PIMExport!BQ125))</f>
        <v>0</v>
      </c>
      <c r="BR127" s="47">
        <f>IFERROR(PIMExport!BR125*1,IFERROR(SUBSTITUTE(PIMExport!BR125,".",",")*1,PIMExport!BR125))</f>
        <v>0</v>
      </c>
      <c r="BS127" s="47">
        <f>IFERROR(PIMExport!BS125*1,IFERROR(SUBSTITUTE(PIMExport!BS125,".",",")*1,PIMExport!BS125))</f>
        <v>0</v>
      </c>
      <c r="BT127" s="47">
        <f>IFERROR(PIMExport!BT125*1,IFERROR(SUBSTITUTE(PIMExport!BT125,".",",")*1,PIMExport!BT125))</f>
        <v>0</v>
      </c>
      <c r="BU127" s="47">
        <f>IFERROR(PIMExport!BU125*1,IFERROR(SUBSTITUTE(PIMExport!BU125,".",",")*1,PIMExport!BU125))</f>
        <v>0</v>
      </c>
      <c r="BV127" s="47">
        <f>IFERROR(PIMExport!BV125*1,IFERROR(SUBSTITUTE(PIMExport!BV125,".",",")*1,PIMExport!BV125))</f>
        <v>0</v>
      </c>
      <c r="BW127" s="47">
        <f>IFERROR(PIMExport!BW125*1,IFERROR(SUBSTITUTE(PIMExport!BW125,".",",")*1,PIMExport!BW125))</f>
        <v>0</v>
      </c>
      <c r="BX127" s="47">
        <f>IFERROR(PIMExport!BX125*1,IFERROR(SUBSTITUTE(PIMExport!BX125,".",",")*1,PIMExport!BX125))</f>
        <v>0</v>
      </c>
      <c r="BY127" s="47">
        <f>IFERROR(PIMExport!BY125*1,IFERROR(SUBSTITUTE(PIMExport!BY125,".",",")*1,PIMExport!BY125))</f>
        <v>0</v>
      </c>
      <c r="BZ127" s="47">
        <f>IFERROR(PIMExport!BZ125*1,IFERROR(SUBSTITUTE(PIMExport!BZ125,".",",")*1,PIMExport!BZ125))</f>
        <v>0</v>
      </c>
      <c r="CA127" s="47">
        <f>IFERROR(PIMExport!CA125*1,IFERROR(SUBSTITUTE(PIMExport!CA125,".",",")*1,PIMExport!CA125))</f>
        <v>0</v>
      </c>
      <c r="CB127" s="47">
        <f>IFERROR(PIMExport!CB125*1,IFERROR(SUBSTITUTE(PIMExport!CB125,".",",")*1,PIMExport!CB125))</f>
        <v>0</v>
      </c>
      <c r="CC127" s="47">
        <f>IFERROR(PIMExport!CC125*1,IFERROR(SUBSTITUTE(PIMExport!CC125,".",",")*1,PIMExport!CC125))</f>
        <v>0</v>
      </c>
      <c r="CD127" s="47">
        <f>IFERROR(PIMExport!CD125*1,IFERROR(SUBSTITUTE(PIMExport!CD125,".",",")*1,PIMExport!CD125))</f>
        <v>0</v>
      </c>
      <c r="CE127" s="47">
        <f>IFERROR(PIMExport!CE125*1,IFERROR(SUBSTITUTE(PIMExport!CE125,".",",")*1,PIMExport!CE125))</f>
        <v>0</v>
      </c>
      <c r="CF127" s="47">
        <f>IFERROR(PIMExport!CF125*1,IFERROR(SUBSTITUTE(PIMExport!CF125,".",",")*1,PIMExport!CF125))</f>
        <v>0</v>
      </c>
      <c r="CG127" s="47">
        <f>IFERROR(PIMExport!CG125*1,IFERROR(SUBSTITUTE(PIMExport!CG125,".",",")*1,PIMExport!CG125))</f>
        <v>0</v>
      </c>
      <c r="CH127" s="47">
        <f>IFERROR(PIMExport!CH125*1,IFERROR(SUBSTITUTE(PIMExport!CH125,".",",")*1,PIMExport!CH125))</f>
        <v>0</v>
      </c>
      <c r="CI127" s="47">
        <f>IFERROR(PIMExport!CI125*1,IFERROR(SUBSTITUTE(PIMExport!CI125,".",",")*1,PIMExport!CI125))</f>
        <v>0</v>
      </c>
      <c r="CJ127" s="47">
        <f>IFERROR(PIMExport!CJ125*1,IFERROR(SUBSTITUTE(PIMExport!CJ125,".",",")*1,PIMExport!CJ125))</f>
        <v>0</v>
      </c>
      <c r="CK127" s="47">
        <f>IFERROR(PIMExport!CK125*1,IFERROR(SUBSTITUTE(PIMExport!CK125,".",",")*1,PIMExport!CK125))</f>
        <v>0</v>
      </c>
      <c r="CL127" s="47">
        <f>IFERROR(PIMExport!CL125*1,IFERROR(SUBSTITUTE(PIMExport!CL125,".",",")*1,PIMExport!CL125))</f>
        <v>0</v>
      </c>
      <c r="CM127" s="47">
        <f>IFERROR(PIMExport!CM125*1,IFERROR(SUBSTITUTE(PIMExport!CM125,".",",")*1,PIMExport!CM125))</f>
        <v>0</v>
      </c>
      <c r="CN127" s="47">
        <f>IFERROR(PIMExport!CN125*1,IFERROR(SUBSTITUTE(PIMExport!CN125,".",",")*1,PIMExport!CN125))</f>
        <v>0</v>
      </c>
      <c r="CO127" s="47">
        <f>IFERROR(PIMExport!CO125*1,IFERROR(SUBSTITUTE(PIMExport!CO125,".",",")*1,PIMExport!CO125))</f>
        <v>0</v>
      </c>
      <c r="CP127" s="47">
        <f>IFERROR(PIMExport!CP125*1,IFERROR(SUBSTITUTE(PIMExport!CP125,".",",")*1,PIMExport!CP125))</f>
        <v>0</v>
      </c>
      <c r="CQ127" s="47">
        <f>IFERROR(PIMExport!CQ125*1,IFERROR(SUBSTITUTE(PIMExport!CQ125,".",",")*1,PIMExport!CQ125))</f>
        <v>0</v>
      </c>
      <c r="CR127" s="47">
        <f>IFERROR(PIMExport!CR125*1,IFERROR(SUBSTITUTE(PIMExport!CR125,".",",")*1,PIMExport!CR125))</f>
        <v>0</v>
      </c>
      <c r="CS127" s="47">
        <f>IFERROR(PIMExport!CS125*1,IFERROR(SUBSTITUTE(PIMExport!CS125,".",",")*1,PIMExport!CS125))</f>
        <v>0</v>
      </c>
      <c r="CT127" s="47">
        <f>IFERROR(PIMExport!CT125*1,IFERROR(SUBSTITUTE(PIMExport!CT125,".",",")*1,PIMExport!CT125))</f>
        <v>0</v>
      </c>
      <c r="CU127" s="47">
        <f>IFERROR(PIMExport!CU125*1,IFERROR(SUBSTITUTE(PIMExport!CU125,".",",")*1,PIMExport!CU125))</f>
        <v>5</v>
      </c>
      <c r="CV127" s="47">
        <f>IFERROR(PIMExport!CV125*1,IFERROR(SUBSTITUTE(PIMExport!CV125,".",",")*1,PIMExport!CV125))</f>
        <v>13000</v>
      </c>
      <c r="CW127" s="47">
        <f>IFERROR(PIMExport!CW125*1,IFERROR(SUBSTITUTE(PIMExport!CW125,".",",")*1,PIMExport!CW125))</f>
        <v>5.0000000000000002E-5</v>
      </c>
      <c r="CX127" s="47">
        <f>IFERROR(PIMExport!CX125*1,IFERROR(SUBSTITUTE(PIMExport!CX125,".",",")*1,PIMExport!CX125))</f>
        <v>300</v>
      </c>
      <c r="CY127" s="47">
        <f>IFERROR(PIMExport!CY125*1,IFERROR(SUBSTITUTE(PIMExport!CY125,".",",")*1,PIMExport!CY125))</f>
        <v>0</v>
      </c>
      <c r="CZ127" s="47">
        <f>IFERROR(PIMExport!CZ125*1,IFERROR(SUBSTITUTE(PIMExport!CZ125,".",",")*1,PIMExport!CZ125))</f>
        <v>2400</v>
      </c>
      <c r="DA127" s="47">
        <f>IFERROR(PIMExport!DA125*1,IFERROR(SUBSTITUTE(PIMExport!DA125,".",",")*1,PIMExport!DA125))</f>
        <v>0</v>
      </c>
      <c r="DB127" s="47">
        <f>IFERROR(PIMExport!DB125*1,IFERROR(SUBSTITUTE(PIMExport!DB125,".",",")*1,PIMExport!DB125))</f>
        <v>0</v>
      </c>
      <c r="DC127" s="47">
        <f>IFERROR(PIMExport!DC125*1,IFERROR(SUBSTITUTE(PIMExport!DC125,".",",")*1,PIMExport!DC125))</f>
        <v>13.08</v>
      </c>
      <c r="DD127" s="47">
        <f>IFERROR(PIMExport!DD125*1,IFERROR(SUBSTITUTE(PIMExport!DD125,".",",")*1,PIMExport!DD125))</f>
        <v>0</v>
      </c>
      <c r="DE127" s="47">
        <f>IFERROR(PIMExport!DE125*1,IFERROR(SUBSTITUTE(PIMExport!DE125,".",",")*1,PIMExport!DE125))</f>
        <v>0</v>
      </c>
      <c r="DF127" s="47">
        <f>IFERROR(PIMExport!DF125*1,IFERROR(SUBSTITUTE(PIMExport!DF125,".",",")*1,PIMExport!DF125))</f>
        <v>0</v>
      </c>
      <c r="DG127" s="47">
        <f>IFERROR(PIMExport!DG125*1,IFERROR(SUBSTITUTE(PIMExport!DG125,".",",")*1,PIMExport!DG125))</f>
        <v>0</v>
      </c>
      <c r="DH127" s="47" t="str">
        <f>IFERROR(PIMExport!DH125*1,IFERROR(SUBSTITUTE(PIMExport!DH125,".",",")*1,PIMExport!DH125))</f>
        <v>Equal to or better than 0.025 mm</v>
      </c>
      <c r="DI127" s="47">
        <f>IFERROR(PIMExport!DI125*1,IFERROR(SUBSTITUTE(PIMExport!DI125,".",",")*1,PIMExport!DI125))</f>
        <v>0</v>
      </c>
      <c r="DJ127" s="47" t="str">
        <f>IFERROR(PIMExport!DJ125*1,IFERROR(SUBSTITUTE(PIMExport!DJ125,".",",")*1,PIMExport!DJ125))</f>
        <v>130 x 40 mm</v>
      </c>
      <c r="DK127" s="47" t="str">
        <f>IFERROR(PIMExport!DK125*1,IFERROR(SUBSTITUTE(PIMExport!DK125,".",",")*1,PIMExport!DK125))</f>
        <v>16 mm</v>
      </c>
      <c r="DL127" s="47">
        <f>IFERROR(PIMExport!DL125*1,IFERROR(SUBSTITUTE(PIMExport!DL125,".",",")*1,PIMExport!DL125))</f>
        <v>130</v>
      </c>
      <c r="DM127" s="47">
        <f>IFERROR(PIMExport!DM125*1,IFERROR(SUBSTITUTE(PIMExport!DM125,".",",")*1,PIMExport!DM125))</f>
        <v>0</v>
      </c>
      <c r="DN127" s="47">
        <f>IFERROR(PIMExport!DN125*1,IFERROR(SUBSTITUTE(PIMExport!DN125,".",",")*1,PIMExport!DN125))</f>
        <v>0.8</v>
      </c>
      <c r="DO127" s="47" t="str">
        <f>IFERROR(PIMExport!DO125*1,IFERROR(SUBSTITUTE(PIMExport!DO125,".",",")*1,PIMExport!DO125))</f>
        <v>outside</v>
      </c>
    </row>
    <row r="128" spans="1:119">
      <c r="A128" s="47" t="str">
        <f>IFERROR(PIMExport!A126*1,IFERROR(SUBSTITUTE(PIMExport!A126,".",",")*1,PIMExport!A126))</f>
        <v>2RB12H0</v>
      </c>
      <c r="B128" s="47" t="str">
        <f>IFERROR(PIMExport!B126*1,IFERROR(SUBSTITUTE(PIMExport!B126,".",",")*1,PIMExport!B126))</f>
        <v>BallScrew</v>
      </c>
      <c r="C128" s="47" t="str">
        <f>IFERROR(PIMExport!C126*1,IFERROR(SUBSTITUTE(PIMExport!C126,".",",")*1,PIMExport!C126))</f>
        <v>Ball Guide</v>
      </c>
      <c r="D128" s="47">
        <f>IFERROR(PIMExport!D126*1,IFERROR(SUBSTITUTE(PIMExport!D126,".",",")*1,PIMExport!D126))</f>
        <v>1951</v>
      </c>
      <c r="E128" s="47">
        <f>IFERROR(PIMExport!E126*1,IFERROR(SUBSTITUTE(PIMExport!E126,".",",")*1,PIMExport!E126))</f>
        <v>1.32</v>
      </c>
      <c r="F128" s="47">
        <f>IFERROR(PIMExport!F126*1,IFERROR(SUBSTITUTE(PIMExport!F126,".",",")*1,PIMExport!F126))</f>
        <v>0</v>
      </c>
      <c r="G128" s="47">
        <f>IFERROR(PIMExport!G126*1,IFERROR(SUBSTITUTE(PIMExport!G126,".",",")*1,PIMExport!G126))</f>
        <v>3.88</v>
      </c>
      <c r="H128" s="47">
        <f>IFERROR(PIMExport!H126*1,IFERROR(SUBSTITUTE(PIMExport!H126,".",",")*1,PIMExport!H126))</f>
        <v>0.93</v>
      </c>
      <c r="I128" s="47">
        <f>IFERROR(PIMExport!I126*1,IFERROR(SUBSTITUTE(PIMExport!I126,".",",")*1,PIMExport!I126))</f>
        <v>88</v>
      </c>
      <c r="J128" s="47">
        <f>IFERROR(PIMExport!J126*1,IFERROR(SUBSTITUTE(PIMExport!J126,".",",")*1,PIMExport!J126))</f>
        <v>75</v>
      </c>
      <c r="K128" s="47">
        <f>IFERROR(PIMExport!K126*1,IFERROR(SUBSTITUTE(PIMExport!K126,".",",")*1,PIMExport!K126))</f>
        <v>25</v>
      </c>
      <c r="L128" s="47">
        <f>IFERROR(PIMExport!L126*1,IFERROR(SUBSTITUTE(PIMExport!L126,".",",")*1,PIMExport!L126))</f>
        <v>1.0000000000000001E-5</v>
      </c>
      <c r="M128" s="47">
        <f>IFERROR(PIMExport!M126*1,IFERROR(SUBSTITUTE(PIMExport!M126,".",",")*1,PIMExport!M126))</f>
        <v>0.9</v>
      </c>
      <c r="N128" s="47">
        <f>IFERROR(PIMExport!N126*1,IFERROR(SUBSTITUTE(PIMExport!N126,".",",")*1,PIMExport!N126))</f>
        <v>99999</v>
      </c>
      <c r="O128" s="47">
        <f>IFERROR(PIMExport!O126*1,IFERROR(SUBSTITUTE(PIMExport!O126,".",",")*1,PIMExport!O126))</f>
        <v>99999</v>
      </c>
      <c r="P128" s="47">
        <f>IFERROR(PIMExport!P126*1,IFERROR(SUBSTITUTE(PIMExport!P126,".",",")*1,PIMExport!P126))</f>
        <v>2800</v>
      </c>
      <c r="Q128" s="47">
        <f>IFERROR(PIMExport!Q126*1,IFERROR(SUBSTITUTE(PIMExport!Q126,".",",")*1,PIMExport!Q126))</f>
        <v>0.18</v>
      </c>
      <c r="R128" s="47">
        <f>IFERROR(PIMExport!R126*1,IFERROR(SUBSTITUTE(PIMExport!R126,".",",")*1,PIMExport!R126))</f>
        <v>0.18</v>
      </c>
      <c r="S128" s="47">
        <f>IFERROR(PIMExport!S126*1,IFERROR(SUBSTITUTE(PIMExport!S126,".",",")*1,PIMExport!S126))</f>
        <v>0.18</v>
      </c>
      <c r="T128" s="47">
        <f>IFERROR(PIMExport!T126*1,IFERROR(SUBSTITUTE(PIMExport!T126,".",",")*1,PIMExport!T126))</f>
        <v>0.6</v>
      </c>
      <c r="U128" s="47">
        <f>IFERROR(PIMExport!U126*1,IFERROR(SUBSTITUTE(PIMExport!U126,".",",")*1,PIMExport!U126))</f>
        <v>2E-3</v>
      </c>
      <c r="V128" s="47">
        <f>IFERROR(PIMExport!V126*1,IFERROR(SUBSTITUTE(PIMExport!V126,".",",")*1,PIMExport!V126))</f>
        <v>0</v>
      </c>
      <c r="W128" s="47">
        <f>IFERROR(PIMExport!W126*1,IFERROR(SUBSTITUTE(PIMExport!W126,".",",")*1,PIMExport!W126))</f>
        <v>0</v>
      </c>
      <c r="X128" s="47">
        <f>IFERROR(PIMExport!X126*1,IFERROR(SUBSTITUTE(PIMExport!X126,".",",")*1,PIMExport!X126))</f>
        <v>0</v>
      </c>
      <c r="Y128" s="47">
        <f>IFERROR(PIMExport!Y126*1,IFERROR(SUBSTITUTE(PIMExport!Y126,".",",")*1,PIMExport!Y126))</f>
        <v>2100</v>
      </c>
      <c r="Z128" s="47">
        <f>IFERROR(PIMExport!Z126*1,IFERROR(SUBSTITUTE(PIMExport!Z126,".",",")*1,PIMExport!Z126))</f>
        <v>0</v>
      </c>
      <c r="AA128" s="47">
        <f>IFERROR(PIMExport!AA126*1,IFERROR(SUBSTITUTE(PIMExport!AA126,".",",")*1,PIMExport!AA126))</f>
        <v>0</v>
      </c>
      <c r="AB128" s="47">
        <f>IFERROR(PIMExport!AB126*1,IFERROR(SUBSTITUTE(PIMExport!AB126,".",",")*1,PIMExport!AB126))</f>
        <v>0</v>
      </c>
      <c r="AC128" s="47">
        <f>IFERROR(PIMExport!AC126*1,IFERROR(SUBSTITUTE(PIMExport!AC126,".",",")*1,PIMExport!AC126))</f>
        <v>0</v>
      </c>
      <c r="AD128" s="47">
        <f>IFERROR(PIMExport!AD126*1,IFERROR(SUBSTITUTE(PIMExport!AD126,".",",")*1,PIMExport!AD126))</f>
        <v>0</v>
      </c>
      <c r="AE128" s="47">
        <f>IFERROR(PIMExport!AE126*1,IFERROR(SUBSTITUTE(PIMExport!AE126,".",",")*1,PIMExport!AE126))</f>
        <v>880</v>
      </c>
      <c r="AF128" s="47">
        <f>IFERROR(PIMExport!AF126*1,IFERROR(SUBSTITUTE(PIMExport!AF126,".",",")*1,PIMExport!AF126))</f>
        <v>1760</v>
      </c>
      <c r="AG128" s="47">
        <f>IFERROR(PIMExport!AG126*1,IFERROR(SUBSTITUTE(PIMExport!AG126,".",",")*1,PIMExport!AG126))</f>
        <v>65.5</v>
      </c>
      <c r="AH128" s="47">
        <f>IFERROR(PIMExport!AH126*1,IFERROR(SUBSTITUTE(PIMExport!AH126,".",",")*1,PIMExport!AH126))</f>
        <v>76.8</v>
      </c>
      <c r="AI128" s="47">
        <f>IFERROR(PIMExport!AI126*1,IFERROR(SUBSTITUTE(PIMExport!AI126,".",",")*1,PIMExport!AI126))</f>
        <v>38.4</v>
      </c>
      <c r="AJ128" s="47">
        <f>IFERROR(PIMExport!AJ126*1,IFERROR(SUBSTITUTE(PIMExport!AJ126,".",",")*1,PIMExport!AJ126))</f>
        <v>0</v>
      </c>
      <c r="AK128" s="47">
        <f>IFERROR(PIMExport!AK126*1,IFERROR(SUBSTITUTE(PIMExport!AK126,".",",")*1,PIMExport!AK126))</f>
        <v>0</v>
      </c>
      <c r="AL128" s="47">
        <f>IFERROR(PIMExport!AL126*1,IFERROR(SUBSTITUTE(PIMExport!AL126,".",",")*1,PIMExport!AL126))</f>
        <v>0.47</v>
      </c>
      <c r="AM128" s="47">
        <f>IFERROR(PIMExport!AM126*1,IFERROR(SUBSTITUTE(PIMExport!AM126,".",",")*1,PIMExport!AM126))</f>
        <v>9.8000000000000007</v>
      </c>
      <c r="AN128" s="47">
        <f>IFERROR(PIMExport!AN126*1,IFERROR(SUBSTITUTE(PIMExport!AN126,".",",")*1,PIMExport!AN126))</f>
        <v>1</v>
      </c>
      <c r="AO128" s="47">
        <f>IFERROR(PIMExport!AO126*1,IFERROR(SUBSTITUTE(PIMExport!AO126,".",",")*1,PIMExport!AO126))</f>
        <v>3392</v>
      </c>
      <c r="AP128" s="47">
        <f>IFERROR(PIMExport!AP126*1,IFERROR(SUBSTITUTE(PIMExport!AP126,".",",")*1,PIMExport!AP126))</f>
        <v>0</v>
      </c>
      <c r="AQ128" s="47">
        <f>IFERROR(PIMExport!AQ126*1,IFERROR(SUBSTITUTE(PIMExport!AQ126,".",",")*1,PIMExport!AQ126))</f>
        <v>0</v>
      </c>
      <c r="AR128" s="47">
        <f>IFERROR(PIMExport!AR126*1,IFERROR(SUBSTITUTE(PIMExport!AR126,".",",")*1,PIMExport!AR126))</f>
        <v>0</v>
      </c>
      <c r="AS128" s="47">
        <f>IFERROR(PIMExport!AS126*1,IFERROR(SUBSTITUTE(PIMExport!AS126,".",",")*1,PIMExport!AS126))</f>
        <v>0</v>
      </c>
      <c r="AT128" s="47">
        <f>IFERROR(PIMExport!AT126*1,IFERROR(SUBSTITUTE(PIMExport!AT126,".",",")*1,PIMExport!AT126))</f>
        <v>0</v>
      </c>
      <c r="AU128" s="47">
        <f>IFERROR(PIMExport!AU126*1,IFERROR(SUBSTITUTE(PIMExport!AU126,".",",")*1,PIMExport!AU126))</f>
        <v>0</v>
      </c>
      <c r="AV128" s="47">
        <f>IFERROR(PIMExport!AV126*1,IFERROR(SUBSTITUTE(PIMExport!AV126,".",",")*1,PIMExport!AV126))</f>
        <v>0</v>
      </c>
      <c r="AW128" s="47">
        <f>IFERROR(PIMExport!AW126*1,IFERROR(SUBSTITUTE(PIMExport!AW126,".",",")*1,PIMExport!AW126))</f>
        <v>0</v>
      </c>
      <c r="AX128" s="47">
        <f>IFERROR(PIMExport!AX126*1,IFERROR(SUBSTITUTE(PIMExport!AX126,".",",")*1,PIMExport!AX126))</f>
        <v>0</v>
      </c>
      <c r="AY128" s="47">
        <f>IFERROR(PIMExport!AY126*1,IFERROR(SUBSTITUTE(PIMExport!AY126,".",",")*1,PIMExport!AY126))</f>
        <v>0</v>
      </c>
      <c r="AZ128" s="47">
        <f>IFERROR(PIMExport!AZ126*1,IFERROR(SUBSTITUTE(PIMExport!AZ126,".",",")*1,PIMExport!AZ126))</f>
        <v>0</v>
      </c>
      <c r="BA128" s="47">
        <f>IFERROR(PIMExport!BA126*1,IFERROR(SUBSTITUTE(PIMExport!BA126,".",",")*1,PIMExport!BA126))</f>
        <v>0</v>
      </c>
      <c r="BB128" s="47">
        <f>IFERROR(PIMExport!BB126*1,IFERROR(SUBSTITUTE(PIMExport!BB126,".",",")*1,PIMExport!BB126))</f>
        <v>0</v>
      </c>
      <c r="BC128" s="47">
        <f>IFERROR(PIMExport!BC126*1,IFERROR(SUBSTITUTE(PIMExport!BC126,".",",")*1,PIMExport!BC126))</f>
        <v>0</v>
      </c>
      <c r="BD128" s="47">
        <f>IFERROR(PIMExport!BD126*1,IFERROR(SUBSTITUTE(PIMExport!BD126,".",",")*1,PIMExport!BD126))</f>
        <v>0</v>
      </c>
      <c r="BE128" s="47">
        <f>IFERROR(PIMExport!BE126*1,IFERROR(SUBSTITUTE(PIMExport!BE126,".",",")*1,PIMExport!BE126))</f>
        <v>0</v>
      </c>
      <c r="BF128" s="47">
        <f>IFERROR(PIMExport!BF126*1,IFERROR(SUBSTITUTE(PIMExport!BF126,".",",")*1,PIMExport!BF126))</f>
        <v>0</v>
      </c>
      <c r="BG128" s="47">
        <f>IFERROR(PIMExport!BG126*1,IFERROR(SUBSTITUTE(PIMExport!BG126,".",",")*1,PIMExport!BG126))</f>
        <v>149</v>
      </c>
      <c r="BH128" s="47">
        <f>IFERROR(PIMExport!BH126*1,IFERROR(SUBSTITUTE(PIMExport!BH126,".",",")*1,PIMExport!BH126))</f>
        <v>0</v>
      </c>
      <c r="BI128" s="47">
        <f>IFERROR(PIMExport!BI126*1,IFERROR(SUBSTITUTE(PIMExport!BI126,".",",")*1,PIMExport!BI126))</f>
        <v>0</v>
      </c>
      <c r="BJ128" s="47">
        <f>IFERROR(PIMExport!BJ126*1,IFERROR(SUBSTITUTE(PIMExport!BJ126,".",",")*1,PIMExport!BJ126))</f>
        <v>0</v>
      </c>
      <c r="BK128" s="47">
        <f>IFERROR(PIMExport!BK126*1,IFERROR(SUBSTITUTE(PIMExport!BK126,".",",")*1,PIMExport!BK126))</f>
        <v>0</v>
      </c>
      <c r="BL128" s="47">
        <f>IFERROR(PIMExport!BL126*1,IFERROR(SUBSTITUTE(PIMExport!BL126,".",",")*1,PIMExport!BL126))</f>
        <v>0</v>
      </c>
      <c r="BM128" s="47">
        <f>IFERROR(PIMExport!BM126*1,IFERROR(SUBSTITUTE(PIMExport!BM126,".",",")*1,PIMExport!BM126))</f>
        <v>0</v>
      </c>
      <c r="BN128" s="47">
        <f>IFERROR(PIMExport!BN126*1,IFERROR(SUBSTITUTE(PIMExport!BN126,".",",")*1,PIMExport!BN126))</f>
        <v>0</v>
      </c>
      <c r="BO128" s="47">
        <f>IFERROR(PIMExport!BO126*1,IFERROR(SUBSTITUTE(PIMExport!BO126,".",",")*1,PIMExport!BO126))</f>
        <v>0</v>
      </c>
      <c r="BP128" s="47">
        <f>IFERROR(PIMExport!BP126*1,IFERROR(SUBSTITUTE(PIMExport!BP126,".",",")*1,PIMExport!BP126))</f>
        <v>0</v>
      </c>
      <c r="BQ128" s="47">
        <f>IFERROR(PIMExport!BQ126*1,IFERROR(SUBSTITUTE(PIMExport!BQ126,".",",")*1,PIMExport!BQ126))</f>
        <v>0</v>
      </c>
      <c r="BR128" s="47">
        <f>IFERROR(PIMExport!BR126*1,IFERROR(SUBSTITUTE(PIMExport!BR126,".",",")*1,PIMExport!BR126))</f>
        <v>0</v>
      </c>
      <c r="BS128" s="47">
        <f>IFERROR(PIMExport!BS126*1,IFERROR(SUBSTITUTE(PIMExport!BS126,".",",")*1,PIMExport!BS126))</f>
        <v>0</v>
      </c>
      <c r="BT128" s="47">
        <f>IFERROR(PIMExport!BT126*1,IFERROR(SUBSTITUTE(PIMExport!BT126,".",",")*1,PIMExport!BT126))</f>
        <v>0</v>
      </c>
      <c r="BU128" s="47">
        <f>IFERROR(PIMExport!BU126*1,IFERROR(SUBSTITUTE(PIMExport!BU126,".",",")*1,PIMExport!BU126))</f>
        <v>0</v>
      </c>
      <c r="BV128" s="47">
        <f>IFERROR(PIMExport!BV126*1,IFERROR(SUBSTITUTE(PIMExport!BV126,".",",")*1,PIMExport!BV126))</f>
        <v>0</v>
      </c>
      <c r="BW128" s="47">
        <f>IFERROR(PIMExport!BW126*1,IFERROR(SUBSTITUTE(PIMExport!BW126,".",",")*1,PIMExport!BW126))</f>
        <v>0</v>
      </c>
      <c r="BX128" s="47">
        <f>IFERROR(PIMExport!BX126*1,IFERROR(SUBSTITUTE(PIMExport!BX126,".",",")*1,PIMExport!BX126))</f>
        <v>0</v>
      </c>
      <c r="BY128" s="47">
        <f>IFERROR(PIMExport!BY126*1,IFERROR(SUBSTITUTE(PIMExport!BY126,".",",")*1,PIMExport!BY126))</f>
        <v>0</v>
      </c>
      <c r="BZ128" s="47">
        <f>IFERROR(PIMExport!BZ126*1,IFERROR(SUBSTITUTE(PIMExport!BZ126,".",",")*1,PIMExport!BZ126))</f>
        <v>0</v>
      </c>
      <c r="CA128" s="47">
        <f>IFERROR(PIMExport!CA126*1,IFERROR(SUBSTITUTE(PIMExport!CA126,".",",")*1,PIMExport!CA126))</f>
        <v>0</v>
      </c>
      <c r="CB128" s="47">
        <f>IFERROR(PIMExport!CB126*1,IFERROR(SUBSTITUTE(PIMExport!CB126,".",",")*1,PIMExport!CB126))</f>
        <v>0</v>
      </c>
      <c r="CC128" s="47">
        <f>IFERROR(PIMExport!CC126*1,IFERROR(SUBSTITUTE(PIMExport!CC126,".",",")*1,PIMExport!CC126))</f>
        <v>0</v>
      </c>
      <c r="CD128" s="47">
        <f>IFERROR(PIMExport!CD126*1,IFERROR(SUBSTITUTE(PIMExport!CD126,".",",")*1,PIMExport!CD126))</f>
        <v>0</v>
      </c>
      <c r="CE128" s="47">
        <f>IFERROR(PIMExport!CE126*1,IFERROR(SUBSTITUTE(PIMExport!CE126,".",",")*1,PIMExport!CE126))</f>
        <v>0</v>
      </c>
      <c r="CF128" s="47">
        <f>IFERROR(PIMExport!CF126*1,IFERROR(SUBSTITUTE(PIMExport!CF126,".",",")*1,PIMExport!CF126))</f>
        <v>0</v>
      </c>
      <c r="CG128" s="47">
        <f>IFERROR(PIMExport!CG126*1,IFERROR(SUBSTITUTE(PIMExport!CG126,".",",")*1,PIMExport!CG126))</f>
        <v>0</v>
      </c>
      <c r="CH128" s="47">
        <f>IFERROR(PIMExport!CH126*1,IFERROR(SUBSTITUTE(PIMExport!CH126,".",",")*1,PIMExport!CH126))</f>
        <v>0</v>
      </c>
      <c r="CI128" s="47">
        <f>IFERROR(PIMExport!CI126*1,IFERROR(SUBSTITUTE(PIMExport!CI126,".",",")*1,PIMExport!CI126))</f>
        <v>0</v>
      </c>
      <c r="CJ128" s="47">
        <f>IFERROR(PIMExport!CJ126*1,IFERROR(SUBSTITUTE(PIMExport!CJ126,".",",")*1,PIMExport!CJ126))</f>
        <v>0</v>
      </c>
      <c r="CK128" s="47">
        <f>IFERROR(PIMExport!CK126*1,IFERROR(SUBSTITUTE(PIMExport!CK126,".",",")*1,PIMExport!CK126))</f>
        <v>0</v>
      </c>
      <c r="CL128" s="47">
        <f>IFERROR(PIMExport!CL126*1,IFERROR(SUBSTITUTE(PIMExport!CL126,".",",")*1,PIMExport!CL126))</f>
        <v>0</v>
      </c>
      <c r="CM128" s="47">
        <f>IFERROR(PIMExport!CM126*1,IFERROR(SUBSTITUTE(PIMExport!CM126,".",",")*1,PIMExport!CM126))</f>
        <v>0</v>
      </c>
      <c r="CN128" s="47">
        <f>IFERROR(PIMExport!CN126*1,IFERROR(SUBSTITUTE(PIMExport!CN126,".",",")*1,PIMExport!CN126))</f>
        <v>0</v>
      </c>
      <c r="CO128" s="47">
        <f>IFERROR(PIMExport!CO126*1,IFERROR(SUBSTITUTE(PIMExport!CO126,".",",")*1,PIMExport!CO126))</f>
        <v>0</v>
      </c>
      <c r="CP128" s="47">
        <f>IFERROR(PIMExport!CP126*1,IFERROR(SUBSTITUTE(PIMExport!CP126,".",",")*1,PIMExport!CP126))</f>
        <v>0</v>
      </c>
      <c r="CQ128" s="47">
        <f>IFERROR(PIMExport!CQ126*1,IFERROR(SUBSTITUTE(PIMExport!CQ126,".",",")*1,PIMExport!CQ126))</f>
        <v>0</v>
      </c>
      <c r="CR128" s="47">
        <f>IFERROR(PIMExport!CR126*1,IFERROR(SUBSTITUTE(PIMExport!CR126,".",",")*1,PIMExport!CR126))</f>
        <v>0</v>
      </c>
      <c r="CS128" s="47">
        <f>IFERROR(PIMExport!CS126*1,IFERROR(SUBSTITUTE(PIMExport!CS126,".",",")*1,PIMExport!CS126))</f>
        <v>0</v>
      </c>
      <c r="CT128" s="47">
        <f>IFERROR(PIMExport!CT126*1,IFERROR(SUBSTITUTE(PIMExport!CT126,".",",")*1,PIMExport!CT126))</f>
        <v>0</v>
      </c>
      <c r="CU128" s="47">
        <f>IFERROR(PIMExport!CU126*1,IFERROR(SUBSTITUTE(PIMExport!CU126,".",",")*1,PIMExport!CU126))</f>
        <v>10</v>
      </c>
      <c r="CV128" s="47">
        <f>IFERROR(PIMExport!CV126*1,IFERROR(SUBSTITUTE(PIMExport!CV126,".",",")*1,PIMExport!CV126))</f>
        <v>6000</v>
      </c>
      <c r="CW128" s="47">
        <f>IFERROR(PIMExport!CW126*1,IFERROR(SUBSTITUTE(PIMExport!CW126,".",",")*1,PIMExport!CW126))</f>
        <v>5.0000000000000002E-5</v>
      </c>
      <c r="CX128" s="47">
        <f>IFERROR(PIMExport!CX126*1,IFERROR(SUBSTITUTE(PIMExport!CX126,".",",")*1,PIMExport!CX126))</f>
        <v>300</v>
      </c>
      <c r="CY128" s="47">
        <f>IFERROR(PIMExport!CY126*1,IFERROR(SUBSTITUTE(PIMExport!CY126,".",",")*1,PIMExport!CY126))</f>
        <v>0</v>
      </c>
      <c r="CZ128" s="47">
        <f>IFERROR(PIMExport!CZ126*1,IFERROR(SUBSTITUTE(PIMExport!CZ126,".",",")*1,PIMExport!CZ126))</f>
        <v>2400</v>
      </c>
      <c r="DA128" s="47">
        <f>IFERROR(PIMExport!DA126*1,IFERROR(SUBSTITUTE(PIMExport!DA126,".",",")*1,PIMExport!DA126))</f>
        <v>0</v>
      </c>
      <c r="DB128" s="47">
        <f>IFERROR(PIMExport!DB126*1,IFERROR(SUBSTITUTE(PIMExport!DB126,".",",")*1,PIMExport!DB126))</f>
        <v>0</v>
      </c>
      <c r="DC128" s="47">
        <f>IFERROR(PIMExport!DC126*1,IFERROR(SUBSTITUTE(PIMExport!DC126,".",",")*1,PIMExport!DC126))</f>
        <v>13.08</v>
      </c>
      <c r="DD128" s="47">
        <f>IFERROR(PIMExport!DD126*1,IFERROR(SUBSTITUTE(PIMExport!DD126,".",",")*1,PIMExport!DD126))</f>
        <v>0</v>
      </c>
      <c r="DE128" s="47">
        <f>IFERROR(PIMExport!DE126*1,IFERROR(SUBSTITUTE(PIMExport!DE126,".",",")*1,PIMExport!DE126))</f>
        <v>0</v>
      </c>
      <c r="DF128" s="47">
        <f>IFERROR(PIMExport!DF126*1,IFERROR(SUBSTITUTE(PIMExport!DF126,".",",")*1,PIMExport!DF126))</f>
        <v>0</v>
      </c>
      <c r="DG128" s="47">
        <f>IFERROR(PIMExport!DG126*1,IFERROR(SUBSTITUTE(PIMExport!DG126,".",",")*1,PIMExport!DG126))</f>
        <v>0</v>
      </c>
      <c r="DH128" s="47" t="str">
        <f>IFERROR(PIMExport!DH126*1,IFERROR(SUBSTITUTE(PIMExport!DH126,".",",")*1,PIMExport!DH126))</f>
        <v>Equal to or better than 0.025 mm</v>
      </c>
      <c r="DI128" s="47">
        <f>IFERROR(PIMExport!DI126*1,IFERROR(SUBSTITUTE(PIMExport!DI126,".",",")*1,PIMExport!DI126))</f>
        <v>0</v>
      </c>
      <c r="DJ128" s="47" t="str">
        <f>IFERROR(PIMExport!DJ126*1,IFERROR(SUBSTITUTE(PIMExport!DJ126,".",",")*1,PIMExport!DJ126))</f>
        <v>130 x 40 mm</v>
      </c>
      <c r="DK128" s="47" t="str">
        <f>IFERROR(PIMExport!DK126*1,IFERROR(SUBSTITUTE(PIMExport!DK126,".",",")*1,PIMExport!DK126))</f>
        <v>16 mm</v>
      </c>
      <c r="DL128" s="47">
        <f>IFERROR(PIMExport!DL126*1,IFERROR(SUBSTITUTE(PIMExport!DL126,".",",")*1,PIMExport!DL126))</f>
        <v>130</v>
      </c>
      <c r="DM128" s="47">
        <f>IFERROR(PIMExport!DM126*1,IFERROR(SUBSTITUTE(PIMExport!DM126,".",",")*1,PIMExport!DM126))</f>
        <v>0</v>
      </c>
      <c r="DN128" s="47">
        <f>IFERROR(PIMExport!DN126*1,IFERROR(SUBSTITUTE(PIMExport!DN126,".",",")*1,PIMExport!DN126))</f>
        <v>0.8</v>
      </c>
      <c r="DO128" s="47" t="str">
        <f>IFERROR(PIMExport!DO126*1,IFERROR(SUBSTITUTE(PIMExport!DO126,".",",")*1,PIMExport!DO126))</f>
        <v>outside</v>
      </c>
    </row>
    <row r="129" spans="1:119">
      <c r="A129" s="47" t="str">
        <f>IFERROR(PIMExport!A127*1,IFERROR(SUBSTITUTE(PIMExport!A127,".",",")*1,PIMExport!A127))</f>
        <v>2RB16I0</v>
      </c>
      <c r="B129" s="47" t="str">
        <f>IFERROR(PIMExport!B127*1,IFERROR(SUBSTITUTE(PIMExport!B127,".",",")*1,PIMExport!B127))</f>
        <v>BallScrew</v>
      </c>
      <c r="C129" s="47" t="str">
        <f>IFERROR(PIMExport!C127*1,IFERROR(SUBSTITUTE(PIMExport!C127,".",",")*1,PIMExport!C127))</f>
        <v>Ball Guide</v>
      </c>
      <c r="D129" s="47">
        <f>IFERROR(PIMExport!D127*1,IFERROR(SUBSTITUTE(PIMExport!D127,".",",")*1,PIMExport!D127))</f>
        <v>2815</v>
      </c>
      <c r="E129" s="47">
        <f>IFERROR(PIMExport!E127*1,IFERROR(SUBSTITUTE(PIMExport!E127,".",",")*1,PIMExport!E127))</f>
        <v>2.25</v>
      </c>
      <c r="F129" s="47">
        <f>IFERROR(PIMExport!F127*1,IFERROR(SUBSTITUTE(PIMExport!F127,".",",")*1,PIMExport!F127))</f>
        <v>0</v>
      </c>
      <c r="G129" s="47">
        <f>IFERROR(PIMExport!G127*1,IFERROR(SUBSTITUTE(PIMExport!G127,".",",")*1,PIMExport!G127))</f>
        <v>6.17</v>
      </c>
      <c r="H129" s="47">
        <f>IFERROR(PIMExport!H127*1,IFERROR(SUBSTITUTE(PIMExport!H127,".",",")*1,PIMExport!H127))</f>
        <v>1.44</v>
      </c>
      <c r="I129" s="47">
        <f>IFERROR(PIMExport!I127*1,IFERROR(SUBSTITUTE(PIMExport!I127,".",",")*1,PIMExport!I127))</f>
        <v>116</v>
      </c>
      <c r="J129" s="47">
        <f>IFERROR(PIMExport!J127*1,IFERROR(SUBSTITUTE(PIMExport!J127,".",",")*1,PIMExport!J127))</f>
        <v>95</v>
      </c>
      <c r="K129" s="47">
        <f>IFERROR(PIMExport!K127*1,IFERROR(SUBSTITUTE(PIMExport!K127,".",",")*1,PIMExport!K127))</f>
        <v>32</v>
      </c>
      <c r="L129" s="47">
        <f>IFERROR(PIMExport!L127*1,IFERROR(SUBSTITUTE(PIMExport!L127,".",",")*1,PIMExport!L127))</f>
        <v>1.0000000000000001E-5</v>
      </c>
      <c r="M129" s="47">
        <f>IFERROR(PIMExport!M127*1,IFERROR(SUBSTITUTE(PIMExport!M127,".",",")*1,PIMExport!M127))</f>
        <v>0.9</v>
      </c>
      <c r="N129" s="47">
        <f>IFERROR(PIMExport!N127*1,IFERROR(SUBSTITUTE(PIMExport!N127,".",",")*1,PIMExport!N127))</f>
        <v>99999</v>
      </c>
      <c r="O129" s="47">
        <f>IFERROR(PIMExport!O127*1,IFERROR(SUBSTITUTE(PIMExport!O127,".",",")*1,PIMExport!O127))</f>
        <v>99999</v>
      </c>
      <c r="P129" s="47">
        <f>IFERROR(PIMExport!P127*1,IFERROR(SUBSTITUTE(PIMExport!P127,".",",")*1,PIMExport!P127))</f>
        <v>2200</v>
      </c>
      <c r="Q129" s="47">
        <f>IFERROR(PIMExport!Q127*1,IFERROR(SUBSTITUTE(PIMExport!Q127,".",",")*1,PIMExport!Q127))</f>
        <v>0.2</v>
      </c>
      <c r="R129" s="47">
        <f>IFERROR(PIMExport!R127*1,IFERROR(SUBSTITUTE(PIMExport!R127,".",",")*1,PIMExport!R127))</f>
        <v>0.2</v>
      </c>
      <c r="S129" s="47">
        <f>IFERROR(PIMExport!S127*1,IFERROR(SUBSTITUTE(PIMExport!S127,".",",")*1,PIMExport!S127))</f>
        <v>0.2</v>
      </c>
      <c r="T129" s="47">
        <f>IFERROR(PIMExport!T127*1,IFERROR(SUBSTITUTE(PIMExport!T127,".",",")*1,PIMExport!T127))</f>
        <v>0.8</v>
      </c>
      <c r="U129" s="47">
        <f>IFERROR(PIMExport!U127*1,IFERROR(SUBSTITUTE(PIMExport!U127,".",",")*1,PIMExport!U127))</f>
        <v>2E-3</v>
      </c>
      <c r="V129" s="47">
        <f>IFERROR(PIMExport!V127*1,IFERROR(SUBSTITUTE(PIMExport!V127,".",",")*1,PIMExport!V127))</f>
        <v>0</v>
      </c>
      <c r="W129" s="47">
        <f>IFERROR(PIMExport!W127*1,IFERROR(SUBSTITUTE(PIMExport!W127,".",",")*1,PIMExport!W127))</f>
        <v>0</v>
      </c>
      <c r="X129" s="47">
        <f>IFERROR(PIMExport!X127*1,IFERROR(SUBSTITUTE(PIMExport!X127,".",",")*1,PIMExport!X127))</f>
        <v>0</v>
      </c>
      <c r="Y129" s="47">
        <f>IFERROR(PIMExport!Y127*1,IFERROR(SUBSTITUTE(PIMExport!Y127,".",",")*1,PIMExport!Y127))</f>
        <v>2998</v>
      </c>
      <c r="Z129" s="47">
        <f>IFERROR(PIMExport!Z127*1,IFERROR(SUBSTITUTE(PIMExport!Z127,".",",")*1,PIMExport!Z127))</f>
        <v>0</v>
      </c>
      <c r="AA129" s="47">
        <f>IFERROR(PIMExport!AA127*1,IFERROR(SUBSTITUTE(PIMExport!AA127,".",",")*1,PIMExport!AA127))</f>
        <v>0</v>
      </c>
      <c r="AB129" s="47">
        <f>IFERROR(PIMExport!AB127*1,IFERROR(SUBSTITUTE(PIMExport!AB127,".",",")*1,PIMExport!AB127))</f>
        <v>0</v>
      </c>
      <c r="AC129" s="47">
        <f>IFERROR(PIMExport!AC127*1,IFERROR(SUBSTITUTE(PIMExport!AC127,".",",")*1,PIMExport!AC127))</f>
        <v>0</v>
      </c>
      <c r="AD129" s="47">
        <f>IFERROR(PIMExport!AD127*1,IFERROR(SUBSTITUTE(PIMExport!AD127,".",",")*1,PIMExport!AD127))</f>
        <v>0</v>
      </c>
      <c r="AE129" s="47">
        <f>IFERROR(PIMExport!AE127*1,IFERROR(SUBSTITUTE(PIMExport!AE127,".",",")*1,PIMExport!AE127))</f>
        <v>2588</v>
      </c>
      <c r="AF129" s="47">
        <f>IFERROR(PIMExport!AF127*1,IFERROR(SUBSTITUTE(PIMExport!AF127,".",",")*1,PIMExport!AF127))</f>
        <v>5176</v>
      </c>
      <c r="AG129" s="47">
        <f>IFERROR(PIMExport!AG127*1,IFERROR(SUBSTITUTE(PIMExport!AG127,".",",")*1,PIMExport!AG127))</f>
        <v>243</v>
      </c>
      <c r="AH129" s="47">
        <f>IFERROR(PIMExport!AH127*1,IFERROR(SUBSTITUTE(PIMExport!AH127,".",",")*1,PIMExport!AH127))</f>
        <v>299</v>
      </c>
      <c r="AI129" s="47">
        <f>IFERROR(PIMExport!AI127*1,IFERROR(SUBSTITUTE(PIMExport!AI127,".",",")*1,PIMExport!AI127))</f>
        <v>150</v>
      </c>
      <c r="AJ129" s="47">
        <f>IFERROR(PIMExport!AJ127*1,IFERROR(SUBSTITUTE(PIMExport!AJ127,".",",")*1,PIMExport!AJ127))</f>
        <v>0</v>
      </c>
      <c r="AK129" s="47">
        <f>IFERROR(PIMExport!AK127*1,IFERROR(SUBSTITUTE(PIMExport!AK127,".",",")*1,PIMExport!AK127))</f>
        <v>0</v>
      </c>
      <c r="AL129" s="47">
        <f>IFERROR(PIMExport!AL127*1,IFERROR(SUBSTITUTE(PIMExport!AL127,".",",")*1,PIMExport!AL127))</f>
        <v>0.18</v>
      </c>
      <c r="AM129" s="47">
        <f>IFERROR(PIMExport!AM127*1,IFERROR(SUBSTITUTE(PIMExport!AM127,".",",")*1,PIMExport!AM127))</f>
        <v>9.8000000000000007</v>
      </c>
      <c r="AN129" s="47">
        <f>IFERROR(PIMExport!AN127*1,IFERROR(SUBSTITUTE(PIMExport!AN127,".",",")*1,PIMExport!AN127))</f>
        <v>1</v>
      </c>
      <c r="AO129" s="47">
        <f>IFERROR(PIMExport!AO127*1,IFERROR(SUBSTITUTE(PIMExport!AO127,".",",")*1,PIMExport!AO127))</f>
        <v>7040</v>
      </c>
      <c r="AP129" s="47">
        <f>IFERROR(PIMExport!AP127*1,IFERROR(SUBSTITUTE(PIMExport!AP127,".",",")*1,PIMExport!AP127))</f>
        <v>0</v>
      </c>
      <c r="AQ129" s="47">
        <f>IFERROR(PIMExport!AQ127*1,IFERROR(SUBSTITUTE(PIMExport!AQ127,".",",")*1,PIMExport!AQ127))</f>
        <v>0</v>
      </c>
      <c r="AR129" s="47">
        <f>IFERROR(PIMExport!AR127*1,IFERROR(SUBSTITUTE(PIMExport!AR127,".",",")*1,PIMExport!AR127))</f>
        <v>0</v>
      </c>
      <c r="AS129" s="47">
        <f>IFERROR(PIMExport!AS127*1,IFERROR(SUBSTITUTE(PIMExport!AS127,".",",")*1,PIMExport!AS127))</f>
        <v>0</v>
      </c>
      <c r="AT129" s="47">
        <f>IFERROR(PIMExport!AT127*1,IFERROR(SUBSTITUTE(PIMExport!AT127,".",",")*1,PIMExport!AT127))</f>
        <v>0</v>
      </c>
      <c r="AU129" s="47">
        <f>IFERROR(PIMExport!AU127*1,IFERROR(SUBSTITUTE(PIMExport!AU127,".",",")*1,PIMExport!AU127))</f>
        <v>0</v>
      </c>
      <c r="AV129" s="47">
        <f>IFERROR(PIMExport!AV127*1,IFERROR(SUBSTITUTE(PIMExport!AV127,".",",")*1,PIMExport!AV127))</f>
        <v>0</v>
      </c>
      <c r="AW129" s="47">
        <f>IFERROR(PIMExport!AW127*1,IFERROR(SUBSTITUTE(PIMExport!AW127,".",",")*1,PIMExport!AW127))</f>
        <v>0</v>
      </c>
      <c r="AX129" s="47">
        <f>IFERROR(PIMExport!AX127*1,IFERROR(SUBSTITUTE(PIMExport!AX127,".",",")*1,PIMExport!AX127))</f>
        <v>0</v>
      </c>
      <c r="AY129" s="47">
        <f>IFERROR(PIMExport!AY127*1,IFERROR(SUBSTITUTE(PIMExport!AY127,".",",")*1,PIMExport!AY127))</f>
        <v>0</v>
      </c>
      <c r="AZ129" s="47">
        <f>IFERROR(PIMExport!AZ127*1,IFERROR(SUBSTITUTE(PIMExport!AZ127,".",",")*1,PIMExport!AZ127))</f>
        <v>0</v>
      </c>
      <c r="BA129" s="47">
        <f>IFERROR(PIMExport!BA127*1,IFERROR(SUBSTITUTE(PIMExport!BA127,".",",")*1,PIMExport!BA127))</f>
        <v>0</v>
      </c>
      <c r="BB129" s="47">
        <f>IFERROR(PIMExport!BB127*1,IFERROR(SUBSTITUTE(PIMExport!BB127,".",",")*1,PIMExport!BB127))</f>
        <v>0</v>
      </c>
      <c r="BC129" s="47">
        <f>IFERROR(PIMExport!BC127*1,IFERROR(SUBSTITUTE(PIMExport!BC127,".",",")*1,PIMExport!BC127))</f>
        <v>0</v>
      </c>
      <c r="BD129" s="47">
        <f>IFERROR(PIMExport!BD127*1,IFERROR(SUBSTITUTE(PIMExport!BD127,".",",")*1,PIMExport!BD127))</f>
        <v>0</v>
      </c>
      <c r="BE129" s="47">
        <f>IFERROR(PIMExport!BE127*1,IFERROR(SUBSTITUTE(PIMExport!BE127,".",",")*1,PIMExport!BE127))</f>
        <v>0</v>
      </c>
      <c r="BF129" s="47">
        <f>IFERROR(PIMExport!BF127*1,IFERROR(SUBSTITUTE(PIMExport!BF127,".",",")*1,PIMExport!BF127))</f>
        <v>0</v>
      </c>
      <c r="BG129" s="47">
        <f>IFERROR(PIMExport!BG127*1,IFERROR(SUBSTITUTE(PIMExport!BG127,".",",")*1,PIMExport!BG127))</f>
        <v>185</v>
      </c>
      <c r="BH129" s="47">
        <f>IFERROR(PIMExport!BH127*1,IFERROR(SUBSTITUTE(PIMExport!BH127,".",",")*1,PIMExport!BH127))</f>
        <v>0</v>
      </c>
      <c r="BI129" s="47">
        <f>IFERROR(PIMExport!BI127*1,IFERROR(SUBSTITUTE(PIMExport!BI127,".",",")*1,PIMExport!BI127))</f>
        <v>0</v>
      </c>
      <c r="BJ129" s="47">
        <f>IFERROR(PIMExport!BJ127*1,IFERROR(SUBSTITUTE(PIMExport!BJ127,".",",")*1,PIMExport!BJ127))</f>
        <v>0</v>
      </c>
      <c r="BK129" s="47">
        <f>IFERROR(PIMExport!BK127*1,IFERROR(SUBSTITUTE(PIMExport!BK127,".",",")*1,PIMExport!BK127))</f>
        <v>0</v>
      </c>
      <c r="BL129" s="47">
        <f>IFERROR(PIMExport!BL127*1,IFERROR(SUBSTITUTE(PIMExport!BL127,".",",")*1,PIMExport!BL127))</f>
        <v>0</v>
      </c>
      <c r="BM129" s="47">
        <f>IFERROR(PIMExport!BM127*1,IFERROR(SUBSTITUTE(PIMExport!BM127,".",",")*1,PIMExport!BM127))</f>
        <v>0</v>
      </c>
      <c r="BN129" s="47">
        <f>IFERROR(PIMExport!BN127*1,IFERROR(SUBSTITUTE(PIMExport!BN127,".",",")*1,PIMExport!BN127))</f>
        <v>0</v>
      </c>
      <c r="BO129" s="47">
        <f>IFERROR(PIMExport!BO127*1,IFERROR(SUBSTITUTE(PIMExport!BO127,".",",")*1,PIMExport!BO127))</f>
        <v>0</v>
      </c>
      <c r="BP129" s="47">
        <f>IFERROR(PIMExport!BP127*1,IFERROR(SUBSTITUTE(PIMExport!BP127,".",",")*1,PIMExport!BP127))</f>
        <v>0</v>
      </c>
      <c r="BQ129" s="47">
        <f>IFERROR(PIMExport!BQ127*1,IFERROR(SUBSTITUTE(PIMExport!BQ127,".",",")*1,PIMExport!BQ127))</f>
        <v>0</v>
      </c>
      <c r="BR129" s="47">
        <f>IFERROR(PIMExport!BR127*1,IFERROR(SUBSTITUTE(PIMExport!BR127,".",",")*1,PIMExport!BR127))</f>
        <v>0</v>
      </c>
      <c r="BS129" s="47">
        <f>IFERROR(PIMExport!BS127*1,IFERROR(SUBSTITUTE(PIMExport!BS127,".",",")*1,PIMExport!BS127))</f>
        <v>0</v>
      </c>
      <c r="BT129" s="47">
        <f>IFERROR(PIMExport!BT127*1,IFERROR(SUBSTITUTE(PIMExport!BT127,".",",")*1,PIMExport!BT127))</f>
        <v>0</v>
      </c>
      <c r="BU129" s="47">
        <f>IFERROR(PIMExport!BU127*1,IFERROR(SUBSTITUTE(PIMExport!BU127,".",",")*1,PIMExport!BU127))</f>
        <v>0</v>
      </c>
      <c r="BV129" s="47">
        <f>IFERROR(PIMExport!BV127*1,IFERROR(SUBSTITUTE(PIMExport!BV127,".",",")*1,PIMExport!BV127))</f>
        <v>0</v>
      </c>
      <c r="BW129" s="47">
        <f>IFERROR(PIMExport!BW127*1,IFERROR(SUBSTITUTE(PIMExport!BW127,".",",")*1,PIMExport!BW127))</f>
        <v>0</v>
      </c>
      <c r="BX129" s="47">
        <f>IFERROR(PIMExport!BX127*1,IFERROR(SUBSTITUTE(PIMExport!BX127,".",",")*1,PIMExport!BX127))</f>
        <v>0</v>
      </c>
      <c r="BY129" s="47">
        <f>IFERROR(PIMExport!BY127*1,IFERROR(SUBSTITUTE(PIMExport!BY127,".",",")*1,PIMExport!BY127))</f>
        <v>0</v>
      </c>
      <c r="BZ129" s="47">
        <f>IFERROR(PIMExport!BZ127*1,IFERROR(SUBSTITUTE(PIMExport!BZ127,".",",")*1,PIMExport!BZ127))</f>
        <v>0</v>
      </c>
      <c r="CA129" s="47">
        <f>IFERROR(PIMExport!CA127*1,IFERROR(SUBSTITUTE(PIMExport!CA127,".",",")*1,PIMExport!CA127))</f>
        <v>0</v>
      </c>
      <c r="CB129" s="47">
        <f>IFERROR(PIMExport!CB127*1,IFERROR(SUBSTITUTE(PIMExport!CB127,".",",")*1,PIMExport!CB127))</f>
        <v>0</v>
      </c>
      <c r="CC129" s="47">
        <f>IFERROR(PIMExport!CC127*1,IFERROR(SUBSTITUTE(PIMExport!CC127,".",",")*1,PIMExport!CC127))</f>
        <v>0</v>
      </c>
      <c r="CD129" s="47">
        <f>IFERROR(PIMExport!CD127*1,IFERROR(SUBSTITUTE(PIMExport!CD127,".",",")*1,PIMExport!CD127))</f>
        <v>0</v>
      </c>
      <c r="CE129" s="47">
        <f>IFERROR(PIMExport!CE127*1,IFERROR(SUBSTITUTE(PIMExport!CE127,".",",")*1,PIMExport!CE127))</f>
        <v>0</v>
      </c>
      <c r="CF129" s="47">
        <f>IFERROR(PIMExport!CF127*1,IFERROR(SUBSTITUTE(PIMExport!CF127,".",",")*1,PIMExport!CF127))</f>
        <v>0</v>
      </c>
      <c r="CG129" s="47">
        <f>IFERROR(PIMExport!CG127*1,IFERROR(SUBSTITUTE(PIMExport!CG127,".",",")*1,PIMExport!CG127))</f>
        <v>0</v>
      </c>
      <c r="CH129" s="47">
        <f>IFERROR(PIMExport!CH127*1,IFERROR(SUBSTITUTE(PIMExport!CH127,".",",")*1,PIMExport!CH127))</f>
        <v>0</v>
      </c>
      <c r="CI129" s="47">
        <f>IFERROR(PIMExport!CI127*1,IFERROR(SUBSTITUTE(PIMExport!CI127,".",",")*1,PIMExport!CI127))</f>
        <v>0</v>
      </c>
      <c r="CJ129" s="47">
        <f>IFERROR(PIMExport!CJ127*1,IFERROR(SUBSTITUTE(PIMExport!CJ127,".",",")*1,PIMExport!CJ127))</f>
        <v>0</v>
      </c>
      <c r="CK129" s="47">
        <f>IFERROR(PIMExport!CK127*1,IFERROR(SUBSTITUTE(PIMExport!CK127,".",",")*1,PIMExport!CK127))</f>
        <v>0</v>
      </c>
      <c r="CL129" s="47">
        <f>IFERROR(PIMExport!CL127*1,IFERROR(SUBSTITUTE(PIMExport!CL127,".",",")*1,PIMExport!CL127))</f>
        <v>0</v>
      </c>
      <c r="CM129" s="47">
        <f>IFERROR(PIMExport!CM127*1,IFERROR(SUBSTITUTE(PIMExport!CM127,".",",")*1,PIMExport!CM127))</f>
        <v>0</v>
      </c>
      <c r="CN129" s="47">
        <f>IFERROR(PIMExport!CN127*1,IFERROR(SUBSTITUTE(PIMExport!CN127,".",",")*1,PIMExport!CN127))</f>
        <v>0</v>
      </c>
      <c r="CO129" s="47">
        <f>IFERROR(PIMExport!CO127*1,IFERROR(SUBSTITUTE(PIMExport!CO127,".",",")*1,PIMExport!CO127))</f>
        <v>0</v>
      </c>
      <c r="CP129" s="47">
        <f>IFERROR(PIMExport!CP127*1,IFERROR(SUBSTITUTE(PIMExport!CP127,".",",")*1,PIMExport!CP127))</f>
        <v>0</v>
      </c>
      <c r="CQ129" s="47">
        <f>IFERROR(PIMExport!CQ127*1,IFERROR(SUBSTITUTE(PIMExport!CQ127,".",",")*1,PIMExport!CQ127))</f>
        <v>0</v>
      </c>
      <c r="CR129" s="47">
        <f>IFERROR(PIMExport!CR127*1,IFERROR(SUBSTITUTE(PIMExport!CR127,".",",")*1,PIMExport!CR127))</f>
        <v>0</v>
      </c>
      <c r="CS129" s="47">
        <f>IFERROR(PIMExport!CS127*1,IFERROR(SUBSTITUTE(PIMExport!CS127,".",",")*1,PIMExport!CS127))</f>
        <v>0</v>
      </c>
      <c r="CT129" s="47">
        <f>IFERROR(PIMExport!CT127*1,IFERROR(SUBSTITUTE(PIMExport!CT127,".",",")*1,PIMExport!CT127))</f>
        <v>0</v>
      </c>
      <c r="CU129" s="47">
        <f>IFERROR(PIMExport!CU127*1,IFERROR(SUBSTITUTE(PIMExport!CU127,".",",")*1,PIMExport!CU127))</f>
        <v>5</v>
      </c>
      <c r="CV129" s="47">
        <f>IFERROR(PIMExport!CV127*1,IFERROR(SUBSTITUTE(PIMExport!CV127,".",",")*1,PIMExport!CV127))</f>
        <v>15200</v>
      </c>
      <c r="CW129" s="47">
        <f>IFERROR(PIMExport!CW127*1,IFERROR(SUBSTITUTE(PIMExport!CW127,".",",")*1,PIMExport!CW127))</f>
        <v>1.2E-4</v>
      </c>
      <c r="CX129" s="47">
        <f>IFERROR(PIMExport!CX127*1,IFERROR(SUBSTITUTE(PIMExport!CX127,".",",")*1,PIMExport!CX127))</f>
        <v>400</v>
      </c>
      <c r="CY129" s="47">
        <f>IFERROR(PIMExport!CY127*1,IFERROR(SUBSTITUTE(PIMExport!CY127,".",",")*1,PIMExport!CY127))</f>
        <v>0</v>
      </c>
      <c r="CZ129" s="47">
        <f>IFERROR(PIMExport!CZ127*1,IFERROR(SUBSTITUTE(PIMExport!CZ127,".",",")*1,PIMExport!CZ127))</f>
        <v>2600</v>
      </c>
      <c r="DA129" s="47">
        <f>IFERROR(PIMExport!DA127*1,IFERROR(SUBSTITUTE(PIMExport!DA127,".",",")*1,PIMExport!DA127))</f>
        <v>0</v>
      </c>
      <c r="DB129" s="47">
        <f>IFERROR(PIMExport!DB127*1,IFERROR(SUBSTITUTE(PIMExport!DB127,".",",")*1,PIMExport!DB127))</f>
        <v>0</v>
      </c>
      <c r="DC129" s="47">
        <f>IFERROR(PIMExport!DC127*1,IFERROR(SUBSTITUTE(PIMExport!DC127,".",",")*1,PIMExport!DC127))</f>
        <v>17.09</v>
      </c>
      <c r="DD129" s="47">
        <f>IFERROR(PIMExport!DD127*1,IFERROR(SUBSTITUTE(PIMExport!DD127,".",",")*1,PIMExport!DD127))</f>
        <v>0</v>
      </c>
      <c r="DE129" s="47">
        <f>IFERROR(PIMExport!DE127*1,IFERROR(SUBSTITUTE(PIMExport!DE127,".",",")*1,PIMExport!DE127))</f>
        <v>0</v>
      </c>
      <c r="DF129" s="47">
        <f>IFERROR(PIMExport!DF127*1,IFERROR(SUBSTITUTE(PIMExport!DF127,".",",")*1,PIMExport!DF127))</f>
        <v>0</v>
      </c>
      <c r="DG129" s="47">
        <f>IFERROR(PIMExport!DG127*1,IFERROR(SUBSTITUTE(PIMExport!DG127,".",",")*1,PIMExport!DG127))</f>
        <v>0</v>
      </c>
      <c r="DH129" s="47" t="str">
        <f>IFERROR(PIMExport!DH127*1,IFERROR(SUBSTITUTE(PIMExport!DH127,".",",")*1,PIMExport!DH127))</f>
        <v>Equal to or better than 0.025 mm</v>
      </c>
      <c r="DI129" s="47">
        <f>IFERROR(PIMExport!DI127*1,IFERROR(SUBSTITUTE(PIMExport!DI127,".",",")*1,PIMExport!DI127))</f>
        <v>0</v>
      </c>
      <c r="DJ129" s="47" t="str">
        <f>IFERROR(PIMExport!DJ127*1,IFERROR(SUBSTITUTE(PIMExport!DJ127,".",",")*1,PIMExport!DJ127))</f>
        <v>160 x 48 mm</v>
      </c>
      <c r="DK129" s="47" t="str">
        <f>IFERROR(PIMExport!DK127*1,IFERROR(SUBSTITUTE(PIMExport!DK127,".",",")*1,PIMExport!DK127))</f>
        <v>20 mm</v>
      </c>
      <c r="DL129" s="47">
        <f>IFERROR(PIMExport!DL127*1,IFERROR(SUBSTITUTE(PIMExport!DL127,".",",")*1,PIMExport!DL127))</f>
        <v>160</v>
      </c>
      <c r="DM129" s="47">
        <f>IFERROR(PIMExport!DM127*1,IFERROR(SUBSTITUTE(PIMExport!DM127,".",",")*1,PIMExport!DM127))</f>
        <v>0</v>
      </c>
      <c r="DN129" s="47">
        <f>IFERROR(PIMExport!DN127*1,IFERROR(SUBSTITUTE(PIMExport!DN127,".",",")*1,PIMExport!DN127))</f>
        <v>0.8</v>
      </c>
      <c r="DO129" s="47" t="str">
        <f>IFERROR(PIMExport!DO127*1,IFERROR(SUBSTITUTE(PIMExport!DO127,".",",")*1,PIMExport!DO127))</f>
        <v>outside</v>
      </c>
    </row>
    <row r="130" spans="1:119">
      <c r="A130" s="47" t="str">
        <f>IFERROR(PIMExport!A128*1,IFERROR(SUBSTITUTE(PIMExport!A128,".",",")*1,PIMExport!A128))</f>
        <v>2RB16J0</v>
      </c>
      <c r="B130" s="47" t="str">
        <f>IFERROR(PIMExport!B128*1,IFERROR(SUBSTITUTE(PIMExport!B128,".",",")*1,PIMExport!B128))</f>
        <v>BallScrew</v>
      </c>
      <c r="C130" s="47" t="str">
        <f>IFERROR(PIMExport!C128*1,IFERROR(SUBSTITUTE(PIMExport!C128,".",",")*1,PIMExport!C128))</f>
        <v>Ball Guide</v>
      </c>
      <c r="D130" s="47">
        <f>IFERROR(PIMExport!D128*1,IFERROR(SUBSTITUTE(PIMExport!D128,".",",")*1,PIMExport!D128))</f>
        <v>2815</v>
      </c>
      <c r="E130" s="47">
        <f>IFERROR(PIMExport!E128*1,IFERROR(SUBSTITUTE(PIMExport!E128,".",",")*1,PIMExport!E128))</f>
        <v>2.25</v>
      </c>
      <c r="F130" s="47">
        <f>IFERROR(PIMExport!F128*1,IFERROR(SUBSTITUTE(PIMExport!F128,".",",")*1,PIMExport!F128))</f>
        <v>0</v>
      </c>
      <c r="G130" s="47">
        <f>IFERROR(PIMExport!G128*1,IFERROR(SUBSTITUTE(PIMExport!G128,".",",")*1,PIMExport!G128))</f>
        <v>6.17</v>
      </c>
      <c r="H130" s="47">
        <f>IFERROR(PIMExport!H128*1,IFERROR(SUBSTITUTE(PIMExport!H128,".",",")*1,PIMExport!H128))</f>
        <v>1.44</v>
      </c>
      <c r="I130" s="47">
        <f>IFERROR(PIMExport!I128*1,IFERROR(SUBSTITUTE(PIMExport!I128,".",",")*1,PIMExport!I128))</f>
        <v>116</v>
      </c>
      <c r="J130" s="47">
        <f>IFERROR(PIMExport!J128*1,IFERROR(SUBSTITUTE(PIMExport!J128,".",",")*1,PIMExport!J128))</f>
        <v>95</v>
      </c>
      <c r="K130" s="47">
        <f>IFERROR(PIMExport!K128*1,IFERROR(SUBSTITUTE(PIMExport!K128,".",",")*1,PIMExport!K128))</f>
        <v>32</v>
      </c>
      <c r="L130" s="47">
        <f>IFERROR(PIMExport!L128*1,IFERROR(SUBSTITUTE(PIMExport!L128,".",",")*1,PIMExport!L128))</f>
        <v>1.0000000000000001E-5</v>
      </c>
      <c r="M130" s="47">
        <f>IFERROR(PIMExport!M128*1,IFERROR(SUBSTITUTE(PIMExport!M128,".",",")*1,PIMExport!M128))</f>
        <v>0.9</v>
      </c>
      <c r="N130" s="47">
        <f>IFERROR(PIMExport!N128*1,IFERROR(SUBSTITUTE(PIMExport!N128,".",",")*1,PIMExport!N128))</f>
        <v>99999</v>
      </c>
      <c r="O130" s="47">
        <f>IFERROR(PIMExport!O128*1,IFERROR(SUBSTITUTE(PIMExport!O128,".",",")*1,PIMExport!O128))</f>
        <v>99999</v>
      </c>
      <c r="P130" s="47">
        <f>IFERROR(PIMExport!P128*1,IFERROR(SUBSTITUTE(PIMExport!P128,".",",")*1,PIMExport!P128))</f>
        <v>2200</v>
      </c>
      <c r="Q130" s="47">
        <f>IFERROR(PIMExport!Q128*1,IFERROR(SUBSTITUTE(PIMExport!Q128,".",",")*1,PIMExport!Q128))</f>
        <v>0.2</v>
      </c>
      <c r="R130" s="47">
        <f>IFERROR(PIMExport!R128*1,IFERROR(SUBSTITUTE(PIMExport!R128,".",",")*1,PIMExport!R128))</f>
        <v>0.2</v>
      </c>
      <c r="S130" s="47">
        <f>IFERROR(PIMExport!S128*1,IFERROR(SUBSTITUTE(PIMExport!S128,".",",")*1,PIMExport!S128))</f>
        <v>0.2</v>
      </c>
      <c r="T130" s="47">
        <f>IFERROR(PIMExport!T128*1,IFERROR(SUBSTITUTE(PIMExport!T128,".",",")*1,PIMExport!T128))</f>
        <v>0.8</v>
      </c>
      <c r="U130" s="47">
        <f>IFERROR(PIMExport!U128*1,IFERROR(SUBSTITUTE(PIMExport!U128,".",",")*1,PIMExport!U128))</f>
        <v>2E-3</v>
      </c>
      <c r="V130" s="47">
        <f>IFERROR(PIMExport!V128*1,IFERROR(SUBSTITUTE(PIMExport!V128,".",",")*1,PIMExport!V128))</f>
        <v>0</v>
      </c>
      <c r="W130" s="47">
        <f>IFERROR(PIMExport!W128*1,IFERROR(SUBSTITUTE(PIMExport!W128,".",",")*1,PIMExport!W128))</f>
        <v>0</v>
      </c>
      <c r="X130" s="47">
        <f>IFERROR(PIMExport!X128*1,IFERROR(SUBSTITUTE(PIMExport!X128,".",",")*1,PIMExport!X128))</f>
        <v>0</v>
      </c>
      <c r="Y130" s="47">
        <f>IFERROR(PIMExport!Y128*1,IFERROR(SUBSTITUTE(PIMExport!Y128,".",",")*1,PIMExport!Y128))</f>
        <v>2998</v>
      </c>
      <c r="Z130" s="47">
        <f>IFERROR(PIMExport!Z128*1,IFERROR(SUBSTITUTE(PIMExport!Z128,".",",")*1,PIMExport!Z128))</f>
        <v>0</v>
      </c>
      <c r="AA130" s="47">
        <f>IFERROR(PIMExport!AA128*1,IFERROR(SUBSTITUTE(PIMExport!AA128,".",",")*1,PIMExport!AA128))</f>
        <v>0</v>
      </c>
      <c r="AB130" s="47">
        <f>IFERROR(PIMExport!AB128*1,IFERROR(SUBSTITUTE(PIMExport!AB128,".",",")*1,PIMExport!AB128))</f>
        <v>0</v>
      </c>
      <c r="AC130" s="47">
        <f>IFERROR(PIMExport!AC128*1,IFERROR(SUBSTITUTE(PIMExport!AC128,".",",")*1,PIMExport!AC128))</f>
        <v>0</v>
      </c>
      <c r="AD130" s="47">
        <f>IFERROR(PIMExport!AD128*1,IFERROR(SUBSTITUTE(PIMExport!AD128,".",",")*1,PIMExport!AD128))</f>
        <v>0</v>
      </c>
      <c r="AE130" s="47">
        <f>IFERROR(PIMExport!AE128*1,IFERROR(SUBSTITUTE(PIMExport!AE128,".",",")*1,PIMExport!AE128))</f>
        <v>2588</v>
      </c>
      <c r="AF130" s="47">
        <f>IFERROR(PIMExport!AF128*1,IFERROR(SUBSTITUTE(PIMExport!AF128,".",",")*1,PIMExport!AF128))</f>
        <v>5176</v>
      </c>
      <c r="AG130" s="47">
        <f>IFERROR(PIMExport!AG128*1,IFERROR(SUBSTITUTE(PIMExport!AG128,".",",")*1,PIMExport!AG128))</f>
        <v>243</v>
      </c>
      <c r="AH130" s="47">
        <f>IFERROR(PIMExport!AH128*1,IFERROR(SUBSTITUTE(PIMExport!AH128,".",",")*1,PIMExport!AH128))</f>
        <v>299</v>
      </c>
      <c r="AI130" s="47">
        <f>IFERROR(PIMExport!AI128*1,IFERROR(SUBSTITUTE(PIMExport!AI128,".",",")*1,PIMExport!AI128))</f>
        <v>150</v>
      </c>
      <c r="AJ130" s="47">
        <f>IFERROR(PIMExport!AJ128*1,IFERROR(SUBSTITUTE(PIMExport!AJ128,".",",")*1,PIMExport!AJ128))</f>
        <v>0</v>
      </c>
      <c r="AK130" s="47">
        <f>IFERROR(PIMExport!AK128*1,IFERROR(SUBSTITUTE(PIMExport!AK128,".",",")*1,PIMExport!AK128))</f>
        <v>0</v>
      </c>
      <c r="AL130" s="47">
        <f>IFERROR(PIMExport!AL128*1,IFERROR(SUBSTITUTE(PIMExport!AL128,".",",")*1,PIMExport!AL128))</f>
        <v>0.37</v>
      </c>
      <c r="AM130" s="47">
        <f>IFERROR(PIMExport!AM128*1,IFERROR(SUBSTITUTE(PIMExport!AM128,".",",")*1,PIMExport!AM128))</f>
        <v>9.8000000000000007</v>
      </c>
      <c r="AN130" s="47">
        <f>IFERROR(PIMExport!AN128*1,IFERROR(SUBSTITUTE(PIMExport!AN128,".",",")*1,PIMExport!AN128))</f>
        <v>1</v>
      </c>
      <c r="AO130" s="47">
        <f>IFERROR(PIMExport!AO128*1,IFERROR(SUBSTITUTE(PIMExport!AO128,".",",")*1,PIMExport!AO128))</f>
        <v>7040</v>
      </c>
      <c r="AP130" s="47">
        <f>IFERROR(PIMExport!AP128*1,IFERROR(SUBSTITUTE(PIMExport!AP128,".",",")*1,PIMExport!AP128))</f>
        <v>0</v>
      </c>
      <c r="AQ130" s="47">
        <f>IFERROR(PIMExport!AQ128*1,IFERROR(SUBSTITUTE(PIMExport!AQ128,".",",")*1,PIMExport!AQ128))</f>
        <v>0</v>
      </c>
      <c r="AR130" s="47">
        <f>IFERROR(PIMExport!AR128*1,IFERROR(SUBSTITUTE(PIMExport!AR128,".",",")*1,PIMExport!AR128))</f>
        <v>0</v>
      </c>
      <c r="AS130" s="47">
        <f>IFERROR(PIMExport!AS128*1,IFERROR(SUBSTITUTE(PIMExport!AS128,".",",")*1,PIMExport!AS128))</f>
        <v>0</v>
      </c>
      <c r="AT130" s="47">
        <f>IFERROR(PIMExport!AT128*1,IFERROR(SUBSTITUTE(PIMExport!AT128,".",",")*1,PIMExport!AT128))</f>
        <v>0</v>
      </c>
      <c r="AU130" s="47">
        <f>IFERROR(PIMExport!AU128*1,IFERROR(SUBSTITUTE(PIMExport!AU128,".",",")*1,PIMExport!AU128))</f>
        <v>0</v>
      </c>
      <c r="AV130" s="47">
        <f>IFERROR(PIMExport!AV128*1,IFERROR(SUBSTITUTE(PIMExport!AV128,".",",")*1,PIMExport!AV128))</f>
        <v>0</v>
      </c>
      <c r="AW130" s="47">
        <f>IFERROR(PIMExport!AW128*1,IFERROR(SUBSTITUTE(PIMExport!AW128,".",",")*1,PIMExport!AW128))</f>
        <v>0</v>
      </c>
      <c r="AX130" s="47">
        <f>IFERROR(PIMExport!AX128*1,IFERROR(SUBSTITUTE(PIMExport!AX128,".",",")*1,PIMExport!AX128))</f>
        <v>0</v>
      </c>
      <c r="AY130" s="47">
        <f>IFERROR(PIMExport!AY128*1,IFERROR(SUBSTITUTE(PIMExport!AY128,".",",")*1,PIMExport!AY128))</f>
        <v>0</v>
      </c>
      <c r="AZ130" s="47">
        <f>IFERROR(PIMExport!AZ128*1,IFERROR(SUBSTITUTE(PIMExport!AZ128,".",",")*1,PIMExport!AZ128))</f>
        <v>0</v>
      </c>
      <c r="BA130" s="47">
        <f>IFERROR(PIMExport!BA128*1,IFERROR(SUBSTITUTE(PIMExport!BA128,".",",")*1,PIMExport!BA128))</f>
        <v>0</v>
      </c>
      <c r="BB130" s="47">
        <f>IFERROR(PIMExport!BB128*1,IFERROR(SUBSTITUTE(PIMExport!BB128,".",",")*1,PIMExport!BB128))</f>
        <v>0</v>
      </c>
      <c r="BC130" s="47">
        <f>IFERROR(PIMExport!BC128*1,IFERROR(SUBSTITUTE(PIMExport!BC128,".",",")*1,PIMExport!BC128))</f>
        <v>0</v>
      </c>
      <c r="BD130" s="47">
        <f>IFERROR(PIMExport!BD128*1,IFERROR(SUBSTITUTE(PIMExport!BD128,".",",")*1,PIMExport!BD128))</f>
        <v>0</v>
      </c>
      <c r="BE130" s="47">
        <f>IFERROR(PIMExport!BE128*1,IFERROR(SUBSTITUTE(PIMExport!BE128,".",",")*1,PIMExport!BE128))</f>
        <v>0</v>
      </c>
      <c r="BF130" s="47">
        <f>IFERROR(PIMExport!BF128*1,IFERROR(SUBSTITUTE(PIMExport!BF128,".",",")*1,PIMExport!BF128))</f>
        <v>0</v>
      </c>
      <c r="BG130" s="47">
        <f>IFERROR(PIMExport!BG128*1,IFERROR(SUBSTITUTE(PIMExport!BG128,".",",")*1,PIMExport!BG128))</f>
        <v>185</v>
      </c>
      <c r="BH130" s="47">
        <f>IFERROR(PIMExport!BH128*1,IFERROR(SUBSTITUTE(PIMExport!BH128,".",",")*1,PIMExport!BH128))</f>
        <v>0</v>
      </c>
      <c r="BI130" s="47">
        <f>IFERROR(PIMExport!BI128*1,IFERROR(SUBSTITUTE(PIMExport!BI128,".",",")*1,PIMExport!BI128))</f>
        <v>0</v>
      </c>
      <c r="BJ130" s="47">
        <f>IFERROR(PIMExport!BJ128*1,IFERROR(SUBSTITUTE(PIMExport!BJ128,".",",")*1,PIMExport!BJ128))</f>
        <v>0</v>
      </c>
      <c r="BK130" s="47">
        <f>IFERROR(PIMExport!BK128*1,IFERROR(SUBSTITUTE(PIMExport!BK128,".",",")*1,PIMExport!BK128))</f>
        <v>0</v>
      </c>
      <c r="BL130" s="47">
        <f>IFERROR(PIMExport!BL128*1,IFERROR(SUBSTITUTE(PIMExport!BL128,".",",")*1,PIMExport!BL128))</f>
        <v>0</v>
      </c>
      <c r="BM130" s="47">
        <f>IFERROR(PIMExport!BM128*1,IFERROR(SUBSTITUTE(PIMExport!BM128,".",",")*1,PIMExport!BM128))</f>
        <v>0</v>
      </c>
      <c r="BN130" s="47">
        <f>IFERROR(PIMExport!BN128*1,IFERROR(SUBSTITUTE(PIMExport!BN128,".",",")*1,PIMExport!BN128))</f>
        <v>0</v>
      </c>
      <c r="BO130" s="47">
        <f>IFERROR(PIMExport!BO128*1,IFERROR(SUBSTITUTE(PIMExport!BO128,".",",")*1,PIMExport!BO128))</f>
        <v>0</v>
      </c>
      <c r="BP130" s="47">
        <f>IFERROR(PIMExport!BP128*1,IFERROR(SUBSTITUTE(PIMExport!BP128,".",",")*1,PIMExport!BP128))</f>
        <v>0</v>
      </c>
      <c r="BQ130" s="47">
        <f>IFERROR(PIMExport!BQ128*1,IFERROR(SUBSTITUTE(PIMExport!BQ128,".",",")*1,PIMExport!BQ128))</f>
        <v>0</v>
      </c>
      <c r="BR130" s="47">
        <f>IFERROR(PIMExport!BR128*1,IFERROR(SUBSTITUTE(PIMExport!BR128,".",",")*1,PIMExport!BR128))</f>
        <v>0</v>
      </c>
      <c r="BS130" s="47">
        <f>IFERROR(PIMExport!BS128*1,IFERROR(SUBSTITUTE(PIMExport!BS128,".",",")*1,PIMExport!BS128))</f>
        <v>0</v>
      </c>
      <c r="BT130" s="47">
        <f>IFERROR(PIMExport!BT128*1,IFERROR(SUBSTITUTE(PIMExport!BT128,".",",")*1,PIMExport!BT128))</f>
        <v>0</v>
      </c>
      <c r="BU130" s="47">
        <f>IFERROR(PIMExport!BU128*1,IFERROR(SUBSTITUTE(PIMExport!BU128,".",",")*1,PIMExport!BU128))</f>
        <v>0</v>
      </c>
      <c r="BV130" s="47">
        <f>IFERROR(PIMExport!BV128*1,IFERROR(SUBSTITUTE(PIMExport!BV128,".",",")*1,PIMExport!BV128))</f>
        <v>0</v>
      </c>
      <c r="BW130" s="47">
        <f>IFERROR(PIMExport!BW128*1,IFERROR(SUBSTITUTE(PIMExport!BW128,".",",")*1,PIMExport!BW128))</f>
        <v>0</v>
      </c>
      <c r="BX130" s="47">
        <f>IFERROR(PIMExport!BX128*1,IFERROR(SUBSTITUTE(PIMExport!BX128,".",",")*1,PIMExport!BX128))</f>
        <v>0</v>
      </c>
      <c r="BY130" s="47">
        <f>IFERROR(PIMExport!BY128*1,IFERROR(SUBSTITUTE(PIMExport!BY128,".",",")*1,PIMExport!BY128))</f>
        <v>0</v>
      </c>
      <c r="BZ130" s="47">
        <f>IFERROR(PIMExport!BZ128*1,IFERROR(SUBSTITUTE(PIMExport!BZ128,".",",")*1,PIMExport!BZ128))</f>
        <v>0</v>
      </c>
      <c r="CA130" s="47">
        <f>IFERROR(PIMExport!CA128*1,IFERROR(SUBSTITUTE(PIMExport!CA128,".",",")*1,PIMExport!CA128))</f>
        <v>0</v>
      </c>
      <c r="CB130" s="47">
        <f>IFERROR(PIMExport!CB128*1,IFERROR(SUBSTITUTE(PIMExport!CB128,".",",")*1,PIMExport!CB128))</f>
        <v>0</v>
      </c>
      <c r="CC130" s="47">
        <f>IFERROR(PIMExport!CC128*1,IFERROR(SUBSTITUTE(PIMExport!CC128,".",",")*1,PIMExport!CC128))</f>
        <v>0</v>
      </c>
      <c r="CD130" s="47">
        <f>IFERROR(PIMExport!CD128*1,IFERROR(SUBSTITUTE(PIMExport!CD128,".",",")*1,PIMExport!CD128))</f>
        <v>0</v>
      </c>
      <c r="CE130" s="47">
        <f>IFERROR(PIMExport!CE128*1,IFERROR(SUBSTITUTE(PIMExport!CE128,".",",")*1,PIMExport!CE128))</f>
        <v>0</v>
      </c>
      <c r="CF130" s="47">
        <f>IFERROR(PIMExport!CF128*1,IFERROR(SUBSTITUTE(PIMExport!CF128,".",",")*1,PIMExport!CF128))</f>
        <v>0</v>
      </c>
      <c r="CG130" s="47">
        <f>IFERROR(PIMExport!CG128*1,IFERROR(SUBSTITUTE(PIMExport!CG128,".",",")*1,PIMExport!CG128))</f>
        <v>0</v>
      </c>
      <c r="CH130" s="47">
        <f>IFERROR(PIMExport!CH128*1,IFERROR(SUBSTITUTE(PIMExport!CH128,".",",")*1,PIMExport!CH128))</f>
        <v>0</v>
      </c>
      <c r="CI130" s="47">
        <f>IFERROR(PIMExport!CI128*1,IFERROR(SUBSTITUTE(PIMExport!CI128,".",",")*1,PIMExport!CI128))</f>
        <v>0</v>
      </c>
      <c r="CJ130" s="47">
        <f>IFERROR(PIMExport!CJ128*1,IFERROR(SUBSTITUTE(PIMExport!CJ128,".",",")*1,PIMExport!CJ128))</f>
        <v>0</v>
      </c>
      <c r="CK130" s="47">
        <f>IFERROR(PIMExport!CK128*1,IFERROR(SUBSTITUTE(PIMExport!CK128,".",",")*1,PIMExport!CK128))</f>
        <v>0</v>
      </c>
      <c r="CL130" s="47">
        <f>IFERROR(PIMExport!CL128*1,IFERROR(SUBSTITUTE(PIMExport!CL128,".",",")*1,PIMExport!CL128))</f>
        <v>0</v>
      </c>
      <c r="CM130" s="47">
        <f>IFERROR(PIMExport!CM128*1,IFERROR(SUBSTITUTE(PIMExport!CM128,".",",")*1,PIMExport!CM128))</f>
        <v>0</v>
      </c>
      <c r="CN130" s="47">
        <f>IFERROR(PIMExport!CN128*1,IFERROR(SUBSTITUTE(PIMExport!CN128,".",",")*1,PIMExport!CN128))</f>
        <v>0</v>
      </c>
      <c r="CO130" s="47">
        <f>IFERROR(PIMExport!CO128*1,IFERROR(SUBSTITUTE(PIMExport!CO128,".",",")*1,PIMExport!CO128))</f>
        <v>0</v>
      </c>
      <c r="CP130" s="47">
        <f>IFERROR(PIMExport!CP128*1,IFERROR(SUBSTITUTE(PIMExport!CP128,".",",")*1,PIMExport!CP128))</f>
        <v>0</v>
      </c>
      <c r="CQ130" s="47">
        <f>IFERROR(PIMExport!CQ128*1,IFERROR(SUBSTITUTE(PIMExport!CQ128,".",",")*1,PIMExport!CQ128))</f>
        <v>0</v>
      </c>
      <c r="CR130" s="47">
        <f>IFERROR(PIMExport!CR128*1,IFERROR(SUBSTITUTE(PIMExport!CR128,".",",")*1,PIMExport!CR128))</f>
        <v>0</v>
      </c>
      <c r="CS130" s="47">
        <f>IFERROR(PIMExport!CS128*1,IFERROR(SUBSTITUTE(PIMExport!CS128,".",",")*1,PIMExport!CS128))</f>
        <v>0</v>
      </c>
      <c r="CT130" s="47">
        <f>IFERROR(PIMExport!CT128*1,IFERROR(SUBSTITUTE(PIMExport!CT128,".",",")*1,PIMExport!CT128))</f>
        <v>0</v>
      </c>
      <c r="CU130" s="47">
        <f>IFERROR(PIMExport!CU128*1,IFERROR(SUBSTITUTE(PIMExport!CU128,".",",")*1,PIMExport!CU128))</f>
        <v>10</v>
      </c>
      <c r="CV130" s="47">
        <f>IFERROR(PIMExport!CV128*1,IFERROR(SUBSTITUTE(PIMExport!CV128,".",",")*1,PIMExport!CV128))</f>
        <v>7000</v>
      </c>
      <c r="CW130" s="47">
        <f>IFERROR(PIMExport!CW128*1,IFERROR(SUBSTITUTE(PIMExport!CW128,".",",")*1,PIMExport!CW128))</f>
        <v>1.2E-4</v>
      </c>
      <c r="CX130" s="47">
        <f>IFERROR(PIMExport!CX128*1,IFERROR(SUBSTITUTE(PIMExport!CX128,".",",")*1,PIMExport!CX128))</f>
        <v>400</v>
      </c>
      <c r="CY130" s="47">
        <f>IFERROR(PIMExport!CY128*1,IFERROR(SUBSTITUTE(PIMExport!CY128,".",",")*1,PIMExport!CY128))</f>
        <v>0</v>
      </c>
      <c r="CZ130" s="47">
        <f>IFERROR(PIMExport!CZ128*1,IFERROR(SUBSTITUTE(PIMExport!CZ128,".",",")*1,PIMExport!CZ128))</f>
        <v>2600</v>
      </c>
      <c r="DA130" s="47">
        <f>IFERROR(PIMExport!DA128*1,IFERROR(SUBSTITUTE(PIMExport!DA128,".",",")*1,PIMExport!DA128))</f>
        <v>0</v>
      </c>
      <c r="DB130" s="47">
        <f>IFERROR(PIMExport!DB128*1,IFERROR(SUBSTITUTE(PIMExport!DB128,".",",")*1,PIMExport!DB128))</f>
        <v>0</v>
      </c>
      <c r="DC130" s="47">
        <f>IFERROR(PIMExport!DC128*1,IFERROR(SUBSTITUTE(PIMExport!DC128,".",",")*1,PIMExport!DC128))</f>
        <v>17.09</v>
      </c>
      <c r="DD130" s="47">
        <f>IFERROR(PIMExport!DD128*1,IFERROR(SUBSTITUTE(PIMExport!DD128,".",",")*1,PIMExport!DD128))</f>
        <v>0</v>
      </c>
      <c r="DE130" s="47">
        <f>IFERROR(PIMExport!DE128*1,IFERROR(SUBSTITUTE(PIMExport!DE128,".",",")*1,PIMExport!DE128))</f>
        <v>0</v>
      </c>
      <c r="DF130" s="47">
        <f>IFERROR(PIMExport!DF128*1,IFERROR(SUBSTITUTE(PIMExport!DF128,".",",")*1,PIMExport!DF128))</f>
        <v>0</v>
      </c>
      <c r="DG130" s="47">
        <f>IFERROR(PIMExport!DG128*1,IFERROR(SUBSTITUTE(PIMExport!DG128,".",",")*1,PIMExport!DG128))</f>
        <v>0</v>
      </c>
      <c r="DH130" s="47" t="str">
        <f>IFERROR(PIMExport!DH128*1,IFERROR(SUBSTITUTE(PIMExport!DH128,".",",")*1,PIMExport!DH128))</f>
        <v>Equal to or better than 0.025 mm</v>
      </c>
      <c r="DI130" s="47">
        <f>IFERROR(PIMExport!DI128*1,IFERROR(SUBSTITUTE(PIMExport!DI128,".",",")*1,PIMExport!DI128))</f>
        <v>0</v>
      </c>
      <c r="DJ130" s="47" t="str">
        <f>IFERROR(PIMExport!DJ128*1,IFERROR(SUBSTITUTE(PIMExport!DJ128,".",",")*1,PIMExport!DJ128))</f>
        <v>160 x 48 mm</v>
      </c>
      <c r="DK130" s="47" t="str">
        <f>IFERROR(PIMExport!DK128*1,IFERROR(SUBSTITUTE(PIMExport!DK128,".",",")*1,PIMExport!DK128))</f>
        <v>20 mm</v>
      </c>
      <c r="DL130" s="47">
        <f>IFERROR(PIMExport!DL128*1,IFERROR(SUBSTITUTE(PIMExport!DL128,".",",")*1,PIMExport!DL128))</f>
        <v>160</v>
      </c>
      <c r="DM130" s="47">
        <f>IFERROR(PIMExport!DM128*1,IFERROR(SUBSTITUTE(PIMExport!DM128,".",",")*1,PIMExport!DM128))</f>
        <v>0</v>
      </c>
      <c r="DN130" s="47">
        <f>IFERROR(PIMExport!DN128*1,IFERROR(SUBSTITUTE(PIMExport!DN128,".",",")*1,PIMExport!DN128))</f>
        <v>0.8</v>
      </c>
      <c r="DO130" s="47" t="str">
        <f>IFERROR(PIMExport!DO128*1,IFERROR(SUBSTITUTE(PIMExport!DO128,".",",")*1,PIMExport!DO128))</f>
        <v>outside</v>
      </c>
    </row>
    <row r="131" spans="1:119">
      <c r="A131" s="47" t="str">
        <f>IFERROR(PIMExport!A129*1,IFERROR(SUBSTITUTE(PIMExport!A129,".",",")*1,PIMExport!A129))</f>
        <v>2RB16K0</v>
      </c>
      <c r="B131" s="47" t="str">
        <f>IFERROR(PIMExport!B129*1,IFERROR(SUBSTITUTE(PIMExport!B129,".",",")*1,PIMExport!B129))</f>
        <v>BallScrew</v>
      </c>
      <c r="C131" s="47" t="str">
        <f>IFERROR(PIMExport!C129*1,IFERROR(SUBSTITUTE(PIMExport!C129,".",",")*1,PIMExport!C129))</f>
        <v>Ball Guide</v>
      </c>
      <c r="D131" s="47">
        <f>IFERROR(PIMExport!D129*1,IFERROR(SUBSTITUTE(PIMExport!D129,".",",")*1,PIMExport!D129))</f>
        <v>2815</v>
      </c>
      <c r="E131" s="47">
        <f>IFERROR(PIMExport!E129*1,IFERROR(SUBSTITUTE(PIMExport!E129,".",",")*1,PIMExport!E129))</f>
        <v>2.25</v>
      </c>
      <c r="F131" s="47">
        <f>IFERROR(PIMExport!F129*1,IFERROR(SUBSTITUTE(PIMExport!F129,".",",")*1,PIMExport!F129))</f>
        <v>0</v>
      </c>
      <c r="G131" s="47">
        <f>IFERROR(PIMExport!G129*1,IFERROR(SUBSTITUTE(PIMExport!G129,".",",")*1,PIMExport!G129))</f>
        <v>6.17</v>
      </c>
      <c r="H131" s="47">
        <f>IFERROR(PIMExport!H129*1,IFERROR(SUBSTITUTE(PIMExport!H129,".",",")*1,PIMExport!H129))</f>
        <v>1.44</v>
      </c>
      <c r="I131" s="47">
        <f>IFERROR(PIMExport!I129*1,IFERROR(SUBSTITUTE(PIMExport!I129,".",",")*1,PIMExport!I129))</f>
        <v>116</v>
      </c>
      <c r="J131" s="47">
        <f>IFERROR(PIMExport!J129*1,IFERROR(SUBSTITUTE(PIMExport!J129,".",",")*1,PIMExport!J129))</f>
        <v>95</v>
      </c>
      <c r="K131" s="47">
        <f>IFERROR(PIMExport!K129*1,IFERROR(SUBSTITUTE(PIMExport!K129,".",",")*1,PIMExport!K129))</f>
        <v>32</v>
      </c>
      <c r="L131" s="47">
        <f>IFERROR(PIMExport!L129*1,IFERROR(SUBSTITUTE(PIMExport!L129,".",",")*1,PIMExport!L129))</f>
        <v>1.0000000000000001E-5</v>
      </c>
      <c r="M131" s="47">
        <f>IFERROR(PIMExport!M129*1,IFERROR(SUBSTITUTE(PIMExport!M129,".",",")*1,PIMExport!M129))</f>
        <v>0.9</v>
      </c>
      <c r="N131" s="47">
        <f>IFERROR(PIMExport!N129*1,IFERROR(SUBSTITUTE(PIMExport!N129,".",",")*1,PIMExport!N129))</f>
        <v>99999</v>
      </c>
      <c r="O131" s="47">
        <f>IFERROR(PIMExport!O129*1,IFERROR(SUBSTITUTE(PIMExport!O129,".",",")*1,PIMExport!O129))</f>
        <v>99999</v>
      </c>
      <c r="P131" s="47">
        <f>IFERROR(PIMExport!P129*1,IFERROR(SUBSTITUTE(PIMExport!P129,".",",")*1,PIMExport!P129))</f>
        <v>2200</v>
      </c>
      <c r="Q131" s="47">
        <f>IFERROR(PIMExport!Q129*1,IFERROR(SUBSTITUTE(PIMExport!Q129,".",",")*1,PIMExport!Q129))</f>
        <v>0.2</v>
      </c>
      <c r="R131" s="47">
        <f>IFERROR(PIMExport!R129*1,IFERROR(SUBSTITUTE(PIMExport!R129,".",",")*1,PIMExport!R129))</f>
        <v>0.2</v>
      </c>
      <c r="S131" s="47">
        <f>IFERROR(PIMExport!S129*1,IFERROR(SUBSTITUTE(PIMExport!S129,".",",")*1,PIMExport!S129))</f>
        <v>0.2</v>
      </c>
      <c r="T131" s="47">
        <f>IFERROR(PIMExport!T129*1,IFERROR(SUBSTITUTE(PIMExport!T129,".",",")*1,PIMExport!T129))</f>
        <v>0.8</v>
      </c>
      <c r="U131" s="47">
        <f>IFERROR(PIMExport!U129*1,IFERROR(SUBSTITUTE(PIMExport!U129,".",",")*1,PIMExport!U129))</f>
        <v>2E-3</v>
      </c>
      <c r="V131" s="47">
        <f>IFERROR(PIMExport!V129*1,IFERROR(SUBSTITUTE(PIMExport!V129,".",",")*1,PIMExport!V129))</f>
        <v>0</v>
      </c>
      <c r="W131" s="47">
        <f>IFERROR(PIMExport!W129*1,IFERROR(SUBSTITUTE(PIMExport!W129,".",",")*1,PIMExport!W129))</f>
        <v>0</v>
      </c>
      <c r="X131" s="47">
        <f>IFERROR(PIMExport!X129*1,IFERROR(SUBSTITUTE(PIMExport!X129,".",",")*1,PIMExport!X129))</f>
        <v>0</v>
      </c>
      <c r="Y131" s="47">
        <f>IFERROR(PIMExport!Y129*1,IFERROR(SUBSTITUTE(PIMExport!Y129,".",",")*1,PIMExport!Y129))</f>
        <v>2998</v>
      </c>
      <c r="Z131" s="47">
        <f>IFERROR(PIMExport!Z129*1,IFERROR(SUBSTITUTE(PIMExport!Z129,".",",")*1,PIMExport!Z129))</f>
        <v>0</v>
      </c>
      <c r="AA131" s="47">
        <f>IFERROR(PIMExport!AA129*1,IFERROR(SUBSTITUTE(PIMExport!AA129,".",",")*1,PIMExport!AA129))</f>
        <v>0</v>
      </c>
      <c r="AB131" s="47">
        <f>IFERROR(PIMExport!AB129*1,IFERROR(SUBSTITUTE(PIMExport!AB129,".",",")*1,PIMExport!AB129))</f>
        <v>0</v>
      </c>
      <c r="AC131" s="47">
        <f>IFERROR(PIMExport!AC129*1,IFERROR(SUBSTITUTE(PIMExport!AC129,".",",")*1,PIMExport!AC129))</f>
        <v>0</v>
      </c>
      <c r="AD131" s="47">
        <f>IFERROR(PIMExport!AD129*1,IFERROR(SUBSTITUTE(PIMExport!AD129,".",",")*1,PIMExport!AD129))</f>
        <v>0</v>
      </c>
      <c r="AE131" s="47">
        <f>IFERROR(PIMExport!AE129*1,IFERROR(SUBSTITUTE(PIMExport!AE129,".",",")*1,PIMExport!AE129))</f>
        <v>2588</v>
      </c>
      <c r="AF131" s="47">
        <f>IFERROR(PIMExport!AF129*1,IFERROR(SUBSTITUTE(PIMExport!AF129,".",",")*1,PIMExport!AF129))</f>
        <v>5176</v>
      </c>
      <c r="AG131" s="47">
        <f>IFERROR(PIMExport!AG129*1,IFERROR(SUBSTITUTE(PIMExport!AG129,".",",")*1,PIMExport!AG129))</f>
        <v>243</v>
      </c>
      <c r="AH131" s="47">
        <f>IFERROR(PIMExport!AH129*1,IFERROR(SUBSTITUTE(PIMExport!AH129,".",",")*1,PIMExport!AH129))</f>
        <v>299</v>
      </c>
      <c r="AI131" s="47">
        <f>IFERROR(PIMExport!AI129*1,IFERROR(SUBSTITUTE(PIMExport!AI129,".",",")*1,PIMExport!AI129))</f>
        <v>150</v>
      </c>
      <c r="AJ131" s="47">
        <f>IFERROR(PIMExport!AJ129*1,IFERROR(SUBSTITUTE(PIMExport!AJ129,".",",")*1,PIMExport!AJ129))</f>
        <v>0</v>
      </c>
      <c r="AK131" s="47">
        <f>IFERROR(PIMExport!AK129*1,IFERROR(SUBSTITUTE(PIMExport!AK129,".",",")*1,PIMExport!AK129))</f>
        <v>0</v>
      </c>
      <c r="AL131" s="47">
        <f>IFERROR(PIMExport!AL129*1,IFERROR(SUBSTITUTE(PIMExport!AL129,".",",")*1,PIMExport!AL129))</f>
        <v>0.73</v>
      </c>
      <c r="AM131" s="47">
        <f>IFERROR(PIMExport!AM129*1,IFERROR(SUBSTITUTE(PIMExport!AM129,".",",")*1,PIMExport!AM129))</f>
        <v>9.8000000000000007</v>
      </c>
      <c r="AN131" s="47">
        <f>IFERROR(PIMExport!AN129*1,IFERROR(SUBSTITUTE(PIMExport!AN129,".",",")*1,PIMExport!AN129))</f>
        <v>1</v>
      </c>
      <c r="AO131" s="47">
        <f>IFERROR(PIMExport!AO129*1,IFERROR(SUBSTITUTE(PIMExport!AO129,".",",")*1,PIMExport!AO129))</f>
        <v>7040</v>
      </c>
      <c r="AP131" s="47">
        <f>IFERROR(PIMExport!AP129*1,IFERROR(SUBSTITUTE(PIMExport!AP129,".",",")*1,PIMExport!AP129))</f>
        <v>0</v>
      </c>
      <c r="AQ131" s="47">
        <f>IFERROR(PIMExport!AQ129*1,IFERROR(SUBSTITUTE(PIMExport!AQ129,".",",")*1,PIMExport!AQ129))</f>
        <v>0</v>
      </c>
      <c r="AR131" s="47">
        <f>IFERROR(PIMExport!AR129*1,IFERROR(SUBSTITUTE(PIMExport!AR129,".",",")*1,PIMExport!AR129))</f>
        <v>0</v>
      </c>
      <c r="AS131" s="47">
        <f>IFERROR(PIMExport!AS129*1,IFERROR(SUBSTITUTE(PIMExport!AS129,".",",")*1,PIMExport!AS129))</f>
        <v>0</v>
      </c>
      <c r="AT131" s="47">
        <f>IFERROR(PIMExport!AT129*1,IFERROR(SUBSTITUTE(PIMExport!AT129,".",",")*1,PIMExport!AT129))</f>
        <v>0</v>
      </c>
      <c r="AU131" s="47">
        <f>IFERROR(PIMExport!AU129*1,IFERROR(SUBSTITUTE(PIMExport!AU129,".",",")*1,PIMExport!AU129))</f>
        <v>0</v>
      </c>
      <c r="AV131" s="47">
        <f>IFERROR(PIMExport!AV129*1,IFERROR(SUBSTITUTE(PIMExport!AV129,".",",")*1,PIMExport!AV129))</f>
        <v>0</v>
      </c>
      <c r="AW131" s="47">
        <f>IFERROR(PIMExport!AW129*1,IFERROR(SUBSTITUTE(PIMExport!AW129,".",",")*1,PIMExport!AW129))</f>
        <v>0</v>
      </c>
      <c r="AX131" s="47">
        <f>IFERROR(PIMExport!AX129*1,IFERROR(SUBSTITUTE(PIMExport!AX129,".",",")*1,PIMExport!AX129))</f>
        <v>0</v>
      </c>
      <c r="AY131" s="47">
        <f>IFERROR(PIMExport!AY129*1,IFERROR(SUBSTITUTE(PIMExport!AY129,".",",")*1,PIMExport!AY129))</f>
        <v>0</v>
      </c>
      <c r="AZ131" s="47">
        <f>IFERROR(PIMExport!AZ129*1,IFERROR(SUBSTITUTE(PIMExport!AZ129,".",",")*1,PIMExport!AZ129))</f>
        <v>0</v>
      </c>
      <c r="BA131" s="47">
        <f>IFERROR(PIMExport!BA129*1,IFERROR(SUBSTITUTE(PIMExport!BA129,".",",")*1,PIMExport!BA129))</f>
        <v>0</v>
      </c>
      <c r="BB131" s="47">
        <f>IFERROR(PIMExport!BB129*1,IFERROR(SUBSTITUTE(PIMExport!BB129,".",",")*1,PIMExport!BB129))</f>
        <v>0</v>
      </c>
      <c r="BC131" s="47">
        <f>IFERROR(PIMExport!BC129*1,IFERROR(SUBSTITUTE(PIMExport!BC129,".",",")*1,PIMExport!BC129))</f>
        <v>0</v>
      </c>
      <c r="BD131" s="47">
        <f>IFERROR(PIMExport!BD129*1,IFERROR(SUBSTITUTE(PIMExport!BD129,".",",")*1,PIMExport!BD129))</f>
        <v>0</v>
      </c>
      <c r="BE131" s="47">
        <f>IFERROR(PIMExport!BE129*1,IFERROR(SUBSTITUTE(PIMExport!BE129,".",",")*1,PIMExport!BE129))</f>
        <v>0</v>
      </c>
      <c r="BF131" s="47">
        <f>IFERROR(PIMExport!BF129*1,IFERROR(SUBSTITUTE(PIMExport!BF129,".",",")*1,PIMExport!BF129))</f>
        <v>0</v>
      </c>
      <c r="BG131" s="47">
        <f>IFERROR(PIMExport!BG129*1,IFERROR(SUBSTITUTE(PIMExport!BG129,".",",")*1,PIMExport!BG129))</f>
        <v>185</v>
      </c>
      <c r="BH131" s="47">
        <f>IFERROR(PIMExport!BH129*1,IFERROR(SUBSTITUTE(PIMExport!BH129,".",",")*1,PIMExport!BH129))</f>
        <v>0</v>
      </c>
      <c r="BI131" s="47">
        <f>IFERROR(PIMExport!BI129*1,IFERROR(SUBSTITUTE(PIMExport!BI129,".",",")*1,PIMExport!BI129))</f>
        <v>0</v>
      </c>
      <c r="BJ131" s="47">
        <f>IFERROR(PIMExport!BJ129*1,IFERROR(SUBSTITUTE(PIMExport!BJ129,".",",")*1,PIMExport!BJ129))</f>
        <v>0</v>
      </c>
      <c r="BK131" s="47">
        <f>IFERROR(PIMExport!BK129*1,IFERROR(SUBSTITUTE(PIMExport!BK129,".",",")*1,PIMExport!BK129))</f>
        <v>0</v>
      </c>
      <c r="BL131" s="47">
        <f>IFERROR(PIMExport!BL129*1,IFERROR(SUBSTITUTE(PIMExport!BL129,".",",")*1,PIMExport!BL129))</f>
        <v>0</v>
      </c>
      <c r="BM131" s="47">
        <f>IFERROR(PIMExport!BM129*1,IFERROR(SUBSTITUTE(PIMExport!BM129,".",",")*1,PIMExport!BM129))</f>
        <v>0</v>
      </c>
      <c r="BN131" s="47">
        <f>IFERROR(PIMExport!BN129*1,IFERROR(SUBSTITUTE(PIMExport!BN129,".",",")*1,PIMExport!BN129))</f>
        <v>0</v>
      </c>
      <c r="BO131" s="47">
        <f>IFERROR(PIMExport!BO129*1,IFERROR(SUBSTITUTE(PIMExport!BO129,".",",")*1,PIMExport!BO129))</f>
        <v>0</v>
      </c>
      <c r="BP131" s="47">
        <f>IFERROR(PIMExport!BP129*1,IFERROR(SUBSTITUTE(PIMExport!BP129,".",",")*1,PIMExport!BP129))</f>
        <v>0</v>
      </c>
      <c r="BQ131" s="47">
        <f>IFERROR(PIMExport!BQ129*1,IFERROR(SUBSTITUTE(PIMExport!BQ129,".",",")*1,PIMExport!BQ129))</f>
        <v>0</v>
      </c>
      <c r="BR131" s="47">
        <f>IFERROR(PIMExport!BR129*1,IFERROR(SUBSTITUTE(PIMExport!BR129,".",",")*1,PIMExport!BR129))</f>
        <v>0</v>
      </c>
      <c r="BS131" s="47">
        <f>IFERROR(PIMExport!BS129*1,IFERROR(SUBSTITUTE(PIMExport!BS129,".",",")*1,PIMExport!BS129))</f>
        <v>0</v>
      </c>
      <c r="BT131" s="47">
        <f>IFERROR(PIMExport!BT129*1,IFERROR(SUBSTITUTE(PIMExport!BT129,".",",")*1,PIMExport!BT129))</f>
        <v>0</v>
      </c>
      <c r="BU131" s="47">
        <f>IFERROR(PIMExport!BU129*1,IFERROR(SUBSTITUTE(PIMExport!BU129,".",",")*1,PIMExport!BU129))</f>
        <v>0</v>
      </c>
      <c r="BV131" s="47">
        <f>IFERROR(PIMExport!BV129*1,IFERROR(SUBSTITUTE(PIMExport!BV129,".",",")*1,PIMExport!BV129))</f>
        <v>0</v>
      </c>
      <c r="BW131" s="47">
        <f>IFERROR(PIMExport!BW129*1,IFERROR(SUBSTITUTE(PIMExport!BW129,".",",")*1,PIMExport!BW129))</f>
        <v>0</v>
      </c>
      <c r="BX131" s="47">
        <f>IFERROR(PIMExport!BX129*1,IFERROR(SUBSTITUTE(PIMExport!BX129,".",",")*1,PIMExport!BX129))</f>
        <v>0</v>
      </c>
      <c r="BY131" s="47">
        <f>IFERROR(PIMExport!BY129*1,IFERROR(SUBSTITUTE(PIMExport!BY129,".",",")*1,PIMExport!BY129))</f>
        <v>0</v>
      </c>
      <c r="BZ131" s="47">
        <f>IFERROR(PIMExport!BZ129*1,IFERROR(SUBSTITUTE(PIMExport!BZ129,".",",")*1,PIMExport!BZ129))</f>
        <v>0</v>
      </c>
      <c r="CA131" s="47">
        <f>IFERROR(PIMExport!CA129*1,IFERROR(SUBSTITUTE(PIMExport!CA129,".",",")*1,PIMExport!CA129))</f>
        <v>0</v>
      </c>
      <c r="CB131" s="47">
        <f>IFERROR(PIMExport!CB129*1,IFERROR(SUBSTITUTE(PIMExport!CB129,".",",")*1,PIMExport!CB129))</f>
        <v>0</v>
      </c>
      <c r="CC131" s="47">
        <f>IFERROR(PIMExport!CC129*1,IFERROR(SUBSTITUTE(PIMExport!CC129,".",",")*1,PIMExport!CC129))</f>
        <v>0</v>
      </c>
      <c r="CD131" s="47">
        <f>IFERROR(PIMExport!CD129*1,IFERROR(SUBSTITUTE(PIMExport!CD129,".",",")*1,PIMExport!CD129))</f>
        <v>0</v>
      </c>
      <c r="CE131" s="47">
        <f>IFERROR(PIMExport!CE129*1,IFERROR(SUBSTITUTE(PIMExport!CE129,".",",")*1,PIMExport!CE129))</f>
        <v>0</v>
      </c>
      <c r="CF131" s="47">
        <f>IFERROR(PIMExport!CF129*1,IFERROR(SUBSTITUTE(PIMExport!CF129,".",",")*1,PIMExport!CF129))</f>
        <v>0</v>
      </c>
      <c r="CG131" s="47">
        <f>IFERROR(PIMExport!CG129*1,IFERROR(SUBSTITUTE(PIMExport!CG129,".",",")*1,PIMExport!CG129))</f>
        <v>0</v>
      </c>
      <c r="CH131" s="47">
        <f>IFERROR(PIMExport!CH129*1,IFERROR(SUBSTITUTE(PIMExport!CH129,".",",")*1,PIMExport!CH129))</f>
        <v>0</v>
      </c>
      <c r="CI131" s="47">
        <f>IFERROR(PIMExport!CI129*1,IFERROR(SUBSTITUTE(PIMExport!CI129,".",",")*1,PIMExport!CI129))</f>
        <v>0</v>
      </c>
      <c r="CJ131" s="47">
        <f>IFERROR(PIMExport!CJ129*1,IFERROR(SUBSTITUTE(PIMExport!CJ129,".",",")*1,PIMExport!CJ129))</f>
        <v>0</v>
      </c>
      <c r="CK131" s="47">
        <f>IFERROR(PIMExport!CK129*1,IFERROR(SUBSTITUTE(PIMExport!CK129,".",",")*1,PIMExport!CK129))</f>
        <v>0</v>
      </c>
      <c r="CL131" s="47">
        <f>IFERROR(PIMExport!CL129*1,IFERROR(SUBSTITUTE(PIMExport!CL129,".",",")*1,PIMExport!CL129))</f>
        <v>0</v>
      </c>
      <c r="CM131" s="47">
        <f>IFERROR(PIMExport!CM129*1,IFERROR(SUBSTITUTE(PIMExport!CM129,".",",")*1,PIMExport!CM129))</f>
        <v>0</v>
      </c>
      <c r="CN131" s="47">
        <f>IFERROR(PIMExport!CN129*1,IFERROR(SUBSTITUTE(PIMExport!CN129,".",",")*1,PIMExport!CN129))</f>
        <v>0</v>
      </c>
      <c r="CO131" s="47">
        <f>IFERROR(PIMExport!CO129*1,IFERROR(SUBSTITUTE(PIMExport!CO129,".",",")*1,PIMExport!CO129))</f>
        <v>0</v>
      </c>
      <c r="CP131" s="47">
        <f>IFERROR(PIMExport!CP129*1,IFERROR(SUBSTITUTE(PIMExport!CP129,".",",")*1,PIMExport!CP129))</f>
        <v>0</v>
      </c>
      <c r="CQ131" s="47">
        <f>IFERROR(PIMExport!CQ129*1,IFERROR(SUBSTITUTE(PIMExport!CQ129,".",",")*1,PIMExport!CQ129))</f>
        <v>0</v>
      </c>
      <c r="CR131" s="47">
        <f>IFERROR(PIMExport!CR129*1,IFERROR(SUBSTITUTE(PIMExport!CR129,".",",")*1,PIMExport!CR129))</f>
        <v>0</v>
      </c>
      <c r="CS131" s="47">
        <f>IFERROR(PIMExport!CS129*1,IFERROR(SUBSTITUTE(PIMExport!CS129,".",",")*1,PIMExport!CS129))</f>
        <v>0</v>
      </c>
      <c r="CT131" s="47">
        <f>IFERROR(PIMExport!CT129*1,IFERROR(SUBSTITUTE(PIMExport!CT129,".",",")*1,PIMExport!CT129))</f>
        <v>0</v>
      </c>
      <c r="CU131" s="47">
        <f>IFERROR(PIMExport!CU129*1,IFERROR(SUBSTITUTE(PIMExport!CU129,".",",")*1,PIMExport!CU129))</f>
        <v>20</v>
      </c>
      <c r="CV131" s="47">
        <f>IFERROR(PIMExport!CV129*1,IFERROR(SUBSTITUTE(PIMExport!CV129,".",",")*1,PIMExport!CV129))</f>
        <v>6700</v>
      </c>
      <c r="CW131" s="47">
        <f>IFERROR(PIMExport!CW129*1,IFERROR(SUBSTITUTE(PIMExport!CW129,".",",")*1,PIMExport!CW129))</f>
        <v>1.2E-4</v>
      </c>
      <c r="CX131" s="47">
        <f>IFERROR(PIMExport!CX129*1,IFERROR(SUBSTITUTE(PIMExport!CX129,".",",")*1,PIMExport!CX129))</f>
        <v>400</v>
      </c>
      <c r="CY131" s="47">
        <f>IFERROR(PIMExport!CY129*1,IFERROR(SUBSTITUTE(PIMExport!CY129,".",",")*1,PIMExport!CY129))</f>
        <v>0</v>
      </c>
      <c r="CZ131" s="47">
        <f>IFERROR(PIMExport!CZ129*1,IFERROR(SUBSTITUTE(PIMExport!CZ129,".",",")*1,PIMExport!CZ129))</f>
        <v>2600</v>
      </c>
      <c r="DA131" s="47">
        <f>IFERROR(PIMExport!DA129*1,IFERROR(SUBSTITUTE(PIMExport!DA129,".",",")*1,PIMExport!DA129))</f>
        <v>0</v>
      </c>
      <c r="DB131" s="47">
        <f>IFERROR(PIMExport!DB129*1,IFERROR(SUBSTITUTE(PIMExport!DB129,".",",")*1,PIMExport!DB129))</f>
        <v>0</v>
      </c>
      <c r="DC131" s="47">
        <f>IFERROR(PIMExport!DC129*1,IFERROR(SUBSTITUTE(PIMExport!DC129,".",",")*1,PIMExport!DC129))</f>
        <v>17.09</v>
      </c>
      <c r="DD131" s="47">
        <f>IFERROR(PIMExport!DD129*1,IFERROR(SUBSTITUTE(PIMExport!DD129,".",",")*1,PIMExport!DD129))</f>
        <v>0</v>
      </c>
      <c r="DE131" s="47">
        <f>IFERROR(PIMExport!DE129*1,IFERROR(SUBSTITUTE(PIMExport!DE129,".",",")*1,PIMExport!DE129))</f>
        <v>0</v>
      </c>
      <c r="DF131" s="47">
        <f>IFERROR(PIMExport!DF129*1,IFERROR(SUBSTITUTE(PIMExport!DF129,".",",")*1,PIMExport!DF129))</f>
        <v>0</v>
      </c>
      <c r="DG131" s="47">
        <f>IFERROR(PIMExport!DG129*1,IFERROR(SUBSTITUTE(PIMExport!DG129,".",",")*1,PIMExport!DG129))</f>
        <v>0</v>
      </c>
      <c r="DH131" s="47" t="str">
        <f>IFERROR(PIMExport!DH129*1,IFERROR(SUBSTITUTE(PIMExport!DH129,".",",")*1,PIMExport!DH129))</f>
        <v>Equal to or better than 0.025 mm</v>
      </c>
      <c r="DI131" s="47">
        <f>IFERROR(PIMExport!DI129*1,IFERROR(SUBSTITUTE(PIMExport!DI129,".",",")*1,PIMExport!DI129))</f>
        <v>0</v>
      </c>
      <c r="DJ131" s="47" t="str">
        <f>IFERROR(PIMExport!DJ129*1,IFERROR(SUBSTITUTE(PIMExport!DJ129,".",",")*1,PIMExport!DJ129))</f>
        <v>160 x 48 mm</v>
      </c>
      <c r="DK131" s="47" t="str">
        <f>IFERROR(PIMExport!DK129*1,IFERROR(SUBSTITUTE(PIMExport!DK129,".",",")*1,PIMExport!DK129))</f>
        <v>20 mm</v>
      </c>
      <c r="DL131" s="47">
        <f>IFERROR(PIMExport!DL129*1,IFERROR(SUBSTITUTE(PIMExport!DL129,".",",")*1,PIMExport!DL129))</f>
        <v>160</v>
      </c>
      <c r="DM131" s="47">
        <f>IFERROR(PIMExport!DM129*1,IFERROR(SUBSTITUTE(PIMExport!DM129,".",",")*1,PIMExport!DM129))</f>
        <v>0</v>
      </c>
      <c r="DN131" s="47">
        <f>IFERROR(PIMExport!DN129*1,IFERROR(SUBSTITUTE(PIMExport!DN129,".",",")*1,PIMExport!DN129))</f>
        <v>0.8</v>
      </c>
      <c r="DO131" s="47" t="str">
        <f>IFERROR(PIMExport!DO129*1,IFERROR(SUBSTITUTE(PIMExport!DO129,".",",")*1,PIMExport!DO129))</f>
        <v>outside</v>
      </c>
    </row>
    <row r="132" spans="1:119">
      <c r="A132" s="47" t="str">
        <f>IFERROR(PIMExport!A130*1,IFERROR(SUBSTITUTE(PIMExport!A130,".",",")*1,PIMExport!A130))</f>
        <v>MS25LA0</v>
      </c>
      <c r="B132" s="47" t="str">
        <f>IFERROR(PIMExport!B130*1,IFERROR(SUBSTITUTE(PIMExport!B130,".",",")*1,PIMExport!B130))</f>
        <v>Leadscrew</v>
      </c>
      <c r="C132" s="47" t="str">
        <f>IFERROR(PIMExport!C130*1,IFERROR(SUBSTITUTE(PIMExport!C130,".",",")*1,PIMExport!C130))</f>
        <v>Ball Guide</v>
      </c>
      <c r="D132" s="47">
        <f>IFERROR(PIMExport!D130*1,IFERROR(SUBSTITUTE(PIMExport!D130,".",",")*1,PIMExport!D130))</f>
        <v>705.5</v>
      </c>
      <c r="E132" s="47">
        <f>IFERROR(PIMExport!E130*1,IFERROR(SUBSTITUTE(PIMExport!E130,".",",")*1,PIMExport!E130))</f>
        <v>6.5000000000000002E-2</v>
      </c>
      <c r="F132" s="47">
        <f>IFERROR(PIMExport!F130*1,IFERROR(SUBSTITUTE(PIMExport!F130,".",",")*1,PIMExport!F130))</f>
        <v>0</v>
      </c>
      <c r="G132" s="47">
        <f>IFERROR(PIMExport!G130*1,IFERROR(SUBSTITUTE(PIMExport!G130,".",",")*1,PIMExport!G130))</f>
        <v>0.47</v>
      </c>
      <c r="H132" s="47">
        <f>IFERROR(PIMExport!H130*1,IFERROR(SUBSTITUTE(PIMExport!H130,".",",")*1,PIMExport!H130))</f>
        <v>0.18</v>
      </c>
      <c r="I132" s="47">
        <f>IFERROR(PIMExport!I130*1,IFERROR(SUBSTITUTE(PIMExport!I130,".",",")*1,PIMExport!I130))</f>
        <v>27.7</v>
      </c>
      <c r="J132" s="47">
        <f>IFERROR(PIMExport!J130*1,IFERROR(SUBSTITUTE(PIMExport!J130,".",",")*1,PIMExport!J130))</f>
        <v>30</v>
      </c>
      <c r="K132" s="47">
        <f>IFERROR(PIMExport!K130*1,IFERROR(SUBSTITUTE(PIMExport!K130,".",",")*1,PIMExport!K130))</f>
        <v>12.5</v>
      </c>
      <c r="L132" s="47">
        <f>IFERROR(PIMExport!L130*1,IFERROR(SUBSTITUTE(PIMExport!L130,".",",")*1,PIMExport!L130))</f>
        <v>1.9999999999999999E-6</v>
      </c>
      <c r="M132" s="47">
        <f>IFERROR(PIMExport!M130*1,IFERROR(SUBSTITUTE(PIMExport!M130,".",",")*1,PIMExport!M130))</f>
        <v>0.3</v>
      </c>
      <c r="N132" s="47">
        <f>IFERROR(PIMExport!N130*1,IFERROR(SUBSTITUTE(PIMExport!N130,".",",")*1,PIMExport!N130))</f>
        <v>99999</v>
      </c>
      <c r="O132" s="47">
        <f>IFERROR(PIMExport!O130*1,IFERROR(SUBSTITUTE(PIMExport!O130,".",",")*1,PIMExport!O130))</f>
        <v>99999</v>
      </c>
      <c r="P132" s="47">
        <f>IFERROR(PIMExport!P130*1,IFERROR(SUBSTITUTE(PIMExport!P130,".",",")*1,PIMExport!P130))</f>
        <v>2000</v>
      </c>
      <c r="Q132" s="47">
        <f>IFERROR(PIMExport!Q130*1,IFERROR(SUBSTITUTE(PIMExport!Q130,".",",")*1,PIMExport!Q130))</f>
        <v>2.8000000000000001E-2</v>
      </c>
      <c r="R132" s="47">
        <f>IFERROR(PIMExport!R130*1,IFERROR(SUBSTITUTE(PIMExport!R130,".",",")*1,PIMExport!R130))</f>
        <v>2.8000000000000001E-2</v>
      </c>
      <c r="S132" s="47">
        <f>IFERROR(PIMExport!S130*1,IFERROR(SUBSTITUTE(PIMExport!S130,".",",")*1,PIMExport!S130))</f>
        <v>2.8000000000000001E-2</v>
      </c>
      <c r="T132" s="47">
        <f>IFERROR(PIMExport!T130*1,IFERROR(SUBSTITUTE(PIMExport!T130,".",",")*1,PIMExport!T130))</f>
        <v>0.3</v>
      </c>
      <c r="U132" s="47">
        <f>IFERROR(PIMExport!U130*1,IFERROR(SUBSTITUTE(PIMExport!U130,".",",")*1,PIMExport!U130))</f>
        <v>2E-3</v>
      </c>
      <c r="V132" s="47">
        <f>IFERROR(PIMExport!V130*1,IFERROR(SUBSTITUTE(PIMExport!V130,".",",")*1,PIMExport!V130))</f>
        <v>0</v>
      </c>
      <c r="W132" s="47">
        <f>IFERROR(PIMExport!W130*1,IFERROR(SUBSTITUTE(PIMExport!W130,".",",")*1,PIMExport!W130))</f>
        <v>0</v>
      </c>
      <c r="X132" s="47">
        <f>IFERROR(PIMExport!X130*1,IFERROR(SUBSTITUTE(PIMExport!X130,".",",")*1,PIMExport!X130))</f>
        <v>0</v>
      </c>
      <c r="Y132" s="47">
        <f>IFERROR(PIMExport!Y130*1,IFERROR(SUBSTITUTE(PIMExport!Y130,".",",")*1,PIMExport!Y130))</f>
        <v>17.8</v>
      </c>
      <c r="Z132" s="47">
        <f>IFERROR(PIMExport!Z130*1,IFERROR(SUBSTITUTE(PIMExport!Z130,".",",")*1,PIMExport!Z130))</f>
        <v>0</v>
      </c>
      <c r="AA132" s="47">
        <f>IFERROR(PIMExport!AA130*1,IFERROR(SUBSTITUTE(PIMExport!AA130,".",",")*1,PIMExport!AA130))</f>
        <v>0</v>
      </c>
      <c r="AB132" s="47">
        <f>IFERROR(PIMExport!AB130*1,IFERROR(SUBSTITUTE(PIMExport!AB130,".",",")*1,PIMExport!AB130))</f>
        <v>0</v>
      </c>
      <c r="AC132" s="47">
        <f>IFERROR(PIMExport!AC130*1,IFERROR(SUBSTITUTE(PIMExport!AC130,".",",")*1,PIMExport!AC130))</f>
        <v>0</v>
      </c>
      <c r="AD132" s="47">
        <f>IFERROR(PIMExport!AD130*1,IFERROR(SUBSTITUTE(PIMExport!AD130,".",",")*1,PIMExport!AD130))</f>
        <v>0</v>
      </c>
      <c r="AE132" s="47">
        <f>IFERROR(PIMExport!AE130*1,IFERROR(SUBSTITUTE(PIMExport!AE130,".",",")*1,PIMExport!AE130))</f>
        <v>100</v>
      </c>
      <c r="AF132" s="47">
        <f>IFERROR(PIMExport!AF130*1,IFERROR(SUBSTITUTE(PIMExport!AF130,".",",")*1,PIMExport!AF130))</f>
        <v>100</v>
      </c>
      <c r="AG132" s="47">
        <f>IFERROR(PIMExport!AG130*1,IFERROR(SUBSTITUTE(PIMExport!AG130,".",",")*1,PIMExport!AG130))</f>
        <v>1.4</v>
      </c>
      <c r="AH132" s="47">
        <f>IFERROR(PIMExport!AH130*1,IFERROR(SUBSTITUTE(PIMExport!AH130,".",",")*1,PIMExport!AH130))</f>
        <v>1.3</v>
      </c>
      <c r="AI132" s="47">
        <f>IFERROR(PIMExport!AI130*1,IFERROR(SUBSTITUTE(PIMExport!AI130,".",",")*1,PIMExport!AI130))</f>
        <v>2.7</v>
      </c>
      <c r="AJ132" s="47">
        <f>IFERROR(PIMExport!AJ130*1,IFERROR(SUBSTITUTE(PIMExport!AJ130,".",",")*1,PIMExport!AJ130))</f>
        <v>0</v>
      </c>
      <c r="AK132" s="47">
        <f>IFERROR(PIMExport!AK130*1,IFERROR(SUBSTITUTE(PIMExport!AK130,".",",")*1,PIMExport!AK130))</f>
        <v>0</v>
      </c>
      <c r="AL132" s="47">
        <f>IFERROR(PIMExport!AL130*1,IFERROR(SUBSTITUTE(PIMExport!AL130,".",",")*1,PIMExport!AL130))</f>
        <v>2.1081999999999899E-2</v>
      </c>
      <c r="AM132" s="47">
        <f>IFERROR(PIMExport!AM130*1,IFERROR(SUBSTITUTE(PIMExport!AM130,".",",")*1,PIMExport!AM130))</f>
        <v>9.8000000000000007</v>
      </c>
      <c r="AN132" s="47">
        <f>IFERROR(PIMExport!AN130*1,IFERROR(SUBSTITUTE(PIMExport!AN130,".",",")*1,PIMExport!AN130))</f>
        <v>1</v>
      </c>
      <c r="AO132" s="47">
        <f>IFERROR(PIMExport!AO130*1,IFERROR(SUBSTITUTE(PIMExport!AO130,".",",")*1,PIMExport!AO130))</f>
        <v>340</v>
      </c>
      <c r="AP132" s="47">
        <f>IFERROR(PIMExport!AP130*1,IFERROR(SUBSTITUTE(PIMExport!AP130,".",",")*1,PIMExport!AP130))</f>
        <v>0</v>
      </c>
      <c r="AQ132" s="47">
        <f>IFERROR(PIMExport!AQ130*1,IFERROR(SUBSTITUTE(PIMExport!AQ130,".",",")*1,PIMExport!AQ130))</f>
        <v>0</v>
      </c>
      <c r="AR132" s="47">
        <f>IFERROR(PIMExport!AR130*1,IFERROR(SUBSTITUTE(PIMExport!AR130,".",",")*1,PIMExport!AR130))</f>
        <v>0</v>
      </c>
      <c r="AS132" s="47">
        <f>IFERROR(PIMExport!AS130*1,IFERROR(SUBSTITUTE(PIMExport!AS130,".",",")*1,PIMExport!AS130))</f>
        <v>0</v>
      </c>
      <c r="AT132" s="47">
        <f>IFERROR(PIMExport!AT130*1,IFERROR(SUBSTITUTE(PIMExport!AT130,".",",")*1,PIMExport!AT130))</f>
        <v>0</v>
      </c>
      <c r="AU132" s="47">
        <f>IFERROR(PIMExport!AU130*1,IFERROR(SUBSTITUTE(PIMExport!AU130,".",",")*1,PIMExport!AU130))</f>
        <v>0</v>
      </c>
      <c r="AV132" s="47">
        <f>IFERROR(PIMExport!AV130*1,IFERROR(SUBSTITUTE(PIMExport!AV130,".",",")*1,PIMExport!AV130))</f>
        <v>0</v>
      </c>
      <c r="AW132" s="47">
        <f>IFERROR(PIMExport!AW130*1,IFERROR(SUBSTITUTE(PIMExport!AW130,".",",")*1,PIMExport!AW130))</f>
        <v>0</v>
      </c>
      <c r="AX132" s="47">
        <f>IFERROR(PIMExport!AX130*1,IFERROR(SUBSTITUTE(PIMExport!AX130,".",",")*1,PIMExport!AX130))</f>
        <v>0</v>
      </c>
      <c r="AY132" s="47">
        <f>IFERROR(PIMExport!AY130*1,IFERROR(SUBSTITUTE(PIMExport!AY130,".",",")*1,PIMExport!AY130))</f>
        <v>0</v>
      </c>
      <c r="AZ132" s="47">
        <f>IFERROR(PIMExport!AZ130*1,IFERROR(SUBSTITUTE(PIMExport!AZ130,".",",")*1,PIMExport!AZ130))</f>
        <v>0</v>
      </c>
      <c r="BA132" s="47">
        <f>IFERROR(PIMExport!BA130*1,IFERROR(SUBSTITUTE(PIMExport!BA130,".",",")*1,PIMExport!BA130))</f>
        <v>0</v>
      </c>
      <c r="BB132" s="47">
        <f>IFERROR(PIMExport!BB130*1,IFERROR(SUBSTITUTE(PIMExport!BB130,".",",")*1,PIMExport!BB130))</f>
        <v>0</v>
      </c>
      <c r="BC132" s="47">
        <f>IFERROR(PIMExport!BC130*1,IFERROR(SUBSTITUTE(PIMExport!BC130,".",",")*1,PIMExport!BC130))</f>
        <v>0</v>
      </c>
      <c r="BD132" s="47">
        <f>IFERROR(PIMExport!BD130*1,IFERROR(SUBSTITUTE(PIMExport!BD130,".",",")*1,PIMExport!BD130))</f>
        <v>0</v>
      </c>
      <c r="BE132" s="47">
        <f>IFERROR(PIMExport!BE130*1,IFERROR(SUBSTITUTE(PIMExport!BE130,".",",")*1,PIMExport!BE130))</f>
        <v>0</v>
      </c>
      <c r="BF132" s="47">
        <f>IFERROR(PIMExport!BF130*1,IFERROR(SUBSTITUTE(PIMExport!BF130,".",",")*1,PIMExport!BF130))</f>
        <v>0</v>
      </c>
      <c r="BG132" s="47">
        <f>IFERROR(PIMExport!BG130*1,IFERROR(SUBSTITUTE(PIMExport!BG130,".",",")*1,PIMExport!BG130))</f>
        <v>95</v>
      </c>
      <c r="BH132" s="47">
        <f>IFERROR(PIMExport!BH130*1,IFERROR(SUBSTITUTE(PIMExport!BH130,".",",")*1,PIMExport!BH130))</f>
        <v>0</v>
      </c>
      <c r="BI132" s="47">
        <f>IFERROR(PIMExport!BI130*1,IFERROR(SUBSTITUTE(PIMExport!BI130,".",",")*1,PIMExport!BI130))</f>
        <v>0</v>
      </c>
      <c r="BJ132" s="47">
        <f>IFERROR(PIMExport!BJ130*1,IFERROR(SUBSTITUTE(PIMExport!BJ130,".",",")*1,PIMExport!BJ130))</f>
        <v>0</v>
      </c>
      <c r="BK132" s="47">
        <f>IFERROR(PIMExport!BK130*1,IFERROR(SUBSTITUTE(PIMExport!BK130,".",",")*1,PIMExport!BK130))</f>
        <v>0</v>
      </c>
      <c r="BL132" s="47">
        <f>IFERROR(PIMExport!BL130*1,IFERROR(SUBSTITUTE(PIMExport!BL130,".",",")*1,PIMExport!BL130))</f>
        <v>0</v>
      </c>
      <c r="BM132" s="47">
        <f>IFERROR(PIMExport!BM130*1,IFERROR(SUBSTITUTE(PIMExport!BM130,".",",")*1,PIMExport!BM130))</f>
        <v>0</v>
      </c>
      <c r="BN132" s="47">
        <f>IFERROR(PIMExport!BN130*1,IFERROR(SUBSTITUTE(PIMExport!BN130,".",",")*1,PIMExport!BN130))</f>
        <v>0</v>
      </c>
      <c r="BO132" s="47">
        <f>IFERROR(PIMExport!BO130*1,IFERROR(SUBSTITUTE(PIMExport!BO130,".",",")*1,PIMExport!BO130))</f>
        <v>0</v>
      </c>
      <c r="BP132" s="47">
        <f>IFERROR(PIMExport!BP130*1,IFERROR(SUBSTITUTE(PIMExport!BP130,".",",")*1,PIMExport!BP130))</f>
        <v>0</v>
      </c>
      <c r="BQ132" s="47">
        <f>IFERROR(PIMExport!BQ130*1,IFERROR(SUBSTITUTE(PIMExport!BQ130,".",",")*1,PIMExport!BQ130))</f>
        <v>0</v>
      </c>
      <c r="BR132" s="47">
        <f>IFERROR(PIMExport!BR130*1,IFERROR(SUBSTITUTE(PIMExport!BR130,".",",")*1,PIMExport!BR130))</f>
        <v>0</v>
      </c>
      <c r="BS132" s="47">
        <f>IFERROR(PIMExport!BS130*1,IFERROR(SUBSTITUTE(PIMExport!BS130,".",",")*1,PIMExport!BS130))</f>
        <v>0</v>
      </c>
      <c r="BT132" s="47">
        <f>IFERROR(PIMExport!BT130*1,IFERROR(SUBSTITUTE(PIMExport!BT130,".",",")*1,PIMExport!BT130))</f>
        <v>0</v>
      </c>
      <c r="BU132" s="47">
        <f>IFERROR(PIMExport!BU130*1,IFERROR(SUBSTITUTE(PIMExport!BU130,".",",")*1,PIMExport!BU130))</f>
        <v>0</v>
      </c>
      <c r="BV132" s="47">
        <f>IFERROR(PIMExport!BV130*1,IFERROR(SUBSTITUTE(PIMExport!BV130,".",",")*1,PIMExport!BV130))</f>
        <v>0</v>
      </c>
      <c r="BW132" s="47">
        <f>IFERROR(PIMExport!BW130*1,IFERROR(SUBSTITUTE(PIMExport!BW130,".",",")*1,PIMExport!BW130))</f>
        <v>0</v>
      </c>
      <c r="BX132" s="47">
        <f>IFERROR(PIMExport!BX130*1,IFERROR(SUBSTITUTE(PIMExport!BX130,".",",")*1,PIMExport!BX130))</f>
        <v>0</v>
      </c>
      <c r="BY132" s="47">
        <f>IFERROR(PIMExport!BY130*1,IFERROR(SUBSTITUTE(PIMExport!BY130,".",",")*1,PIMExport!BY130))</f>
        <v>0</v>
      </c>
      <c r="BZ132" s="47">
        <f>IFERROR(PIMExport!BZ130*1,IFERROR(SUBSTITUTE(PIMExport!BZ130,".",",")*1,PIMExport!BZ130))</f>
        <v>0</v>
      </c>
      <c r="CA132" s="47">
        <f>IFERROR(PIMExport!CA130*1,IFERROR(SUBSTITUTE(PIMExport!CA130,".",",")*1,PIMExport!CA130))</f>
        <v>0</v>
      </c>
      <c r="CB132" s="47">
        <f>IFERROR(PIMExport!CB130*1,IFERROR(SUBSTITUTE(PIMExport!CB130,".",",")*1,PIMExport!CB130))</f>
        <v>0</v>
      </c>
      <c r="CC132" s="47">
        <f>IFERROR(PIMExport!CC130*1,IFERROR(SUBSTITUTE(PIMExport!CC130,".",",")*1,PIMExport!CC130))</f>
        <v>0</v>
      </c>
      <c r="CD132" s="47">
        <f>IFERROR(PIMExport!CD130*1,IFERROR(SUBSTITUTE(PIMExport!CD130,".",",")*1,PIMExport!CD130))</f>
        <v>0</v>
      </c>
      <c r="CE132" s="47">
        <f>IFERROR(PIMExport!CE130*1,IFERROR(SUBSTITUTE(PIMExport!CE130,".",",")*1,PIMExport!CE130))</f>
        <v>0</v>
      </c>
      <c r="CF132" s="47">
        <f>IFERROR(PIMExport!CF130*1,IFERROR(SUBSTITUTE(PIMExport!CF130,".",",")*1,PIMExport!CF130))</f>
        <v>0</v>
      </c>
      <c r="CG132" s="47">
        <f>IFERROR(PIMExport!CG130*1,IFERROR(SUBSTITUTE(PIMExport!CG130,".",",")*1,PIMExport!CG130))</f>
        <v>0</v>
      </c>
      <c r="CH132" s="47">
        <f>IFERROR(PIMExport!CH130*1,IFERROR(SUBSTITUTE(PIMExport!CH130,".",",")*1,PIMExport!CH130))</f>
        <v>0</v>
      </c>
      <c r="CI132" s="47">
        <f>IFERROR(PIMExport!CI130*1,IFERROR(SUBSTITUTE(PIMExport!CI130,".",",")*1,PIMExport!CI130))</f>
        <v>0</v>
      </c>
      <c r="CJ132" s="47">
        <f>IFERROR(PIMExport!CJ130*1,IFERROR(SUBSTITUTE(PIMExport!CJ130,".",",")*1,PIMExport!CJ130))</f>
        <v>0</v>
      </c>
      <c r="CK132" s="47">
        <f>IFERROR(PIMExport!CK130*1,IFERROR(SUBSTITUTE(PIMExport!CK130,".",",")*1,PIMExport!CK130))</f>
        <v>0</v>
      </c>
      <c r="CL132" s="47">
        <f>IFERROR(PIMExport!CL130*1,IFERROR(SUBSTITUTE(PIMExport!CL130,".",",")*1,PIMExport!CL130))</f>
        <v>0</v>
      </c>
      <c r="CM132" s="47">
        <f>IFERROR(PIMExport!CM130*1,IFERROR(SUBSTITUTE(PIMExport!CM130,".",",")*1,PIMExport!CM130))</f>
        <v>0</v>
      </c>
      <c r="CN132" s="47">
        <f>IFERROR(PIMExport!CN130*1,IFERROR(SUBSTITUTE(PIMExport!CN130,".",",")*1,PIMExport!CN130))</f>
        <v>0</v>
      </c>
      <c r="CO132" s="47">
        <f>IFERROR(PIMExport!CO130*1,IFERROR(SUBSTITUTE(PIMExport!CO130,".",",")*1,PIMExport!CO130))</f>
        <v>0</v>
      </c>
      <c r="CP132" s="47">
        <f>IFERROR(PIMExport!CP130*1,IFERROR(SUBSTITUTE(PIMExport!CP130,".",",")*1,PIMExport!CP130))</f>
        <v>0</v>
      </c>
      <c r="CQ132" s="47">
        <f>IFERROR(PIMExport!CQ130*1,IFERROR(SUBSTITUTE(PIMExport!CQ130,".",",")*1,PIMExport!CQ130))</f>
        <v>0</v>
      </c>
      <c r="CR132" s="47">
        <f>IFERROR(PIMExport!CR130*1,IFERROR(SUBSTITUTE(PIMExport!CR130,".",",")*1,PIMExport!CR130))</f>
        <v>0</v>
      </c>
      <c r="CS132" s="47">
        <f>IFERROR(PIMExport!CS130*1,IFERROR(SUBSTITUTE(PIMExport!CS130,".",",")*1,PIMExport!CS130))</f>
        <v>0</v>
      </c>
      <c r="CT132" s="47">
        <f>IFERROR(PIMExport!CT130*1,IFERROR(SUBSTITUTE(PIMExport!CT130,".",",")*1,PIMExport!CT130))</f>
        <v>0</v>
      </c>
      <c r="CU132" s="47">
        <f>IFERROR(PIMExport!CU130*1,IFERROR(SUBSTITUTE(PIMExport!CU130,".",",")*1,PIMExport!CU130))</f>
        <v>0.63500000000000001</v>
      </c>
      <c r="CV132" s="47">
        <f>IFERROR(PIMExport!CV130*1,IFERROR(SUBSTITUTE(PIMExport!CV130,".",",")*1,PIMExport!CV130))</f>
        <v>0</v>
      </c>
      <c r="CW132" s="47">
        <f>IFERROR(PIMExport!CW130*1,IFERROR(SUBSTITUTE(PIMExport!CW130,".",",")*1,PIMExport!CW130))</f>
        <v>1.3E-6</v>
      </c>
      <c r="CX132" s="47">
        <f>IFERROR(PIMExport!CX130*1,IFERROR(SUBSTITUTE(PIMExport!CX130,".",",")*1,PIMExport!CX130))</f>
        <v>0</v>
      </c>
      <c r="CY132" s="47">
        <f>IFERROR(PIMExport!CY130*1,IFERROR(SUBSTITUTE(PIMExport!CY130,".",",")*1,PIMExport!CY130))</f>
        <v>0</v>
      </c>
      <c r="CZ132" s="47">
        <f>IFERROR(PIMExport!CZ130*1,IFERROR(SUBSTITUTE(PIMExport!CZ130,".",",")*1,PIMExport!CZ130))</f>
        <v>500</v>
      </c>
      <c r="DA132" s="47">
        <f>IFERROR(PIMExport!DA130*1,IFERROR(SUBSTITUTE(PIMExport!DA130,".",",")*1,PIMExport!DA130))</f>
        <v>0</v>
      </c>
      <c r="DB132" s="47">
        <f>IFERROR(PIMExport!DB130*1,IFERROR(SUBSTITUTE(PIMExport!DB130,".",",")*1,PIMExport!DB130))</f>
        <v>0</v>
      </c>
      <c r="DC132" s="47">
        <f>IFERROR(PIMExport!DC130*1,IFERROR(SUBSTITUTE(PIMExport!DC130,".",",")*1,PIMExport!DC130))</f>
        <v>4.32</v>
      </c>
      <c r="DD132" s="47">
        <f>IFERROR(PIMExport!DD130*1,IFERROR(SUBSTITUTE(PIMExport!DD130,".",",")*1,PIMExport!DD130))</f>
        <v>0</v>
      </c>
      <c r="DE132" s="47">
        <f>IFERROR(PIMExport!DE130*1,IFERROR(SUBSTITUTE(PIMExport!DE130,".",",")*1,PIMExport!DE130))</f>
        <v>0</v>
      </c>
      <c r="DF132" s="47">
        <f>IFERROR(PIMExport!DF130*1,IFERROR(SUBSTITUTE(PIMExport!DF130,".",",")*1,PIMExport!DF130))</f>
        <v>0</v>
      </c>
      <c r="DG132" s="47">
        <f>IFERROR(PIMExport!DG130*1,IFERROR(SUBSTITUTE(PIMExport!DG130,".",",")*1,PIMExport!DG130))</f>
        <v>0</v>
      </c>
      <c r="DH132" s="47" t="str">
        <f>IFERROR(PIMExport!DH130*1,IFERROR(SUBSTITUTE(PIMExport!DH130,".",",")*1,PIMExport!DH130))</f>
        <v>Equal to or better than 0.025 mm</v>
      </c>
      <c r="DI132" s="47">
        <f>IFERROR(PIMExport!DI130*1,IFERROR(SUBSTITUTE(PIMExport!DI130,".",",")*1,PIMExport!DI130))</f>
        <v>0</v>
      </c>
      <c r="DJ132" s="47" t="str">
        <f>IFERROR(PIMExport!DJ130*1,IFERROR(SUBSTITUTE(PIMExport!DJ130,".",",")*1,PIMExport!DJ130))</f>
        <v>50 x 25 mm</v>
      </c>
      <c r="DK132" s="47" t="str">
        <f>IFERROR(PIMExport!DK130*1,IFERROR(SUBSTITUTE(PIMExport!DK130,".",",")*1,PIMExport!DK130))</f>
        <v>0.25 in</v>
      </c>
      <c r="DL132" s="47">
        <f>IFERROR(PIMExport!DL130*1,IFERROR(SUBSTITUTE(PIMExport!DL130,".",",")*1,PIMExport!DL130))</f>
        <v>65</v>
      </c>
      <c r="DM132" s="47">
        <f>IFERROR(PIMExport!DM130*1,IFERROR(SUBSTITUTE(PIMExport!DM130,".",",")*1,PIMExport!DM130))</f>
        <v>0</v>
      </c>
      <c r="DN132" s="47">
        <f>IFERROR(PIMExport!DN130*1,IFERROR(SUBSTITUTE(PIMExport!DN130,".",",")*1,PIMExport!DN130))</f>
        <v>0.8</v>
      </c>
      <c r="DO132" s="47" t="str">
        <f>IFERROR(PIMExport!DO130*1,IFERROR(SUBSTITUTE(PIMExport!DO130,".",",")*1,PIMExport!DO130))</f>
        <v>outside</v>
      </c>
    </row>
    <row r="133" spans="1:119">
      <c r="A133" s="47" t="str">
        <f>IFERROR(PIMExport!A131*1,IFERROR(SUBSTITUTE(PIMExport!A131,".",",")*1,PIMExport!A131))</f>
        <v>MS25LB0</v>
      </c>
      <c r="B133" s="47" t="str">
        <f>IFERROR(PIMExport!B131*1,IFERROR(SUBSTITUTE(PIMExport!B131,".",",")*1,PIMExport!B131))</f>
        <v>Leadscrew</v>
      </c>
      <c r="C133" s="47" t="str">
        <f>IFERROR(PIMExport!C131*1,IFERROR(SUBSTITUTE(PIMExport!C131,".",",")*1,PIMExport!C131))</f>
        <v>Ball Guide</v>
      </c>
      <c r="D133" s="47">
        <f>IFERROR(PIMExport!D131*1,IFERROR(SUBSTITUTE(PIMExport!D131,".",",")*1,PIMExport!D131))</f>
        <v>705.5</v>
      </c>
      <c r="E133" s="47">
        <f>IFERROR(PIMExport!E131*1,IFERROR(SUBSTITUTE(PIMExport!E131,".",",")*1,PIMExport!E131))</f>
        <v>6.5000000000000002E-2</v>
      </c>
      <c r="F133" s="47">
        <f>IFERROR(PIMExport!F131*1,IFERROR(SUBSTITUTE(PIMExport!F131,".",",")*1,PIMExport!F131))</f>
        <v>0</v>
      </c>
      <c r="G133" s="47">
        <f>IFERROR(PIMExport!G131*1,IFERROR(SUBSTITUTE(PIMExport!G131,".",",")*1,PIMExport!G131))</f>
        <v>0.47</v>
      </c>
      <c r="H133" s="47">
        <f>IFERROR(PIMExport!H131*1,IFERROR(SUBSTITUTE(PIMExport!H131,".",",")*1,PIMExport!H131))</f>
        <v>0.18</v>
      </c>
      <c r="I133" s="47">
        <f>IFERROR(PIMExport!I131*1,IFERROR(SUBSTITUTE(PIMExport!I131,".",",")*1,PIMExport!I131))</f>
        <v>27.7</v>
      </c>
      <c r="J133" s="47">
        <f>IFERROR(PIMExport!J131*1,IFERROR(SUBSTITUTE(PIMExport!J131,".",",")*1,PIMExport!J131))</f>
        <v>30</v>
      </c>
      <c r="K133" s="47">
        <f>IFERROR(PIMExport!K131*1,IFERROR(SUBSTITUTE(PIMExport!K131,".",",")*1,PIMExport!K131))</f>
        <v>12.5</v>
      </c>
      <c r="L133" s="47">
        <f>IFERROR(PIMExport!L131*1,IFERROR(SUBSTITUTE(PIMExport!L131,".",",")*1,PIMExport!L131))</f>
        <v>1.9999999999999999E-6</v>
      </c>
      <c r="M133" s="47">
        <f>IFERROR(PIMExport!M131*1,IFERROR(SUBSTITUTE(PIMExport!M131,".",",")*1,PIMExport!M131))</f>
        <v>0.46</v>
      </c>
      <c r="N133" s="47">
        <f>IFERROR(PIMExport!N131*1,IFERROR(SUBSTITUTE(PIMExport!N131,".",",")*1,PIMExport!N131))</f>
        <v>99999</v>
      </c>
      <c r="O133" s="47">
        <f>IFERROR(PIMExport!O131*1,IFERROR(SUBSTITUTE(PIMExport!O131,".",",")*1,PIMExport!O131))</f>
        <v>99999</v>
      </c>
      <c r="P133" s="47">
        <f>IFERROR(PIMExport!P131*1,IFERROR(SUBSTITUTE(PIMExport!P131,".",",")*1,PIMExport!P131))</f>
        <v>2000</v>
      </c>
      <c r="Q133" s="47">
        <f>IFERROR(PIMExport!Q131*1,IFERROR(SUBSTITUTE(PIMExport!Q131,".",",")*1,PIMExport!Q131))</f>
        <v>2.8000000000000001E-2</v>
      </c>
      <c r="R133" s="47">
        <f>IFERROR(PIMExport!R131*1,IFERROR(SUBSTITUTE(PIMExport!R131,".",",")*1,PIMExport!R131))</f>
        <v>2.8000000000000001E-2</v>
      </c>
      <c r="S133" s="47">
        <f>IFERROR(PIMExport!S131*1,IFERROR(SUBSTITUTE(PIMExport!S131,".",",")*1,PIMExport!S131))</f>
        <v>2.8000000000000001E-2</v>
      </c>
      <c r="T133" s="47">
        <f>IFERROR(PIMExport!T131*1,IFERROR(SUBSTITUTE(PIMExport!T131,".",",")*1,PIMExport!T131))</f>
        <v>0.3</v>
      </c>
      <c r="U133" s="47">
        <f>IFERROR(PIMExport!U131*1,IFERROR(SUBSTITUTE(PIMExport!U131,".",",")*1,PIMExport!U131))</f>
        <v>2E-3</v>
      </c>
      <c r="V133" s="47">
        <f>IFERROR(PIMExport!V131*1,IFERROR(SUBSTITUTE(PIMExport!V131,".",",")*1,PIMExport!V131))</f>
        <v>0</v>
      </c>
      <c r="W133" s="47">
        <f>IFERROR(PIMExport!W131*1,IFERROR(SUBSTITUTE(PIMExport!W131,".",",")*1,PIMExport!W131))</f>
        <v>0</v>
      </c>
      <c r="X133" s="47">
        <f>IFERROR(PIMExport!X131*1,IFERROR(SUBSTITUTE(PIMExport!X131,".",",")*1,PIMExport!X131))</f>
        <v>0</v>
      </c>
      <c r="Y133" s="47">
        <f>IFERROR(PIMExport!Y131*1,IFERROR(SUBSTITUTE(PIMExport!Y131,".",",")*1,PIMExport!Y131))</f>
        <v>17.8</v>
      </c>
      <c r="Z133" s="47">
        <f>IFERROR(PIMExport!Z131*1,IFERROR(SUBSTITUTE(PIMExport!Z131,".",",")*1,PIMExport!Z131))</f>
        <v>0</v>
      </c>
      <c r="AA133" s="47">
        <f>IFERROR(PIMExport!AA131*1,IFERROR(SUBSTITUTE(PIMExport!AA131,".",",")*1,PIMExport!AA131))</f>
        <v>0</v>
      </c>
      <c r="AB133" s="47">
        <f>IFERROR(PIMExport!AB131*1,IFERROR(SUBSTITUTE(PIMExport!AB131,".",",")*1,PIMExport!AB131))</f>
        <v>0</v>
      </c>
      <c r="AC133" s="47">
        <f>IFERROR(PIMExport!AC131*1,IFERROR(SUBSTITUTE(PIMExport!AC131,".",",")*1,PIMExport!AC131))</f>
        <v>0</v>
      </c>
      <c r="AD133" s="47">
        <f>IFERROR(PIMExport!AD131*1,IFERROR(SUBSTITUTE(PIMExport!AD131,".",",")*1,PIMExport!AD131))</f>
        <v>0</v>
      </c>
      <c r="AE133" s="47">
        <f>IFERROR(PIMExport!AE131*1,IFERROR(SUBSTITUTE(PIMExport!AE131,".",",")*1,PIMExport!AE131))</f>
        <v>100</v>
      </c>
      <c r="AF133" s="47">
        <f>IFERROR(PIMExport!AF131*1,IFERROR(SUBSTITUTE(PIMExport!AF131,".",",")*1,PIMExport!AF131))</f>
        <v>100</v>
      </c>
      <c r="AG133" s="47">
        <f>IFERROR(PIMExport!AG131*1,IFERROR(SUBSTITUTE(PIMExport!AG131,".",",")*1,PIMExport!AG131))</f>
        <v>1.4</v>
      </c>
      <c r="AH133" s="47">
        <f>IFERROR(PIMExport!AH131*1,IFERROR(SUBSTITUTE(PIMExport!AH131,".",",")*1,PIMExport!AH131))</f>
        <v>1.3</v>
      </c>
      <c r="AI133" s="47">
        <f>IFERROR(PIMExport!AI131*1,IFERROR(SUBSTITUTE(PIMExport!AI131,".",",")*1,PIMExport!AI131))</f>
        <v>2.7</v>
      </c>
      <c r="AJ133" s="47">
        <f>IFERROR(PIMExport!AJ131*1,IFERROR(SUBSTITUTE(PIMExport!AJ131,".",",")*1,PIMExport!AJ131))</f>
        <v>0</v>
      </c>
      <c r="AK133" s="47">
        <f>IFERROR(PIMExport!AK131*1,IFERROR(SUBSTITUTE(PIMExport!AK131,".",",")*1,PIMExport!AK131))</f>
        <v>0</v>
      </c>
      <c r="AL133" s="47">
        <f>IFERROR(PIMExport!AL131*1,IFERROR(SUBSTITUTE(PIMExport!AL131,".",",")*1,PIMExport!AL131))</f>
        <v>4.2417999999999997E-2</v>
      </c>
      <c r="AM133" s="47">
        <f>IFERROR(PIMExport!AM131*1,IFERROR(SUBSTITUTE(PIMExport!AM131,".",",")*1,PIMExport!AM131))</f>
        <v>9.8000000000000007</v>
      </c>
      <c r="AN133" s="47">
        <f>IFERROR(PIMExport!AN131*1,IFERROR(SUBSTITUTE(PIMExport!AN131,".",",")*1,PIMExport!AN131))</f>
        <v>1</v>
      </c>
      <c r="AO133" s="47">
        <f>IFERROR(PIMExport!AO131*1,IFERROR(SUBSTITUTE(PIMExport!AO131,".",",")*1,PIMExport!AO131))</f>
        <v>340</v>
      </c>
      <c r="AP133" s="47">
        <f>IFERROR(PIMExport!AP131*1,IFERROR(SUBSTITUTE(PIMExport!AP131,".",",")*1,PIMExport!AP131))</f>
        <v>0</v>
      </c>
      <c r="AQ133" s="47">
        <f>IFERROR(PIMExport!AQ131*1,IFERROR(SUBSTITUTE(PIMExport!AQ131,".",",")*1,PIMExport!AQ131))</f>
        <v>0</v>
      </c>
      <c r="AR133" s="47">
        <f>IFERROR(PIMExport!AR131*1,IFERROR(SUBSTITUTE(PIMExport!AR131,".",",")*1,PIMExport!AR131))</f>
        <v>0</v>
      </c>
      <c r="AS133" s="47">
        <f>IFERROR(PIMExport!AS131*1,IFERROR(SUBSTITUTE(PIMExport!AS131,".",",")*1,PIMExport!AS131))</f>
        <v>0</v>
      </c>
      <c r="AT133" s="47">
        <f>IFERROR(PIMExport!AT131*1,IFERROR(SUBSTITUTE(PIMExport!AT131,".",",")*1,PIMExport!AT131))</f>
        <v>0</v>
      </c>
      <c r="AU133" s="47">
        <f>IFERROR(PIMExport!AU131*1,IFERROR(SUBSTITUTE(PIMExport!AU131,".",",")*1,PIMExport!AU131))</f>
        <v>0</v>
      </c>
      <c r="AV133" s="47">
        <f>IFERROR(PIMExport!AV131*1,IFERROR(SUBSTITUTE(PIMExport!AV131,".",",")*1,PIMExport!AV131))</f>
        <v>0</v>
      </c>
      <c r="AW133" s="47">
        <f>IFERROR(PIMExport!AW131*1,IFERROR(SUBSTITUTE(PIMExport!AW131,".",",")*1,PIMExport!AW131))</f>
        <v>0</v>
      </c>
      <c r="AX133" s="47">
        <f>IFERROR(PIMExport!AX131*1,IFERROR(SUBSTITUTE(PIMExport!AX131,".",",")*1,PIMExport!AX131))</f>
        <v>0</v>
      </c>
      <c r="AY133" s="47">
        <f>IFERROR(PIMExport!AY131*1,IFERROR(SUBSTITUTE(PIMExport!AY131,".",",")*1,PIMExport!AY131))</f>
        <v>0</v>
      </c>
      <c r="AZ133" s="47">
        <f>IFERROR(PIMExport!AZ131*1,IFERROR(SUBSTITUTE(PIMExport!AZ131,".",",")*1,PIMExport!AZ131))</f>
        <v>0</v>
      </c>
      <c r="BA133" s="47">
        <f>IFERROR(PIMExport!BA131*1,IFERROR(SUBSTITUTE(PIMExport!BA131,".",",")*1,PIMExport!BA131))</f>
        <v>0</v>
      </c>
      <c r="BB133" s="47">
        <f>IFERROR(PIMExport!BB131*1,IFERROR(SUBSTITUTE(PIMExport!BB131,".",",")*1,PIMExport!BB131))</f>
        <v>0</v>
      </c>
      <c r="BC133" s="47">
        <f>IFERROR(PIMExport!BC131*1,IFERROR(SUBSTITUTE(PIMExport!BC131,".",",")*1,PIMExport!BC131))</f>
        <v>0</v>
      </c>
      <c r="BD133" s="47">
        <f>IFERROR(PIMExport!BD131*1,IFERROR(SUBSTITUTE(PIMExport!BD131,".",",")*1,PIMExport!BD131))</f>
        <v>0</v>
      </c>
      <c r="BE133" s="47">
        <f>IFERROR(PIMExport!BE131*1,IFERROR(SUBSTITUTE(PIMExport!BE131,".",",")*1,PIMExport!BE131))</f>
        <v>0</v>
      </c>
      <c r="BF133" s="47">
        <f>IFERROR(PIMExport!BF131*1,IFERROR(SUBSTITUTE(PIMExport!BF131,".",",")*1,PIMExport!BF131))</f>
        <v>0</v>
      </c>
      <c r="BG133" s="47">
        <f>IFERROR(PIMExport!BG131*1,IFERROR(SUBSTITUTE(PIMExport!BG131,".",",")*1,PIMExport!BG131))</f>
        <v>95</v>
      </c>
      <c r="BH133" s="47">
        <f>IFERROR(PIMExport!BH131*1,IFERROR(SUBSTITUTE(PIMExport!BH131,".",",")*1,PIMExport!BH131))</f>
        <v>0</v>
      </c>
      <c r="BI133" s="47">
        <f>IFERROR(PIMExport!BI131*1,IFERROR(SUBSTITUTE(PIMExport!BI131,".",",")*1,PIMExport!BI131))</f>
        <v>0</v>
      </c>
      <c r="BJ133" s="47">
        <f>IFERROR(PIMExport!BJ131*1,IFERROR(SUBSTITUTE(PIMExport!BJ131,".",",")*1,PIMExport!BJ131))</f>
        <v>0</v>
      </c>
      <c r="BK133" s="47">
        <f>IFERROR(PIMExport!BK131*1,IFERROR(SUBSTITUTE(PIMExport!BK131,".",",")*1,PIMExport!BK131))</f>
        <v>0</v>
      </c>
      <c r="BL133" s="47">
        <f>IFERROR(PIMExport!BL131*1,IFERROR(SUBSTITUTE(PIMExport!BL131,".",",")*1,PIMExport!BL131))</f>
        <v>0</v>
      </c>
      <c r="BM133" s="47">
        <f>IFERROR(PIMExport!BM131*1,IFERROR(SUBSTITUTE(PIMExport!BM131,".",",")*1,PIMExport!BM131))</f>
        <v>0</v>
      </c>
      <c r="BN133" s="47">
        <f>IFERROR(PIMExport!BN131*1,IFERROR(SUBSTITUTE(PIMExport!BN131,".",",")*1,PIMExport!BN131))</f>
        <v>0</v>
      </c>
      <c r="BO133" s="47">
        <f>IFERROR(PIMExport!BO131*1,IFERROR(SUBSTITUTE(PIMExport!BO131,".",",")*1,PIMExport!BO131))</f>
        <v>0</v>
      </c>
      <c r="BP133" s="47">
        <f>IFERROR(PIMExport!BP131*1,IFERROR(SUBSTITUTE(PIMExport!BP131,".",",")*1,PIMExport!BP131))</f>
        <v>0</v>
      </c>
      <c r="BQ133" s="47">
        <f>IFERROR(PIMExport!BQ131*1,IFERROR(SUBSTITUTE(PIMExport!BQ131,".",",")*1,PIMExport!BQ131))</f>
        <v>0</v>
      </c>
      <c r="BR133" s="47">
        <f>IFERROR(PIMExport!BR131*1,IFERROR(SUBSTITUTE(PIMExport!BR131,".",",")*1,PIMExport!BR131))</f>
        <v>0</v>
      </c>
      <c r="BS133" s="47">
        <f>IFERROR(PIMExport!BS131*1,IFERROR(SUBSTITUTE(PIMExport!BS131,".",",")*1,PIMExport!BS131))</f>
        <v>0</v>
      </c>
      <c r="BT133" s="47">
        <f>IFERROR(PIMExport!BT131*1,IFERROR(SUBSTITUTE(PIMExport!BT131,".",",")*1,PIMExport!BT131))</f>
        <v>0</v>
      </c>
      <c r="BU133" s="47">
        <f>IFERROR(PIMExport!BU131*1,IFERROR(SUBSTITUTE(PIMExport!BU131,".",",")*1,PIMExport!BU131))</f>
        <v>0</v>
      </c>
      <c r="BV133" s="47">
        <f>IFERROR(PIMExport!BV131*1,IFERROR(SUBSTITUTE(PIMExport!BV131,".",",")*1,PIMExport!BV131))</f>
        <v>0</v>
      </c>
      <c r="BW133" s="47">
        <f>IFERROR(PIMExport!BW131*1,IFERROR(SUBSTITUTE(PIMExport!BW131,".",",")*1,PIMExport!BW131))</f>
        <v>0</v>
      </c>
      <c r="BX133" s="47">
        <f>IFERROR(PIMExport!BX131*1,IFERROR(SUBSTITUTE(PIMExport!BX131,".",",")*1,PIMExport!BX131))</f>
        <v>0</v>
      </c>
      <c r="BY133" s="47">
        <f>IFERROR(PIMExport!BY131*1,IFERROR(SUBSTITUTE(PIMExport!BY131,".",",")*1,PIMExport!BY131))</f>
        <v>0</v>
      </c>
      <c r="BZ133" s="47">
        <f>IFERROR(PIMExport!BZ131*1,IFERROR(SUBSTITUTE(PIMExport!BZ131,".",",")*1,PIMExport!BZ131))</f>
        <v>0</v>
      </c>
      <c r="CA133" s="47">
        <f>IFERROR(PIMExport!CA131*1,IFERROR(SUBSTITUTE(PIMExport!CA131,".",",")*1,PIMExport!CA131))</f>
        <v>0</v>
      </c>
      <c r="CB133" s="47">
        <f>IFERROR(PIMExport!CB131*1,IFERROR(SUBSTITUTE(PIMExport!CB131,".",",")*1,PIMExport!CB131))</f>
        <v>0</v>
      </c>
      <c r="CC133" s="47">
        <f>IFERROR(PIMExport!CC131*1,IFERROR(SUBSTITUTE(PIMExport!CC131,".",",")*1,PIMExport!CC131))</f>
        <v>0</v>
      </c>
      <c r="CD133" s="47">
        <f>IFERROR(PIMExport!CD131*1,IFERROR(SUBSTITUTE(PIMExport!CD131,".",",")*1,PIMExport!CD131))</f>
        <v>0</v>
      </c>
      <c r="CE133" s="47">
        <f>IFERROR(PIMExport!CE131*1,IFERROR(SUBSTITUTE(PIMExport!CE131,".",",")*1,PIMExport!CE131))</f>
        <v>0</v>
      </c>
      <c r="CF133" s="47">
        <f>IFERROR(PIMExport!CF131*1,IFERROR(SUBSTITUTE(PIMExport!CF131,".",",")*1,PIMExport!CF131))</f>
        <v>0</v>
      </c>
      <c r="CG133" s="47">
        <f>IFERROR(PIMExport!CG131*1,IFERROR(SUBSTITUTE(PIMExport!CG131,".",",")*1,PIMExport!CG131))</f>
        <v>0</v>
      </c>
      <c r="CH133" s="47">
        <f>IFERROR(PIMExport!CH131*1,IFERROR(SUBSTITUTE(PIMExport!CH131,".",",")*1,PIMExport!CH131))</f>
        <v>0</v>
      </c>
      <c r="CI133" s="47">
        <f>IFERROR(PIMExport!CI131*1,IFERROR(SUBSTITUTE(PIMExport!CI131,".",",")*1,PIMExport!CI131))</f>
        <v>0</v>
      </c>
      <c r="CJ133" s="47">
        <f>IFERROR(PIMExport!CJ131*1,IFERROR(SUBSTITUTE(PIMExport!CJ131,".",",")*1,PIMExport!CJ131))</f>
        <v>0</v>
      </c>
      <c r="CK133" s="47">
        <f>IFERROR(PIMExport!CK131*1,IFERROR(SUBSTITUTE(PIMExport!CK131,".",",")*1,PIMExport!CK131))</f>
        <v>0</v>
      </c>
      <c r="CL133" s="47">
        <f>IFERROR(PIMExport!CL131*1,IFERROR(SUBSTITUTE(PIMExport!CL131,".",",")*1,PIMExport!CL131))</f>
        <v>0</v>
      </c>
      <c r="CM133" s="47">
        <f>IFERROR(PIMExport!CM131*1,IFERROR(SUBSTITUTE(PIMExport!CM131,".",",")*1,PIMExport!CM131))</f>
        <v>0</v>
      </c>
      <c r="CN133" s="47">
        <f>IFERROR(PIMExport!CN131*1,IFERROR(SUBSTITUTE(PIMExport!CN131,".",",")*1,PIMExport!CN131))</f>
        <v>0</v>
      </c>
      <c r="CO133" s="47">
        <f>IFERROR(PIMExport!CO131*1,IFERROR(SUBSTITUTE(PIMExport!CO131,".",",")*1,PIMExport!CO131))</f>
        <v>0</v>
      </c>
      <c r="CP133" s="47">
        <f>IFERROR(PIMExport!CP131*1,IFERROR(SUBSTITUTE(PIMExport!CP131,".",",")*1,PIMExport!CP131))</f>
        <v>0</v>
      </c>
      <c r="CQ133" s="47">
        <f>IFERROR(PIMExport!CQ131*1,IFERROR(SUBSTITUTE(PIMExport!CQ131,".",",")*1,PIMExport!CQ131))</f>
        <v>0</v>
      </c>
      <c r="CR133" s="47">
        <f>IFERROR(PIMExport!CR131*1,IFERROR(SUBSTITUTE(PIMExport!CR131,".",",")*1,PIMExport!CR131))</f>
        <v>0</v>
      </c>
      <c r="CS133" s="47">
        <f>IFERROR(PIMExport!CS131*1,IFERROR(SUBSTITUTE(PIMExport!CS131,".",",")*1,PIMExport!CS131))</f>
        <v>0</v>
      </c>
      <c r="CT133" s="47">
        <f>IFERROR(PIMExport!CT131*1,IFERROR(SUBSTITUTE(PIMExport!CT131,".",",")*1,PIMExport!CT131))</f>
        <v>0</v>
      </c>
      <c r="CU133" s="47">
        <f>IFERROR(PIMExport!CU131*1,IFERROR(SUBSTITUTE(PIMExport!CU131,".",",")*1,PIMExport!CU131))</f>
        <v>1.27</v>
      </c>
      <c r="CV133" s="47">
        <f>IFERROR(PIMExport!CV131*1,IFERROR(SUBSTITUTE(PIMExport!CV131,".",",")*1,PIMExport!CV131))</f>
        <v>0</v>
      </c>
      <c r="CW133" s="47">
        <f>IFERROR(PIMExport!CW131*1,IFERROR(SUBSTITUTE(PIMExport!CW131,".",",")*1,PIMExport!CW131))</f>
        <v>1.3E-6</v>
      </c>
      <c r="CX133" s="47">
        <f>IFERROR(PIMExport!CX131*1,IFERROR(SUBSTITUTE(PIMExport!CX131,".",",")*1,PIMExport!CX131))</f>
        <v>0</v>
      </c>
      <c r="CY133" s="47">
        <f>IFERROR(PIMExport!CY131*1,IFERROR(SUBSTITUTE(PIMExport!CY131,".",",")*1,PIMExport!CY131))</f>
        <v>0</v>
      </c>
      <c r="CZ133" s="47">
        <f>IFERROR(PIMExport!CZ131*1,IFERROR(SUBSTITUTE(PIMExport!CZ131,".",",")*1,PIMExport!CZ131))</f>
        <v>500</v>
      </c>
      <c r="DA133" s="47">
        <f>IFERROR(PIMExport!DA131*1,IFERROR(SUBSTITUTE(PIMExport!DA131,".",",")*1,PIMExport!DA131))</f>
        <v>0</v>
      </c>
      <c r="DB133" s="47">
        <f>IFERROR(PIMExport!DB131*1,IFERROR(SUBSTITUTE(PIMExport!DB131,".",",")*1,PIMExport!DB131))</f>
        <v>0</v>
      </c>
      <c r="DC133" s="47">
        <f>IFERROR(PIMExport!DC131*1,IFERROR(SUBSTITUTE(PIMExport!DC131,".",",")*1,PIMExport!DC131))</f>
        <v>4.32</v>
      </c>
      <c r="DD133" s="47">
        <f>IFERROR(PIMExport!DD131*1,IFERROR(SUBSTITUTE(PIMExport!DD131,".",",")*1,PIMExport!DD131))</f>
        <v>0</v>
      </c>
      <c r="DE133" s="47">
        <f>IFERROR(PIMExport!DE131*1,IFERROR(SUBSTITUTE(PIMExport!DE131,".",",")*1,PIMExport!DE131))</f>
        <v>0</v>
      </c>
      <c r="DF133" s="47">
        <f>IFERROR(PIMExport!DF131*1,IFERROR(SUBSTITUTE(PIMExport!DF131,".",",")*1,PIMExport!DF131))</f>
        <v>0</v>
      </c>
      <c r="DG133" s="47">
        <f>IFERROR(PIMExport!DG131*1,IFERROR(SUBSTITUTE(PIMExport!DG131,".",",")*1,PIMExport!DG131))</f>
        <v>0</v>
      </c>
      <c r="DH133" s="47" t="str">
        <f>IFERROR(PIMExport!DH131*1,IFERROR(SUBSTITUTE(PIMExport!DH131,".",",")*1,PIMExport!DH131))</f>
        <v>Equal to or better than 0.025 mm</v>
      </c>
      <c r="DI133" s="47">
        <f>IFERROR(PIMExport!DI131*1,IFERROR(SUBSTITUTE(PIMExport!DI131,".",",")*1,PIMExport!DI131))</f>
        <v>0</v>
      </c>
      <c r="DJ133" s="47" t="str">
        <f>IFERROR(PIMExport!DJ131*1,IFERROR(SUBSTITUTE(PIMExport!DJ131,".",",")*1,PIMExport!DJ131))</f>
        <v>50 x 25 mm</v>
      </c>
      <c r="DK133" s="47" t="str">
        <f>IFERROR(PIMExport!DK131*1,IFERROR(SUBSTITUTE(PIMExport!DK131,".",",")*1,PIMExport!DK131))</f>
        <v>0.25 in</v>
      </c>
      <c r="DL133" s="47">
        <f>IFERROR(PIMExport!DL131*1,IFERROR(SUBSTITUTE(PIMExport!DL131,".",",")*1,PIMExport!DL131))</f>
        <v>65</v>
      </c>
      <c r="DM133" s="47">
        <f>IFERROR(PIMExport!DM131*1,IFERROR(SUBSTITUTE(PIMExport!DM131,".",",")*1,PIMExport!DM131))</f>
        <v>0</v>
      </c>
      <c r="DN133" s="47">
        <f>IFERROR(PIMExport!DN131*1,IFERROR(SUBSTITUTE(PIMExport!DN131,".",",")*1,PIMExport!DN131))</f>
        <v>0.8</v>
      </c>
      <c r="DO133" s="47" t="str">
        <f>IFERROR(PIMExport!DO131*1,IFERROR(SUBSTITUTE(PIMExport!DO131,".",",")*1,PIMExport!DO131))</f>
        <v>outside</v>
      </c>
    </row>
    <row r="134" spans="1:119">
      <c r="A134" s="47" t="str">
        <f>IFERROR(PIMExport!A132*1,IFERROR(SUBSTITUTE(PIMExport!A132,".",",")*1,PIMExport!A132))</f>
        <v>MS25LC0</v>
      </c>
      <c r="B134" s="47" t="str">
        <f>IFERROR(PIMExport!B132*1,IFERROR(SUBSTITUTE(PIMExport!B132,".",",")*1,PIMExport!B132))</f>
        <v>Leadscrew</v>
      </c>
      <c r="C134" s="47" t="str">
        <f>IFERROR(PIMExport!C132*1,IFERROR(SUBSTITUTE(PIMExport!C132,".",",")*1,PIMExport!C132))</f>
        <v>Ball Guide</v>
      </c>
      <c r="D134" s="47">
        <f>IFERROR(PIMExport!D132*1,IFERROR(SUBSTITUTE(PIMExport!D132,".",",")*1,PIMExport!D132))</f>
        <v>705.5</v>
      </c>
      <c r="E134" s="47">
        <f>IFERROR(PIMExport!E132*1,IFERROR(SUBSTITUTE(PIMExport!E132,".",",")*1,PIMExport!E132))</f>
        <v>6.5000000000000002E-2</v>
      </c>
      <c r="F134" s="47">
        <f>IFERROR(PIMExport!F132*1,IFERROR(SUBSTITUTE(PIMExport!F132,".",",")*1,PIMExport!F132))</f>
        <v>0</v>
      </c>
      <c r="G134" s="47">
        <f>IFERROR(PIMExport!G132*1,IFERROR(SUBSTITUTE(PIMExport!G132,".",",")*1,PIMExport!G132))</f>
        <v>0.47</v>
      </c>
      <c r="H134" s="47">
        <f>IFERROR(PIMExport!H132*1,IFERROR(SUBSTITUTE(PIMExport!H132,".",",")*1,PIMExport!H132))</f>
        <v>0.18</v>
      </c>
      <c r="I134" s="47">
        <f>IFERROR(PIMExport!I132*1,IFERROR(SUBSTITUTE(PIMExport!I132,".",",")*1,PIMExport!I132))</f>
        <v>27.7</v>
      </c>
      <c r="J134" s="47">
        <f>IFERROR(PIMExport!J132*1,IFERROR(SUBSTITUTE(PIMExport!J132,".",",")*1,PIMExport!J132))</f>
        <v>30</v>
      </c>
      <c r="K134" s="47">
        <f>IFERROR(PIMExport!K132*1,IFERROR(SUBSTITUTE(PIMExport!K132,".",",")*1,PIMExport!K132))</f>
        <v>12.5</v>
      </c>
      <c r="L134" s="47">
        <f>IFERROR(PIMExport!L132*1,IFERROR(SUBSTITUTE(PIMExport!L132,".",",")*1,PIMExport!L132))</f>
        <v>1.9999999999999999E-6</v>
      </c>
      <c r="M134" s="47">
        <f>IFERROR(PIMExport!M132*1,IFERROR(SUBSTITUTE(PIMExport!M132,".",",")*1,PIMExport!M132))</f>
        <v>0.52</v>
      </c>
      <c r="N134" s="47">
        <f>IFERROR(PIMExport!N132*1,IFERROR(SUBSTITUTE(PIMExport!N132,".",",")*1,PIMExport!N132))</f>
        <v>99999</v>
      </c>
      <c r="O134" s="47">
        <f>IFERROR(PIMExport!O132*1,IFERROR(SUBSTITUTE(PIMExport!O132,".",",")*1,PIMExport!O132))</f>
        <v>99999</v>
      </c>
      <c r="P134" s="47">
        <f>IFERROR(PIMExport!P132*1,IFERROR(SUBSTITUTE(PIMExport!P132,".",",")*1,PIMExport!P132))</f>
        <v>2000</v>
      </c>
      <c r="Q134" s="47">
        <f>IFERROR(PIMExport!Q132*1,IFERROR(SUBSTITUTE(PIMExport!Q132,".",",")*1,PIMExport!Q132))</f>
        <v>2.8000000000000001E-2</v>
      </c>
      <c r="R134" s="47">
        <f>IFERROR(PIMExport!R132*1,IFERROR(SUBSTITUTE(PIMExport!R132,".",",")*1,PIMExport!R132))</f>
        <v>2.8000000000000001E-2</v>
      </c>
      <c r="S134" s="47">
        <f>IFERROR(PIMExport!S132*1,IFERROR(SUBSTITUTE(PIMExport!S132,".",",")*1,PIMExport!S132))</f>
        <v>2.8000000000000001E-2</v>
      </c>
      <c r="T134" s="47">
        <f>IFERROR(PIMExport!T132*1,IFERROR(SUBSTITUTE(PIMExport!T132,".",",")*1,PIMExport!T132))</f>
        <v>0.3</v>
      </c>
      <c r="U134" s="47">
        <f>IFERROR(PIMExport!U132*1,IFERROR(SUBSTITUTE(PIMExport!U132,".",",")*1,PIMExport!U132))</f>
        <v>2E-3</v>
      </c>
      <c r="V134" s="47">
        <f>IFERROR(PIMExport!V132*1,IFERROR(SUBSTITUTE(PIMExport!V132,".",",")*1,PIMExport!V132))</f>
        <v>0</v>
      </c>
      <c r="W134" s="47">
        <f>IFERROR(PIMExport!W132*1,IFERROR(SUBSTITUTE(PIMExport!W132,".",",")*1,PIMExport!W132))</f>
        <v>0</v>
      </c>
      <c r="X134" s="47">
        <f>IFERROR(PIMExport!X132*1,IFERROR(SUBSTITUTE(PIMExport!X132,".",",")*1,PIMExport!X132))</f>
        <v>0</v>
      </c>
      <c r="Y134" s="47">
        <f>IFERROR(PIMExport!Y132*1,IFERROR(SUBSTITUTE(PIMExport!Y132,".",",")*1,PIMExport!Y132))</f>
        <v>17.8</v>
      </c>
      <c r="Z134" s="47">
        <f>IFERROR(PIMExport!Z132*1,IFERROR(SUBSTITUTE(PIMExport!Z132,".",",")*1,PIMExport!Z132))</f>
        <v>0</v>
      </c>
      <c r="AA134" s="47">
        <f>IFERROR(PIMExport!AA132*1,IFERROR(SUBSTITUTE(PIMExport!AA132,".",",")*1,PIMExport!AA132))</f>
        <v>0</v>
      </c>
      <c r="AB134" s="47">
        <f>IFERROR(PIMExport!AB132*1,IFERROR(SUBSTITUTE(PIMExport!AB132,".",",")*1,PIMExport!AB132))</f>
        <v>0</v>
      </c>
      <c r="AC134" s="47">
        <f>IFERROR(PIMExport!AC132*1,IFERROR(SUBSTITUTE(PIMExport!AC132,".",",")*1,PIMExport!AC132))</f>
        <v>0</v>
      </c>
      <c r="AD134" s="47">
        <f>IFERROR(PIMExport!AD132*1,IFERROR(SUBSTITUTE(PIMExport!AD132,".",",")*1,PIMExport!AD132))</f>
        <v>0</v>
      </c>
      <c r="AE134" s="47">
        <f>IFERROR(PIMExport!AE132*1,IFERROR(SUBSTITUTE(PIMExport!AE132,".",",")*1,PIMExport!AE132))</f>
        <v>100</v>
      </c>
      <c r="AF134" s="47">
        <f>IFERROR(PIMExport!AF132*1,IFERROR(SUBSTITUTE(PIMExport!AF132,".",",")*1,PIMExport!AF132))</f>
        <v>100</v>
      </c>
      <c r="AG134" s="47">
        <f>IFERROR(PIMExport!AG132*1,IFERROR(SUBSTITUTE(PIMExport!AG132,".",",")*1,PIMExport!AG132))</f>
        <v>1.4</v>
      </c>
      <c r="AH134" s="47">
        <f>IFERROR(PIMExport!AH132*1,IFERROR(SUBSTITUTE(PIMExport!AH132,".",",")*1,PIMExport!AH132))</f>
        <v>1.3</v>
      </c>
      <c r="AI134" s="47">
        <f>IFERROR(PIMExport!AI132*1,IFERROR(SUBSTITUTE(PIMExport!AI132,".",",")*1,PIMExport!AI132))</f>
        <v>2.7</v>
      </c>
      <c r="AJ134" s="47">
        <f>IFERROR(PIMExport!AJ132*1,IFERROR(SUBSTITUTE(PIMExport!AJ132,".",",")*1,PIMExport!AJ132))</f>
        <v>0</v>
      </c>
      <c r="AK134" s="47">
        <f>IFERROR(PIMExport!AK132*1,IFERROR(SUBSTITUTE(PIMExport!AK132,".",",")*1,PIMExport!AK132))</f>
        <v>0</v>
      </c>
      <c r="AL134" s="47">
        <f>IFERROR(PIMExport!AL132*1,IFERROR(SUBSTITUTE(PIMExport!AL132,".",",")*1,PIMExport!AL132))</f>
        <v>5.2831999999999997E-2</v>
      </c>
      <c r="AM134" s="47">
        <f>IFERROR(PIMExport!AM132*1,IFERROR(SUBSTITUTE(PIMExport!AM132,".",",")*1,PIMExport!AM132))</f>
        <v>9.8000000000000007</v>
      </c>
      <c r="AN134" s="47">
        <f>IFERROR(PIMExport!AN132*1,IFERROR(SUBSTITUTE(PIMExport!AN132,".",",")*1,PIMExport!AN132))</f>
        <v>1</v>
      </c>
      <c r="AO134" s="47">
        <f>IFERROR(PIMExport!AO132*1,IFERROR(SUBSTITUTE(PIMExport!AO132,".",",")*1,PIMExport!AO132))</f>
        <v>340</v>
      </c>
      <c r="AP134" s="47">
        <f>IFERROR(PIMExport!AP132*1,IFERROR(SUBSTITUTE(PIMExport!AP132,".",",")*1,PIMExport!AP132))</f>
        <v>0</v>
      </c>
      <c r="AQ134" s="47">
        <f>IFERROR(PIMExport!AQ132*1,IFERROR(SUBSTITUTE(PIMExport!AQ132,".",",")*1,PIMExport!AQ132))</f>
        <v>0</v>
      </c>
      <c r="AR134" s="47">
        <f>IFERROR(PIMExport!AR132*1,IFERROR(SUBSTITUTE(PIMExport!AR132,".",",")*1,PIMExport!AR132))</f>
        <v>0</v>
      </c>
      <c r="AS134" s="47">
        <f>IFERROR(PIMExport!AS132*1,IFERROR(SUBSTITUTE(PIMExport!AS132,".",",")*1,PIMExport!AS132))</f>
        <v>0</v>
      </c>
      <c r="AT134" s="47">
        <f>IFERROR(PIMExport!AT132*1,IFERROR(SUBSTITUTE(PIMExport!AT132,".",",")*1,PIMExport!AT132))</f>
        <v>0</v>
      </c>
      <c r="AU134" s="47">
        <f>IFERROR(PIMExport!AU132*1,IFERROR(SUBSTITUTE(PIMExport!AU132,".",",")*1,PIMExport!AU132))</f>
        <v>0</v>
      </c>
      <c r="AV134" s="47">
        <f>IFERROR(PIMExport!AV132*1,IFERROR(SUBSTITUTE(PIMExport!AV132,".",",")*1,PIMExport!AV132))</f>
        <v>0</v>
      </c>
      <c r="AW134" s="47">
        <f>IFERROR(PIMExport!AW132*1,IFERROR(SUBSTITUTE(PIMExport!AW132,".",",")*1,PIMExport!AW132))</f>
        <v>0</v>
      </c>
      <c r="AX134" s="47">
        <f>IFERROR(PIMExport!AX132*1,IFERROR(SUBSTITUTE(PIMExport!AX132,".",",")*1,PIMExport!AX132))</f>
        <v>0</v>
      </c>
      <c r="AY134" s="47">
        <f>IFERROR(PIMExport!AY132*1,IFERROR(SUBSTITUTE(PIMExport!AY132,".",",")*1,PIMExport!AY132))</f>
        <v>0</v>
      </c>
      <c r="AZ134" s="47">
        <f>IFERROR(PIMExport!AZ132*1,IFERROR(SUBSTITUTE(PIMExport!AZ132,".",",")*1,PIMExport!AZ132))</f>
        <v>0</v>
      </c>
      <c r="BA134" s="47">
        <f>IFERROR(PIMExport!BA132*1,IFERROR(SUBSTITUTE(PIMExport!BA132,".",",")*1,PIMExport!BA132))</f>
        <v>0</v>
      </c>
      <c r="BB134" s="47">
        <f>IFERROR(PIMExport!BB132*1,IFERROR(SUBSTITUTE(PIMExport!BB132,".",",")*1,PIMExport!BB132))</f>
        <v>0</v>
      </c>
      <c r="BC134" s="47">
        <f>IFERROR(PIMExport!BC132*1,IFERROR(SUBSTITUTE(PIMExport!BC132,".",",")*1,PIMExport!BC132))</f>
        <v>0</v>
      </c>
      <c r="BD134" s="47">
        <f>IFERROR(PIMExport!BD132*1,IFERROR(SUBSTITUTE(PIMExport!BD132,".",",")*1,PIMExport!BD132))</f>
        <v>0</v>
      </c>
      <c r="BE134" s="47">
        <f>IFERROR(PIMExport!BE132*1,IFERROR(SUBSTITUTE(PIMExport!BE132,".",",")*1,PIMExport!BE132))</f>
        <v>0</v>
      </c>
      <c r="BF134" s="47">
        <f>IFERROR(PIMExport!BF132*1,IFERROR(SUBSTITUTE(PIMExport!BF132,".",",")*1,PIMExport!BF132))</f>
        <v>0</v>
      </c>
      <c r="BG134" s="47">
        <f>IFERROR(PIMExport!BG132*1,IFERROR(SUBSTITUTE(PIMExport!BG132,".",",")*1,PIMExport!BG132))</f>
        <v>95</v>
      </c>
      <c r="BH134" s="47">
        <f>IFERROR(PIMExport!BH132*1,IFERROR(SUBSTITUTE(PIMExport!BH132,".",",")*1,PIMExport!BH132))</f>
        <v>0</v>
      </c>
      <c r="BI134" s="47">
        <f>IFERROR(PIMExport!BI132*1,IFERROR(SUBSTITUTE(PIMExport!BI132,".",",")*1,PIMExport!BI132))</f>
        <v>0</v>
      </c>
      <c r="BJ134" s="47">
        <f>IFERROR(PIMExport!BJ132*1,IFERROR(SUBSTITUTE(PIMExport!BJ132,".",",")*1,PIMExport!BJ132))</f>
        <v>0</v>
      </c>
      <c r="BK134" s="47">
        <f>IFERROR(PIMExport!BK132*1,IFERROR(SUBSTITUTE(PIMExport!BK132,".",",")*1,PIMExport!BK132))</f>
        <v>0</v>
      </c>
      <c r="BL134" s="47">
        <f>IFERROR(PIMExport!BL132*1,IFERROR(SUBSTITUTE(PIMExport!BL132,".",",")*1,PIMExport!BL132))</f>
        <v>0</v>
      </c>
      <c r="BM134" s="47">
        <f>IFERROR(PIMExport!BM132*1,IFERROR(SUBSTITUTE(PIMExport!BM132,".",",")*1,PIMExport!BM132))</f>
        <v>0</v>
      </c>
      <c r="BN134" s="47">
        <f>IFERROR(PIMExport!BN132*1,IFERROR(SUBSTITUTE(PIMExport!BN132,".",",")*1,PIMExport!BN132))</f>
        <v>0</v>
      </c>
      <c r="BO134" s="47">
        <f>IFERROR(PIMExport!BO132*1,IFERROR(SUBSTITUTE(PIMExport!BO132,".",",")*1,PIMExport!BO132))</f>
        <v>0</v>
      </c>
      <c r="BP134" s="47">
        <f>IFERROR(PIMExport!BP132*1,IFERROR(SUBSTITUTE(PIMExport!BP132,".",",")*1,PIMExport!BP132))</f>
        <v>0</v>
      </c>
      <c r="BQ134" s="47">
        <f>IFERROR(PIMExport!BQ132*1,IFERROR(SUBSTITUTE(PIMExport!BQ132,".",",")*1,PIMExport!BQ132))</f>
        <v>0</v>
      </c>
      <c r="BR134" s="47">
        <f>IFERROR(PIMExport!BR132*1,IFERROR(SUBSTITUTE(PIMExport!BR132,".",",")*1,PIMExport!BR132))</f>
        <v>0</v>
      </c>
      <c r="BS134" s="47">
        <f>IFERROR(PIMExport!BS132*1,IFERROR(SUBSTITUTE(PIMExport!BS132,".",",")*1,PIMExport!BS132))</f>
        <v>0</v>
      </c>
      <c r="BT134" s="47">
        <f>IFERROR(PIMExport!BT132*1,IFERROR(SUBSTITUTE(PIMExport!BT132,".",",")*1,PIMExport!BT132))</f>
        <v>0</v>
      </c>
      <c r="BU134" s="47">
        <f>IFERROR(PIMExport!BU132*1,IFERROR(SUBSTITUTE(PIMExport!BU132,".",",")*1,PIMExport!BU132))</f>
        <v>0</v>
      </c>
      <c r="BV134" s="47">
        <f>IFERROR(PIMExport!BV132*1,IFERROR(SUBSTITUTE(PIMExport!BV132,".",",")*1,PIMExport!BV132))</f>
        <v>0</v>
      </c>
      <c r="BW134" s="47">
        <f>IFERROR(PIMExport!BW132*1,IFERROR(SUBSTITUTE(PIMExport!BW132,".",",")*1,PIMExport!BW132))</f>
        <v>0</v>
      </c>
      <c r="BX134" s="47">
        <f>IFERROR(PIMExport!BX132*1,IFERROR(SUBSTITUTE(PIMExport!BX132,".",",")*1,PIMExport!BX132))</f>
        <v>0</v>
      </c>
      <c r="BY134" s="47">
        <f>IFERROR(PIMExport!BY132*1,IFERROR(SUBSTITUTE(PIMExport!BY132,".",",")*1,PIMExport!BY132))</f>
        <v>0</v>
      </c>
      <c r="BZ134" s="47">
        <f>IFERROR(PIMExport!BZ132*1,IFERROR(SUBSTITUTE(PIMExport!BZ132,".",",")*1,PIMExport!BZ132))</f>
        <v>0</v>
      </c>
      <c r="CA134" s="47">
        <f>IFERROR(PIMExport!CA132*1,IFERROR(SUBSTITUTE(PIMExport!CA132,".",",")*1,PIMExport!CA132))</f>
        <v>0</v>
      </c>
      <c r="CB134" s="47">
        <f>IFERROR(PIMExport!CB132*1,IFERROR(SUBSTITUTE(PIMExport!CB132,".",",")*1,PIMExport!CB132))</f>
        <v>0</v>
      </c>
      <c r="CC134" s="47">
        <f>IFERROR(PIMExport!CC132*1,IFERROR(SUBSTITUTE(PIMExport!CC132,".",",")*1,PIMExport!CC132))</f>
        <v>0</v>
      </c>
      <c r="CD134" s="47">
        <f>IFERROR(PIMExport!CD132*1,IFERROR(SUBSTITUTE(PIMExport!CD132,".",",")*1,PIMExport!CD132))</f>
        <v>0</v>
      </c>
      <c r="CE134" s="47">
        <f>IFERROR(PIMExport!CE132*1,IFERROR(SUBSTITUTE(PIMExport!CE132,".",",")*1,PIMExport!CE132))</f>
        <v>0</v>
      </c>
      <c r="CF134" s="47">
        <f>IFERROR(PIMExport!CF132*1,IFERROR(SUBSTITUTE(PIMExport!CF132,".",",")*1,PIMExport!CF132))</f>
        <v>0</v>
      </c>
      <c r="CG134" s="47">
        <f>IFERROR(PIMExport!CG132*1,IFERROR(SUBSTITUTE(PIMExport!CG132,".",",")*1,PIMExport!CG132))</f>
        <v>0</v>
      </c>
      <c r="CH134" s="47">
        <f>IFERROR(PIMExport!CH132*1,IFERROR(SUBSTITUTE(PIMExport!CH132,".",",")*1,PIMExport!CH132))</f>
        <v>0</v>
      </c>
      <c r="CI134" s="47">
        <f>IFERROR(PIMExport!CI132*1,IFERROR(SUBSTITUTE(PIMExport!CI132,".",",")*1,PIMExport!CI132))</f>
        <v>0</v>
      </c>
      <c r="CJ134" s="47">
        <f>IFERROR(PIMExport!CJ132*1,IFERROR(SUBSTITUTE(PIMExport!CJ132,".",",")*1,PIMExport!CJ132))</f>
        <v>0</v>
      </c>
      <c r="CK134" s="47">
        <f>IFERROR(PIMExport!CK132*1,IFERROR(SUBSTITUTE(PIMExport!CK132,".",",")*1,PIMExport!CK132))</f>
        <v>0</v>
      </c>
      <c r="CL134" s="47">
        <f>IFERROR(PIMExport!CL132*1,IFERROR(SUBSTITUTE(PIMExport!CL132,".",",")*1,PIMExport!CL132))</f>
        <v>0</v>
      </c>
      <c r="CM134" s="47">
        <f>IFERROR(PIMExport!CM132*1,IFERROR(SUBSTITUTE(PIMExport!CM132,".",",")*1,PIMExport!CM132))</f>
        <v>0</v>
      </c>
      <c r="CN134" s="47">
        <f>IFERROR(PIMExport!CN132*1,IFERROR(SUBSTITUTE(PIMExport!CN132,".",",")*1,PIMExport!CN132))</f>
        <v>0</v>
      </c>
      <c r="CO134" s="47">
        <f>IFERROR(PIMExport!CO132*1,IFERROR(SUBSTITUTE(PIMExport!CO132,".",",")*1,PIMExport!CO132))</f>
        <v>0</v>
      </c>
      <c r="CP134" s="47">
        <f>IFERROR(PIMExport!CP132*1,IFERROR(SUBSTITUTE(PIMExport!CP132,".",",")*1,PIMExport!CP132))</f>
        <v>0</v>
      </c>
      <c r="CQ134" s="47">
        <f>IFERROR(PIMExport!CQ132*1,IFERROR(SUBSTITUTE(PIMExport!CQ132,".",",")*1,PIMExport!CQ132))</f>
        <v>0</v>
      </c>
      <c r="CR134" s="47">
        <f>IFERROR(PIMExport!CR132*1,IFERROR(SUBSTITUTE(PIMExport!CR132,".",",")*1,PIMExport!CR132))</f>
        <v>0</v>
      </c>
      <c r="CS134" s="47">
        <f>IFERROR(PIMExport!CS132*1,IFERROR(SUBSTITUTE(PIMExport!CS132,".",",")*1,PIMExport!CS132))</f>
        <v>0</v>
      </c>
      <c r="CT134" s="47">
        <f>IFERROR(PIMExport!CT132*1,IFERROR(SUBSTITUTE(PIMExport!CT132,".",",")*1,PIMExport!CT132))</f>
        <v>0</v>
      </c>
      <c r="CU134" s="47">
        <f>IFERROR(PIMExport!CU132*1,IFERROR(SUBSTITUTE(PIMExport!CU132,".",",")*1,PIMExport!CU132))</f>
        <v>1.5874999999999999</v>
      </c>
      <c r="CV134" s="47">
        <f>IFERROR(PIMExport!CV132*1,IFERROR(SUBSTITUTE(PIMExport!CV132,".",",")*1,PIMExport!CV132))</f>
        <v>0</v>
      </c>
      <c r="CW134" s="47">
        <f>IFERROR(PIMExport!CW132*1,IFERROR(SUBSTITUTE(PIMExport!CW132,".",",")*1,PIMExport!CW132))</f>
        <v>1.3E-6</v>
      </c>
      <c r="CX134" s="47">
        <f>IFERROR(PIMExport!CX132*1,IFERROR(SUBSTITUTE(PIMExport!CX132,".",",")*1,PIMExport!CX132))</f>
        <v>0</v>
      </c>
      <c r="CY134" s="47">
        <f>IFERROR(PIMExport!CY132*1,IFERROR(SUBSTITUTE(PIMExport!CY132,".",",")*1,PIMExport!CY132))</f>
        <v>0</v>
      </c>
      <c r="CZ134" s="47">
        <f>IFERROR(PIMExport!CZ132*1,IFERROR(SUBSTITUTE(PIMExport!CZ132,".",",")*1,PIMExport!CZ132))</f>
        <v>500</v>
      </c>
      <c r="DA134" s="47">
        <f>IFERROR(PIMExport!DA132*1,IFERROR(SUBSTITUTE(PIMExport!DA132,".",",")*1,PIMExport!DA132))</f>
        <v>0</v>
      </c>
      <c r="DB134" s="47">
        <f>IFERROR(PIMExport!DB132*1,IFERROR(SUBSTITUTE(PIMExport!DB132,".",",")*1,PIMExport!DB132))</f>
        <v>0</v>
      </c>
      <c r="DC134" s="47">
        <f>IFERROR(PIMExport!DC132*1,IFERROR(SUBSTITUTE(PIMExport!DC132,".",",")*1,PIMExport!DC132))</f>
        <v>4.32</v>
      </c>
      <c r="DD134" s="47">
        <f>IFERROR(PIMExport!DD132*1,IFERROR(SUBSTITUTE(PIMExport!DD132,".",",")*1,PIMExport!DD132))</f>
        <v>0</v>
      </c>
      <c r="DE134" s="47">
        <f>IFERROR(PIMExport!DE132*1,IFERROR(SUBSTITUTE(PIMExport!DE132,".",",")*1,PIMExport!DE132))</f>
        <v>0</v>
      </c>
      <c r="DF134" s="47">
        <f>IFERROR(PIMExport!DF132*1,IFERROR(SUBSTITUTE(PIMExport!DF132,".",",")*1,PIMExport!DF132))</f>
        <v>0</v>
      </c>
      <c r="DG134" s="47">
        <f>IFERROR(PIMExport!DG132*1,IFERROR(SUBSTITUTE(PIMExport!DG132,".",",")*1,PIMExport!DG132))</f>
        <v>0</v>
      </c>
      <c r="DH134" s="47" t="str">
        <f>IFERROR(PIMExport!DH132*1,IFERROR(SUBSTITUTE(PIMExport!DH132,".",",")*1,PIMExport!DH132))</f>
        <v>Equal to or better than 0.025 mm</v>
      </c>
      <c r="DI134" s="47">
        <f>IFERROR(PIMExport!DI132*1,IFERROR(SUBSTITUTE(PIMExport!DI132,".",",")*1,PIMExport!DI132))</f>
        <v>0</v>
      </c>
      <c r="DJ134" s="47" t="str">
        <f>IFERROR(PIMExport!DJ132*1,IFERROR(SUBSTITUTE(PIMExport!DJ132,".",",")*1,PIMExport!DJ132))</f>
        <v>50 x 25 mm</v>
      </c>
      <c r="DK134" s="47" t="str">
        <f>IFERROR(PIMExport!DK132*1,IFERROR(SUBSTITUTE(PIMExport!DK132,".",",")*1,PIMExport!DK132))</f>
        <v>0.25 in</v>
      </c>
      <c r="DL134" s="47">
        <f>IFERROR(PIMExport!DL132*1,IFERROR(SUBSTITUTE(PIMExport!DL132,".",",")*1,PIMExport!DL132))</f>
        <v>65</v>
      </c>
      <c r="DM134" s="47">
        <f>IFERROR(PIMExport!DM132*1,IFERROR(SUBSTITUTE(PIMExport!DM132,".",",")*1,PIMExport!DM132))</f>
        <v>0</v>
      </c>
      <c r="DN134" s="47">
        <f>IFERROR(PIMExport!DN132*1,IFERROR(SUBSTITUTE(PIMExport!DN132,".",",")*1,PIMExport!DN132))</f>
        <v>0.8</v>
      </c>
      <c r="DO134" s="47" t="str">
        <f>IFERROR(PIMExport!DO132*1,IFERROR(SUBSTITUTE(PIMExport!DO132,".",",")*1,PIMExport!DO132))</f>
        <v>outside</v>
      </c>
    </row>
    <row r="135" spans="1:119">
      <c r="A135" s="47" t="str">
        <f>IFERROR(PIMExport!A133*1,IFERROR(SUBSTITUTE(PIMExport!A133,".",",")*1,PIMExport!A133))</f>
        <v>MS25LD0</v>
      </c>
      <c r="B135" s="47" t="str">
        <f>IFERROR(PIMExport!B133*1,IFERROR(SUBSTITUTE(PIMExport!B133,".",",")*1,PIMExport!B133))</f>
        <v>Leadscrew</v>
      </c>
      <c r="C135" s="47" t="str">
        <f>IFERROR(PIMExport!C133*1,IFERROR(SUBSTITUTE(PIMExport!C133,".",",")*1,PIMExport!C133))</f>
        <v>Ball Guide</v>
      </c>
      <c r="D135" s="47">
        <f>IFERROR(PIMExport!D133*1,IFERROR(SUBSTITUTE(PIMExport!D133,".",",")*1,PIMExport!D133))</f>
        <v>705.5</v>
      </c>
      <c r="E135" s="47">
        <f>IFERROR(PIMExport!E133*1,IFERROR(SUBSTITUTE(PIMExport!E133,".",",")*1,PIMExport!E133))</f>
        <v>6.5000000000000002E-2</v>
      </c>
      <c r="F135" s="47">
        <f>IFERROR(PIMExport!F133*1,IFERROR(SUBSTITUTE(PIMExport!F133,".",",")*1,PIMExport!F133))</f>
        <v>0</v>
      </c>
      <c r="G135" s="47">
        <f>IFERROR(PIMExport!G133*1,IFERROR(SUBSTITUTE(PIMExport!G133,".",",")*1,PIMExport!G133))</f>
        <v>0.47</v>
      </c>
      <c r="H135" s="47">
        <f>IFERROR(PIMExport!H133*1,IFERROR(SUBSTITUTE(PIMExport!H133,".",",")*1,PIMExport!H133))</f>
        <v>0.18</v>
      </c>
      <c r="I135" s="47">
        <f>IFERROR(PIMExport!I133*1,IFERROR(SUBSTITUTE(PIMExport!I133,".",",")*1,PIMExport!I133))</f>
        <v>27.7</v>
      </c>
      <c r="J135" s="47">
        <f>IFERROR(PIMExport!J133*1,IFERROR(SUBSTITUTE(PIMExport!J133,".",",")*1,PIMExport!J133))</f>
        <v>30</v>
      </c>
      <c r="K135" s="47">
        <f>IFERROR(PIMExport!K133*1,IFERROR(SUBSTITUTE(PIMExport!K133,".",",")*1,PIMExport!K133))</f>
        <v>12.5</v>
      </c>
      <c r="L135" s="47">
        <f>IFERROR(PIMExport!L133*1,IFERROR(SUBSTITUTE(PIMExport!L133,".",",")*1,PIMExport!L133))</f>
        <v>1.9999999999999999E-6</v>
      </c>
      <c r="M135" s="47">
        <f>IFERROR(PIMExport!M133*1,IFERROR(SUBSTITUTE(PIMExport!M133,".",",")*1,PIMExport!M133))</f>
        <v>0.65</v>
      </c>
      <c r="N135" s="47">
        <f>IFERROR(PIMExport!N133*1,IFERROR(SUBSTITUTE(PIMExport!N133,".",",")*1,PIMExport!N133))</f>
        <v>99999</v>
      </c>
      <c r="O135" s="47">
        <f>IFERROR(PIMExport!O133*1,IFERROR(SUBSTITUTE(PIMExport!O133,".",",")*1,PIMExport!O133))</f>
        <v>99999</v>
      </c>
      <c r="P135" s="47">
        <f>IFERROR(PIMExport!P133*1,IFERROR(SUBSTITUTE(PIMExport!P133,".",",")*1,PIMExport!P133))</f>
        <v>2000</v>
      </c>
      <c r="Q135" s="47">
        <f>IFERROR(PIMExport!Q133*1,IFERROR(SUBSTITUTE(PIMExport!Q133,".",",")*1,PIMExport!Q133))</f>
        <v>2.8000000000000001E-2</v>
      </c>
      <c r="R135" s="47">
        <f>IFERROR(PIMExport!R133*1,IFERROR(SUBSTITUTE(PIMExport!R133,".",",")*1,PIMExport!R133))</f>
        <v>2.8000000000000001E-2</v>
      </c>
      <c r="S135" s="47">
        <f>IFERROR(PIMExport!S133*1,IFERROR(SUBSTITUTE(PIMExport!S133,".",",")*1,PIMExport!S133))</f>
        <v>2.8000000000000001E-2</v>
      </c>
      <c r="T135" s="47">
        <f>IFERROR(PIMExport!T133*1,IFERROR(SUBSTITUTE(PIMExport!T133,".",",")*1,PIMExport!T133))</f>
        <v>0.3</v>
      </c>
      <c r="U135" s="47">
        <f>IFERROR(PIMExport!U133*1,IFERROR(SUBSTITUTE(PIMExport!U133,".",",")*1,PIMExport!U133))</f>
        <v>2E-3</v>
      </c>
      <c r="V135" s="47">
        <f>IFERROR(PIMExport!V133*1,IFERROR(SUBSTITUTE(PIMExport!V133,".",",")*1,PIMExport!V133))</f>
        <v>0</v>
      </c>
      <c r="W135" s="47">
        <f>IFERROR(PIMExport!W133*1,IFERROR(SUBSTITUTE(PIMExport!W133,".",",")*1,PIMExport!W133))</f>
        <v>0</v>
      </c>
      <c r="X135" s="47">
        <f>IFERROR(PIMExport!X133*1,IFERROR(SUBSTITUTE(PIMExport!X133,".",",")*1,PIMExport!X133))</f>
        <v>0</v>
      </c>
      <c r="Y135" s="47">
        <f>IFERROR(PIMExport!Y133*1,IFERROR(SUBSTITUTE(PIMExport!Y133,".",",")*1,PIMExport!Y133))</f>
        <v>17.8</v>
      </c>
      <c r="Z135" s="47">
        <f>IFERROR(PIMExport!Z133*1,IFERROR(SUBSTITUTE(PIMExport!Z133,".",",")*1,PIMExport!Z133))</f>
        <v>0</v>
      </c>
      <c r="AA135" s="47">
        <f>IFERROR(PIMExport!AA133*1,IFERROR(SUBSTITUTE(PIMExport!AA133,".",",")*1,PIMExport!AA133))</f>
        <v>0</v>
      </c>
      <c r="AB135" s="47">
        <f>IFERROR(PIMExport!AB133*1,IFERROR(SUBSTITUTE(PIMExport!AB133,".",",")*1,PIMExport!AB133))</f>
        <v>0</v>
      </c>
      <c r="AC135" s="47">
        <f>IFERROR(PIMExport!AC133*1,IFERROR(SUBSTITUTE(PIMExport!AC133,".",",")*1,PIMExport!AC133))</f>
        <v>0</v>
      </c>
      <c r="AD135" s="47">
        <f>IFERROR(PIMExport!AD133*1,IFERROR(SUBSTITUTE(PIMExport!AD133,".",",")*1,PIMExport!AD133))</f>
        <v>0</v>
      </c>
      <c r="AE135" s="47">
        <f>IFERROR(PIMExport!AE133*1,IFERROR(SUBSTITUTE(PIMExport!AE133,".",",")*1,PIMExport!AE133))</f>
        <v>100</v>
      </c>
      <c r="AF135" s="47">
        <f>IFERROR(PIMExport!AF133*1,IFERROR(SUBSTITUTE(PIMExport!AF133,".",",")*1,PIMExport!AF133))</f>
        <v>100</v>
      </c>
      <c r="AG135" s="47">
        <f>IFERROR(PIMExport!AG133*1,IFERROR(SUBSTITUTE(PIMExport!AG133,".",",")*1,PIMExport!AG133))</f>
        <v>1.4</v>
      </c>
      <c r="AH135" s="47">
        <f>IFERROR(PIMExport!AH133*1,IFERROR(SUBSTITUTE(PIMExport!AH133,".",",")*1,PIMExport!AH133))</f>
        <v>1.3</v>
      </c>
      <c r="AI135" s="47">
        <f>IFERROR(PIMExport!AI133*1,IFERROR(SUBSTITUTE(PIMExport!AI133,".",",")*1,PIMExport!AI133))</f>
        <v>2.7</v>
      </c>
      <c r="AJ135" s="47">
        <f>IFERROR(PIMExport!AJ133*1,IFERROR(SUBSTITUTE(PIMExport!AJ133,".",",")*1,PIMExport!AJ133))</f>
        <v>0</v>
      </c>
      <c r="AK135" s="47">
        <f>IFERROR(PIMExport!AK133*1,IFERROR(SUBSTITUTE(PIMExport!AK133,".",",")*1,PIMExport!AK133))</f>
        <v>0</v>
      </c>
      <c r="AL135" s="47">
        <f>IFERROR(PIMExport!AL133*1,IFERROR(SUBSTITUTE(PIMExport!AL133,".",",")*1,PIMExport!AL133))</f>
        <v>0.16941799999999901</v>
      </c>
      <c r="AM135" s="47">
        <f>IFERROR(PIMExport!AM133*1,IFERROR(SUBSTITUTE(PIMExport!AM133,".",",")*1,PIMExport!AM133))</f>
        <v>9.8000000000000007</v>
      </c>
      <c r="AN135" s="47">
        <f>IFERROR(PIMExport!AN133*1,IFERROR(SUBSTITUTE(PIMExport!AN133,".",",")*1,PIMExport!AN133))</f>
        <v>1</v>
      </c>
      <c r="AO135" s="47">
        <f>IFERROR(PIMExport!AO133*1,IFERROR(SUBSTITUTE(PIMExport!AO133,".",",")*1,PIMExport!AO133))</f>
        <v>340</v>
      </c>
      <c r="AP135" s="47">
        <f>IFERROR(PIMExport!AP133*1,IFERROR(SUBSTITUTE(PIMExport!AP133,".",",")*1,PIMExport!AP133))</f>
        <v>0</v>
      </c>
      <c r="AQ135" s="47">
        <f>IFERROR(PIMExport!AQ133*1,IFERROR(SUBSTITUTE(PIMExport!AQ133,".",",")*1,PIMExport!AQ133))</f>
        <v>0</v>
      </c>
      <c r="AR135" s="47">
        <f>IFERROR(PIMExport!AR133*1,IFERROR(SUBSTITUTE(PIMExport!AR133,".",",")*1,PIMExport!AR133))</f>
        <v>0</v>
      </c>
      <c r="AS135" s="47">
        <f>IFERROR(PIMExport!AS133*1,IFERROR(SUBSTITUTE(PIMExport!AS133,".",",")*1,PIMExport!AS133))</f>
        <v>0</v>
      </c>
      <c r="AT135" s="47">
        <f>IFERROR(PIMExport!AT133*1,IFERROR(SUBSTITUTE(PIMExport!AT133,".",",")*1,PIMExport!AT133))</f>
        <v>0</v>
      </c>
      <c r="AU135" s="47">
        <f>IFERROR(PIMExport!AU133*1,IFERROR(SUBSTITUTE(PIMExport!AU133,".",",")*1,PIMExport!AU133))</f>
        <v>0</v>
      </c>
      <c r="AV135" s="47">
        <f>IFERROR(PIMExport!AV133*1,IFERROR(SUBSTITUTE(PIMExport!AV133,".",",")*1,PIMExport!AV133))</f>
        <v>0</v>
      </c>
      <c r="AW135" s="47">
        <f>IFERROR(PIMExport!AW133*1,IFERROR(SUBSTITUTE(PIMExport!AW133,".",",")*1,PIMExport!AW133))</f>
        <v>0</v>
      </c>
      <c r="AX135" s="47">
        <f>IFERROR(PIMExport!AX133*1,IFERROR(SUBSTITUTE(PIMExport!AX133,".",",")*1,PIMExport!AX133))</f>
        <v>0</v>
      </c>
      <c r="AY135" s="47">
        <f>IFERROR(PIMExport!AY133*1,IFERROR(SUBSTITUTE(PIMExport!AY133,".",",")*1,PIMExport!AY133))</f>
        <v>0</v>
      </c>
      <c r="AZ135" s="47">
        <f>IFERROR(PIMExport!AZ133*1,IFERROR(SUBSTITUTE(PIMExport!AZ133,".",",")*1,PIMExport!AZ133))</f>
        <v>0</v>
      </c>
      <c r="BA135" s="47">
        <f>IFERROR(PIMExport!BA133*1,IFERROR(SUBSTITUTE(PIMExport!BA133,".",",")*1,PIMExport!BA133))</f>
        <v>0</v>
      </c>
      <c r="BB135" s="47">
        <f>IFERROR(PIMExport!BB133*1,IFERROR(SUBSTITUTE(PIMExport!BB133,".",",")*1,PIMExport!BB133))</f>
        <v>0</v>
      </c>
      <c r="BC135" s="47">
        <f>IFERROR(PIMExport!BC133*1,IFERROR(SUBSTITUTE(PIMExport!BC133,".",",")*1,PIMExport!BC133))</f>
        <v>0</v>
      </c>
      <c r="BD135" s="47">
        <f>IFERROR(PIMExport!BD133*1,IFERROR(SUBSTITUTE(PIMExport!BD133,".",",")*1,PIMExport!BD133))</f>
        <v>0</v>
      </c>
      <c r="BE135" s="47">
        <f>IFERROR(PIMExport!BE133*1,IFERROR(SUBSTITUTE(PIMExport!BE133,".",",")*1,PIMExport!BE133))</f>
        <v>0</v>
      </c>
      <c r="BF135" s="47">
        <f>IFERROR(PIMExport!BF133*1,IFERROR(SUBSTITUTE(PIMExport!BF133,".",",")*1,PIMExport!BF133))</f>
        <v>0</v>
      </c>
      <c r="BG135" s="47">
        <f>IFERROR(PIMExport!BG133*1,IFERROR(SUBSTITUTE(PIMExport!BG133,".",",")*1,PIMExport!BG133))</f>
        <v>95</v>
      </c>
      <c r="BH135" s="47">
        <f>IFERROR(PIMExport!BH133*1,IFERROR(SUBSTITUTE(PIMExport!BH133,".",",")*1,PIMExport!BH133))</f>
        <v>0</v>
      </c>
      <c r="BI135" s="47">
        <f>IFERROR(PIMExport!BI133*1,IFERROR(SUBSTITUTE(PIMExport!BI133,".",",")*1,PIMExport!BI133))</f>
        <v>0</v>
      </c>
      <c r="BJ135" s="47">
        <f>IFERROR(PIMExport!BJ133*1,IFERROR(SUBSTITUTE(PIMExport!BJ133,".",",")*1,PIMExport!BJ133))</f>
        <v>0</v>
      </c>
      <c r="BK135" s="47">
        <f>IFERROR(PIMExport!BK133*1,IFERROR(SUBSTITUTE(PIMExport!BK133,".",",")*1,PIMExport!BK133))</f>
        <v>0</v>
      </c>
      <c r="BL135" s="47">
        <f>IFERROR(PIMExport!BL133*1,IFERROR(SUBSTITUTE(PIMExport!BL133,".",",")*1,PIMExport!BL133))</f>
        <v>0</v>
      </c>
      <c r="BM135" s="47">
        <f>IFERROR(PIMExport!BM133*1,IFERROR(SUBSTITUTE(PIMExport!BM133,".",",")*1,PIMExport!BM133))</f>
        <v>0</v>
      </c>
      <c r="BN135" s="47">
        <f>IFERROR(PIMExport!BN133*1,IFERROR(SUBSTITUTE(PIMExport!BN133,".",",")*1,PIMExport!BN133))</f>
        <v>0</v>
      </c>
      <c r="BO135" s="47">
        <f>IFERROR(PIMExport!BO133*1,IFERROR(SUBSTITUTE(PIMExport!BO133,".",",")*1,PIMExport!BO133))</f>
        <v>0</v>
      </c>
      <c r="BP135" s="47">
        <f>IFERROR(PIMExport!BP133*1,IFERROR(SUBSTITUTE(PIMExport!BP133,".",",")*1,PIMExport!BP133))</f>
        <v>0</v>
      </c>
      <c r="BQ135" s="47">
        <f>IFERROR(PIMExport!BQ133*1,IFERROR(SUBSTITUTE(PIMExport!BQ133,".",",")*1,PIMExport!BQ133))</f>
        <v>0</v>
      </c>
      <c r="BR135" s="47">
        <f>IFERROR(PIMExport!BR133*1,IFERROR(SUBSTITUTE(PIMExport!BR133,".",",")*1,PIMExport!BR133))</f>
        <v>0</v>
      </c>
      <c r="BS135" s="47">
        <f>IFERROR(PIMExport!BS133*1,IFERROR(SUBSTITUTE(PIMExport!BS133,".",",")*1,PIMExport!BS133))</f>
        <v>0</v>
      </c>
      <c r="BT135" s="47">
        <f>IFERROR(PIMExport!BT133*1,IFERROR(SUBSTITUTE(PIMExport!BT133,".",",")*1,PIMExport!BT133))</f>
        <v>0</v>
      </c>
      <c r="BU135" s="47">
        <f>IFERROR(PIMExport!BU133*1,IFERROR(SUBSTITUTE(PIMExport!BU133,".",",")*1,PIMExport!BU133))</f>
        <v>0</v>
      </c>
      <c r="BV135" s="47">
        <f>IFERROR(PIMExport!BV133*1,IFERROR(SUBSTITUTE(PIMExport!BV133,".",",")*1,PIMExport!BV133))</f>
        <v>0</v>
      </c>
      <c r="BW135" s="47">
        <f>IFERROR(PIMExport!BW133*1,IFERROR(SUBSTITUTE(PIMExport!BW133,".",",")*1,PIMExport!BW133))</f>
        <v>0</v>
      </c>
      <c r="BX135" s="47">
        <f>IFERROR(PIMExport!BX133*1,IFERROR(SUBSTITUTE(PIMExport!BX133,".",",")*1,PIMExport!BX133))</f>
        <v>0</v>
      </c>
      <c r="BY135" s="47">
        <f>IFERROR(PIMExport!BY133*1,IFERROR(SUBSTITUTE(PIMExport!BY133,".",",")*1,PIMExport!BY133))</f>
        <v>0</v>
      </c>
      <c r="BZ135" s="47">
        <f>IFERROR(PIMExport!BZ133*1,IFERROR(SUBSTITUTE(PIMExport!BZ133,".",",")*1,PIMExport!BZ133))</f>
        <v>0</v>
      </c>
      <c r="CA135" s="47">
        <f>IFERROR(PIMExport!CA133*1,IFERROR(SUBSTITUTE(PIMExport!CA133,".",",")*1,PIMExport!CA133))</f>
        <v>0</v>
      </c>
      <c r="CB135" s="47">
        <f>IFERROR(PIMExport!CB133*1,IFERROR(SUBSTITUTE(PIMExport!CB133,".",",")*1,PIMExport!CB133))</f>
        <v>0</v>
      </c>
      <c r="CC135" s="47">
        <f>IFERROR(PIMExport!CC133*1,IFERROR(SUBSTITUTE(PIMExport!CC133,".",",")*1,PIMExport!CC133))</f>
        <v>0</v>
      </c>
      <c r="CD135" s="47">
        <f>IFERROR(PIMExport!CD133*1,IFERROR(SUBSTITUTE(PIMExport!CD133,".",",")*1,PIMExport!CD133))</f>
        <v>0</v>
      </c>
      <c r="CE135" s="47">
        <f>IFERROR(PIMExport!CE133*1,IFERROR(SUBSTITUTE(PIMExport!CE133,".",",")*1,PIMExport!CE133))</f>
        <v>0</v>
      </c>
      <c r="CF135" s="47">
        <f>IFERROR(PIMExport!CF133*1,IFERROR(SUBSTITUTE(PIMExport!CF133,".",",")*1,PIMExport!CF133))</f>
        <v>0</v>
      </c>
      <c r="CG135" s="47">
        <f>IFERROR(PIMExport!CG133*1,IFERROR(SUBSTITUTE(PIMExport!CG133,".",",")*1,PIMExport!CG133))</f>
        <v>0</v>
      </c>
      <c r="CH135" s="47">
        <f>IFERROR(PIMExport!CH133*1,IFERROR(SUBSTITUTE(PIMExport!CH133,".",",")*1,PIMExport!CH133))</f>
        <v>0</v>
      </c>
      <c r="CI135" s="47">
        <f>IFERROR(PIMExport!CI133*1,IFERROR(SUBSTITUTE(PIMExport!CI133,".",",")*1,PIMExport!CI133))</f>
        <v>0</v>
      </c>
      <c r="CJ135" s="47">
        <f>IFERROR(PIMExport!CJ133*1,IFERROR(SUBSTITUTE(PIMExport!CJ133,".",",")*1,PIMExport!CJ133))</f>
        <v>0</v>
      </c>
      <c r="CK135" s="47">
        <f>IFERROR(PIMExport!CK133*1,IFERROR(SUBSTITUTE(PIMExport!CK133,".",",")*1,PIMExport!CK133))</f>
        <v>0</v>
      </c>
      <c r="CL135" s="47">
        <f>IFERROR(PIMExport!CL133*1,IFERROR(SUBSTITUTE(PIMExport!CL133,".",",")*1,PIMExport!CL133))</f>
        <v>0</v>
      </c>
      <c r="CM135" s="47">
        <f>IFERROR(PIMExport!CM133*1,IFERROR(SUBSTITUTE(PIMExport!CM133,".",",")*1,PIMExport!CM133))</f>
        <v>0</v>
      </c>
      <c r="CN135" s="47">
        <f>IFERROR(PIMExport!CN133*1,IFERROR(SUBSTITUTE(PIMExport!CN133,".",",")*1,PIMExport!CN133))</f>
        <v>0</v>
      </c>
      <c r="CO135" s="47">
        <f>IFERROR(PIMExport!CO133*1,IFERROR(SUBSTITUTE(PIMExport!CO133,".",",")*1,PIMExport!CO133))</f>
        <v>0</v>
      </c>
      <c r="CP135" s="47">
        <f>IFERROR(PIMExport!CP133*1,IFERROR(SUBSTITUTE(PIMExport!CP133,".",",")*1,PIMExport!CP133))</f>
        <v>0</v>
      </c>
      <c r="CQ135" s="47">
        <f>IFERROR(PIMExport!CQ133*1,IFERROR(SUBSTITUTE(PIMExport!CQ133,".",",")*1,PIMExport!CQ133))</f>
        <v>0</v>
      </c>
      <c r="CR135" s="47">
        <f>IFERROR(PIMExport!CR133*1,IFERROR(SUBSTITUTE(PIMExport!CR133,".",",")*1,PIMExport!CR133))</f>
        <v>0</v>
      </c>
      <c r="CS135" s="47">
        <f>IFERROR(PIMExport!CS133*1,IFERROR(SUBSTITUTE(PIMExport!CS133,".",",")*1,PIMExport!CS133))</f>
        <v>0</v>
      </c>
      <c r="CT135" s="47">
        <f>IFERROR(PIMExport!CT133*1,IFERROR(SUBSTITUTE(PIMExport!CT133,".",",")*1,PIMExport!CT133))</f>
        <v>0</v>
      </c>
      <c r="CU135" s="47">
        <f>IFERROR(PIMExport!CU133*1,IFERROR(SUBSTITUTE(PIMExport!CU133,".",",")*1,PIMExport!CU133))</f>
        <v>5.08</v>
      </c>
      <c r="CV135" s="47">
        <f>IFERROR(PIMExport!CV133*1,IFERROR(SUBSTITUTE(PIMExport!CV133,".",",")*1,PIMExport!CV133))</f>
        <v>0</v>
      </c>
      <c r="CW135" s="47">
        <f>IFERROR(PIMExport!CW133*1,IFERROR(SUBSTITUTE(PIMExport!CW133,".",",")*1,PIMExport!CW133))</f>
        <v>1.3E-6</v>
      </c>
      <c r="CX135" s="47">
        <f>IFERROR(PIMExport!CX133*1,IFERROR(SUBSTITUTE(PIMExport!CX133,".",",")*1,PIMExport!CX133))</f>
        <v>0</v>
      </c>
      <c r="CY135" s="47">
        <f>IFERROR(PIMExport!CY133*1,IFERROR(SUBSTITUTE(PIMExport!CY133,".",",")*1,PIMExport!CY133))</f>
        <v>0</v>
      </c>
      <c r="CZ135" s="47">
        <f>IFERROR(PIMExport!CZ133*1,IFERROR(SUBSTITUTE(PIMExport!CZ133,".",",")*1,PIMExport!CZ133))</f>
        <v>500</v>
      </c>
      <c r="DA135" s="47">
        <f>IFERROR(PIMExport!DA133*1,IFERROR(SUBSTITUTE(PIMExport!DA133,".",",")*1,PIMExport!DA133))</f>
        <v>0</v>
      </c>
      <c r="DB135" s="47">
        <f>IFERROR(PIMExport!DB133*1,IFERROR(SUBSTITUTE(PIMExport!DB133,".",",")*1,PIMExport!DB133))</f>
        <v>0</v>
      </c>
      <c r="DC135" s="47">
        <f>IFERROR(PIMExport!DC133*1,IFERROR(SUBSTITUTE(PIMExport!DC133,".",",")*1,PIMExport!DC133))</f>
        <v>4.32</v>
      </c>
      <c r="DD135" s="47">
        <f>IFERROR(PIMExport!DD133*1,IFERROR(SUBSTITUTE(PIMExport!DD133,".",",")*1,PIMExport!DD133))</f>
        <v>0</v>
      </c>
      <c r="DE135" s="47">
        <f>IFERROR(PIMExport!DE133*1,IFERROR(SUBSTITUTE(PIMExport!DE133,".",",")*1,PIMExport!DE133))</f>
        <v>0</v>
      </c>
      <c r="DF135" s="47">
        <f>IFERROR(PIMExport!DF133*1,IFERROR(SUBSTITUTE(PIMExport!DF133,".",",")*1,PIMExport!DF133))</f>
        <v>0</v>
      </c>
      <c r="DG135" s="47">
        <f>IFERROR(PIMExport!DG133*1,IFERROR(SUBSTITUTE(PIMExport!DG133,".",",")*1,PIMExport!DG133))</f>
        <v>0</v>
      </c>
      <c r="DH135" s="47" t="str">
        <f>IFERROR(PIMExport!DH133*1,IFERROR(SUBSTITUTE(PIMExport!DH133,".",",")*1,PIMExport!DH133))</f>
        <v>Equal to or better than 0.025 mm</v>
      </c>
      <c r="DI135" s="47">
        <f>IFERROR(PIMExport!DI133*1,IFERROR(SUBSTITUTE(PIMExport!DI133,".",",")*1,PIMExport!DI133))</f>
        <v>0</v>
      </c>
      <c r="DJ135" s="47" t="str">
        <f>IFERROR(PIMExport!DJ133*1,IFERROR(SUBSTITUTE(PIMExport!DJ133,".",",")*1,PIMExport!DJ133))</f>
        <v>50 x 25 mm</v>
      </c>
      <c r="DK135" s="47" t="str">
        <f>IFERROR(PIMExport!DK133*1,IFERROR(SUBSTITUTE(PIMExport!DK133,".",",")*1,PIMExport!DK133))</f>
        <v>0.25 in</v>
      </c>
      <c r="DL135" s="47">
        <f>IFERROR(PIMExport!DL133*1,IFERROR(SUBSTITUTE(PIMExport!DL133,".",",")*1,PIMExport!DL133))</f>
        <v>65</v>
      </c>
      <c r="DM135" s="47">
        <f>IFERROR(PIMExport!DM133*1,IFERROR(SUBSTITUTE(PIMExport!DM133,".",",")*1,PIMExport!DM133))</f>
        <v>0</v>
      </c>
      <c r="DN135" s="47">
        <f>IFERROR(PIMExport!DN133*1,IFERROR(SUBSTITUTE(PIMExport!DN133,".",",")*1,PIMExport!DN133))</f>
        <v>0.8</v>
      </c>
      <c r="DO135" s="47" t="str">
        <f>IFERROR(PIMExport!DO133*1,IFERROR(SUBSTITUTE(PIMExport!DO133,".",",")*1,PIMExport!DO133))</f>
        <v>outside</v>
      </c>
    </row>
    <row r="136" spans="1:119">
      <c r="A136" s="47" t="str">
        <f>IFERROR(PIMExport!A134*1,IFERROR(SUBSTITUTE(PIMExport!A134,".",",")*1,PIMExport!A134))</f>
        <v>MS25LE0</v>
      </c>
      <c r="B136" s="47" t="str">
        <f>IFERROR(PIMExport!B134*1,IFERROR(SUBSTITUTE(PIMExport!B134,".",",")*1,PIMExport!B134))</f>
        <v>Leadscrew</v>
      </c>
      <c r="C136" s="47" t="str">
        <f>IFERROR(PIMExport!C134*1,IFERROR(SUBSTITUTE(PIMExport!C134,".",",")*1,PIMExport!C134))</f>
        <v>Ball Guide</v>
      </c>
      <c r="D136" s="47">
        <f>IFERROR(PIMExport!D134*1,IFERROR(SUBSTITUTE(PIMExport!D134,".",",")*1,PIMExport!D134))</f>
        <v>705.5</v>
      </c>
      <c r="E136" s="47">
        <f>IFERROR(PIMExport!E134*1,IFERROR(SUBSTITUTE(PIMExport!E134,".",",")*1,PIMExport!E134))</f>
        <v>6.5000000000000002E-2</v>
      </c>
      <c r="F136" s="47">
        <f>IFERROR(PIMExport!F134*1,IFERROR(SUBSTITUTE(PIMExport!F134,".",",")*1,PIMExport!F134))</f>
        <v>0</v>
      </c>
      <c r="G136" s="47">
        <f>IFERROR(PIMExport!G134*1,IFERROR(SUBSTITUTE(PIMExport!G134,".",",")*1,PIMExport!G134))</f>
        <v>0.47</v>
      </c>
      <c r="H136" s="47">
        <f>IFERROR(PIMExport!H134*1,IFERROR(SUBSTITUTE(PIMExport!H134,".",",")*1,PIMExport!H134))</f>
        <v>0.18</v>
      </c>
      <c r="I136" s="47">
        <f>IFERROR(PIMExport!I134*1,IFERROR(SUBSTITUTE(PIMExport!I134,".",",")*1,PIMExport!I134))</f>
        <v>27.7</v>
      </c>
      <c r="J136" s="47">
        <f>IFERROR(PIMExport!J134*1,IFERROR(SUBSTITUTE(PIMExport!J134,".",",")*1,PIMExport!J134))</f>
        <v>30</v>
      </c>
      <c r="K136" s="47">
        <f>IFERROR(PIMExport!K134*1,IFERROR(SUBSTITUTE(PIMExport!K134,".",",")*1,PIMExport!K134))</f>
        <v>12.5</v>
      </c>
      <c r="L136" s="47">
        <f>IFERROR(PIMExport!L134*1,IFERROR(SUBSTITUTE(PIMExport!L134,".",",")*1,PIMExport!L134))</f>
        <v>1.9999999999999999E-6</v>
      </c>
      <c r="M136" s="47">
        <f>IFERROR(PIMExport!M134*1,IFERROR(SUBSTITUTE(PIMExport!M134,".",",")*1,PIMExport!M134))</f>
        <v>0.79</v>
      </c>
      <c r="N136" s="47">
        <f>IFERROR(PIMExport!N134*1,IFERROR(SUBSTITUTE(PIMExport!N134,".",",")*1,PIMExport!N134))</f>
        <v>99999</v>
      </c>
      <c r="O136" s="47">
        <f>IFERROR(PIMExport!O134*1,IFERROR(SUBSTITUTE(PIMExport!O134,".",",")*1,PIMExport!O134))</f>
        <v>99999</v>
      </c>
      <c r="P136" s="47">
        <f>IFERROR(PIMExport!P134*1,IFERROR(SUBSTITUTE(PIMExport!P134,".",",")*1,PIMExport!P134))</f>
        <v>2000</v>
      </c>
      <c r="Q136" s="47">
        <f>IFERROR(PIMExport!Q134*1,IFERROR(SUBSTITUTE(PIMExport!Q134,".",",")*1,PIMExport!Q134))</f>
        <v>2.8000000000000001E-2</v>
      </c>
      <c r="R136" s="47">
        <f>IFERROR(PIMExport!R134*1,IFERROR(SUBSTITUTE(PIMExport!R134,".",",")*1,PIMExport!R134))</f>
        <v>2.8000000000000001E-2</v>
      </c>
      <c r="S136" s="47">
        <f>IFERROR(PIMExport!S134*1,IFERROR(SUBSTITUTE(PIMExport!S134,".",",")*1,PIMExport!S134))</f>
        <v>2.8000000000000001E-2</v>
      </c>
      <c r="T136" s="47">
        <f>IFERROR(PIMExport!T134*1,IFERROR(SUBSTITUTE(PIMExport!T134,".",",")*1,PIMExport!T134))</f>
        <v>0.3</v>
      </c>
      <c r="U136" s="47">
        <f>IFERROR(PIMExport!U134*1,IFERROR(SUBSTITUTE(PIMExport!U134,".",",")*1,PIMExport!U134))</f>
        <v>2E-3</v>
      </c>
      <c r="V136" s="47">
        <f>IFERROR(PIMExport!V134*1,IFERROR(SUBSTITUTE(PIMExport!V134,".",",")*1,PIMExport!V134))</f>
        <v>0</v>
      </c>
      <c r="W136" s="47">
        <f>IFERROR(PIMExport!W134*1,IFERROR(SUBSTITUTE(PIMExport!W134,".",",")*1,PIMExport!W134))</f>
        <v>0</v>
      </c>
      <c r="X136" s="47">
        <f>IFERROR(PIMExport!X134*1,IFERROR(SUBSTITUTE(PIMExport!X134,".",",")*1,PIMExport!X134))</f>
        <v>0</v>
      </c>
      <c r="Y136" s="47">
        <f>IFERROR(PIMExport!Y134*1,IFERROR(SUBSTITUTE(PIMExport!Y134,".",",")*1,PIMExport!Y134))</f>
        <v>17.8</v>
      </c>
      <c r="Z136" s="47">
        <f>IFERROR(PIMExport!Z134*1,IFERROR(SUBSTITUTE(PIMExport!Z134,".",",")*1,PIMExport!Z134))</f>
        <v>0</v>
      </c>
      <c r="AA136" s="47">
        <f>IFERROR(PIMExport!AA134*1,IFERROR(SUBSTITUTE(PIMExport!AA134,".",",")*1,PIMExport!AA134))</f>
        <v>0</v>
      </c>
      <c r="AB136" s="47">
        <f>IFERROR(PIMExport!AB134*1,IFERROR(SUBSTITUTE(PIMExport!AB134,".",",")*1,PIMExport!AB134))</f>
        <v>0</v>
      </c>
      <c r="AC136" s="47">
        <f>IFERROR(PIMExport!AC134*1,IFERROR(SUBSTITUTE(PIMExport!AC134,".",",")*1,PIMExport!AC134))</f>
        <v>0</v>
      </c>
      <c r="AD136" s="47">
        <f>IFERROR(PIMExport!AD134*1,IFERROR(SUBSTITUTE(PIMExport!AD134,".",",")*1,PIMExport!AD134))</f>
        <v>0</v>
      </c>
      <c r="AE136" s="47">
        <f>IFERROR(PIMExport!AE134*1,IFERROR(SUBSTITUTE(PIMExport!AE134,".",",")*1,PIMExport!AE134))</f>
        <v>100</v>
      </c>
      <c r="AF136" s="47">
        <f>IFERROR(PIMExport!AF134*1,IFERROR(SUBSTITUTE(PIMExport!AF134,".",",")*1,PIMExport!AF134))</f>
        <v>100</v>
      </c>
      <c r="AG136" s="47">
        <f>IFERROR(PIMExport!AG134*1,IFERROR(SUBSTITUTE(PIMExport!AG134,".",",")*1,PIMExport!AG134))</f>
        <v>1.4</v>
      </c>
      <c r="AH136" s="47">
        <f>IFERROR(PIMExport!AH134*1,IFERROR(SUBSTITUTE(PIMExport!AH134,".",",")*1,PIMExport!AH134))</f>
        <v>1.3</v>
      </c>
      <c r="AI136" s="47">
        <f>IFERROR(PIMExport!AI134*1,IFERROR(SUBSTITUTE(PIMExport!AI134,".",",")*1,PIMExport!AI134))</f>
        <v>2.7</v>
      </c>
      <c r="AJ136" s="47">
        <f>IFERROR(PIMExport!AJ134*1,IFERROR(SUBSTITUTE(PIMExport!AJ134,".",",")*1,PIMExport!AJ134))</f>
        <v>0</v>
      </c>
      <c r="AK136" s="47">
        <f>IFERROR(PIMExport!AK134*1,IFERROR(SUBSTITUTE(PIMExport!AK134,".",",")*1,PIMExport!AK134))</f>
        <v>0</v>
      </c>
      <c r="AL136" s="47">
        <f>IFERROR(PIMExport!AL134*1,IFERROR(SUBSTITUTE(PIMExport!AL134,".",",")*1,PIMExport!AL134))</f>
        <v>0.21158199999999999</v>
      </c>
      <c r="AM136" s="47">
        <f>IFERROR(PIMExport!AM134*1,IFERROR(SUBSTITUTE(PIMExport!AM134,".",",")*1,PIMExport!AM134))</f>
        <v>9.8000000000000007</v>
      </c>
      <c r="AN136" s="47">
        <f>IFERROR(PIMExport!AN134*1,IFERROR(SUBSTITUTE(PIMExport!AN134,".",",")*1,PIMExport!AN134))</f>
        <v>1</v>
      </c>
      <c r="AO136" s="47">
        <f>IFERROR(PIMExport!AO134*1,IFERROR(SUBSTITUTE(PIMExport!AO134,".",",")*1,PIMExport!AO134))</f>
        <v>340</v>
      </c>
      <c r="AP136" s="47">
        <f>IFERROR(PIMExport!AP134*1,IFERROR(SUBSTITUTE(PIMExport!AP134,".",",")*1,PIMExport!AP134))</f>
        <v>0</v>
      </c>
      <c r="AQ136" s="47">
        <f>IFERROR(PIMExport!AQ134*1,IFERROR(SUBSTITUTE(PIMExport!AQ134,".",",")*1,PIMExport!AQ134))</f>
        <v>0</v>
      </c>
      <c r="AR136" s="47">
        <f>IFERROR(PIMExport!AR134*1,IFERROR(SUBSTITUTE(PIMExport!AR134,".",",")*1,PIMExport!AR134))</f>
        <v>0</v>
      </c>
      <c r="AS136" s="47">
        <f>IFERROR(PIMExport!AS134*1,IFERROR(SUBSTITUTE(PIMExport!AS134,".",",")*1,PIMExport!AS134))</f>
        <v>0</v>
      </c>
      <c r="AT136" s="47">
        <f>IFERROR(PIMExport!AT134*1,IFERROR(SUBSTITUTE(PIMExport!AT134,".",",")*1,PIMExport!AT134))</f>
        <v>0</v>
      </c>
      <c r="AU136" s="47">
        <f>IFERROR(PIMExport!AU134*1,IFERROR(SUBSTITUTE(PIMExport!AU134,".",",")*1,PIMExport!AU134))</f>
        <v>0</v>
      </c>
      <c r="AV136" s="47">
        <f>IFERROR(PIMExport!AV134*1,IFERROR(SUBSTITUTE(PIMExport!AV134,".",",")*1,PIMExport!AV134))</f>
        <v>0</v>
      </c>
      <c r="AW136" s="47">
        <f>IFERROR(PIMExport!AW134*1,IFERROR(SUBSTITUTE(PIMExport!AW134,".",",")*1,PIMExport!AW134))</f>
        <v>0</v>
      </c>
      <c r="AX136" s="47">
        <f>IFERROR(PIMExport!AX134*1,IFERROR(SUBSTITUTE(PIMExport!AX134,".",",")*1,PIMExport!AX134))</f>
        <v>0</v>
      </c>
      <c r="AY136" s="47">
        <f>IFERROR(PIMExport!AY134*1,IFERROR(SUBSTITUTE(PIMExport!AY134,".",",")*1,PIMExport!AY134))</f>
        <v>0</v>
      </c>
      <c r="AZ136" s="47">
        <f>IFERROR(PIMExport!AZ134*1,IFERROR(SUBSTITUTE(PIMExport!AZ134,".",",")*1,PIMExport!AZ134))</f>
        <v>0</v>
      </c>
      <c r="BA136" s="47">
        <f>IFERROR(PIMExport!BA134*1,IFERROR(SUBSTITUTE(PIMExport!BA134,".",",")*1,PIMExport!BA134))</f>
        <v>0</v>
      </c>
      <c r="BB136" s="47">
        <f>IFERROR(PIMExport!BB134*1,IFERROR(SUBSTITUTE(PIMExport!BB134,".",",")*1,PIMExport!BB134))</f>
        <v>0</v>
      </c>
      <c r="BC136" s="47">
        <f>IFERROR(PIMExport!BC134*1,IFERROR(SUBSTITUTE(PIMExport!BC134,".",",")*1,PIMExport!BC134))</f>
        <v>0</v>
      </c>
      <c r="BD136" s="47">
        <f>IFERROR(PIMExport!BD134*1,IFERROR(SUBSTITUTE(PIMExport!BD134,".",",")*1,PIMExport!BD134))</f>
        <v>0</v>
      </c>
      <c r="BE136" s="47">
        <f>IFERROR(PIMExport!BE134*1,IFERROR(SUBSTITUTE(PIMExport!BE134,".",",")*1,PIMExport!BE134))</f>
        <v>0</v>
      </c>
      <c r="BF136" s="47">
        <f>IFERROR(PIMExport!BF134*1,IFERROR(SUBSTITUTE(PIMExport!BF134,".",",")*1,PIMExport!BF134))</f>
        <v>0</v>
      </c>
      <c r="BG136" s="47">
        <f>IFERROR(PIMExport!BG134*1,IFERROR(SUBSTITUTE(PIMExport!BG134,".",",")*1,PIMExport!BG134))</f>
        <v>95</v>
      </c>
      <c r="BH136" s="47">
        <f>IFERROR(PIMExport!BH134*1,IFERROR(SUBSTITUTE(PIMExport!BH134,".",",")*1,PIMExport!BH134))</f>
        <v>0</v>
      </c>
      <c r="BI136" s="47">
        <f>IFERROR(PIMExport!BI134*1,IFERROR(SUBSTITUTE(PIMExport!BI134,".",",")*1,PIMExport!BI134))</f>
        <v>0</v>
      </c>
      <c r="BJ136" s="47">
        <f>IFERROR(PIMExport!BJ134*1,IFERROR(SUBSTITUTE(PIMExport!BJ134,".",",")*1,PIMExport!BJ134))</f>
        <v>0</v>
      </c>
      <c r="BK136" s="47">
        <f>IFERROR(PIMExport!BK134*1,IFERROR(SUBSTITUTE(PIMExport!BK134,".",",")*1,PIMExport!BK134))</f>
        <v>0</v>
      </c>
      <c r="BL136" s="47">
        <f>IFERROR(PIMExport!BL134*1,IFERROR(SUBSTITUTE(PIMExport!BL134,".",",")*1,PIMExport!BL134))</f>
        <v>0</v>
      </c>
      <c r="BM136" s="47">
        <f>IFERROR(PIMExport!BM134*1,IFERROR(SUBSTITUTE(PIMExport!BM134,".",",")*1,PIMExport!BM134))</f>
        <v>0</v>
      </c>
      <c r="BN136" s="47">
        <f>IFERROR(PIMExport!BN134*1,IFERROR(SUBSTITUTE(PIMExport!BN134,".",",")*1,PIMExport!BN134))</f>
        <v>0</v>
      </c>
      <c r="BO136" s="47">
        <f>IFERROR(PIMExport!BO134*1,IFERROR(SUBSTITUTE(PIMExport!BO134,".",",")*1,PIMExport!BO134))</f>
        <v>0</v>
      </c>
      <c r="BP136" s="47">
        <f>IFERROR(PIMExport!BP134*1,IFERROR(SUBSTITUTE(PIMExport!BP134,".",",")*1,PIMExport!BP134))</f>
        <v>0</v>
      </c>
      <c r="BQ136" s="47">
        <f>IFERROR(PIMExport!BQ134*1,IFERROR(SUBSTITUTE(PIMExport!BQ134,".",",")*1,PIMExport!BQ134))</f>
        <v>0</v>
      </c>
      <c r="BR136" s="47">
        <f>IFERROR(PIMExport!BR134*1,IFERROR(SUBSTITUTE(PIMExport!BR134,".",",")*1,PIMExport!BR134))</f>
        <v>0</v>
      </c>
      <c r="BS136" s="47">
        <f>IFERROR(PIMExport!BS134*1,IFERROR(SUBSTITUTE(PIMExport!BS134,".",",")*1,PIMExport!BS134))</f>
        <v>0</v>
      </c>
      <c r="BT136" s="47">
        <f>IFERROR(PIMExport!BT134*1,IFERROR(SUBSTITUTE(PIMExport!BT134,".",",")*1,PIMExport!BT134))</f>
        <v>0</v>
      </c>
      <c r="BU136" s="47">
        <f>IFERROR(PIMExport!BU134*1,IFERROR(SUBSTITUTE(PIMExport!BU134,".",",")*1,PIMExport!BU134))</f>
        <v>0</v>
      </c>
      <c r="BV136" s="47">
        <f>IFERROR(PIMExport!BV134*1,IFERROR(SUBSTITUTE(PIMExport!BV134,".",",")*1,PIMExport!BV134))</f>
        <v>0</v>
      </c>
      <c r="BW136" s="47">
        <f>IFERROR(PIMExport!BW134*1,IFERROR(SUBSTITUTE(PIMExport!BW134,".",",")*1,PIMExport!BW134))</f>
        <v>0</v>
      </c>
      <c r="BX136" s="47">
        <f>IFERROR(PIMExport!BX134*1,IFERROR(SUBSTITUTE(PIMExport!BX134,".",",")*1,PIMExport!BX134))</f>
        <v>0</v>
      </c>
      <c r="BY136" s="47">
        <f>IFERROR(PIMExport!BY134*1,IFERROR(SUBSTITUTE(PIMExport!BY134,".",",")*1,PIMExport!BY134))</f>
        <v>0</v>
      </c>
      <c r="BZ136" s="47">
        <f>IFERROR(PIMExport!BZ134*1,IFERROR(SUBSTITUTE(PIMExport!BZ134,".",",")*1,PIMExport!BZ134))</f>
        <v>0</v>
      </c>
      <c r="CA136" s="47">
        <f>IFERROR(PIMExport!CA134*1,IFERROR(SUBSTITUTE(PIMExport!CA134,".",",")*1,PIMExport!CA134))</f>
        <v>0</v>
      </c>
      <c r="CB136" s="47">
        <f>IFERROR(PIMExport!CB134*1,IFERROR(SUBSTITUTE(PIMExport!CB134,".",",")*1,PIMExport!CB134))</f>
        <v>0</v>
      </c>
      <c r="CC136" s="47">
        <f>IFERROR(PIMExport!CC134*1,IFERROR(SUBSTITUTE(PIMExport!CC134,".",",")*1,PIMExport!CC134))</f>
        <v>0</v>
      </c>
      <c r="CD136" s="47">
        <f>IFERROR(PIMExport!CD134*1,IFERROR(SUBSTITUTE(PIMExport!CD134,".",",")*1,PIMExport!CD134))</f>
        <v>0</v>
      </c>
      <c r="CE136" s="47">
        <f>IFERROR(PIMExport!CE134*1,IFERROR(SUBSTITUTE(PIMExport!CE134,".",",")*1,PIMExport!CE134))</f>
        <v>0</v>
      </c>
      <c r="CF136" s="47">
        <f>IFERROR(PIMExport!CF134*1,IFERROR(SUBSTITUTE(PIMExport!CF134,".",",")*1,PIMExport!CF134))</f>
        <v>0</v>
      </c>
      <c r="CG136" s="47">
        <f>IFERROR(PIMExport!CG134*1,IFERROR(SUBSTITUTE(PIMExport!CG134,".",",")*1,PIMExport!CG134))</f>
        <v>0</v>
      </c>
      <c r="CH136" s="47">
        <f>IFERROR(PIMExport!CH134*1,IFERROR(SUBSTITUTE(PIMExport!CH134,".",",")*1,PIMExport!CH134))</f>
        <v>0</v>
      </c>
      <c r="CI136" s="47">
        <f>IFERROR(PIMExport!CI134*1,IFERROR(SUBSTITUTE(PIMExport!CI134,".",",")*1,PIMExport!CI134))</f>
        <v>0</v>
      </c>
      <c r="CJ136" s="47">
        <f>IFERROR(PIMExport!CJ134*1,IFERROR(SUBSTITUTE(PIMExport!CJ134,".",",")*1,PIMExport!CJ134))</f>
        <v>0</v>
      </c>
      <c r="CK136" s="47">
        <f>IFERROR(PIMExport!CK134*1,IFERROR(SUBSTITUTE(PIMExport!CK134,".",",")*1,PIMExport!CK134))</f>
        <v>0</v>
      </c>
      <c r="CL136" s="47">
        <f>IFERROR(PIMExport!CL134*1,IFERROR(SUBSTITUTE(PIMExport!CL134,".",",")*1,PIMExport!CL134))</f>
        <v>0</v>
      </c>
      <c r="CM136" s="47">
        <f>IFERROR(PIMExport!CM134*1,IFERROR(SUBSTITUTE(PIMExport!CM134,".",",")*1,PIMExport!CM134))</f>
        <v>0</v>
      </c>
      <c r="CN136" s="47">
        <f>IFERROR(PIMExport!CN134*1,IFERROR(SUBSTITUTE(PIMExport!CN134,".",",")*1,PIMExport!CN134))</f>
        <v>0</v>
      </c>
      <c r="CO136" s="47">
        <f>IFERROR(PIMExport!CO134*1,IFERROR(SUBSTITUTE(PIMExport!CO134,".",",")*1,PIMExport!CO134))</f>
        <v>0</v>
      </c>
      <c r="CP136" s="47">
        <f>IFERROR(PIMExport!CP134*1,IFERROR(SUBSTITUTE(PIMExport!CP134,".",",")*1,PIMExport!CP134))</f>
        <v>0</v>
      </c>
      <c r="CQ136" s="47">
        <f>IFERROR(PIMExport!CQ134*1,IFERROR(SUBSTITUTE(PIMExport!CQ134,".",",")*1,PIMExport!CQ134))</f>
        <v>0</v>
      </c>
      <c r="CR136" s="47">
        <f>IFERROR(PIMExport!CR134*1,IFERROR(SUBSTITUTE(PIMExport!CR134,".",",")*1,PIMExport!CR134))</f>
        <v>0</v>
      </c>
      <c r="CS136" s="47">
        <f>IFERROR(PIMExport!CS134*1,IFERROR(SUBSTITUTE(PIMExport!CS134,".",",")*1,PIMExport!CS134))</f>
        <v>0</v>
      </c>
      <c r="CT136" s="47">
        <f>IFERROR(PIMExport!CT134*1,IFERROR(SUBSTITUTE(PIMExport!CT134,".",",")*1,PIMExport!CT134))</f>
        <v>0</v>
      </c>
      <c r="CU136" s="47">
        <f>IFERROR(PIMExport!CU134*1,IFERROR(SUBSTITUTE(PIMExport!CU134,".",",")*1,PIMExport!CU134))</f>
        <v>6.35</v>
      </c>
      <c r="CV136" s="47">
        <f>IFERROR(PIMExport!CV134*1,IFERROR(SUBSTITUTE(PIMExport!CV134,".",",")*1,PIMExport!CV134))</f>
        <v>0</v>
      </c>
      <c r="CW136" s="47">
        <f>IFERROR(PIMExport!CW134*1,IFERROR(SUBSTITUTE(PIMExport!CW134,".",",")*1,PIMExport!CW134))</f>
        <v>1.3E-6</v>
      </c>
      <c r="CX136" s="47">
        <f>IFERROR(PIMExport!CX134*1,IFERROR(SUBSTITUTE(PIMExport!CX134,".",",")*1,PIMExport!CX134))</f>
        <v>0</v>
      </c>
      <c r="CY136" s="47">
        <f>IFERROR(PIMExport!CY134*1,IFERROR(SUBSTITUTE(PIMExport!CY134,".",",")*1,PIMExport!CY134))</f>
        <v>0</v>
      </c>
      <c r="CZ136" s="47">
        <f>IFERROR(PIMExport!CZ134*1,IFERROR(SUBSTITUTE(PIMExport!CZ134,".",",")*1,PIMExport!CZ134))</f>
        <v>500</v>
      </c>
      <c r="DA136" s="47">
        <f>IFERROR(PIMExport!DA134*1,IFERROR(SUBSTITUTE(PIMExport!DA134,".",",")*1,PIMExport!DA134))</f>
        <v>0</v>
      </c>
      <c r="DB136" s="47">
        <f>IFERROR(PIMExport!DB134*1,IFERROR(SUBSTITUTE(PIMExport!DB134,".",",")*1,PIMExport!DB134))</f>
        <v>0</v>
      </c>
      <c r="DC136" s="47">
        <f>IFERROR(PIMExport!DC134*1,IFERROR(SUBSTITUTE(PIMExport!DC134,".",",")*1,PIMExport!DC134))</f>
        <v>4.32</v>
      </c>
      <c r="DD136" s="47">
        <f>IFERROR(PIMExport!DD134*1,IFERROR(SUBSTITUTE(PIMExport!DD134,".",",")*1,PIMExport!DD134))</f>
        <v>0</v>
      </c>
      <c r="DE136" s="47">
        <f>IFERROR(PIMExport!DE134*1,IFERROR(SUBSTITUTE(PIMExport!DE134,".",",")*1,PIMExport!DE134))</f>
        <v>0</v>
      </c>
      <c r="DF136" s="47">
        <f>IFERROR(PIMExport!DF134*1,IFERROR(SUBSTITUTE(PIMExport!DF134,".",",")*1,PIMExport!DF134))</f>
        <v>0</v>
      </c>
      <c r="DG136" s="47">
        <f>IFERROR(PIMExport!DG134*1,IFERROR(SUBSTITUTE(PIMExport!DG134,".",",")*1,PIMExport!DG134))</f>
        <v>0</v>
      </c>
      <c r="DH136" s="47" t="str">
        <f>IFERROR(PIMExport!DH134*1,IFERROR(SUBSTITUTE(PIMExport!DH134,".",",")*1,PIMExport!DH134))</f>
        <v>Equal to or better than 0.025 mm</v>
      </c>
      <c r="DI136" s="47">
        <f>IFERROR(PIMExport!DI134*1,IFERROR(SUBSTITUTE(PIMExport!DI134,".",",")*1,PIMExport!DI134))</f>
        <v>0</v>
      </c>
      <c r="DJ136" s="47" t="str">
        <f>IFERROR(PIMExport!DJ134*1,IFERROR(SUBSTITUTE(PIMExport!DJ134,".",",")*1,PIMExport!DJ134))</f>
        <v>50 x 25 mm</v>
      </c>
      <c r="DK136" s="47" t="str">
        <f>IFERROR(PIMExport!DK134*1,IFERROR(SUBSTITUTE(PIMExport!DK134,".",",")*1,PIMExport!DK134))</f>
        <v>0.25 in</v>
      </c>
      <c r="DL136" s="47">
        <f>IFERROR(PIMExport!DL134*1,IFERROR(SUBSTITUTE(PIMExport!DL134,".",",")*1,PIMExport!DL134))</f>
        <v>65</v>
      </c>
      <c r="DM136" s="47">
        <f>IFERROR(PIMExport!DM134*1,IFERROR(SUBSTITUTE(PIMExport!DM134,".",",")*1,PIMExport!DM134))</f>
        <v>0</v>
      </c>
      <c r="DN136" s="47">
        <f>IFERROR(PIMExport!DN134*1,IFERROR(SUBSTITUTE(PIMExport!DN134,".",",")*1,PIMExport!DN134))</f>
        <v>0.8</v>
      </c>
      <c r="DO136" s="47" t="str">
        <f>IFERROR(PIMExport!DO134*1,IFERROR(SUBSTITUTE(PIMExport!DO134,".",",")*1,PIMExport!DO134))</f>
        <v>outside</v>
      </c>
    </row>
    <row r="137" spans="1:119">
      <c r="A137" s="47" t="str">
        <f>IFERROR(PIMExport!A135*1,IFERROR(SUBSTITUTE(PIMExport!A135,".",",")*1,PIMExport!A135))</f>
        <v>MS25LF0</v>
      </c>
      <c r="B137" s="47" t="str">
        <f>IFERROR(PIMExport!B135*1,IFERROR(SUBSTITUTE(PIMExport!B135,".",",")*1,PIMExport!B135))</f>
        <v>Leadscrew</v>
      </c>
      <c r="C137" s="47" t="str">
        <f>IFERROR(PIMExport!C135*1,IFERROR(SUBSTITUTE(PIMExport!C135,".",",")*1,PIMExport!C135))</f>
        <v>Ball Guide</v>
      </c>
      <c r="D137" s="47">
        <f>IFERROR(PIMExport!D135*1,IFERROR(SUBSTITUTE(PIMExport!D135,".",",")*1,PIMExport!D135))</f>
        <v>705.5</v>
      </c>
      <c r="E137" s="47">
        <f>IFERROR(PIMExport!E135*1,IFERROR(SUBSTITUTE(PIMExport!E135,".",",")*1,PIMExport!E135))</f>
        <v>6.5000000000000002E-2</v>
      </c>
      <c r="F137" s="47">
        <f>IFERROR(PIMExport!F135*1,IFERROR(SUBSTITUTE(PIMExport!F135,".",",")*1,PIMExport!F135))</f>
        <v>0</v>
      </c>
      <c r="G137" s="47">
        <f>IFERROR(PIMExport!G135*1,IFERROR(SUBSTITUTE(PIMExport!G135,".",",")*1,PIMExport!G135))</f>
        <v>0.47</v>
      </c>
      <c r="H137" s="47">
        <f>IFERROR(PIMExport!H135*1,IFERROR(SUBSTITUTE(PIMExport!H135,".",",")*1,PIMExport!H135))</f>
        <v>0.18</v>
      </c>
      <c r="I137" s="47">
        <f>IFERROR(PIMExport!I135*1,IFERROR(SUBSTITUTE(PIMExport!I135,".",",")*1,PIMExport!I135))</f>
        <v>27.7</v>
      </c>
      <c r="J137" s="47">
        <f>IFERROR(PIMExport!J135*1,IFERROR(SUBSTITUTE(PIMExport!J135,".",",")*1,PIMExport!J135))</f>
        <v>30</v>
      </c>
      <c r="K137" s="47">
        <f>IFERROR(PIMExport!K135*1,IFERROR(SUBSTITUTE(PIMExport!K135,".",",")*1,PIMExport!K135))</f>
        <v>12.5</v>
      </c>
      <c r="L137" s="47">
        <f>IFERROR(PIMExport!L135*1,IFERROR(SUBSTITUTE(PIMExport!L135,".",",")*1,PIMExport!L135))</f>
        <v>1.9999999999999999E-6</v>
      </c>
      <c r="M137" s="47">
        <f>IFERROR(PIMExport!M135*1,IFERROR(SUBSTITUTE(PIMExport!M135,".",",")*1,PIMExport!M135))</f>
        <v>0.85</v>
      </c>
      <c r="N137" s="47">
        <f>IFERROR(PIMExport!N135*1,IFERROR(SUBSTITUTE(PIMExport!N135,".",",")*1,PIMExport!N135))</f>
        <v>99999</v>
      </c>
      <c r="O137" s="47">
        <f>IFERROR(PIMExport!O135*1,IFERROR(SUBSTITUTE(PIMExport!O135,".",",")*1,PIMExport!O135))</f>
        <v>99999</v>
      </c>
      <c r="P137" s="47">
        <f>IFERROR(PIMExport!P135*1,IFERROR(SUBSTITUTE(PIMExport!P135,".",",")*1,PIMExport!P135))</f>
        <v>2000</v>
      </c>
      <c r="Q137" s="47">
        <f>IFERROR(PIMExport!Q135*1,IFERROR(SUBSTITUTE(PIMExport!Q135,".",",")*1,PIMExport!Q135))</f>
        <v>2.8000000000000001E-2</v>
      </c>
      <c r="R137" s="47">
        <f>IFERROR(PIMExport!R135*1,IFERROR(SUBSTITUTE(PIMExport!R135,".",",")*1,PIMExport!R135))</f>
        <v>2.8000000000000001E-2</v>
      </c>
      <c r="S137" s="47">
        <f>IFERROR(PIMExport!S135*1,IFERROR(SUBSTITUTE(PIMExport!S135,".",",")*1,PIMExport!S135))</f>
        <v>2.8000000000000001E-2</v>
      </c>
      <c r="T137" s="47">
        <f>IFERROR(PIMExport!T135*1,IFERROR(SUBSTITUTE(PIMExport!T135,".",",")*1,PIMExport!T135))</f>
        <v>0.3</v>
      </c>
      <c r="U137" s="47">
        <f>IFERROR(PIMExport!U135*1,IFERROR(SUBSTITUTE(PIMExport!U135,".",",")*1,PIMExport!U135))</f>
        <v>2E-3</v>
      </c>
      <c r="V137" s="47">
        <f>IFERROR(PIMExport!V135*1,IFERROR(SUBSTITUTE(PIMExport!V135,".",",")*1,PIMExport!V135))</f>
        <v>0</v>
      </c>
      <c r="W137" s="47">
        <f>IFERROR(PIMExport!W135*1,IFERROR(SUBSTITUTE(PIMExport!W135,".",",")*1,PIMExport!W135))</f>
        <v>0</v>
      </c>
      <c r="X137" s="47">
        <f>IFERROR(PIMExport!X135*1,IFERROR(SUBSTITUTE(PIMExport!X135,".",",")*1,PIMExport!X135))</f>
        <v>0</v>
      </c>
      <c r="Y137" s="47">
        <f>IFERROR(PIMExport!Y135*1,IFERROR(SUBSTITUTE(PIMExport!Y135,".",",")*1,PIMExport!Y135))</f>
        <v>17.8</v>
      </c>
      <c r="Z137" s="47">
        <f>IFERROR(PIMExport!Z135*1,IFERROR(SUBSTITUTE(PIMExport!Z135,".",",")*1,PIMExport!Z135))</f>
        <v>0</v>
      </c>
      <c r="AA137" s="47">
        <f>IFERROR(PIMExport!AA135*1,IFERROR(SUBSTITUTE(PIMExport!AA135,".",",")*1,PIMExport!AA135))</f>
        <v>0</v>
      </c>
      <c r="AB137" s="47">
        <f>IFERROR(PIMExport!AB135*1,IFERROR(SUBSTITUTE(PIMExport!AB135,".",",")*1,PIMExport!AB135))</f>
        <v>0</v>
      </c>
      <c r="AC137" s="47">
        <f>IFERROR(PIMExport!AC135*1,IFERROR(SUBSTITUTE(PIMExport!AC135,".",",")*1,PIMExport!AC135))</f>
        <v>0</v>
      </c>
      <c r="AD137" s="47">
        <f>IFERROR(PIMExport!AD135*1,IFERROR(SUBSTITUTE(PIMExport!AD135,".",",")*1,PIMExport!AD135))</f>
        <v>0</v>
      </c>
      <c r="AE137" s="47">
        <f>IFERROR(PIMExport!AE135*1,IFERROR(SUBSTITUTE(PIMExport!AE135,".",",")*1,PIMExport!AE135))</f>
        <v>100</v>
      </c>
      <c r="AF137" s="47">
        <f>IFERROR(PIMExport!AF135*1,IFERROR(SUBSTITUTE(PIMExport!AF135,".",",")*1,PIMExport!AF135))</f>
        <v>100</v>
      </c>
      <c r="AG137" s="47">
        <f>IFERROR(PIMExport!AG135*1,IFERROR(SUBSTITUTE(PIMExport!AG135,".",",")*1,PIMExport!AG135))</f>
        <v>1.4</v>
      </c>
      <c r="AH137" s="47">
        <f>IFERROR(PIMExport!AH135*1,IFERROR(SUBSTITUTE(PIMExport!AH135,".",",")*1,PIMExport!AH135))</f>
        <v>1.3</v>
      </c>
      <c r="AI137" s="47">
        <f>IFERROR(PIMExport!AI135*1,IFERROR(SUBSTITUTE(PIMExport!AI135,".",",")*1,PIMExport!AI135))</f>
        <v>2.7</v>
      </c>
      <c r="AJ137" s="47">
        <f>IFERROR(PIMExport!AJ135*1,IFERROR(SUBSTITUTE(PIMExport!AJ135,".",",")*1,PIMExport!AJ135))</f>
        <v>0</v>
      </c>
      <c r="AK137" s="47">
        <f>IFERROR(PIMExport!AK135*1,IFERROR(SUBSTITUTE(PIMExport!AK135,".",",")*1,PIMExport!AK135))</f>
        <v>0</v>
      </c>
      <c r="AL137" s="47">
        <f>IFERROR(PIMExport!AL135*1,IFERROR(SUBSTITUTE(PIMExport!AL135,".",",")*1,PIMExport!AL135))</f>
        <v>0.42341800000000002</v>
      </c>
      <c r="AM137" s="47">
        <f>IFERROR(PIMExport!AM135*1,IFERROR(SUBSTITUTE(PIMExport!AM135,".",",")*1,PIMExport!AM135))</f>
        <v>9.8000000000000007</v>
      </c>
      <c r="AN137" s="47">
        <f>IFERROR(PIMExport!AN135*1,IFERROR(SUBSTITUTE(PIMExport!AN135,".",",")*1,PIMExport!AN135))</f>
        <v>1</v>
      </c>
      <c r="AO137" s="47">
        <f>IFERROR(PIMExport!AO135*1,IFERROR(SUBSTITUTE(PIMExport!AO135,".",",")*1,PIMExport!AO135))</f>
        <v>340</v>
      </c>
      <c r="AP137" s="47">
        <f>IFERROR(PIMExport!AP135*1,IFERROR(SUBSTITUTE(PIMExport!AP135,".",",")*1,PIMExport!AP135))</f>
        <v>0</v>
      </c>
      <c r="AQ137" s="47">
        <f>IFERROR(PIMExport!AQ135*1,IFERROR(SUBSTITUTE(PIMExport!AQ135,".",",")*1,PIMExport!AQ135))</f>
        <v>0</v>
      </c>
      <c r="AR137" s="47">
        <f>IFERROR(PIMExport!AR135*1,IFERROR(SUBSTITUTE(PIMExport!AR135,".",",")*1,PIMExport!AR135))</f>
        <v>0</v>
      </c>
      <c r="AS137" s="47">
        <f>IFERROR(PIMExport!AS135*1,IFERROR(SUBSTITUTE(PIMExport!AS135,".",",")*1,PIMExport!AS135))</f>
        <v>0</v>
      </c>
      <c r="AT137" s="47">
        <f>IFERROR(PIMExport!AT135*1,IFERROR(SUBSTITUTE(PIMExport!AT135,".",",")*1,PIMExport!AT135))</f>
        <v>0</v>
      </c>
      <c r="AU137" s="47">
        <f>IFERROR(PIMExport!AU135*1,IFERROR(SUBSTITUTE(PIMExport!AU135,".",",")*1,PIMExport!AU135))</f>
        <v>0</v>
      </c>
      <c r="AV137" s="47">
        <f>IFERROR(PIMExport!AV135*1,IFERROR(SUBSTITUTE(PIMExport!AV135,".",",")*1,PIMExport!AV135))</f>
        <v>0</v>
      </c>
      <c r="AW137" s="47">
        <f>IFERROR(PIMExport!AW135*1,IFERROR(SUBSTITUTE(PIMExport!AW135,".",",")*1,PIMExport!AW135))</f>
        <v>0</v>
      </c>
      <c r="AX137" s="47">
        <f>IFERROR(PIMExport!AX135*1,IFERROR(SUBSTITUTE(PIMExport!AX135,".",",")*1,PIMExport!AX135))</f>
        <v>0</v>
      </c>
      <c r="AY137" s="47">
        <f>IFERROR(PIMExport!AY135*1,IFERROR(SUBSTITUTE(PIMExport!AY135,".",",")*1,PIMExport!AY135))</f>
        <v>0</v>
      </c>
      <c r="AZ137" s="47">
        <f>IFERROR(PIMExport!AZ135*1,IFERROR(SUBSTITUTE(PIMExport!AZ135,".",",")*1,PIMExport!AZ135))</f>
        <v>0</v>
      </c>
      <c r="BA137" s="47">
        <f>IFERROR(PIMExport!BA135*1,IFERROR(SUBSTITUTE(PIMExport!BA135,".",",")*1,PIMExport!BA135))</f>
        <v>0</v>
      </c>
      <c r="BB137" s="47">
        <f>IFERROR(PIMExport!BB135*1,IFERROR(SUBSTITUTE(PIMExport!BB135,".",",")*1,PIMExport!BB135))</f>
        <v>0</v>
      </c>
      <c r="BC137" s="47">
        <f>IFERROR(PIMExport!BC135*1,IFERROR(SUBSTITUTE(PIMExport!BC135,".",",")*1,PIMExport!BC135))</f>
        <v>0</v>
      </c>
      <c r="BD137" s="47">
        <f>IFERROR(PIMExport!BD135*1,IFERROR(SUBSTITUTE(PIMExport!BD135,".",",")*1,PIMExport!BD135))</f>
        <v>0</v>
      </c>
      <c r="BE137" s="47">
        <f>IFERROR(PIMExport!BE135*1,IFERROR(SUBSTITUTE(PIMExport!BE135,".",",")*1,PIMExport!BE135))</f>
        <v>0</v>
      </c>
      <c r="BF137" s="47">
        <f>IFERROR(PIMExport!BF135*1,IFERROR(SUBSTITUTE(PIMExport!BF135,".",",")*1,PIMExport!BF135))</f>
        <v>0</v>
      </c>
      <c r="BG137" s="47">
        <f>IFERROR(PIMExport!BG135*1,IFERROR(SUBSTITUTE(PIMExport!BG135,".",",")*1,PIMExport!BG135))</f>
        <v>95</v>
      </c>
      <c r="BH137" s="47">
        <f>IFERROR(PIMExport!BH135*1,IFERROR(SUBSTITUTE(PIMExport!BH135,".",",")*1,PIMExport!BH135))</f>
        <v>0</v>
      </c>
      <c r="BI137" s="47">
        <f>IFERROR(PIMExport!BI135*1,IFERROR(SUBSTITUTE(PIMExport!BI135,".",",")*1,PIMExport!BI135))</f>
        <v>0</v>
      </c>
      <c r="BJ137" s="47">
        <f>IFERROR(PIMExport!BJ135*1,IFERROR(SUBSTITUTE(PIMExport!BJ135,".",",")*1,PIMExport!BJ135))</f>
        <v>0</v>
      </c>
      <c r="BK137" s="47">
        <f>IFERROR(PIMExport!BK135*1,IFERROR(SUBSTITUTE(PIMExport!BK135,".",",")*1,PIMExport!BK135))</f>
        <v>0</v>
      </c>
      <c r="BL137" s="47">
        <f>IFERROR(PIMExport!BL135*1,IFERROR(SUBSTITUTE(PIMExport!BL135,".",",")*1,PIMExport!BL135))</f>
        <v>0</v>
      </c>
      <c r="BM137" s="47">
        <f>IFERROR(PIMExport!BM135*1,IFERROR(SUBSTITUTE(PIMExport!BM135,".",",")*1,PIMExport!BM135))</f>
        <v>0</v>
      </c>
      <c r="BN137" s="47">
        <f>IFERROR(PIMExport!BN135*1,IFERROR(SUBSTITUTE(PIMExport!BN135,".",",")*1,PIMExport!BN135))</f>
        <v>0</v>
      </c>
      <c r="BO137" s="47">
        <f>IFERROR(PIMExport!BO135*1,IFERROR(SUBSTITUTE(PIMExport!BO135,".",",")*1,PIMExport!BO135))</f>
        <v>0</v>
      </c>
      <c r="BP137" s="47">
        <f>IFERROR(PIMExport!BP135*1,IFERROR(SUBSTITUTE(PIMExport!BP135,".",",")*1,PIMExport!BP135))</f>
        <v>0</v>
      </c>
      <c r="BQ137" s="47">
        <f>IFERROR(PIMExport!BQ135*1,IFERROR(SUBSTITUTE(PIMExport!BQ135,".",",")*1,PIMExport!BQ135))</f>
        <v>0</v>
      </c>
      <c r="BR137" s="47">
        <f>IFERROR(PIMExport!BR135*1,IFERROR(SUBSTITUTE(PIMExport!BR135,".",",")*1,PIMExport!BR135))</f>
        <v>0</v>
      </c>
      <c r="BS137" s="47">
        <f>IFERROR(PIMExport!BS135*1,IFERROR(SUBSTITUTE(PIMExport!BS135,".",",")*1,PIMExport!BS135))</f>
        <v>0</v>
      </c>
      <c r="BT137" s="47">
        <f>IFERROR(PIMExport!BT135*1,IFERROR(SUBSTITUTE(PIMExport!BT135,".",",")*1,PIMExport!BT135))</f>
        <v>0</v>
      </c>
      <c r="BU137" s="47">
        <f>IFERROR(PIMExport!BU135*1,IFERROR(SUBSTITUTE(PIMExport!BU135,".",",")*1,PIMExport!BU135))</f>
        <v>0</v>
      </c>
      <c r="BV137" s="47">
        <f>IFERROR(PIMExport!BV135*1,IFERROR(SUBSTITUTE(PIMExport!BV135,".",",")*1,PIMExport!BV135))</f>
        <v>0</v>
      </c>
      <c r="BW137" s="47">
        <f>IFERROR(PIMExport!BW135*1,IFERROR(SUBSTITUTE(PIMExport!BW135,".",",")*1,PIMExport!BW135))</f>
        <v>0</v>
      </c>
      <c r="BX137" s="47">
        <f>IFERROR(PIMExport!BX135*1,IFERROR(SUBSTITUTE(PIMExport!BX135,".",",")*1,PIMExport!BX135))</f>
        <v>0</v>
      </c>
      <c r="BY137" s="47">
        <f>IFERROR(PIMExport!BY135*1,IFERROR(SUBSTITUTE(PIMExport!BY135,".",",")*1,PIMExport!BY135))</f>
        <v>0</v>
      </c>
      <c r="BZ137" s="47">
        <f>IFERROR(PIMExport!BZ135*1,IFERROR(SUBSTITUTE(PIMExport!BZ135,".",",")*1,PIMExport!BZ135))</f>
        <v>0</v>
      </c>
      <c r="CA137" s="47">
        <f>IFERROR(PIMExport!CA135*1,IFERROR(SUBSTITUTE(PIMExport!CA135,".",",")*1,PIMExport!CA135))</f>
        <v>0</v>
      </c>
      <c r="CB137" s="47">
        <f>IFERROR(PIMExport!CB135*1,IFERROR(SUBSTITUTE(PIMExport!CB135,".",",")*1,PIMExport!CB135))</f>
        <v>0</v>
      </c>
      <c r="CC137" s="47">
        <f>IFERROR(PIMExport!CC135*1,IFERROR(SUBSTITUTE(PIMExport!CC135,".",",")*1,PIMExport!CC135))</f>
        <v>0</v>
      </c>
      <c r="CD137" s="47">
        <f>IFERROR(PIMExport!CD135*1,IFERROR(SUBSTITUTE(PIMExport!CD135,".",",")*1,PIMExport!CD135))</f>
        <v>0</v>
      </c>
      <c r="CE137" s="47">
        <f>IFERROR(PIMExport!CE135*1,IFERROR(SUBSTITUTE(PIMExport!CE135,".",",")*1,PIMExport!CE135))</f>
        <v>0</v>
      </c>
      <c r="CF137" s="47">
        <f>IFERROR(PIMExport!CF135*1,IFERROR(SUBSTITUTE(PIMExport!CF135,".",",")*1,PIMExport!CF135))</f>
        <v>0</v>
      </c>
      <c r="CG137" s="47">
        <f>IFERROR(PIMExport!CG135*1,IFERROR(SUBSTITUTE(PIMExport!CG135,".",",")*1,PIMExport!CG135))</f>
        <v>0</v>
      </c>
      <c r="CH137" s="47">
        <f>IFERROR(PIMExport!CH135*1,IFERROR(SUBSTITUTE(PIMExport!CH135,".",",")*1,PIMExport!CH135))</f>
        <v>0</v>
      </c>
      <c r="CI137" s="47">
        <f>IFERROR(PIMExport!CI135*1,IFERROR(SUBSTITUTE(PIMExport!CI135,".",",")*1,PIMExport!CI135))</f>
        <v>0</v>
      </c>
      <c r="CJ137" s="47">
        <f>IFERROR(PIMExport!CJ135*1,IFERROR(SUBSTITUTE(PIMExport!CJ135,".",",")*1,PIMExport!CJ135))</f>
        <v>0</v>
      </c>
      <c r="CK137" s="47">
        <f>IFERROR(PIMExport!CK135*1,IFERROR(SUBSTITUTE(PIMExport!CK135,".",",")*1,PIMExport!CK135))</f>
        <v>0</v>
      </c>
      <c r="CL137" s="47">
        <f>IFERROR(PIMExport!CL135*1,IFERROR(SUBSTITUTE(PIMExport!CL135,".",",")*1,PIMExport!CL135))</f>
        <v>0</v>
      </c>
      <c r="CM137" s="47">
        <f>IFERROR(PIMExport!CM135*1,IFERROR(SUBSTITUTE(PIMExport!CM135,".",",")*1,PIMExport!CM135))</f>
        <v>0</v>
      </c>
      <c r="CN137" s="47">
        <f>IFERROR(PIMExport!CN135*1,IFERROR(SUBSTITUTE(PIMExport!CN135,".",",")*1,PIMExport!CN135))</f>
        <v>0</v>
      </c>
      <c r="CO137" s="47">
        <f>IFERROR(PIMExport!CO135*1,IFERROR(SUBSTITUTE(PIMExport!CO135,".",",")*1,PIMExport!CO135))</f>
        <v>0</v>
      </c>
      <c r="CP137" s="47">
        <f>IFERROR(PIMExport!CP135*1,IFERROR(SUBSTITUTE(PIMExport!CP135,".",",")*1,PIMExport!CP135))</f>
        <v>0</v>
      </c>
      <c r="CQ137" s="47">
        <f>IFERROR(PIMExport!CQ135*1,IFERROR(SUBSTITUTE(PIMExport!CQ135,".",",")*1,PIMExport!CQ135))</f>
        <v>0</v>
      </c>
      <c r="CR137" s="47">
        <f>IFERROR(PIMExport!CR135*1,IFERROR(SUBSTITUTE(PIMExport!CR135,".",",")*1,PIMExport!CR135))</f>
        <v>0</v>
      </c>
      <c r="CS137" s="47">
        <f>IFERROR(PIMExport!CS135*1,IFERROR(SUBSTITUTE(PIMExport!CS135,".",",")*1,PIMExport!CS135))</f>
        <v>0</v>
      </c>
      <c r="CT137" s="47">
        <f>IFERROR(PIMExport!CT135*1,IFERROR(SUBSTITUTE(PIMExport!CT135,".",",")*1,PIMExport!CT135))</f>
        <v>0</v>
      </c>
      <c r="CU137" s="47">
        <f>IFERROR(PIMExport!CU135*1,IFERROR(SUBSTITUTE(PIMExport!CU135,".",",")*1,PIMExport!CU135))</f>
        <v>12.7</v>
      </c>
      <c r="CV137" s="47">
        <f>IFERROR(PIMExport!CV135*1,IFERROR(SUBSTITUTE(PIMExport!CV135,".",",")*1,PIMExport!CV135))</f>
        <v>0</v>
      </c>
      <c r="CW137" s="47">
        <f>IFERROR(PIMExport!CW135*1,IFERROR(SUBSTITUTE(PIMExport!CW135,".",",")*1,PIMExport!CW135))</f>
        <v>1.3E-6</v>
      </c>
      <c r="CX137" s="47">
        <f>IFERROR(PIMExport!CX135*1,IFERROR(SUBSTITUTE(PIMExport!CX135,".",",")*1,PIMExport!CX135))</f>
        <v>0</v>
      </c>
      <c r="CY137" s="47">
        <f>IFERROR(PIMExport!CY135*1,IFERROR(SUBSTITUTE(PIMExport!CY135,".",",")*1,PIMExport!CY135))</f>
        <v>0</v>
      </c>
      <c r="CZ137" s="47">
        <f>IFERROR(PIMExport!CZ135*1,IFERROR(SUBSTITUTE(PIMExport!CZ135,".",",")*1,PIMExport!CZ135))</f>
        <v>500</v>
      </c>
      <c r="DA137" s="47">
        <f>IFERROR(PIMExport!DA135*1,IFERROR(SUBSTITUTE(PIMExport!DA135,".",",")*1,PIMExport!DA135))</f>
        <v>0</v>
      </c>
      <c r="DB137" s="47">
        <f>IFERROR(PIMExport!DB135*1,IFERROR(SUBSTITUTE(PIMExport!DB135,".",",")*1,PIMExport!DB135))</f>
        <v>0</v>
      </c>
      <c r="DC137" s="47">
        <f>IFERROR(PIMExport!DC135*1,IFERROR(SUBSTITUTE(PIMExport!DC135,".",",")*1,PIMExport!DC135))</f>
        <v>4.32</v>
      </c>
      <c r="DD137" s="47">
        <f>IFERROR(PIMExport!DD135*1,IFERROR(SUBSTITUTE(PIMExport!DD135,".",",")*1,PIMExport!DD135))</f>
        <v>0</v>
      </c>
      <c r="DE137" s="47">
        <f>IFERROR(PIMExport!DE135*1,IFERROR(SUBSTITUTE(PIMExport!DE135,".",",")*1,PIMExport!DE135))</f>
        <v>0</v>
      </c>
      <c r="DF137" s="47">
        <f>IFERROR(PIMExport!DF135*1,IFERROR(SUBSTITUTE(PIMExport!DF135,".",",")*1,PIMExport!DF135))</f>
        <v>0</v>
      </c>
      <c r="DG137" s="47">
        <f>IFERROR(PIMExport!DG135*1,IFERROR(SUBSTITUTE(PIMExport!DG135,".",",")*1,PIMExport!DG135))</f>
        <v>0</v>
      </c>
      <c r="DH137" s="47" t="str">
        <f>IFERROR(PIMExport!DH135*1,IFERROR(SUBSTITUTE(PIMExport!DH135,".",",")*1,PIMExport!DH135))</f>
        <v>Equal to or better than 0.025 mm</v>
      </c>
      <c r="DI137" s="47">
        <f>IFERROR(PIMExport!DI135*1,IFERROR(SUBSTITUTE(PIMExport!DI135,".",",")*1,PIMExport!DI135))</f>
        <v>0</v>
      </c>
      <c r="DJ137" s="47" t="str">
        <f>IFERROR(PIMExport!DJ135*1,IFERROR(SUBSTITUTE(PIMExport!DJ135,".",",")*1,PIMExport!DJ135))</f>
        <v>50 x 25 mm</v>
      </c>
      <c r="DK137" s="47" t="str">
        <f>IFERROR(PIMExport!DK135*1,IFERROR(SUBSTITUTE(PIMExport!DK135,".",",")*1,PIMExport!DK135))</f>
        <v>0.25 in</v>
      </c>
      <c r="DL137" s="47">
        <f>IFERROR(PIMExport!DL135*1,IFERROR(SUBSTITUTE(PIMExport!DL135,".",",")*1,PIMExport!DL135))</f>
        <v>65</v>
      </c>
      <c r="DM137" s="47">
        <f>IFERROR(PIMExport!DM135*1,IFERROR(SUBSTITUTE(PIMExport!DM135,".",",")*1,PIMExport!DM135))</f>
        <v>0</v>
      </c>
      <c r="DN137" s="47">
        <f>IFERROR(PIMExport!DN135*1,IFERROR(SUBSTITUTE(PIMExport!DN135,".",",")*1,PIMExport!DN135))</f>
        <v>0.8</v>
      </c>
      <c r="DO137" s="47" t="str">
        <f>IFERROR(PIMExport!DO135*1,IFERROR(SUBSTITUTE(PIMExport!DO135,".",",")*1,PIMExport!DO135))</f>
        <v>outside</v>
      </c>
    </row>
    <row r="138" spans="1:119">
      <c r="A138" s="47" t="str">
        <f>IFERROR(PIMExport!A136*1,IFERROR(SUBSTITUTE(PIMExport!A136,".",",")*1,PIMExport!A136))</f>
        <v>MS25LG0</v>
      </c>
      <c r="B138" s="47" t="str">
        <f>IFERROR(PIMExport!B136*1,IFERROR(SUBSTITUTE(PIMExport!B136,".",",")*1,PIMExport!B136))</f>
        <v>Leadscrew</v>
      </c>
      <c r="C138" s="47" t="str">
        <f>IFERROR(PIMExport!C136*1,IFERROR(SUBSTITUTE(PIMExport!C136,".",",")*1,PIMExport!C136))</f>
        <v>Ball Guide</v>
      </c>
      <c r="D138" s="47">
        <f>IFERROR(PIMExport!D136*1,IFERROR(SUBSTITUTE(PIMExport!D136,".",",")*1,PIMExport!D136))</f>
        <v>705.5</v>
      </c>
      <c r="E138" s="47">
        <f>IFERROR(PIMExport!E136*1,IFERROR(SUBSTITUTE(PIMExport!E136,".",",")*1,PIMExport!E136))</f>
        <v>6.5000000000000002E-2</v>
      </c>
      <c r="F138" s="47">
        <f>IFERROR(PIMExport!F136*1,IFERROR(SUBSTITUTE(PIMExport!F136,".",",")*1,PIMExport!F136))</f>
        <v>0</v>
      </c>
      <c r="G138" s="47">
        <f>IFERROR(PIMExport!G136*1,IFERROR(SUBSTITUTE(PIMExport!G136,".",",")*1,PIMExport!G136))</f>
        <v>0.47</v>
      </c>
      <c r="H138" s="47">
        <f>IFERROR(PIMExport!H136*1,IFERROR(SUBSTITUTE(PIMExport!H136,".",",")*1,PIMExport!H136))</f>
        <v>0.18</v>
      </c>
      <c r="I138" s="47">
        <f>IFERROR(PIMExport!I136*1,IFERROR(SUBSTITUTE(PIMExport!I136,".",",")*1,PIMExport!I136))</f>
        <v>27.7</v>
      </c>
      <c r="J138" s="47">
        <f>IFERROR(PIMExport!J136*1,IFERROR(SUBSTITUTE(PIMExport!J136,".",",")*1,PIMExport!J136))</f>
        <v>30</v>
      </c>
      <c r="K138" s="47">
        <f>IFERROR(PIMExport!K136*1,IFERROR(SUBSTITUTE(PIMExport!K136,".",",")*1,PIMExport!K136))</f>
        <v>12.5</v>
      </c>
      <c r="L138" s="47">
        <f>IFERROR(PIMExport!L136*1,IFERROR(SUBSTITUTE(PIMExport!L136,".",",")*1,PIMExport!L136))</f>
        <v>1.9999999999999999E-6</v>
      </c>
      <c r="M138" s="47">
        <f>IFERROR(PIMExport!M136*1,IFERROR(SUBSTITUTE(PIMExport!M136,".",",")*1,PIMExport!M136))</f>
        <v>0.84</v>
      </c>
      <c r="N138" s="47">
        <f>IFERROR(PIMExport!N136*1,IFERROR(SUBSTITUTE(PIMExport!N136,".",",")*1,PIMExport!N136))</f>
        <v>99999</v>
      </c>
      <c r="O138" s="47">
        <f>IFERROR(PIMExport!O136*1,IFERROR(SUBSTITUTE(PIMExport!O136,".",",")*1,PIMExport!O136))</f>
        <v>99999</v>
      </c>
      <c r="P138" s="47">
        <f>IFERROR(PIMExport!P136*1,IFERROR(SUBSTITUTE(PIMExport!P136,".",",")*1,PIMExport!P136))</f>
        <v>2000</v>
      </c>
      <c r="Q138" s="47">
        <f>IFERROR(PIMExport!Q136*1,IFERROR(SUBSTITUTE(PIMExport!Q136,".",",")*1,PIMExport!Q136))</f>
        <v>2.8000000000000001E-2</v>
      </c>
      <c r="R138" s="47">
        <f>IFERROR(PIMExport!R136*1,IFERROR(SUBSTITUTE(PIMExport!R136,".",",")*1,PIMExport!R136))</f>
        <v>2.8000000000000001E-2</v>
      </c>
      <c r="S138" s="47">
        <f>IFERROR(PIMExport!S136*1,IFERROR(SUBSTITUTE(PIMExport!S136,".",",")*1,PIMExport!S136))</f>
        <v>2.8000000000000001E-2</v>
      </c>
      <c r="T138" s="47">
        <f>IFERROR(PIMExport!T136*1,IFERROR(SUBSTITUTE(PIMExport!T136,".",",")*1,PIMExport!T136))</f>
        <v>0.3</v>
      </c>
      <c r="U138" s="47">
        <f>IFERROR(PIMExport!U136*1,IFERROR(SUBSTITUTE(PIMExport!U136,".",",")*1,PIMExport!U136))</f>
        <v>2E-3</v>
      </c>
      <c r="V138" s="47">
        <f>IFERROR(PIMExport!V136*1,IFERROR(SUBSTITUTE(PIMExport!V136,".",",")*1,PIMExport!V136))</f>
        <v>0</v>
      </c>
      <c r="W138" s="47">
        <f>IFERROR(PIMExport!W136*1,IFERROR(SUBSTITUTE(PIMExport!W136,".",",")*1,PIMExport!W136))</f>
        <v>0</v>
      </c>
      <c r="X138" s="47">
        <f>IFERROR(PIMExport!X136*1,IFERROR(SUBSTITUTE(PIMExport!X136,".",",")*1,PIMExport!X136))</f>
        <v>0</v>
      </c>
      <c r="Y138" s="47">
        <f>IFERROR(PIMExport!Y136*1,IFERROR(SUBSTITUTE(PIMExport!Y136,".",",")*1,PIMExport!Y136))</f>
        <v>17.8</v>
      </c>
      <c r="Z138" s="47">
        <f>IFERROR(PIMExport!Z136*1,IFERROR(SUBSTITUTE(PIMExport!Z136,".",",")*1,PIMExport!Z136))</f>
        <v>0</v>
      </c>
      <c r="AA138" s="47">
        <f>IFERROR(PIMExport!AA136*1,IFERROR(SUBSTITUTE(PIMExport!AA136,".",",")*1,PIMExport!AA136))</f>
        <v>0</v>
      </c>
      <c r="AB138" s="47">
        <f>IFERROR(PIMExport!AB136*1,IFERROR(SUBSTITUTE(PIMExport!AB136,".",",")*1,PIMExport!AB136))</f>
        <v>0</v>
      </c>
      <c r="AC138" s="47">
        <f>IFERROR(PIMExport!AC136*1,IFERROR(SUBSTITUTE(PIMExport!AC136,".",",")*1,PIMExport!AC136))</f>
        <v>0</v>
      </c>
      <c r="AD138" s="47">
        <f>IFERROR(PIMExport!AD136*1,IFERROR(SUBSTITUTE(PIMExport!AD136,".",",")*1,PIMExport!AD136))</f>
        <v>0</v>
      </c>
      <c r="AE138" s="47">
        <f>IFERROR(PIMExport!AE136*1,IFERROR(SUBSTITUTE(PIMExport!AE136,".",",")*1,PIMExport!AE136))</f>
        <v>100</v>
      </c>
      <c r="AF138" s="47">
        <f>IFERROR(PIMExport!AF136*1,IFERROR(SUBSTITUTE(PIMExport!AF136,".",",")*1,PIMExport!AF136))</f>
        <v>100</v>
      </c>
      <c r="AG138" s="47">
        <f>IFERROR(PIMExport!AG136*1,IFERROR(SUBSTITUTE(PIMExport!AG136,".",",")*1,PIMExport!AG136))</f>
        <v>1.4</v>
      </c>
      <c r="AH138" s="47">
        <f>IFERROR(PIMExport!AH136*1,IFERROR(SUBSTITUTE(PIMExport!AH136,".",",")*1,PIMExport!AH136))</f>
        <v>1.3</v>
      </c>
      <c r="AI138" s="47">
        <f>IFERROR(PIMExport!AI136*1,IFERROR(SUBSTITUTE(PIMExport!AI136,".",",")*1,PIMExport!AI136))</f>
        <v>2.7</v>
      </c>
      <c r="AJ138" s="47">
        <f>IFERROR(PIMExport!AJ136*1,IFERROR(SUBSTITUTE(PIMExport!AJ136,".",",")*1,PIMExport!AJ136))</f>
        <v>0</v>
      </c>
      <c r="AK138" s="47">
        <f>IFERROR(PIMExport!AK136*1,IFERROR(SUBSTITUTE(PIMExport!AK136,".",",")*1,PIMExport!AK136))</f>
        <v>0</v>
      </c>
      <c r="AL138" s="47">
        <f>IFERROR(PIMExport!AL136*1,IFERROR(SUBSTITUTE(PIMExport!AL136,".",",")*1,PIMExport!AL136))</f>
        <v>0.84658199999999995</v>
      </c>
      <c r="AM138" s="47">
        <f>IFERROR(PIMExport!AM136*1,IFERROR(SUBSTITUTE(PIMExport!AM136,".",",")*1,PIMExport!AM136))</f>
        <v>9.8000000000000007</v>
      </c>
      <c r="AN138" s="47">
        <f>IFERROR(PIMExport!AN136*1,IFERROR(SUBSTITUTE(PIMExport!AN136,".",",")*1,PIMExport!AN136))</f>
        <v>1</v>
      </c>
      <c r="AO138" s="47">
        <f>IFERROR(PIMExport!AO136*1,IFERROR(SUBSTITUTE(PIMExport!AO136,".",",")*1,PIMExport!AO136))</f>
        <v>340</v>
      </c>
      <c r="AP138" s="47">
        <f>IFERROR(PIMExport!AP136*1,IFERROR(SUBSTITUTE(PIMExport!AP136,".",",")*1,PIMExport!AP136))</f>
        <v>0</v>
      </c>
      <c r="AQ138" s="47">
        <f>IFERROR(PIMExport!AQ136*1,IFERROR(SUBSTITUTE(PIMExport!AQ136,".",",")*1,PIMExport!AQ136))</f>
        <v>0</v>
      </c>
      <c r="AR138" s="47">
        <f>IFERROR(PIMExport!AR136*1,IFERROR(SUBSTITUTE(PIMExport!AR136,".",",")*1,PIMExport!AR136))</f>
        <v>0</v>
      </c>
      <c r="AS138" s="47">
        <f>IFERROR(PIMExport!AS136*1,IFERROR(SUBSTITUTE(PIMExport!AS136,".",",")*1,PIMExport!AS136))</f>
        <v>0</v>
      </c>
      <c r="AT138" s="47">
        <f>IFERROR(PIMExport!AT136*1,IFERROR(SUBSTITUTE(PIMExport!AT136,".",",")*1,PIMExport!AT136))</f>
        <v>0</v>
      </c>
      <c r="AU138" s="47">
        <f>IFERROR(PIMExport!AU136*1,IFERROR(SUBSTITUTE(PIMExport!AU136,".",",")*1,PIMExport!AU136))</f>
        <v>0</v>
      </c>
      <c r="AV138" s="47">
        <f>IFERROR(PIMExport!AV136*1,IFERROR(SUBSTITUTE(PIMExport!AV136,".",",")*1,PIMExport!AV136))</f>
        <v>0</v>
      </c>
      <c r="AW138" s="47">
        <f>IFERROR(PIMExport!AW136*1,IFERROR(SUBSTITUTE(PIMExport!AW136,".",",")*1,PIMExport!AW136))</f>
        <v>0</v>
      </c>
      <c r="AX138" s="47">
        <f>IFERROR(PIMExport!AX136*1,IFERROR(SUBSTITUTE(PIMExport!AX136,".",",")*1,PIMExport!AX136))</f>
        <v>0</v>
      </c>
      <c r="AY138" s="47">
        <f>IFERROR(PIMExport!AY136*1,IFERROR(SUBSTITUTE(PIMExport!AY136,".",",")*1,PIMExport!AY136))</f>
        <v>0</v>
      </c>
      <c r="AZ138" s="47">
        <f>IFERROR(PIMExport!AZ136*1,IFERROR(SUBSTITUTE(PIMExport!AZ136,".",",")*1,PIMExport!AZ136))</f>
        <v>0</v>
      </c>
      <c r="BA138" s="47">
        <f>IFERROR(PIMExport!BA136*1,IFERROR(SUBSTITUTE(PIMExport!BA136,".",",")*1,PIMExport!BA136))</f>
        <v>0</v>
      </c>
      <c r="BB138" s="47">
        <f>IFERROR(PIMExport!BB136*1,IFERROR(SUBSTITUTE(PIMExport!BB136,".",",")*1,PIMExport!BB136))</f>
        <v>0</v>
      </c>
      <c r="BC138" s="47">
        <f>IFERROR(PIMExport!BC136*1,IFERROR(SUBSTITUTE(PIMExport!BC136,".",",")*1,PIMExport!BC136))</f>
        <v>0</v>
      </c>
      <c r="BD138" s="47">
        <f>IFERROR(PIMExport!BD136*1,IFERROR(SUBSTITUTE(PIMExport!BD136,".",",")*1,PIMExport!BD136))</f>
        <v>0</v>
      </c>
      <c r="BE138" s="47">
        <f>IFERROR(PIMExport!BE136*1,IFERROR(SUBSTITUTE(PIMExport!BE136,".",",")*1,PIMExport!BE136))</f>
        <v>0</v>
      </c>
      <c r="BF138" s="47">
        <f>IFERROR(PIMExport!BF136*1,IFERROR(SUBSTITUTE(PIMExport!BF136,".",",")*1,PIMExport!BF136))</f>
        <v>0</v>
      </c>
      <c r="BG138" s="47">
        <f>IFERROR(PIMExport!BG136*1,IFERROR(SUBSTITUTE(PIMExport!BG136,".",",")*1,PIMExport!BG136))</f>
        <v>95</v>
      </c>
      <c r="BH138" s="47">
        <f>IFERROR(PIMExport!BH136*1,IFERROR(SUBSTITUTE(PIMExport!BH136,".",",")*1,PIMExport!BH136))</f>
        <v>0</v>
      </c>
      <c r="BI138" s="47">
        <f>IFERROR(PIMExport!BI136*1,IFERROR(SUBSTITUTE(PIMExport!BI136,".",",")*1,PIMExport!BI136))</f>
        <v>0</v>
      </c>
      <c r="BJ138" s="47">
        <f>IFERROR(PIMExport!BJ136*1,IFERROR(SUBSTITUTE(PIMExport!BJ136,".",",")*1,PIMExport!BJ136))</f>
        <v>0</v>
      </c>
      <c r="BK138" s="47">
        <f>IFERROR(PIMExport!BK136*1,IFERROR(SUBSTITUTE(PIMExport!BK136,".",",")*1,PIMExport!BK136))</f>
        <v>0</v>
      </c>
      <c r="BL138" s="47">
        <f>IFERROR(PIMExport!BL136*1,IFERROR(SUBSTITUTE(PIMExport!BL136,".",",")*1,PIMExport!BL136))</f>
        <v>0</v>
      </c>
      <c r="BM138" s="47">
        <f>IFERROR(PIMExport!BM136*1,IFERROR(SUBSTITUTE(PIMExport!BM136,".",",")*1,PIMExport!BM136))</f>
        <v>0</v>
      </c>
      <c r="BN138" s="47">
        <f>IFERROR(PIMExport!BN136*1,IFERROR(SUBSTITUTE(PIMExport!BN136,".",",")*1,PIMExport!BN136))</f>
        <v>0</v>
      </c>
      <c r="BO138" s="47">
        <f>IFERROR(PIMExport!BO136*1,IFERROR(SUBSTITUTE(PIMExport!BO136,".",",")*1,PIMExport!BO136))</f>
        <v>0</v>
      </c>
      <c r="BP138" s="47">
        <f>IFERROR(PIMExport!BP136*1,IFERROR(SUBSTITUTE(PIMExport!BP136,".",",")*1,PIMExport!BP136))</f>
        <v>0</v>
      </c>
      <c r="BQ138" s="47">
        <f>IFERROR(PIMExport!BQ136*1,IFERROR(SUBSTITUTE(PIMExport!BQ136,".",",")*1,PIMExport!BQ136))</f>
        <v>0</v>
      </c>
      <c r="BR138" s="47">
        <f>IFERROR(PIMExport!BR136*1,IFERROR(SUBSTITUTE(PIMExport!BR136,".",",")*1,PIMExport!BR136))</f>
        <v>0</v>
      </c>
      <c r="BS138" s="47">
        <f>IFERROR(PIMExport!BS136*1,IFERROR(SUBSTITUTE(PIMExport!BS136,".",",")*1,PIMExport!BS136))</f>
        <v>0</v>
      </c>
      <c r="BT138" s="47">
        <f>IFERROR(PIMExport!BT136*1,IFERROR(SUBSTITUTE(PIMExport!BT136,".",",")*1,PIMExport!BT136))</f>
        <v>0</v>
      </c>
      <c r="BU138" s="47">
        <f>IFERROR(PIMExport!BU136*1,IFERROR(SUBSTITUTE(PIMExport!BU136,".",",")*1,PIMExport!BU136))</f>
        <v>0</v>
      </c>
      <c r="BV138" s="47">
        <f>IFERROR(PIMExport!BV136*1,IFERROR(SUBSTITUTE(PIMExport!BV136,".",",")*1,PIMExport!BV136))</f>
        <v>0</v>
      </c>
      <c r="BW138" s="47">
        <f>IFERROR(PIMExport!BW136*1,IFERROR(SUBSTITUTE(PIMExport!BW136,".",",")*1,PIMExport!BW136))</f>
        <v>0</v>
      </c>
      <c r="BX138" s="47">
        <f>IFERROR(PIMExport!BX136*1,IFERROR(SUBSTITUTE(PIMExport!BX136,".",",")*1,PIMExport!BX136))</f>
        <v>0</v>
      </c>
      <c r="BY138" s="47">
        <f>IFERROR(PIMExport!BY136*1,IFERROR(SUBSTITUTE(PIMExport!BY136,".",",")*1,PIMExport!BY136))</f>
        <v>0</v>
      </c>
      <c r="BZ138" s="47">
        <f>IFERROR(PIMExport!BZ136*1,IFERROR(SUBSTITUTE(PIMExport!BZ136,".",",")*1,PIMExport!BZ136))</f>
        <v>0</v>
      </c>
      <c r="CA138" s="47">
        <f>IFERROR(PIMExport!CA136*1,IFERROR(SUBSTITUTE(PIMExport!CA136,".",",")*1,PIMExport!CA136))</f>
        <v>0</v>
      </c>
      <c r="CB138" s="47">
        <f>IFERROR(PIMExport!CB136*1,IFERROR(SUBSTITUTE(PIMExport!CB136,".",",")*1,PIMExport!CB136))</f>
        <v>0</v>
      </c>
      <c r="CC138" s="47">
        <f>IFERROR(PIMExport!CC136*1,IFERROR(SUBSTITUTE(PIMExport!CC136,".",",")*1,PIMExport!CC136))</f>
        <v>0</v>
      </c>
      <c r="CD138" s="47">
        <f>IFERROR(PIMExport!CD136*1,IFERROR(SUBSTITUTE(PIMExport!CD136,".",",")*1,PIMExport!CD136))</f>
        <v>0</v>
      </c>
      <c r="CE138" s="47">
        <f>IFERROR(PIMExport!CE136*1,IFERROR(SUBSTITUTE(PIMExport!CE136,".",",")*1,PIMExport!CE136))</f>
        <v>0</v>
      </c>
      <c r="CF138" s="47">
        <f>IFERROR(PIMExport!CF136*1,IFERROR(SUBSTITUTE(PIMExport!CF136,".",",")*1,PIMExport!CF136))</f>
        <v>0</v>
      </c>
      <c r="CG138" s="47">
        <f>IFERROR(PIMExport!CG136*1,IFERROR(SUBSTITUTE(PIMExport!CG136,".",",")*1,PIMExport!CG136))</f>
        <v>0</v>
      </c>
      <c r="CH138" s="47">
        <f>IFERROR(PIMExport!CH136*1,IFERROR(SUBSTITUTE(PIMExport!CH136,".",",")*1,PIMExport!CH136))</f>
        <v>0</v>
      </c>
      <c r="CI138" s="47">
        <f>IFERROR(PIMExport!CI136*1,IFERROR(SUBSTITUTE(PIMExport!CI136,".",",")*1,PIMExport!CI136))</f>
        <v>0</v>
      </c>
      <c r="CJ138" s="47">
        <f>IFERROR(PIMExport!CJ136*1,IFERROR(SUBSTITUTE(PIMExport!CJ136,".",",")*1,PIMExport!CJ136))</f>
        <v>0</v>
      </c>
      <c r="CK138" s="47">
        <f>IFERROR(PIMExport!CK136*1,IFERROR(SUBSTITUTE(PIMExport!CK136,".",",")*1,PIMExport!CK136))</f>
        <v>0</v>
      </c>
      <c r="CL138" s="47">
        <f>IFERROR(PIMExport!CL136*1,IFERROR(SUBSTITUTE(PIMExport!CL136,".",",")*1,PIMExport!CL136))</f>
        <v>0</v>
      </c>
      <c r="CM138" s="47">
        <f>IFERROR(PIMExport!CM136*1,IFERROR(SUBSTITUTE(PIMExport!CM136,".",",")*1,PIMExport!CM136))</f>
        <v>0</v>
      </c>
      <c r="CN138" s="47">
        <f>IFERROR(PIMExport!CN136*1,IFERROR(SUBSTITUTE(PIMExport!CN136,".",",")*1,PIMExport!CN136))</f>
        <v>0</v>
      </c>
      <c r="CO138" s="47">
        <f>IFERROR(PIMExport!CO136*1,IFERROR(SUBSTITUTE(PIMExport!CO136,".",",")*1,PIMExport!CO136))</f>
        <v>0</v>
      </c>
      <c r="CP138" s="47">
        <f>IFERROR(PIMExport!CP136*1,IFERROR(SUBSTITUTE(PIMExport!CP136,".",",")*1,PIMExport!CP136))</f>
        <v>0</v>
      </c>
      <c r="CQ138" s="47">
        <f>IFERROR(PIMExport!CQ136*1,IFERROR(SUBSTITUTE(PIMExport!CQ136,".",",")*1,PIMExport!CQ136))</f>
        <v>0</v>
      </c>
      <c r="CR138" s="47">
        <f>IFERROR(PIMExport!CR136*1,IFERROR(SUBSTITUTE(PIMExport!CR136,".",",")*1,PIMExport!CR136))</f>
        <v>0</v>
      </c>
      <c r="CS138" s="47">
        <f>IFERROR(PIMExport!CS136*1,IFERROR(SUBSTITUTE(PIMExport!CS136,".",",")*1,PIMExport!CS136))</f>
        <v>0</v>
      </c>
      <c r="CT138" s="47">
        <f>IFERROR(PIMExport!CT136*1,IFERROR(SUBSTITUTE(PIMExport!CT136,".",",")*1,PIMExport!CT136))</f>
        <v>0</v>
      </c>
      <c r="CU138" s="47">
        <f>IFERROR(PIMExport!CU136*1,IFERROR(SUBSTITUTE(PIMExport!CU136,".",",")*1,PIMExport!CU136))</f>
        <v>25.4</v>
      </c>
      <c r="CV138" s="47">
        <f>IFERROR(PIMExport!CV136*1,IFERROR(SUBSTITUTE(PIMExport!CV136,".",",")*1,PIMExport!CV136))</f>
        <v>0</v>
      </c>
      <c r="CW138" s="47">
        <f>IFERROR(PIMExport!CW136*1,IFERROR(SUBSTITUTE(PIMExport!CW136,".",",")*1,PIMExport!CW136))</f>
        <v>1.3E-6</v>
      </c>
      <c r="CX138" s="47">
        <f>IFERROR(PIMExport!CX136*1,IFERROR(SUBSTITUTE(PIMExport!CX136,".",",")*1,PIMExport!CX136))</f>
        <v>0</v>
      </c>
      <c r="CY138" s="47">
        <f>IFERROR(PIMExport!CY136*1,IFERROR(SUBSTITUTE(PIMExport!CY136,".",",")*1,PIMExport!CY136))</f>
        <v>0</v>
      </c>
      <c r="CZ138" s="47">
        <f>IFERROR(PIMExport!CZ136*1,IFERROR(SUBSTITUTE(PIMExport!CZ136,".",",")*1,PIMExport!CZ136))</f>
        <v>500</v>
      </c>
      <c r="DA138" s="47">
        <f>IFERROR(PIMExport!DA136*1,IFERROR(SUBSTITUTE(PIMExport!DA136,".",",")*1,PIMExport!DA136))</f>
        <v>0</v>
      </c>
      <c r="DB138" s="47">
        <f>IFERROR(PIMExport!DB136*1,IFERROR(SUBSTITUTE(PIMExport!DB136,".",",")*1,PIMExport!DB136))</f>
        <v>0</v>
      </c>
      <c r="DC138" s="47">
        <f>IFERROR(PIMExport!DC136*1,IFERROR(SUBSTITUTE(PIMExport!DC136,".",",")*1,PIMExport!DC136))</f>
        <v>4.32</v>
      </c>
      <c r="DD138" s="47">
        <f>IFERROR(PIMExport!DD136*1,IFERROR(SUBSTITUTE(PIMExport!DD136,".",",")*1,PIMExport!DD136))</f>
        <v>0</v>
      </c>
      <c r="DE138" s="47">
        <f>IFERROR(PIMExport!DE136*1,IFERROR(SUBSTITUTE(PIMExport!DE136,".",",")*1,PIMExport!DE136))</f>
        <v>0</v>
      </c>
      <c r="DF138" s="47">
        <f>IFERROR(PIMExport!DF136*1,IFERROR(SUBSTITUTE(PIMExport!DF136,".",",")*1,PIMExport!DF136))</f>
        <v>0</v>
      </c>
      <c r="DG138" s="47">
        <f>IFERROR(PIMExport!DG136*1,IFERROR(SUBSTITUTE(PIMExport!DG136,".",",")*1,PIMExport!DG136))</f>
        <v>0</v>
      </c>
      <c r="DH138" s="47" t="str">
        <f>IFERROR(PIMExport!DH136*1,IFERROR(SUBSTITUTE(PIMExport!DH136,".",",")*1,PIMExport!DH136))</f>
        <v>Equal to or better than 0.025 mm</v>
      </c>
      <c r="DI138" s="47">
        <f>IFERROR(PIMExport!DI136*1,IFERROR(SUBSTITUTE(PIMExport!DI136,".",",")*1,PIMExport!DI136))</f>
        <v>0</v>
      </c>
      <c r="DJ138" s="47" t="str">
        <f>IFERROR(PIMExport!DJ136*1,IFERROR(SUBSTITUTE(PIMExport!DJ136,".",",")*1,PIMExport!DJ136))</f>
        <v>50 x 25 mm</v>
      </c>
      <c r="DK138" s="47" t="str">
        <f>IFERROR(PIMExport!DK136*1,IFERROR(SUBSTITUTE(PIMExport!DK136,".",",")*1,PIMExport!DK136))</f>
        <v>0.25 in</v>
      </c>
      <c r="DL138" s="47">
        <f>IFERROR(PIMExport!DL136*1,IFERROR(SUBSTITUTE(PIMExport!DL136,".",",")*1,PIMExport!DL136))</f>
        <v>65</v>
      </c>
      <c r="DM138" s="47">
        <f>IFERROR(PIMExport!DM136*1,IFERROR(SUBSTITUTE(PIMExport!DM136,".",",")*1,PIMExport!DM136))</f>
        <v>0</v>
      </c>
      <c r="DN138" s="47">
        <f>IFERROR(PIMExport!DN136*1,IFERROR(SUBSTITUTE(PIMExport!DN136,".",",")*1,PIMExport!DN136))</f>
        <v>0.8</v>
      </c>
      <c r="DO138" s="47" t="str">
        <f>IFERROR(PIMExport!DO136*1,IFERROR(SUBSTITUTE(PIMExport!DO136,".",",")*1,PIMExport!DO136))</f>
        <v>outside</v>
      </c>
    </row>
    <row r="139" spans="1:119">
      <c r="A139" s="47" t="str">
        <f>IFERROR(PIMExport!A137*1,IFERROR(SUBSTITUTE(PIMExport!A137,".",",")*1,PIMExport!A137))</f>
        <v>MS25LH0</v>
      </c>
      <c r="B139" s="47" t="str">
        <f>IFERROR(PIMExport!B137*1,IFERROR(SUBSTITUTE(PIMExport!B137,".",",")*1,PIMExport!B137))</f>
        <v>Leadscrew</v>
      </c>
      <c r="C139" s="47" t="str">
        <f>IFERROR(PIMExport!C137*1,IFERROR(SUBSTITUTE(PIMExport!C137,".",",")*1,PIMExport!C137))</f>
        <v>Ball Guide</v>
      </c>
      <c r="D139" s="47">
        <f>IFERROR(PIMExport!D137*1,IFERROR(SUBSTITUTE(PIMExport!D137,".",",")*1,PIMExport!D137))</f>
        <v>705.5</v>
      </c>
      <c r="E139" s="47">
        <f>IFERROR(PIMExport!E137*1,IFERROR(SUBSTITUTE(PIMExport!E137,".",",")*1,PIMExport!E137))</f>
        <v>6.5000000000000002E-2</v>
      </c>
      <c r="F139" s="47">
        <f>IFERROR(PIMExport!F137*1,IFERROR(SUBSTITUTE(PIMExport!F137,".",",")*1,PIMExport!F137))</f>
        <v>0</v>
      </c>
      <c r="G139" s="47">
        <f>IFERROR(PIMExport!G137*1,IFERROR(SUBSTITUTE(PIMExport!G137,".",",")*1,PIMExport!G137))</f>
        <v>0.47</v>
      </c>
      <c r="H139" s="47">
        <f>IFERROR(PIMExport!H137*1,IFERROR(SUBSTITUTE(PIMExport!H137,".",",")*1,PIMExport!H137))</f>
        <v>0.18</v>
      </c>
      <c r="I139" s="47">
        <f>IFERROR(PIMExport!I137*1,IFERROR(SUBSTITUTE(PIMExport!I137,".",",")*1,PIMExport!I137))</f>
        <v>27.7</v>
      </c>
      <c r="J139" s="47">
        <f>IFERROR(PIMExport!J137*1,IFERROR(SUBSTITUTE(PIMExport!J137,".",",")*1,PIMExport!J137))</f>
        <v>30</v>
      </c>
      <c r="K139" s="47">
        <f>IFERROR(PIMExport!K137*1,IFERROR(SUBSTITUTE(PIMExport!K137,".",",")*1,PIMExport!K137))</f>
        <v>12.5</v>
      </c>
      <c r="L139" s="47">
        <f>IFERROR(PIMExport!L137*1,IFERROR(SUBSTITUTE(PIMExport!L137,".",",")*1,PIMExport!L137))</f>
        <v>1.9999999999999999E-6</v>
      </c>
      <c r="M139" s="47">
        <f>IFERROR(PIMExport!M137*1,IFERROR(SUBSTITUTE(PIMExport!M137,".",",")*1,PIMExport!M137))</f>
        <v>0.52</v>
      </c>
      <c r="N139" s="47">
        <f>IFERROR(PIMExport!N137*1,IFERROR(SUBSTITUTE(PIMExport!N137,".",",")*1,PIMExport!N137))</f>
        <v>99999</v>
      </c>
      <c r="O139" s="47">
        <f>IFERROR(PIMExport!O137*1,IFERROR(SUBSTITUTE(PIMExport!O137,".",",")*1,PIMExport!O137))</f>
        <v>99999</v>
      </c>
      <c r="P139" s="47">
        <f>IFERROR(PIMExport!P137*1,IFERROR(SUBSTITUTE(PIMExport!P137,".",",")*1,PIMExport!P137))</f>
        <v>2000</v>
      </c>
      <c r="Q139" s="47">
        <f>IFERROR(PIMExport!Q137*1,IFERROR(SUBSTITUTE(PIMExport!Q137,".",",")*1,PIMExport!Q137))</f>
        <v>2.8000000000000001E-2</v>
      </c>
      <c r="R139" s="47">
        <f>IFERROR(PIMExport!R137*1,IFERROR(SUBSTITUTE(PIMExport!R137,".",",")*1,PIMExport!R137))</f>
        <v>2.8000000000000001E-2</v>
      </c>
      <c r="S139" s="47">
        <f>IFERROR(PIMExport!S137*1,IFERROR(SUBSTITUTE(PIMExport!S137,".",",")*1,PIMExport!S137))</f>
        <v>2.8000000000000001E-2</v>
      </c>
      <c r="T139" s="47">
        <f>IFERROR(PIMExport!T137*1,IFERROR(SUBSTITUTE(PIMExport!T137,".",",")*1,PIMExport!T137))</f>
        <v>0.3</v>
      </c>
      <c r="U139" s="47">
        <f>IFERROR(PIMExport!U137*1,IFERROR(SUBSTITUTE(PIMExport!U137,".",",")*1,PIMExport!U137))</f>
        <v>2E-3</v>
      </c>
      <c r="V139" s="47">
        <f>IFERROR(PIMExport!V137*1,IFERROR(SUBSTITUTE(PIMExport!V137,".",",")*1,PIMExport!V137))</f>
        <v>0</v>
      </c>
      <c r="W139" s="47">
        <f>IFERROR(PIMExport!W137*1,IFERROR(SUBSTITUTE(PIMExport!W137,".",",")*1,PIMExport!W137))</f>
        <v>0</v>
      </c>
      <c r="X139" s="47">
        <f>IFERROR(PIMExport!X137*1,IFERROR(SUBSTITUTE(PIMExport!X137,".",",")*1,PIMExport!X137))</f>
        <v>0</v>
      </c>
      <c r="Y139" s="47">
        <f>IFERROR(PIMExport!Y137*1,IFERROR(SUBSTITUTE(PIMExport!Y137,".",",")*1,PIMExport!Y137))</f>
        <v>17.8</v>
      </c>
      <c r="Z139" s="47">
        <f>IFERROR(PIMExport!Z137*1,IFERROR(SUBSTITUTE(PIMExport!Z137,".",",")*1,PIMExport!Z137))</f>
        <v>0</v>
      </c>
      <c r="AA139" s="47">
        <f>IFERROR(PIMExport!AA137*1,IFERROR(SUBSTITUTE(PIMExport!AA137,".",",")*1,PIMExport!AA137))</f>
        <v>0</v>
      </c>
      <c r="AB139" s="47">
        <f>IFERROR(PIMExport!AB137*1,IFERROR(SUBSTITUTE(PIMExport!AB137,".",",")*1,PIMExport!AB137))</f>
        <v>0</v>
      </c>
      <c r="AC139" s="47">
        <f>IFERROR(PIMExport!AC137*1,IFERROR(SUBSTITUTE(PIMExport!AC137,".",",")*1,PIMExport!AC137))</f>
        <v>0</v>
      </c>
      <c r="AD139" s="47">
        <f>IFERROR(PIMExport!AD137*1,IFERROR(SUBSTITUTE(PIMExport!AD137,".",",")*1,PIMExport!AD137))</f>
        <v>0</v>
      </c>
      <c r="AE139" s="47">
        <f>IFERROR(PIMExport!AE137*1,IFERROR(SUBSTITUTE(PIMExport!AE137,".",",")*1,PIMExport!AE137))</f>
        <v>100</v>
      </c>
      <c r="AF139" s="47">
        <f>IFERROR(PIMExport!AF137*1,IFERROR(SUBSTITUTE(PIMExport!AF137,".",",")*1,PIMExport!AF137))</f>
        <v>100</v>
      </c>
      <c r="AG139" s="47">
        <f>IFERROR(PIMExport!AG137*1,IFERROR(SUBSTITUTE(PIMExport!AG137,".",",")*1,PIMExport!AG137))</f>
        <v>1.4</v>
      </c>
      <c r="AH139" s="47">
        <f>IFERROR(PIMExport!AH137*1,IFERROR(SUBSTITUTE(PIMExport!AH137,".",",")*1,PIMExport!AH137))</f>
        <v>1.3</v>
      </c>
      <c r="AI139" s="47">
        <f>IFERROR(PIMExport!AI137*1,IFERROR(SUBSTITUTE(PIMExport!AI137,".",",")*1,PIMExport!AI137))</f>
        <v>2.7</v>
      </c>
      <c r="AJ139" s="47">
        <f>IFERROR(PIMExport!AJ137*1,IFERROR(SUBSTITUTE(PIMExport!AJ137,".",",")*1,PIMExport!AJ137))</f>
        <v>0</v>
      </c>
      <c r="AK139" s="47">
        <f>IFERROR(PIMExport!AK137*1,IFERROR(SUBSTITUTE(PIMExport!AK137,".",",")*1,PIMExport!AK137))</f>
        <v>0</v>
      </c>
      <c r="AL139" s="47">
        <f>IFERROR(PIMExport!AL137*1,IFERROR(SUBSTITUTE(PIMExport!AL137,".",",")*1,PIMExport!AL137))</f>
        <v>0.05</v>
      </c>
      <c r="AM139" s="47">
        <f>IFERROR(PIMExport!AM137*1,IFERROR(SUBSTITUTE(PIMExport!AM137,".",",")*1,PIMExport!AM137))</f>
        <v>9.8000000000000007</v>
      </c>
      <c r="AN139" s="47">
        <f>IFERROR(PIMExport!AN137*1,IFERROR(SUBSTITUTE(PIMExport!AN137,".",",")*1,PIMExport!AN137))</f>
        <v>1</v>
      </c>
      <c r="AO139" s="47">
        <f>IFERROR(PIMExport!AO137*1,IFERROR(SUBSTITUTE(PIMExport!AO137,".",",")*1,PIMExport!AO137))</f>
        <v>340</v>
      </c>
      <c r="AP139" s="47">
        <f>IFERROR(PIMExport!AP137*1,IFERROR(SUBSTITUTE(PIMExport!AP137,".",",")*1,PIMExport!AP137))</f>
        <v>0</v>
      </c>
      <c r="AQ139" s="47">
        <f>IFERROR(PIMExport!AQ137*1,IFERROR(SUBSTITUTE(PIMExport!AQ137,".",",")*1,PIMExport!AQ137))</f>
        <v>0</v>
      </c>
      <c r="AR139" s="47">
        <f>IFERROR(PIMExport!AR137*1,IFERROR(SUBSTITUTE(PIMExport!AR137,".",",")*1,PIMExport!AR137))</f>
        <v>0</v>
      </c>
      <c r="AS139" s="47">
        <f>IFERROR(PIMExport!AS137*1,IFERROR(SUBSTITUTE(PIMExport!AS137,".",",")*1,PIMExport!AS137))</f>
        <v>0</v>
      </c>
      <c r="AT139" s="47">
        <f>IFERROR(PIMExport!AT137*1,IFERROR(SUBSTITUTE(PIMExport!AT137,".",",")*1,PIMExport!AT137))</f>
        <v>0</v>
      </c>
      <c r="AU139" s="47">
        <f>IFERROR(PIMExport!AU137*1,IFERROR(SUBSTITUTE(PIMExport!AU137,".",",")*1,PIMExport!AU137))</f>
        <v>0</v>
      </c>
      <c r="AV139" s="47">
        <f>IFERROR(PIMExport!AV137*1,IFERROR(SUBSTITUTE(PIMExport!AV137,".",",")*1,PIMExport!AV137))</f>
        <v>0</v>
      </c>
      <c r="AW139" s="47">
        <f>IFERROR(PIMExport!AW137*1,IFERROR(SUBSTITUTE(PIMExport!AW137,".",",")*1,PIMExport!AW137))</f>
        <v>0</v>
      </c>
      <c r="AX139" s="47">
        <f>IFERROR(PIMExport!AX137*1,IFERROR(SUBSTITUTE(PIMExport!AX137,".",",")*1,PIMExport!AX137))</f>
        <v>0</v>
      </c>
      <c r="AY139" s="47">
        <f>IFERROR(PIMExport!AY137*1,IFERROR(SUBSTITUTE(PIMExport!AY137,".",",")*1,PIMExport!AY137))</f>
        <v>0</v>
      </c>
      <c r="AZ139" s="47">
        <f>IFERROR(PIMExport!AZ137*1,IFERROR(SUBSTITUTE(PIMExport!AZ137,".",",")*1,PIMExport!AZ137))</f>
        <v>0</v>
      </c>
      <c r="BA139" s="47">
        <f>IFERROR(PIMExport!BA137*1,IFERROR(SUBSTITUTE(PIMExport!BA137,".",",")*1,PIMExport!BA137))</f>
        <v>0</v>
      </c>
      <c r="BB139" s="47">
        <f>IFERROR(PIMExport!BB137*1,IFERROR(SUBSTITUTE(PIMExport!BB137,".",",")*1,PIMExport!BB137))</f>
        <v>0</v>
      </c>
      <c r="BC139" s="47">
        <f>IFERROR(PIMExport!BC137*1,IFERROR(SUBSTITUTE(PIMExport!BC137,".",",")*1,PIMExport!BC137))</f>
        <v>0</v>
      </c>
      <c r="BD139" s="47">
        <f>IFERROR(PIMExport!BD137*1,IFERROR(SUBSTITUTE(PIMExport!BD137,".",",")*1,PIMExport!BD137))</f>
        <v>0</v>
      </c>
      <c r="BE139" s="47">
        <f>IFERROR(PIMExport!BE137*1,IFERROR(SUBSTITUTE(PIMExport!BE137,".",",")*1,PIMExport!BE137))</f>
        <v>0</v>
      </c>
      <c r="BF139" s="47">
        <f>IFERROR(PIMExport!BF137*1,IFERROR(SUBSTITUTE(PIMExport!BF137,".",",")*1,PIMExport!BF137))</f>
        <v>0</v>
      </c>
      <c r="BG139" s="47">
        <f>IFERROR(PIMExport!BG137*1,IFERROR(SUBSTITUTE(PIMExport!BG137,".",",")*1,PIMExport!BG137))</f>
        <v>95</v>
      </c>
      <c r="BH139" s="47">
        <f>IFERROR(PIMExport!BH137*1,IFERROR(SUBSTITUTE(PIMExport!BH137,".",",")*1,PIMExport!BH137))</f>
        <v>0</v>
      </c>
      <c r="BI139" s="47">
        <f>IFERROR(PIMExport!BI137*1,IFERROR(SUBSTITUTE(PIMExport!BI137,".",",")*1,PIMExport!BI137))</f>
        <v>0</v>
      </c>
      <c r="BJ139" s="47">
        <f>IFERROR(PIMExport!BJ137*1,IFERROR(SUBSTITUTE(PIMExport!BJ137,".",",")*1,PIMExport!BJ137))</f>
        <v>0</v>
      </c>
      <c r="BK139" s="47">
        <f>IFERROR(PIMExport!BK137*1,IFERROR(SUBSTITUTE(PIMExport!BK137,".",",")*1,PIMExport!BK137))</f>
        <v>0</v>
      </c>
      <c r="BL139" s="47">
        <f>IFERROR(PIMExport!BL137*1,IFERROR(SUBSTITUTE(PIMExport!BL137,".",",")*1,PIMExport!BL137))</f>
        <v>0</v>
      </c>
      <c r="BM139" s="47">
        <f>IFERROR(PIMExport!BM137*1,IFERROR(SUBSTITUTE(PIMExport!BM137,".",",")*1,PIMExport!BM137))</f>
        <v>0</v>
      </c>
      <c r="BN139" s="47">
        <f>IFERROR(PIMExport!BN137*1,IFERROR(SUBSTITUTE(PIMExport!BN137,".",",")*1,PIMExport!BN137))</f>
        <v>0</v>
      </c>
      <c r="BO139" s="47">
        <f>IFERROR(PIMExport!BO137*1,IFERROR(SUBSTITUTE(PIMExport!BO137,".",",")*1,PIMExport!BO137))</f>
        <v>0</v>
      </c>
      <c r="BP139" s="47">
        <f>IFERROR(PIMExport!BP137*1,IFERROR(SUBSTITUTE(PIMExport!BP137,".",",")*1,PIMExport!BP137))</f>
        <v>0</v>
      </c>
      <c r="BQ139" s="47">
        <f>IFERROR(PIMExport!BQ137*1,IFERROR(SUBSTITUTE(PIMExport!BQ137,".",",")*1,PIMExport!BQ137))</f>
        <v>0</v>
      </c>
      <c r="BR139" s="47">
        <f>IFERROR(PIMExport!BR137*1,IFERROR(SUBSTITUTE(PIMExport!BR137,".",",")*1,PIMExport!BR137))</f>
        <v>0</v>
      </c>
      <c r="BS139" s="47">
        <f>IFERROR(PIMExport!BS137*1,IFERROR(SUBSTITUTE(PIMExport!BS137,".",",")*1,PIMExport!BS137))</f>
        <v>0</v>
      </c>
      <c r="BT139" s="47">
        <f>IFERROR(PIMExport!BT137*1,IFERROR(SUBSTITUTE(PIMExport!BT137,".",",")*1,PIMExport!BT137))</f>
        <v>0</v>
      </c>
      <c r="BU139" s="47">
        <f>IFERROR(PIMExport!BU137*1,IFERROR(SUBSTITUTE(PIMExport!BU137,".",",")*1,PIMExport!BU137))</f>
        <v>0</v>
      </c>
      <c r="BV139" s="47">
        <f>IFERROR(PIMExport!BV137*1,IFERROR(SUBSTITUTE(PIMExport!BV137,".",",")*1,PIMExport!BV137))</f>
        <v>0</v>
      </c>
      <c r="BW139" s="47">
        <f>IFERROR(PIMExport!BW137*1,IFERROR(SUBSTITUTE(PIMExport!BW137,".",",")*1,PIMExport!BW137))</f>
        <v>0</v>
      </c>
      <c r="BX139" s="47">
        <f>IFERROR(PIMExport!BX137*1,IFERROR(SUBSTITUTE(PIMExport!BX137,".",",")*1,PIMExport!BX137))</f>
        <v>0</v>
      </c>
      <c r="BY139" s="47">
        <f>IFERROR(PIMExport!BY137*1,IFERROR(SUBSTITUTE(PIMExport!BY137,".",",")*1,PIMExport!BY137))</f>
        <v>0</v>
      </c>
      <c r="BZ139" s="47">
        <f>IFERROR(PIMExport!BZ137*1,IFERROR(SUBSTITUTE(PIMExport!BZ137,".",",")*1,PIMExport!BZ137))</f>
        <v>0</v>
      </c>
      <c r="CA139" s="47">
        <f>IFERROR(PIMExport!CA137*1,IFERROR(SUBSTITUTE(PIMExport!CA137,".",",")*1,PIMExport!CA137))</f>
        <v>0</v>
      </c>
      <c r="CB139" s="47">
        <f>IFERROR(PIMExport!CB137*1,IFERROR(SUBSTITUTE(PIMExport!CB137,".",",")*1,PIMExport!CB137))</f>
        <v>0</v>
      </c>
      <c r="CC139" s="47">
        <f>IFERROR(PIMExport!CC137*1,IFERROR(SUBSTITUTE(PIMExport!CC137,".",",")*1,PIMExport!CC137))</f>
        <v>0</v>
      </c>
      <c r="CD139" s="47">
        <f>IFERROR(PIMExport!CD137*1,IFERROR(SUBSTITUTE(PIMExport!CD137,".",",")*1,PIMExport!CD137))</f>
        <v>0</v>
      </c>
      <c r="CE139" s="47">
        <f>IFERROR(PIMExport!CE137*1,IFERROR(SUBSTITUTE(PIMExport!CE137,".",",")*1,PIMExport!CE137))</f>
        <v>0</v>
      </c>
      <c r="CF139" s="47">
        <f>IFERROR(PIMExport!CF137*1,IFERROR(SUBSTITUTE(PIMExport!CF137,".",",")*1,PIMExport!CF137))</f>
        <v>0</v>
      </c>
      <c r="CG139" s="47">
        <f>IFERROR(PIMExport!CG137*1,IFERROR(SUBSTITUTE(PIMExport!CG137,".",",")*1,PIMExport!CG137))</f>
        <v>0</v>
      </c>
      <c r="CH139" s="47">
        <f>IFERROR(PIMExport!CH137*1,IFERROR(SUBSTITUTE(PIMExport!CH137,".",",")*1,PIMExport!CH137))</f>
        <v>0</v>
      </c>
      <c r="CI139" s="47">
        <f>IFERROR(PIMExport!CI137*1,IFERROR(SUBSTITUTE(PIMExport!CI137,".",",")*1,PIMExport!CI137))</f>
        <v>0</v>
      </c>
      <c r="CJ139" s="47">
        <f>IFERROR(PIMExport!CJ137*1,IFERROR(SUBSTITUTE(PIMExport!CJ137,".",",")*1,PIMExport!CJ137))</f>
        <v>0</v>
      </c>
      <c r="CK139" s="47">
        <f>IFERROR(PIMExport!CK137*1,IFERROR(SUBSTITUTE(PIMExport!CK137,".",",")*1,PIMExport!CK137))</f>
        <v>0</v>
      </c>
      <c r="CL139" s="47">
        <f>IFERROR(PIMExport!CL137*1,IFERROR(SUBSTITUTE(PIMExport!CL137,".",",")*1,PIMExport!CL137))</f>
        <v>0</v>
      </c>
      <c r="CM139" s="47">
        <f>IFERROR(PIMExport!CM137*1,IFERROR(SUBSTITUTE(PIMExport!CM137,".",",")*1,PIMExport!CM137))</f>
        <v>0</v>
      </c>
      <c r="CN139" s="47">
        <f>IFERROR(PIMExport!CN137*1,IFERROR(SUBSTITUTE(PIMExport!CN137,".",",")*1,PIMExport!CN137))</f>
        <v>0</v>
      </c>
      <c r="CO139" s="47">
        <f>IFERROR(PIMExport!CO137*1,IFERROR(SUBSTITUTE(PIMExport!CO137,".",",")*1,PIMExport!CO137))</f>
        <v>0</v>
      </c>
      <c r="CP139" s="47">
        <f>IFERROR(PIMExport!CP137*1,IFERROR(SUBSTITUTE(PIMExport!CP137,".",",")*1,PIMExport!CP137))</f>
        <v>0</v>
      </c>
      <c r="CQ139" s="47">
        <f>IFERROR(PIMExport!CQ137*1,IFERROR(SUBSTITUTE(PIMExport!CQ137,".",",")*1,PIMExport!CQ137))</f>
        <v>0</v>
      </c>
      <c r="CR139" s="47">
        <f>IFERROR(PIMExport!CR137*1,IFERROR(SUBSTITUTE(PIMExport!CR137,".",",")*1,PIMExport!CR137))</f>
        <v>0</v>
      </c>
      <c r="CS139" s="47">
        <f>IFERROR(PIMExport!CS137*1,IFERROR(SUBSTITUTE(PIMExport!CS137,".",",")*1,PIMExport!CS137))</f>
        <v>0</v>
      </c>
      <c r="CT139" s="47">
        <f>IFERROR(PIMExport!CT137*1,IFERROR(SUBSTITUTE(PIMExport!CT137,".",",")*1,PIMExport!CT137))</f>
        <v>0</v>
      </c>
      <c r="CU139" s="47">
        <f>IFERROR(PIMExport!CU137*1,IFERROR(SUBSTITUTE(PIMExport!CU137,".",",")*1,PIMExport!CU137))</f>
        <v>1.5</v>
      </c>
      <c r="CV139" s="47">
        <f>IFERROR(PIMExport!CV137*1,IFERROR(SUBSTITUTE(PIMExport!CV137,".",",")*1,PIMExport!CV137))</f>
        <v>0</v>
      </c>
      <c r="CW139" s="47">
        <f>IFERROR(PIMExport!CW137*1,IFERROR(SUBSTITUTE(PIMExport!CW137,".",",")*1,PIMExport!CW137))</f>
        <v>1.3E-6</v>
      </c>
      <c r="CX139" s="47">
        <f>IFERROR(PIMExport!CX137*1,IFERROR(SUBSTITUTE(PIMExport!CX137,".",",")*1,PIMExport!CX137))</f>
        <v>0</v>
      </c>
      <c r="CY139" s="47">
        <f>IFERROR(PIMExport!CY137*1,IFERROR(SUBSTITUTE(PIMExport!CY137,".",",")*1,PIMExport!CY137))</f>
        <v>0</v>
      </c>
      <c r="CZ139" s="47">
        <f>IFERROR(PIMExport!CZ137*1,IFERROR(SUBSTITUTE(PIMExport!CZ137,".",",")*1,PIMExport!CZ137))</f>
        <v>500</v>
      </c>
      <c r="DA139" s="47">
        <f>IFERROR(PIMExport!DA137*1,IFERROR(SUBSTITUTE(PIMExport!DA137,".",",")*1,PIMExport!DA137))</f>
        <v>0</v>
      </c>
      <c r="DB139" s="47">
        <f>IFERROR(PIMExport!DB137*1,IFERROR(SUBSTITUTE(PIMExport!DB137,".",",")*1,PIMExport!DB137))</f>
        <v>0</v>
      </c>
      <c r="DC139" s="47">
        <f>IFERROR(PIMExport!DC137*1,IFERROR(SUBSTITUTE(PIMExport!DC137,".",",")*1,PIMExport!DC137))</f>
        <v>4.32</v>
      </c>
      <c r="DD139" s="47">
        <f>IFERROR(PIMExport!DD137*1,IFERROR(SUBSTITUTE(PIMExport!DD137,".",",")*1,PIMExport!DD137))</f>
        <v>0</v>
      </c>
      <c r="DE139" s="47">
        <f>IFERROR(PIMExport!DE137*1,IFERROR(SUBSTITUTE(PIMExport!DE137,".",",")*1,PIMExport!DE137))</f>
        <v>0</v>
      </c>
      <c r="DF139" s="47">
        <f>IFERROR(PIMExport!DF137*1,IFERROR(SUBSTITUTE(PIMExport!DF137,".",",")*1,PIMExport!DF137))</f>
        <v>0</v>
      </c>
      <c r="DG139" s="47">
        <f>IFERROR(PIMExport!DG137*1,IFERROR(SUBSTITUTE(PIMExport!DG137,".",",")*1,PIMExport!DG137))</f>
        <v>0</v>
      </c>
      <c r="DH139" s="47" t="str">
        <f>IFERROR(PIMExport!DH137*1,IFERROR(SUBSTITUTE(PIMExport!DH137,".",",")*1,PIMExport!DH137))</f>
        <v>Equal to or better than 0.025 mm</v>
      </c>
      <c r="DI139" s="47">
        <f>IFERROR(PIMExport!DI137*1,IFERROR(SUBSTITUTE(PIMExport!DI137,".",",")*1,PIMExport!DI137))</f>
        <v>0</v>
      </c>
      <c r="DJ139" s="47" t="str">
        <f>IFERROR(PIMExport!DJ137*1,IFERROR(SUBSTITUTE(PIMExport!DJ137,".",",")*1,PIMExport!DJ137))</f>
        <v>50 x 25 mm</v>
      </c>
      <c r="DK139" s="47" t="str">
        <f>IFERROR(PIMExport!DK137*1,IFERROR(SUBSTITUTE(PIMExport!DK137,".",",")*1,PIMExport!DK137))</f>
        <v>0.25 in</v>
      </c>
      <c r="DL139" s="47">
        <f>IFERROR(PIMExport!DL137*1,IFERROR(SUBSTITUTE(PIMExport!DL137,".",",")*1,PIMExport!DL137))</f>
        <v>65</v>
      </c>
      <c r="DM139" s="47">
        <f>IFERROR(PIMExport!DM137*1,IFERROR(SUBSTITUTE(PIMExport!DM137,".",",")*1,PIMExport!DM137))</f>
        <v>0</v>
      </c>
      <c r="DN139" s="47">
        <f>IFERROR(PIMExport!DN137*1,IFERROR(SUBSTITUTE(PIMExport!DN137,".",",")*1,PIMExport!DN137))</f>
        <v>0.8</v>
      </c>
      <c r="DO139" s="47" t="str">
        <f>IFERROR(PIMExport!DO137*1,IFERROR(SUBSTITUTE(PIMExport!DO137,".",",")*1,PIMExport!DO137))</f>
        <v>outside</v>
      </c>
    </row>
    <row r="140" spans="1:119">
      <c r="A140" s="47" t="str">
        <f>IFERROR(PIMExport!A138*1,IFERROR(SUBSTITUTE(PIMExport!A138,".",",")*1,PIMExport!A138))</f>
        <v>MS25LI0</v>
      </c>
      <c r="B140" s="47" t="str">
        <f>IFERROR(PIMExport!B138*1,IFERROR(SUBSTITUTE(PIMExport!B138,".",",")*1,PIMExport!B138))</f>
        <v>Leadscrew</v>
      </c>
      <c r="C140" s="47" t="str">
        <f>IFERROR(PIMExport!C138*1,IFERROR(SUBSTITUTE(PIMExport!C138,".",",")*1,PIMExport!C138))</f>
        <v>Ball Guide</v>
      </c>
      <c r="D140" s="47">
        <f>IFERROR(PIMExport!D138*1,IFERROR(SUBSTITUTE(PIMExport!D138,".",",")*1,PIMExport!D138))</f>
        <v>705.5</v>
      </c>
      <c r="E140" s="47">
        <f>IFERROR(PIMExport!E138*1,IFERROR(SUBSTITUTE(PIMExport!E138,".",",")*1,PIMExport!E138))</f>
        <v>6.5000000000000002E-2</v>
      </c>
      <c r="F140" s="47">
        <f>IFERROR(PIMExport!F138*1,IFERROR(SUBSTITUTE(PIMExport!F138,".",",")*1,PIMExport!F138))</f>
        <v>0</v>
      </c>
      <c r="G140" s="47">
        <f>IFERROR(PIMExport!G138*1,IFERROR(SUBSTITUTE(PIMExport!G138,".",",")*1,PIMExport!G138))</f>
        <v>0.47</v>
      </c>
      <c r="H140" s="47">
        <f>IFERROR(PIMExport!H138*1,IFERROR(SUBSTITUTE(PIMExport!H138,".",",")*1,PIMExport!H138))</f>
        <v>0.18</v>
      </c>
      <c r="I140" s="47">
        <f>IFERROR(PIMExport!I138*1,IFERROR(SUBSTITUTE(PIMExport!I138,".",",")*1,PIMExport!I138))</f>
        <v>27.7</v>
      </c>
      <c r="J140" s="47">
        <f>IFERROR(PIMExport!J138*1,IFERROR(SUBSTITUTE(PIMExport!J138,".",",")*1,PIMExport!J138))</f>
        <v>30</v>
      </c>
      <c r="K140" s="47">
        <f>IFERROR(PIMExport!K138*1,IFERROR(SUBSTITUTE(PIMExport!K138,".",",")*1,PIMExport!K138))</f>
        <v>12.5</v>
      </c>
      <c r="L140" s="47">
        <f>IFERROR(PIMExport!L138*1,IFERROR(SUBSTITUTE(PIMExport!L138,".",",")*1,PIMExport!L138))</f>
        <v>1.9999999999999999E-6</v>
      </c>
      <c r="M140" s="47">
        <f>IFERROR(PIMExport!M138*1,IFERROR(SUBSTITUTE(PIMExport!M138,".",",")*1,PIMExport!M138))</f>
        <v>0.59</v>
      </c>
      <c r="N140" s="47">
        <f>IFERROR(PIMExport!N138*1,IFERROR(SUBSTITUTE(PIMExport!N138,".",",")*1,PIMExport!N138))</f>
        <v>99999</v>
      </c>
      <c r="O140" s="47">
        <f>IFERROR(PIMExport!O138*1,IFERROR(SUBSTITUTE(PIMExport!O138,".",",")*1,PIMExport!O138))</f>
        <v>99999</v>
      </c>
      <c r="P140" s="47">
        <f>IFERROR(PIMExport!P138*1,IFERROR(SUBSTITUTE(PIMExport!P138,".",",")*1,PIMExport!P138))</f>
        <v>2000</v>
      </c>
      <c r="Q140" s="47">
        <f>IFERROR(PIMExport!Q138*1,IFERROR(SUBSTITUTE(PIMExport!Q138,".",",")*1,PIMExport!Q138))</f>
        <v>2.8000000000000001E-2</v>
      </c>
      <c r="R140" s="47">
        <f>IFERROR(PIMExport!R138*1,IFERROR(SUBSTITUTE(PIMExport!R138,".",",")*1,PIMExport!R138))</f>
        <v>2.8000000000000001E-2</v>
      </c>
      <c r="S140" s="47">
        <f>IFERROR(PIMExport!S138*1,IFERROR(SUBSTITUTE(PIMExport!S138,".",",")*1,PIMExport!S138))</f>
        <v>2.8000000000000001E-2</v>
      </c>
      <c r="T140" s="47">
        <f>IFERROR(PIMExport!T138*1,IFERROR(SUBSTITUTE(PIMExport!T138,".",",")*1,PIMExport!T138))</f>
        <v>0.3</v>
      </c>
      <c r="U140" s="47">
        <f>IFERROR(PIMExport!U138*1,IFERROR(SUBSTITUTE(PIMExport!U138,".",",")*1,PIMExport!U138))</f>
        <v>2E-3</v>
      </c>
      <c r="V140" s="47">
        <f>IFERROR(PIMExport!V138*1,IFERROR(SUBSTITUTE(PIMExport!V138,".",",")*1,PIMExport!V138))</f>
        <v>0</v>
      </c>
      <c r="W140" s="47">
        <f>IFERROR(PIMExport!W138*1,IFERROR(SUBSTITUTE(PIMExport!W138,".",",")*1,PIMExport!W138))</f>
        <v>0</v>
      </c>
      <c r="X140" s="47">
        <f>IFERROR(PIMExport!X138*1,IFERROR(SUBSTITUTE(PIMExport!X138,".",",")*1,PIMExport!X138))</f>
        <v>0</v>
      </c>
      <c r="Y140" s="47">
        <f>IFERROR(PIMExport!Y138*1,IFERROR(SUBSTITUTE(PIMExport!Y138,".",",")*1,PIMExport!Y138))</f>
        <v>17.8</v>
      </c>
      <c r="Z140" s="47">
        <f>IFERROR(PIMExport!Z138*1,IFERROR(SUBSTITUTE(PIMExport!Z138,".",",")*1,PIMExport!Z138))</f>
        <v>0</v>
      </c>
      <c r="AA140" s="47">
        <f>IFERROR(PIMExport!AA138*1,IFERROR(SUBSTITUTE(PIMExport!AA138,".",",")*1,PIMExport!AA138))</f>
        <v>0</v>
      </c>
      <c r="AB140" s="47">
        <f>IFERROR(PIMExport!AB138*1,IFERROR(SUBSTITUTE(PIMExport!AB138,".",",")*1,PIMExport!AB138))</f>
        <v>0</v>
      </c>
      <c r="AC140" s="47">
        <f>IFERROR(PIMExport!AC138*1,IFERROR(SUBSTITUTE(PIMExport!AC138,".",",")*1,PIMExport!AC138))</f>
        <v>0</v>
      </c>
      <c r="AD140" s="47">
        <f>IFERROR(PIMExport!AD138*1,IFERROR(SUBSTITUTE(PIMExport!AD138,".",",")*1,PIMExport!AD138))</f>
        <v>0</v>
      </c>
      <c r="AE140" s="47">
        <f>IFERROR(PIMExport!AE138*1,IFERROR(SUBSTITUTE(PIMExport!AE138,".",",")*1,PIMExport!AE138))</f>
        <v>100</v>
      </c>
      <c r="AF140" s="47">
        <f>IFERROR(PIMExport!AF138*1,IFERROR(SUBSTITUTE(PIMExport!AF138,".",",")*1,PIMExport!AF138))</f>
        <v>100</v>
      </c>
      <c r="AG140" s="47">
        <f>IFERROR(PIMExport!AG138*1,IFERROR(SUBSTITUTE(PIMExport!AG138,".",",")*1,PIMExport!AG138))</f>
        <v>1.4</v>
      </c>
      <c r="AH140" s="47">
        <f>IFERROR(PIMExport!AH138*1,IFERROR(SUBSTITUTE(PIMExport!AH138,".",",")*1,PIMExport!AH138))</f>
        <v>1.3</v>
      </c>
      <c r="AI140" s="47">
        <f>IFERROR(PIMExport!AI138*1,IFERROR(SUBSTITUTE(PIMExport!AI138,".",",")*1,PIMExport!AI138))</f>
        <v>2.7</v>
      </c>
      <c r="AJ140" s="47">
        <f>IFERROR(PIMExport!AJ138*1,IFERROR(SUBSTITUTE(PIMExport!AJ138,".",",")*1,PIMExport!AJ138))</f>
        <v>0</v>
      </c>
      <c r="AK140" s="47">
        <f>IFERROR(PIMExport!AK138*1,IFERROR(SUBSTITUTE(PIMExport!AK138,".",",")*1,PIMExport!AK138))</f>
        <v>0</v>
      </c>
      <c r="AL140" s="47">
        <f>IFERROR(PIMExport!AL138*1,IFERROR(SUBSTITUTE(PIMExport!AL138,".",",")*1,PIMExport!AL138))</f>
        <v>7.0000000000000007E-2</v>
      </c>
      <c r="AM140" s="47">
        <f>IFERROR(PIMExport!AM138*1,IFERROR(SUBSTITUTE(PIMExport!AM138,".",",")*1,PIMExport!AM138))</f>
        <v>9.8000000000000007</v>
      </c>
      <c r="AN140" s="47">
        <f>IFERROR(PIMExport!AN138*1,IFERROR(SUBSTITUTE(PIMExport!AN138,".",",")*1,PIMExport!AN138))</f>
        <v>1</v>
      </c>
      <c r="AO140" s="47">
        <f>IFERROR(PIMExport!AO138*1,IFERROR(SUBSTITUTE(PIMExport!AO138,".",",")*1,PIMExport!AO138))</f>
        <v>340</v>
      </c>
      <c r="AP140" s="47">
        <f>IFERROR(PIMExport!AP138*1,IFERROR(SUBSTITUTE(PIMExport!AP138,".",",")*1,PIMExport!AP138))</f>
        <v>0</v>
      </c>
      <c r="AQ140" s="47">
        <f>IFERROR(PIMExport!AQ138*1,IFERROR(SUBSTITUTE(PIMExport!AQ138,".",",")*1,PIMExport!AQ138))</f>
        <v>0</v>
      </c>
      <c r="AR140" s="47">
        <f>IFERROR(PIMExport!AR138*1,IFERROR(SUBSTITUTE(PIMExport!AR138,".",",")*1,PIMExport!AR138))</f>
        <v>0</v>
      </c>
      <c r="AS140" s="47">
        <f>IFERROR(PIMExport!AS138*1,IFERROR(SUBSTITUTE(PIMExport!AS138,".",",")*1,PIMExport!AS138))</f>
        <v>0</v>
      </c>
      <c r="AT140" s="47">
        <f>IFERROR(PIMExport!AT138*1,IFERROR(SUBSTITUTE(PIMExport!AT138,".",",")*1,PIMExport!AT138))</f>
        <v>0</v>
      </c>
      <c r="AU140" s="47">
        <f>IFERROR(PIMExport!AU138*1,IFERROR(SUBSTITUTE(PIMExport!AU138,".",",")*1,PIMExport!AU138))</f>
        <v>0</v>
      </c>
      <c r="AV140" s="47">
        <f>IFERROR(PIMExport!AV138*1,IFERROR(SUBSTITUTE(PIMExport!AV138,".",",")*1,PIMExport!AV138))</f>
        <v>0</v>
      </c>
      <c r="AW140" s="47">
        <f>IFERROR(PIMExport!AW138*1,IFERROR(SUBSTITUTE(PIMExport!AW138,".",",")*1,PIMExport!AW138))</f>
        <v>0</v>
      </c>
      <c r="AX140" s="47">
        <f>IFERROR(PIMExport!AX138*1,IFERROR(SUBSTITUTE(PIMExport!AX138,".",",")*1,PIMExport!AX138))</f>
        <v>0</v>
      </c>
      <c r="AY140" s="47">
        <f>IFERROR(PIMExport!AY138*1,IFERROR(SUBSTITUTE(PIMExport!AY138,".",",")*1,PIMExport!AY138))</f>
        <v>0</v>
      </c>
      <c r="AZ140" s="47">
        <f>IFERROR(PIMExport!AZ138*1,IFERROR(SUBSTITUTE(PIMExport!AZ138,".",",")*1,PIMExport!AZ138))</f>
        <v>0</v>
      </c>
      <c r="BA140" s="47">
        <f>IFERROR(PIMExport!BA138*1,IFERROR(SUBSTITUTE(PIMExport!BA138,".",",")*1,PIMExport!BA138))</f>
        <v>0</v>
      </c>
      <c r="BB140" s="47">
        <f>IFERROR(PIMExport!BB138*1,IFERROR(SUBSTITUTE(PIMExport!BB138,".",",")*1,PIMExport!BB138))</f>
        <v>0</v>
      </c>
      <c r="BC140" s="47">
        <f>IFERROR(PIMExport!BC138*1,IFERROR(SUBSTITUTE(PIMExport!BC138,".",",")*1,PIMExport!BC138))</f>
        <v>0</v>
      </c>
      <c r="BD140" s="47">
        <f>IFERROR(PIMExport!BD138*1,IFERROR(SUBSTITUTE(PIMExport!BD138,".",",")*1,PIMExport!BD138))</f>
        <v>0</v>
      </c>
      <c r="BE140" s="47">
        <f>IFERROR(PIMExport!BE138*1,IFERROR(SUBSTITUTE(PIMExport!BE138,".",",")*1,PIMExport!BE138))</f>
        <v>0</v>
      </c>
      <c r="BF140" s="47">
        <f>IFERROR(PIMExport!BF138*1,IFERROR(SUBSTITUTE(PIMExport!BF138,".",",")*1,PIMExport!BF138))</f>
        <v>0</v>
      </c>
      <c r="BG140" s="47">
        <f>IFERROR(PIMExport!BG138*1,IFERROR(SUBSTITUTE(PIMExport!BG138,".",",")*1,PIMExport!BG138))</f>
        <v>95</v>
      </c>
      <c r="BH140" s="47">
        <f>IFERROR(PIMExport!BH138*1,IFERROR(SUBSTITUTE(PIMExport!BH138,".",",")*1,PIMExport!BH138))</f>
        <v>0</v>
      </c>
      <c r="BI140" s="47">
        <f>IFERROR(PIMExport!BI138*1,IFERROR(SUBSTITUTE(PIMExport!BI138,".",",")*1,PIMExport!BI138))</f>
        <v>0</v>
      </c>
      <c r="BJ140" s="47">
        <f>IFERROR(PIMExport!BJ138*1,IFERROR(SUBSTITUTE(PIMExport!BJ138,".",",")*1,PIMExport!BJ138))</f>
        <v>0</v>
      </c>
      <c r="BK140" s="47">
        <f>IFERROR(PIMExport!BK138*1,IFERROR(SUBSTITUTE(PIMExport!BK138,".",",")*1,PIMExport!BK138))</f>
        <v>0</v>
      </c>
      <c r="BL140" s="47">
        <f>IFERROR(PIMExport!BL138*1,IFERROR(SUBSTITUTE(PIMExport!BL138,".",",")*1,PIMExport!BL138))</f>
        <v>0</v>
      </c>
      <c r="BM140" s="47">
        <f>IFERROR(PIMExport!BM138*1,IFERROR(SUBSTITUTE(PIMExport!BM138,".",",")*1,PIMExport!BM138))</f>
        <v>0</v>
      </c>
      <c r="BN140" s="47">
        <f>IFERROR(PIMExport!BN138*1,IFERROR(SUBSTITUTE(PIMExport!BN138,".",",")*1,PIMExport!BN138))</f>
        <v>0</v>
      </c>
      <c r="BO140" s="47">
        <f>IFERROR(PIMExport!BO138*1,IFERROR(SUBSTITUTE(PIMExport!BO138,".",",")*1,PIMExport!BO138))</f>
        <v>0</v>
      </c>
      <c r="BP140" s="47">
        <f>IFERROR(PIMExport!BP138*1,IFERROR(SUBSTITUTE(PIMExport!BP138,".",",")*1,PIMExport!BP138))</f>
        <v>0</v>
      </c>
      <c r="BQ140" s="47">
        <f>IFERROR(PIMExport!BQ138*1,IFERROR(SUBSTITUTE(PIMExport!BQ138,".",",")*1,PIMExport!BQ138))</f>
        <v>0</v>
      </c>
      <c r="BR140" s="47">
        <f>IFERROR(PIMExport!BR138*1,IFERROR(SUBSTITUTE(PIMExport!BR138,".",",")*1,PIMExport!BR138))</f>
        <v>0</v>
      </c>
      <c r="BS140" s="47">
        <f>IFERROR(PIMExport!BS138*1,IFERROR(SUBSTITUTE(PIMExport!BS138,".",",")*1,PIMExport!BS138))</f>
        <v>0</v>
      </c>
      <c r="BT140" s="47">
        <f>IFERROR(PIMExport!BT138*1,IFERROR(SUBSTITUTE(PIMExport!BT138,".",",")*1,PIMExport!BT138))</f>
        <v>0</v>
      </c>
      <c r="BU140" s="47">
        <f>IFERROR(PIMExport!BU138*1,IFERROR(SUBSTITUTE(PIMExport!BU138,".",",")*1,PIMExport!BU138))</f>
        <v>0</v>
      </c>
      <c r="BV140" s="47">
        <f>IFERROR(PIMExport!BV138*1,IFERROR(SUBSTITUTE(PIMExport!BV138,".",",")*1,PIMExport!BV138))</f>
        <v>0</v>
      </c>
      <c r="BW140" s="47">
        <f>IFERROR(PIMExport!BW138*1,IFERROR(SUBSTITUTE(PIMExport!BW138,".",",")*1,PIMExport!BW138))</f>
        <v>0</v>
      </c>
      <c r="BX140" s="47">
        <f>IFERROR(PIMExport!BX138*1,IFERROR(SUBSTITUTE(PIMExport!BX138,".",",")*1,PIMExport!BX138))</f>
        <v>0</v>
      </c>
      <c r="BY140" s="47">
        <f>IFERROR(PIMExport!BY138*1,IFERROR(SUBSTITUTE(PIMExport!BY138,".",",")*1,PIMExport!BY138))</f>
        <v>0</v>
      </c>
      <c r="BZ140" s="47">
        <f>IFERROR(PIMExport!BZ138*1,IFERROR(SUBSTITUTE(PIMExport!BZ138,".",",")*1,PIMExport!BZ138))</f>
        <v>0</v>
      </c>
      <c r="CA140" s="47">
        <f>IFERROR(PIMExport!CA138*1,IFERROR(SUBSTITUTE(PIMExport!CA138,".",",")*1,PIMExport!CA138))</f>
        <v>0</v>
      </c>
      <c r="CB140" s="47">
        <f>IFERROR(PIMExport!CB138*1,IFERROR(SUBSTITUTE(PIMExport!CB138,".",",")*1,PIMExport!CB138))</f>
        <v>0</v>
      </c>
      <c r="CC140" s="47">
        <f>IFERROR(PIMExport!CC138*1,IFERROR(SUBSTITUTE(PIMExport!CC138,".",",")*1,PIMExport!CC138))</f>
        <v>0</v>
      </c>
      <c r="CD140" s="47">
        <f>IFERROR(PIMExport!CD138*1,IFERROR(SUBSTITUTE(PIMExport!CD138,".",",")*1,PIMExport!CD138))</f>
        <v>0</v>
      </c>
      <c r="CE140" s="47">
        <f>IFERROR(PIMExport!CE138*1,IFERROR(SUBSTITUTE(PIMExport!CE138,".",",")*1,PIMExport!CE138))</f>
        <v>0</v>
      </c>
      <c r="CF140" s="47">
        <f>IFERROR(PIMExport!CF138*1,IFERROR(SUBSTITUTE(PIMExport!CF138,".",",")*1,PIMExport!CF138))</f>
        <v>0</v>
      </c>
      <c r="CG140" s="47">
        <f>IFERROR(PIMExport!CG138*1,IFERROR(SUBSTITUTE(PIMExport!CG138,".",",")*1,PIMExport!CG138))</f>
        <v>0</v>
      </c>
      <c r="CH140" s="47">
        <f>IFERROR(PIMExport!CH138*1,IFERROR(SUBSTITUTE(PIMExport!CH138,".",",")*1,PIMExport!CH138))</f>
        <v>0</v>
      </c>
      <c r="CI140" s="47">
        <f>IFERROR(PIMExport!CI138*1,IFERROR(SUBSTITUTE(PIMExport!CI138,".",",")*1,PIMExport!CI138))</f>
        <v>0</v>
      </c>
      <c r="CJ140" s="47">
        <f>IFERROR(PIMExport!CJ138*1,IFERROR(SUBSTITUTE(PIMExport!CJ138,".",",")*1,PIMExport!CJ138))</f>
        <v>0</v>
      </c>
      <c r="CK140" s="47">
        <f>IFERROR(PIMExport!CK138*1,IFERROR(SUBSTITUTE(PIMExport!CK138,".",",")*1,PIMExport!CK138))</f>
        <v>0</v>
      </c>
      <c r="CL140" s="47">
        <f>IFERROR(PIMExport!CL138*1,IFERROR(SUBSTITUTE(PIMExport!CL138,".",",")*1,PIMExport!CL138))</f>
        <v>0</v>
      </c>
      <c r="CM140" s="47">
        <f>IFERROR(PIMExport!CM138*1,IFERROR(SUBSTITUTE(PIMExport!CM138,".",",")*1,PIMExport!CM138))</f>
        <v>0</v>
      </c>
      <c r="CN140" s="47">
        <f>IFERROR(PIMExport!CN138*1,IFERROR(SUBSTITUTE(PIMExport!CN138,".",",")*1,PIMExport!CN138))</f>
        <v>0</v>
      </c>
      <c r="CO140" s="47">
        <f>IFERROR(PIMExport!CO138*1,IFERROR(SUBSTITUTE(PIMExport!CO138,".",",")*1,PIMExport!CO138))</f>
        <v>0</v>
      </c>
      <c r="CP140" s="47">
        <f>IFERROR(PIMExport!CP138*1,IFERROR(SUBSTITUTE(PIMExport!CP138,".",",")*1,PIMExport!CP138))</f>
        <v>0</v>
      </c>
      <c r="CQ140" s="47">
        <f>IFERROR(PIMExport!CQ138*1,IFERROR(SUBSTITUTE(PIMExport!CQ138,".",",")*1,PIMExport!CQ138))</f>
        <v>0</v>
      </c>
      <c r="CR140" s="47">
        <f>IFERROR(PIMExport!CR138*1,IFERROR(SUBSTITUTE(PIMExport!CR138,".",",")*1,PIMExport!CR138))</f>
        <v>0</v>
      </c>
      <c r="CS140" s="47">
        <f>IFERROR(PIMExport!CS138*1,IFERROR(SUBSTITUTE(PIMExport!CS138,".",",")*1,PIMExport!CS138))</f>
        <v>0</v>
      </c>
      <c r="CT140" s="47">
        <f>IFERROR(PIMExport!CT138*1,IFERROR(SUBSTITUTE(PIMExport!CT138,".",",")*1,PIMExport!CT138))</f>
        <v>0</v>
      </c>
      <c r="CU140" s="47">
        <f>IFERROR(PIMExport!CU138*1,IFERROR(SUBSTITUTE(PIMExport!CU138,".",",")*1,PIMExport!CU138))</f>
        <v>2</v>
      </c>
      <c r="CV140" s="47">
        <f>IFERROR(PIMExport!CV138*1,IFERROR(SUBSTITUTE(PIMExport!CV138,".",",")*1,PIMExport!CV138))</f>
        <v>0</v>
      </c>
      <c r="CW140" s="47">
        <f>IFERROR(PIMExport!CW138*1,IFERROR(SUBSTITUTE(PIMExport!CW138,".",",")*1,PIMExport!CW138))</f>
        <v>1.3E-6</v>
      </c>
      <c r="CX140" s="47">
        <f>IFERROR(PIMExport!CX138*1,IFERROR(SUBSTITUTE(PIMExport!CX138,".",",")*1,PIMExport!CX138))</f>
        <v>0</v>
      </c>
      <c r="CY140" s="47">
        <f>IFERROR(PIMExport!CY138*1,IFERROR(SUBSTITUTE(PIMExport!CY138,".",",")*1,PIMExport!CY138))</f>
        <v>0</v>
      </c>
      <c r="CZ140" s="47">
        <f>IFERROR(PIMExport!CZ138*1,IFERROR(SUBSTITUTE(PIMExport!CZ138,".",",")*1,PIMExport!CZ138))</f>
        <v>500</v>
      </c>
      <c r="DA140" s="47">
        <f>IFERROR(PIMExport!DA138*1,IFERROR(SUBSTITUTE(PIMExport!DA138,".",",")*1,PIMExport!DA138))</f>
        <v>0</v>
      </c>
      <c r="DB140" s="47">
        <f>IFERROR(PIMExport!DB138*1,IFERROR(SUBSTITUTE(PIMExport!DB138,".",",")*1,PIMExport!DB138))</f>
        <v>0</v>
      </c>
      <c r="DC140" s="47">
        <f>IFERROR(PIMExport!DC138*1,IFERROR(SUBSTITUTE(PIMExport!DC138,".",",")*1,PIMExport!DC138))</f>
        <v>4.32</v>
      </c>
      <c r="DD140" s="47">
        <f>IFERROR(PIMExport!DD138*1,IFERROR(SUBSTITUTE(PIMExport!DD138,".",",")*1,PIMExport!DD138))</f>
        <v>0</v>
      </c>
      <c r="DE140" s="47">
        <f>IFERROR(PIMExport!DE138*1,IFERROR(SUBSTITUTE(PIMExport!DE138,".",",")*1,PIMExport!DE138))</f>
        <v>0</v>
      </c>
      <c r="DF140" s="47">
        <f>IFERROR(PIMExport!DF138*1,IFERROR(SUBSTITUTE(PIMExport!DF138,".",",")*1,PIMExport!DF138))</f>
        <v>0</v>
      </c>
      <c r="DG140" s="47">
        <f>IFERROR(PIMExport!DG138*1,IFERROR(SUBSTITUTE(PIMExport!DG138,".",",")*1,PIMExport!DG138))</f>
        <v>0</v>
      </c>
      <c r="DH140" s="47" t="str">
        <f>IFERROR(PIMExport!DH138*1,IFERROR(SUBSTITUTE(PIMExport!DH138,".",",")*1,PIMExport!DH138))</f>
        <v>Equal to or better than 0.025 mm</v>
      </c>
      <c r="DI140" s="47">
        <f>IFERROR(PIMExport!DI138*1,IFERROR(SUBSTITUTE(PIMExport!DI138,".",",")*1,PIMExport!DI138))</f>
        <v>0</v>
      </c>
      <c r="DJ140" s="47" t="str">
        <f>IFERROR(PIMExport!DJ138*1,IFERROR(SUBSTITUTE(PIMExport!DJ138,".",",")*1,PIMExport!DJ138))</f>
        <v>50 x 25 mm</v>
      </c>
      <c r="DK140" s="47" t="str">
        <f>IFERROR(PIMExport!DK138*1,IFERROR(SUBSTITUTE(PIMExport!DK138,".",",")*1,PIMExport!DK138))</f>
        <v>0.25 in</v>
      </c>
      <c r="DL140" s="47">
        <f>IFERROR(PIMExport!DL138*1,IFERROR(SUBSTITUTE(PIMExport!DL138,".",",")*1,PIMExport!DL138))</f>
        <v>65</v>
      </c>
      <c r="DM140" s="47">
        <f>IFERROR(PIMExport!DM138*1,IFERROR(SUBSTITUTE(PIMExport!DM138,".",",")*1,PIMExport!DM138))</f>
        <v>0</v>
      </c>
      <c r="DN140" s="47">
        <f>IFERROR(PIMExport!DN138*1,IFERROR(SUBSTITUTE(PIMExport!DN138,".",",")*1,PIMExport!DN138))</f>
        <v>0.8</v>
      </c>
      <c r="DO140" s="47" t="str">
        <f>IFERROR(PIMExport!DO138*1,IFERROR(SUBSTITUTE(PIMExport!DO138,".",",")*1,PIMExport!DO138))</f>
        <v>outside</v>
      </c>
    </row>
    <row r="141" spans="1:119">
      <c r="A141" s="47" t="str">
        <f>IFERROR(PIMExport!A139*1,IFERROR(SUBSTITUTE(PIMExport!A139,".",",")*1,PIMExport!A139))</f>
        <v>MS25LJ0</v>
      </c>
      <c r="B141" s="47" t="str">
        <f>IFERROR(PIMExport!B139*1,IFERROR(SUBSTITUTE(PIMExport!B139,".",",")*1,PIMExport!B139))</f>
        <v>Leadscrew</v>
      </c>
      <c r="C141" s="47" t="str">
        <f>IFERROR(PIMExport!C139*1,IFERROR(SUBSTITUTE(PIMExport!C139,".",",")*1,PIMExport!C139))</f>
        <v>Ball Guide</v>
      </c>
      <c r="D141" s="47">
        <f>IFERROR(PIMExport!D139*1,IFERROR(SUBSTITUTE(PIMExport!D139,".",",")*1,PIMExport!D139))</f>
        <v>705.5</v>
      </c>
      <c r="E141" s="47">
        <f>IFERROR(PIMExport!E139*1,IFERROR(SUBSTITUTE(PIMExport!E139,".",",")*1,PIMExport!E139))</f>
        <v>6.5000000000000002E-2</v>
      </c>
      <c r="F141" s="47">
        <f>IFERROR(PIMExport!F139*1,IFERROR(SUBSTITUTE(PIMExport!F139,".",",")*1,PIMExport!F139))</f>
        <v>0</v>
      </c>
      <c r="G141" s="47">
        <f>IFERROR(PIMExport!G139*1,IFERROR(SUBSTITUTE(PIMExport!G139,".",",")*1,PIMExport!G139))</f>
        <v>0.47</v>
      </c>
      <c r="H141" s="47">
        <f>IFERROR(PIMExport!H139*1,IFERROR(SUBSTITUTE(PIMExport!H139,".",",")*1,PIMExport!H139))</f>
        <v>0.18</v>
      </c>
      <c r="I141" s="47">
        <f>IFERROR(PIMExport!I139*1,IFERROR(SUBSTITUTE(PIMExport!I139,".",",")*1,PIMExport!I139))</f>
        <v>27.7</v>
      </c>
      <c r="J141" s="47">
        <f>IFERROR(PIMExport!J139*1,IFERROR(SUBSTITUTE(PIMExport!J139,".",",")*1,PIMExport!J139))</f>
        <v>30</v>
      </c>
      <c r="K141" s="47">
        <f>IFERROR(PIMExport!K139*1,IFERROR(SUBSTITUTE(PIMExport!K139,".",",")*1,PIMExport!K139))</f>
        <v>12.5</v>
      </c>
      <c r="L141" s="47">
        <f>IFERROR(PIMExport!L139*1,IFERROR(SUBSTITUTE(PIMExport!L139,".",",")*1,PIMExport!L139))</f>
        <v>1.9999999999999999E-6</v>
      </c>
      <c r="M141" s="47">
        <f>IFERROR(PIMExport!M139*1,IFERROR(SUBSTITUTE(PIMExport!M139,".",",")*1,PIMExport!M139))</f>
        <v>0.68</v>
      </c>
      <c r="N141" s="47">
        <f>IFERROR(PIMExport!N139*1,IFERROR(SUBSTITUTE(PIMExport!N139,".",",")*1,PIMExport!N139))</f>
        <v>99999</v>
      </c>
      <c r="O141" s="47">
        <f>IFERROR(PIMExport!O139*1,IFERROR(SUBSTITUTE(PIMExport!O139,".",",")*1,PIMExport!O139))</f>
        <v>99999</v>
      </c>
      <c r="P141" s="47">
        <f>IFERROR(PIMExport!P139*1,IFERROR(SUBSTITUTE(PIMExport!P139,".",",")*1,PIMExport!P139))</f>
        <v>2000</v>
      </c>
      <c r="Q141" s="47">
        <f>IFERROR(PIMExport!Q139*1,IFERROR(SUBSTITUTE(PIMExport!Q139,".",",")*1,PIMExport!Q139))</f>
        <v>2.8000000000000001E-2</v>
      </c>
      <c r="R141" s="47">
        <f>IFERROR(PIMExport!R139*1,IFERROR(SUBSTITUTE(PIMExport!R139,".",",")*1,PIMExport!R139))</f>
        <v>2.8000000000000001E-2</v>
      </c>
      <c r="S141" s="47">
        <f>IFERROR(PIMExport!S139*1,IFERROR(SUBSTITUTE(PIMExport!S139,".",",")*1,PIMExport!S139))</f>
        <v>2.8000000000000001E-2</v>
      </c>
      <c r="T141" s="47">
        <f>IFERROR(PIMExport!T139*1,IFERROR(SUBSTITUTE(PIMExport!T139,".",",")*1,PIMExport!T139))</f>
        <v>0.3</v>
      </c>
      <c r="U141" s="47">
        <f>IFERROR(PIMExport!U139*1,IFERROR(SUBSTITUTE(PIMExport!U139,".",",")*1,PIMExport!U139))</f>
        <v>2E-3</v>
      </c>
      <c r="V141" s="47">
        <f>IFERROR(PIMExport!V139*1,IFERROR(SUBSTITUTE(PIMExport!V139,".",",")*1,PIMExport!V139))</f>
        <v>0</v>
      </c>
      <c r="W141" s="47">
        <f>IFERROR(PIMExport!W139*1,IFERROR(SUBSTITUTE(PIMExport!W139,".",",")*1,PIMExport!W139))</f>
        <v>0</v>
      </c>
      <c r="X141" s="47">
        <f>IFERROR(PIMExport!X139*1,IFERROR(SUBSTITUTE(PIMExport!X139,".",",")*1,PIMExport!X139))</f>
        <v>0</v>
      </c>
      <c r="Y141" s="47">
        <f>IFERROR(PIMExport!Y139*1,IFERROR(SUBSTITUTE(PIMExport!Y139,".",",")*1,PIMExport!Y139))</f>
        <v>17.8</v>
      </c>
      <c r="Z141" s="47">
        <f>IFERROR(PIMExport!Z139*1,IFERROR(SUBSTITUTE(PIMExport!Z139,".",",")*1,PIMExport!Z139))</f>
        <v>0</v>
      </c>
      <c r="AA141" s="47">
        <f>IFERROR(PIMExport!AA139*1,IFERROR(SUBSTITUTE(PIMExport!AA139,".",",")*1,PIMExport!AA139))</f>
        <v>0</v>
      </c>
      <c r="AB141" s="47">
        <f>IFERROR(PIMExport!AB139*1,IFERROR(SUBSTITUTE(PIMExport!AB139,".",",")*1,PIMExport!AB139))</f>
        <v>0</v>
      </c>
      <c r="AC141" s="47">
        <f>IFERROR(PIMExport!AC139*1,IFERROR(SUBSTITUTE(PIMExport!AC139,".",",")*1,PIMExport!AC139))</f>
        <v>0</v>
      </c>
      <c r="AD141" s="47">
        <f>IFERROR(PIMExport!AD139*1,IFERROR(SUBSTITUTE(PIMExport!AD139,".",",")*1,PIMExport!AD139))</f>
        <v>0</v>
      </c>
      <c r="AE141" s="47">
        <f>IFERROR(PIMExport!AE139*1,IFERROR(SUBSTITUTE(PIMExport!AE139,".",",")*1,PIMExport!AE139))</f>
        <v>100</v>
      </c>
      <c r="AF141" s="47">
        <f>IFERROR(PIMExport!AF139*1,IFERROR(SUBSTITUTE(PIMExport!AF139,".",",")*1,PIMExport!AF139))</f>
        <v>100</v>
      </c>
      <c r="AG141" s="47">
        <f>IFERROR(PIMExport!AG139*1,IFERROR(SUBSTITUTE(PIMExport!AG139,".",",")*1,PIMExport!AG139))</f>
        <v>1.4</v>
      </c>
      <c r="AH141" s="47">
        <f>IFERROR(PIMExport!AH139*1,IFERROR(SUBSTITUTE(PIMExport!AH139,".",",")*1,PIMExport!AH139))</f>
        <v>1.3</v>
      </c>
      <c r="AI141" s="47">
        <f>IFERROR(PIMExport!AI139*1,IFERROR(SUBSTITUTE(PIMExport!AI139,".",",")*1,PIMExport!AI139))</f>
        <v>2.7</v>
      </c>
      <c r="AJ141" s="47">
        <f>IFERROR(PIMExport!AJ139*1,IFERROR(SUBSTITUTE(PIMExport!AJ139,".",",")*1,PIMExport!AJ139))</f>
        <v>0</v>
      </c>
      <c r="AK141" s="47">
        <f>IFERROR(PIMExport!AK139*1,IFERROR(SUBSTITUTE(PIMExport!AK139,".",",")*1,PIMExport!AK139))</f>
        <v>0</v>
      </c>
      <c r="AL141" s="47">
        <f>IFERROR(PIMExport!AL139*1,IFERROR(SUBSTITUTE(PIMExport!AL139,".",",")*1,PIMExport!AL139))</f>
        <v>0.1</v>
      </c>
      <c r="AM141" s="47">
        <f>IFERROR(PIMExport!AM139*1,IFERROR(SUBSTITUTE(PIMExport!AM139,".",",")*1,PIMExport!AM139))</f>
        <v>9.8000000000000007</v>
      </c>
      <c r="AN141" s="47">
        <f>IFERROR(PIMExport!AN139*1,IFERROR(SUBSTITUTE(PIMExport!AN139,".",",")*1,PIMExport!AN139))</f>
        <v>1</v>
      </c>
      <c r="AO141" s="47">
        <f>IFERROR(PIMExport!AO139*1,IFERROR(SUBSTITUTE(PIMExport!AO139,".",",")*1,PIMExport!AO139))</f>
        <v>340</v>
      </c>
      <c r="AP141" s="47">
        <f>IFERROR(PIMExport!AP139*1,IFERROR(SUBSTITUTE(PIMExport!AP139,".",",")*1,PIMExport!AP139))</f>
        <v>0</v>
      </c>
      <c r="AQ141" s="47">
        <f>IFERROR(PIMExport!AQ139*1,IFERROR(SUBSTITUTE(PIMExport!AQ139,".",",")*1,PIMExport!AQ139))</f>
        <v>0</v>
      </c>
      <c r="AR141" s="47">
        <f>IFERROR(PIMExport!AR139*1,IFERROR(SUBSTITUTE(PIMExport!AR139,".",",")*1,PIMExport!AR139))</f>
        <v>0</v>
      </c>
      <c r="AS141" s="47">
        <f>IFERROR(PIMExport!AS139*1,IFERROR(SUBSTITUTE(PIMExport!AS139,".",",")*1,PIMExport!AS139))</f>
        <v>0</v>
      </c>
      <c r="AT141" s="47">
        <f>IFERROR(PIMExport!AT139*1,IFERROR(SUBSTITUTE(PIMExport!AT139,".",",")*1,PIMExport!AT139))</f>
        <v>0</v>
      </c>
      <c r="AU141" s="47">
        <f>IFERROR(PIMExport!AU139*1,IFERROR(SUBSTITUTE(PIMExport!AU139,".",",")*1,PIMExport!AU139))</f>
        <v>0</v>
      </c>
      <c r="AV141" s="47">
        <f>IFERROR(PIMExport!AV139*1,IFERROR(SUBSTITUTE(PIMExport!AV139,".",",")*1,PIMExport!AV139))</f>
        <v>0</v>
      </c>
      <c r="AW141" s="47">
        <f>IFERROR(PIMExport!AW139*1,IFERROR(SUBSTITUTE(PIMExport!AW139,".",",")*1,PIMExport!AW139))</f>
        <v>0</v>
      </c>
      <c r="AX141" s="47">
        <f>IFERROR(PIMExport!AX139*1,IFERROR(SUBSTITUTE(PIMExport!AX139,".",",")*1,PIMExport!AX139))</f>
        <v>0</v>
      </c>
      <c r="AY141" s="47">
        <f>IFERROR(PIMExport!AY139*1,IFERROR(SUBSTITUTE(PIMExport!AY139,".",",")*1,PIMExport!AY139))</f>
        <v>0</v>
      </c>
      <c r="AZ141" s="47">
        <f>IFERROR(PIMExport!AZ139*1,IFERROR(SUBSTITUTE(PIMExport!AZ139,".",",")*1,PIMExport!AZ139))</f>
        <v>0</v>
      </c>
      <c r="BA141" s="47">
        <f>IFERROR(PIMExport!BA139*1,IFERROR(SUBSTITUTE(PIMExport!BA139,".",",")*1,PIMExport!BA139))</f>
        <v>0</v>
      </c>
      <c r="BB141" s="47">
        <f>IFERROR(PIMExport!BB139*1,IFERROR(SUBSTITUTE(PIMExport!BB139,".",",")*1,PIMExport!BB139))</f>
        <v>0</v>
      </c>
      <c r="BC141" s="47">
        <f>IFERROR(PIMExport!BC139*1,IFERROR(SUBSTITUTE(PIMExport!BC139,".",",")*1,PIMExport!BC139))</f>
        <v>0</v>
      </c>
      <c r="BD141" s="47">
        <f>IFERROR(PIMExport!BD139*1,IFERROR(SUBSTITUTE(PIMExport!BD139,".",",")*1,PIMExport!BD139))</f>
        <v>0</v>
      </c>
      <c r="BE141" s="47">
        <f>IFERROR(PIMExport!BE139*1,IFERROR(SUBSTITUTE(PIMExport!BE139,".",",")*1,PIMExport!BE139))</f>
        <v>0</v>
      </c>
      <c r="BF141" s="47">
        <f>IFERROR(PIMExport!BF139*1,IFERROR(SUBSTITUTE(PIMExport!BF139,".",",")*1,PIMExport!BF139))</f>
        <v>0</v>
      </c>
      <c r="BG141" s="47">
        <f>IFERROR(PIMExport!BG139*1,IFERROR(SUBSTITUTE(PIMExport!BG139,".",",")*1,PIMExport!BG139))</f>
        <v>95</v>
      </c>
      <c r="BH141" s="47">
        <f>IFERROR(PIMExport!BH139*1,IFERROR(SUBSTITUTE(PIMExport!BH139,".",",")*1,PIMExport!BH139))</f>
        <v>0</v>
      </c>
      <c r="BI141" s="47">
        <f>IFERROR(PIMExport!BI139*1,IFERROR(SUBSTITUTE(PIMExport!BI139,".",",")*1,PIMExport!BI139))</f>
        <v>0</v>
      </c>
      <c r="BJ141" s="47">
        <f>IFERROR(PIMExport!BJ139*1,IFERROR(SUBSTITUTE(PIMExport!BJ139,".",",")*1,PIMExport!BJ139))</f>
        <v>0</v>
      </c>
      <c r="BK141" s="47">
        <f>IFERROR(PIMExport!BK139*1,IFERROR(SUBSTITUTE(PIMExport!BK139,".",",")*1,PIMExport!BK139))</f>
        <v>0</v>
      </c>
      <c r="BL141" s="47">
        <f>IFERROR(PIMExport!BL139*1,IFERROR(SUBSTITUTE(PIMExport!BL139,".",",")*1,PIMExport!BL139))</f>
        <v>0</v>
      </c>
      <c r="BM141" s="47">
        <f>IFERROR(PIMExport!BM139*1,IFERROR(SUBSTITUTE(PIMExport!BM139,".",",")*1,PIMExport!BM139))</f>
        <v>0</v>
      </c>
      <c r="BN141" s="47">
        <f>IFERROR(PIMExport!BN139*1,IFERROR(SUBSTITUTE(PIMExport!BN139,".",",")*1,PIMExport!BN139))</f>
        <v>0</v>
      </c>
      <c r="BO141" s="47">
        <f>IFERROR(PIMExport!BO139*1,IFERROR(SUBSTITUTE(PIMExport!BO139,".",",")*1,PIMExport!BO139))</f>
        <v>0</v>
      </c>
      <c r="BP141" s="47">
        <f>IFERROR(PIMExport!BP139*1,IFERROR(SUBSTITUTE(PIMExport!BP139,".",",")*1,PIMExport!BP139))</f>
        <v>0</v>
      </c>
      <c r="BQ141" s="47">
        <f>IFERROR(PIMExport!BQ139*1,IFERROR(SUBSTITUTE(PIMExport!BQ139,".",",")*1,PIMExport!BQ139))</f>
        <v>0</v>
      </c>
      <c r="BR141" s="47">
        <f>IFERROR(PIMExport!BR139*1,IFERROR(SUBSTITUTE(PIMExport!BR139,".",",")*1,PIMExport!BR139))</f>
        <v>0</v>
      </c>
      <c r="BS141" s="47">
        <f>IFERROR(PIMExport!BS139*1,IFERROR(SUBSTITUTE(PIMExport!BS139,".",",")*1,PIMExport!BS139))</f>
        <v>0</v>
      </c>
      <c r="BT141" s="47">
        <f>IFERROR(PIMExport!BT139*1,IFERROR(SUBSTITUTE(PIMExport!BT139,".",",")*1,PIMExport!BT139))</f>
        <v>0</v>
      </c>
      <c r="BU141" s="47">
        <f>IFERROR(PIMExport!BU139*1,IFERROR(SUBSTITUTE(PIMExport!BU139,".",",")*1,PIMExport!BU139))</f>
        <v>0</v>
      </c>
      <c r="BV141" s="47">
        <f>IFERROR(PIMExport!BV139*1,IFERROR(SUBSTITUTE(PIMExport!BV139,".",",")*1,PIMExport!BV139))</f>
        <v>0</v>
      </c>
      <c r="BW141" s="47">
        <f>IFERROR(PIMExport!BW139*1,IFERROR(SUBSTITUTE(PIMExport!BW139,".",",")*1,PIMExport!BW139))</f>
        <v>0</v>
      </c>
      <c r="BX141" s="47">
        <f>IFERROR(PIMExport!BX139*1,IFERROR(SUBSTITUTE(PIMExport!BX139,".",",")*1,PIMExport!BX139))</f>
        <v>0</v>
      </c>
      <c r="BY141" s="47">
        <f>IFERROR(PIMExport!BY139*1,IFERROR(SUBSTITUTE(PIMExport!BY139,".",",")*1,PIMExport!BY139))</f>
        <v>0</v>
      </c>
      <c r="BZ141" s="47">
        <f>IFERROR(PIMExport!BZ139*1,IFERROR(SUBSTITUTE(PIMExport!BZ139,".",",")*1,PIMExport!BZ139))</f>
        <v>0</v>
      </c>
      <c r="CA141" s="47">
        <f>IFERROR(PIMExport!CA139*1,IFERROR(SUBSTITUTE(PIMExport!CA139,".",",")*1,PIMExport!CA139))</f>
        <v>0</v>
      </c>
      <c r="CB141" s="47">
        <f>IFERROR(PIMExport!CB139*1,IFERROR(SUBSTITUTE(PIMExport!CB139,".",",")*1,PIMExport!CB139))</f>
        <v>0</v>
      </c>
      <c r="CC141" s="47">
        <f>IFERROR(PIMExport!CC139*1,IFERROR(SUBSTITUTE(PIMExport!CC139,".",",")*1,PIMExport!CC139))</f>
        <v>0</v>
      </c>
      <c r="CD141" s="47">
        <f>IFERROR(PIMExport!CD139*1,IFERROR(SUBSTITUTE(PIMExport!CD139,".",",")*1,PIMExport!CD139))</f>
        <v>0</v>
      </c>
      <c r="CE141" s="47">
        <f>IFERROR(PIMExport!CE139*1,IFERROR(SUBSTITUTE(PIMExport!CE139,".",",")*1,PIMExport!CE139))</f>
        <v>0</v>
      </c>
      <c r="CF141" s="47">
        <f>IFERROR(PIMExport!CF139*1,IFERROR(SUBSTITUTE(PIMExport!CF139,".",",")*1,PIMExport!CF139))</f>
        <v>0</v>
      </c>
      <c r="CG141" s="47">
        <f>IFERROR(PIMExport!CG139*1,IFERROR(SUBSTITUTE(PIMExport!CG139,".",",")*1,PIMExport!CG139))</f>
        <v>0</v>
      </c>
      <c r="CH141" s="47">
        <f>IFERROR(PIMExport!CH139*1,IFERROR(SUBSTITUTE(PIMExport!CH139,".",",")*1,PIMExport!CH139))</f>
        <v>0</v>
      </c>
      <c r="CI141" s="47">
        <f>IFERROR(PIMExport!CI139*1,IFERROR(SUBSTITUTE(PIMExport!CI139,".",",")*1,PIMExport!CI139))</f>
        <v>0</v>
      </c>
      <c r="CJ141" s="47">
        <f>IFERROR(PIMExport!CJ139*1,IFERROR(SUBSTITUTE(PIMExport!CJ139,".",",")*1,PIMExport!CJ139))</f>
        <v>0</v>
      </c>
      <c r="CK141" s="47">
        <f>IFERROR(PIMExport!CK139*1,IFERROR(SUBSTITUTE(PIMExport!CK139,".",",")*1,PIMExport!CK139))</f>
        <v>0</v>
      </c>
      <c r="CL141" s="47">
        <f>IFERROR(PIMExport!CL139*1,IFERROR(SUBSTITUTE(PIMExport!CL139,".",",")*1,PIMExport!CL139))</f>
        <v>0</v>
      </c>
      <c r="CM141" s="47">
        <f>IFERROR(PIMExport!CM139*1,IFERROR(SUBSTITUTE(PIMExport!CM139,".",",")*1,PIMExport!CM139))</f>
        <v>0</v>
      </c>
      <c r="CN141" s="47">
        <f>IFERROR(PIMExport!CN139*1,IFERROR(SUBSTITUTE(PIMExport!CN139,".",",")*1,PIMExport!CN139))</f>
        <v>0</v>
      </c>
      <c r="CO141" s="47">
        <f>IFERROR(PIMExport!CO139*1,IFERROR(SUBSTITUTE(PIMExport!CO139,".",",")*1,PIMExport!CO139))</f>
        <v>0</v>
      </c>
      <c r="CP141" s="47">
        <f>IFERROR(PIMExport!CP139*1,IFERROR(SUBSTITUTE(PIMExport!CP139,".",",")*1,PIMExport!CP139))</f>
        <v>0</v>
      </c>
      <c r="CQ141" s="47">
        <f>IFERROR(PIMExport!CQ139*1,IFERROR(SUBSTITUTE(PIMExport!CQ139,".",",")*1,PIMExport!CQ139))</f>
        <v>0</v>
      </c>
      <c r="CR141" s="47">
        <f>IFERROR(PIMExport!CR139*1,IFERROR(SUBSTITUTE(PIMExport!CR139,".",",")*1,PIMExport!CR139))</f>
        <v>0</v>
      </c>
      <c r="CS141" s="47">
        <f>IFERROR(PIMExport!CS139*1,IFERROR(SUBSTITUTE(PIMExport!CS139,".",",")*1,PIMExport!CS139))</f>
        <v>0</v>
      </c>
      <c r="CT141" s="47">
        <f>IFERROR(PIMExport!CT139*1,IFERROR(SUBSTITUTE(PIMExport!CT139,".",",")*1,PIMExport!CT139))</f>
        <v>0</v>
      </c>
      <c r="CU141" s="47">
        <f>IFERROR(PIMExport!CU139*1,IFERROR(SUBSTITUTE(PIMExport!CU139,".",",")*1,PIMExport!CU139))</f>
        <v>3</v>
      </c>
      <c r="CV141" s="47">
        <f>IFERROR(PIMExport!CV139*1,IFERROR(SUBSTITUTE(PIMExport!CV139,".",",")*1,PIMExport!CV139))</f>
        <v>0</v>
      </c>
      <c r="CW141" s="47">
        <f>IFERROR(PIMExport!CW139*1,IFERROR(SUBSTITUTE(PIMExport!CW139,".",",")*1,PIMExport!CW139))</f>
        <v>1.3E-6</v>
      </c>
      <c r="CX141" s="47">
        <f>IFERROR(PIMExport!CX139*1,IFERROR(SUBSTITUTE(PIMExport!CX139,".",",")*1,PIMExport!CX139))</f>
        <v>0</v>
      </c>
      <c r="CY141" s="47">
        <f>IFERROR(PIMExport!CY139*1,IFERROR(SUBSTITUTE(PIMExport!CY139,".",",")*1,PIMExport!CY139))</f>
        <v>0</v>
      </c>
      <c r="CZ141" s="47">
        <f>IFERROR(PIMExport!CZ139*1,IFERROR(SUBSTITUTE(PIMExport!CZ139,".",",")*1,PIMExport!CZ139))</f>
        <v>500</v>
      </c>
      <c r="DA141" s="47">
        <f>IFERROR(PIMExport!DA139*1,IFERROR(SUBSTITUTE(PIMExport!DA139,".",",")*1,PIMExport!DA139))</f>
        <v>0</v>
      </c>
      <c r="DB141" s="47">
        <f>IFERROR(PIMExport!DB139*1,IFERROR(SUBSTITUTE(PIMExport!DB139,".",",")*1,PIMExport!DB139))</f>
        <v>0</v>
      </c>
      <c r="DC141" s="47">
        <f>IFERROR(PIMExport!DC139*1,IFERROR(SUBSTITUTE(PIMExport!DC139,".",",")*1,PIMExport!DC139))</f>
        <v>4.32</v>
      </c>
      <c r="DD141" s="47">
        <f>IFERROR(PIMExport!DD139*1,IFERROR(SUBSTITUTE(PIMExport!DD139,".",",")*1,PIMExport!DD139))</f>
        <v>0</v>
      </c>
      <c r="DE141" s="47">
        <f>IFERROR(PIMExport!DE139*1,IFERROR(SUBSTITUTE(PIMExport!DE139,".",",")*1,PIMExport!DE139))</f>
        <v>0</v>
      </c>
      <c r="DF141" s="47">
        <f>IFERROR(PIMExport!DF139*1,IFERROR(SUBSTITUTE(PIMExport!DF139,".",",")*1,PIMExport!DF139))</f>
        <v>0</v>
      </c>
      <c r="DG141" s="47">
        <f>IFERROR(PIMExport!DG139*1,IFERROR(SUBSTITUTE(PIMExport!DG139,".",",")*1,PIMExport!DG139))</f>
        <v>0</v>
      </c>
      <c r="DH141" s="47" t="str">
        <f>IFERROR(PIMExport!DH139*1,IFERROR(SUBSTITUTE(PIMExport!DH139,".",",")*1,PIMExport!DH139))</f>
        <v>Equal to or better than 0.025 mm</v>
      </c>
      <c r="DI141" s="47">
        <f>IFERROR(PIMExport!DI139*1,IFERROR(SUBSTITUTE(PIMExport!DI139,".",",")*1,PIMExport!DI139))</f>
        <v>0</v>
      </c>
      <c r="DJ141" s="47" t="str">
        <f>IFERROR(PIMExport!DJ139*1,IFERROR(SUBSTITUTE(PIMExport!DJ139,".",",")*1,PIMExport!DJ139))</f>
        <v>50 x 25 mm</v>
      </c>
      <c r="DK141" s="47" t="str">
        <f>IFERROR(PIMExport!DK139*1,IFERROR(SUBSTITUTE(PIMExport!DK139,".",",")*1,PIMExport!DK139))</f>
        <v>0.25 in</v>
      </c>
      <c r="DL141" s="47">
        <f>IFERROR(PIMExport!DL139*1,IFERROR(SUBSTITUTE(PIMExport!DL139,".",",")*1,PIMExport!DL139))</f>
        <v>65</v>
      </c>
      <c r="DM141" s="47">
        <f>IFERROR(PIMExport!DM139*1,IFERROR(SUBSTITUTE(PIMExport!DM139,".",",")*1,PIMExport!DM139))</f>
        <v>0</v>
      </c>
      <c r="DN141" s="47">
        <f>IFERROR(PIMExport!DN139*1,IFERROR(SUBSTITUTE(PIMExport!DN139,".",",")*1,PIMExport!DN139))</f>
        <v>0.8</v>
      </c>
      <c r="DO141" s="47" t="str">
        <f>IFERROR(PIMExport!DO139*1,IFERROR(SUBSTITUTE(PIMExport!DO139,".",",")*1,PIMExport!DO139))</f>
        <v>outside</v>
      </c>
    </row>
    <row r="142" spans="1:119">
      <c r="A142" s="47" t="str">
        <f>IFERROR(PIMExport!A140*1,IFERROR(SUBSTITUTE(PIMExport!A140,".",",")*1,PIMExport!A140))</f>
        <v>MS33LA0</v>
      </c>
      <c r="B142" s="47" t="str">
        <f>IFERROR(PIMExport!B140*1,IFERROR(SUBSTITUTE(PIMExport!B140,".",",")*1,PIMExport!B140))</f>
        <v>Leadscrew</v>
      </c>
      <c r="C142" s="47" t="str">
        <f>IFERROR(PIMExport!C140*1,IFERROR(SUBSTITUTE(PIMExport!C140,".",",")*1,PIMExport!C140))</f>
        <v>Ball Guide</v>
      </c>
      <c r="D142" s="47">
        <f>IFERROR(PIMExport!D140*1,IFERROR(SUBSTITUTE(PIMExport!D140,".",",")*1,PIMExport!D140))</f>
        <v>704</v>
      </c>
      <c r="E142" s="47">
        <f>IFERROR(PIMExport!E140*1,IFERROR(SUBSTITUTE(PIMExport!E140,".",",")*1,PIMExport!E140))</f>
        <v>0.12</v>
      </c>
      <c r="F142" s="47">
        <f>IFERROR(PIMExport!F140*1,IFERROR(SUBSTITUTE(PIMExport!F140,".",",")*1,PIMExport!F140))</f>
        <v>0</v>
      </c>
      <c r="G142" s="47">
        <f>IFERROR(PIMExport!G140*1,IFERROR(SUBSTITUTE(PIMExport!G140,".",",")*1,PIMExport!G140))</f>
        <v>0.69</v>
      </c>
      <c r="H142" s="47">
        <f>IFERROR(PIMExport!H140*1,IFERROR(SUBSTITUTE(PIMExport!H140,".",",")*1,PIMExport!H140))</f>
        <v>0.31</v>
      </c>
      <c r="I142" s="47">
        <f>IFERROR(PIMExport!I140*1,IFERROR(SUBSTITUTE(PIMExport!I140,".",",")*1,PIMExport!I140))</f>
        <v>34.5</v>
      </c>
      <c r="J142" s="47">
        <f>IFERROR(PIMExport!J140*1,IFERROR(SUBSTITUTE(PIMExport!J140,".",",")*1,PIMExport!J140))</f>
        <v>39</v>
      </c>
      <c r="K142" s="47">
        <f>IFERROR(PIMExport!K140*1,IFERROR(SUBSTITUTE(PIMExport!K140,".",",")*1,PIMExport!K140))</f>
        <v>15.4</v>
      </c>
      <c r="L142" s="47">
        <f>IFERROR(PIMExport!L140*1,IFERROR(SUBSTITUTE(PIMExport!L140,".",",")*1,PIMExport!L140))</f>
        <v>1.9999999999999999E-6</v>
      </c>
      <c r="M142" s="47">
        <f>IFERROR(PIMExport!M140*1,IFERROR(SUBSTITUTE(PIMExport!M140,".",",")*1,PIMExport!M140))</f>
        <v>0.41</v>
      </c>
      <c r="N142" s="47">
        <f>IFERROR(PIMExport!N140*1,IFERROR(SUBSTITUTE(PIMExport!N140,".",",")*1,PIMExport!N140))</f>
        <v>99999</v>
      </c>
      <c r="O142" s="47">
        <f>IFERROR(PIMExport!O140*1,IFERROR(SUBSTITUTE(PIMExport!O140,".",",")*1,PIMExport!O140))</f>
        <v>99999</v>
      </c>
      <c r="P142" s="47">
        <f>IFERROR(PIMExport!P140*1,IFERROR(SUBSTITUTE(PIMExport!P140,".",",")*1,PIMExport!P140))</f>
        <v>2000</v>
      </c>
      <c r="Q142" s="47">
        <f>IFERROR(PIMExport!Q140*1,IFERROR(SUBSTITUTE(PIMExport!Q140,".",",")*1,PIMExport!Q140))</f>
        <v>4.2000000000000003E-2</v>
      </c>
      <c r="R142" s="47">
        <f>IFERROR(PIMExport!R140*1,IFERROR(SUBSTITUTE(PIMExport!R140,".",",")*1,PIMExport!R140))</f>
        <v>4.2000000000000003E-2</v>
      </c>
      <c r="S142" s="47">
        <f>IFERROR(PIMExport!S140*1,IFERROR(SUBSTITUTE(PIMExport!S140,".",",")*1,PIMExport!S140))</f>
        <v>4.2000000000000003E-2</v>
      </c>
      <c r="T142" s="47">
        <f>IFERROR(PIMExport!T140*1,IFERROR(SUBSTITUTE(PIMExport!T140,".",",")*1,PIMExport!T140))</f>
        <v>0.5</v>
      </c>
      <c r="U142" s="47">
        <f>IFERROR(PIMExport!U140*1,IFERROR(SUBSTITUTE(PIMExport!U140,".",",")*1,PIMExport!U140))</f>
        <v>2E-3</v>
      </c>
      <c r="V142" s="47">
        <f>IFERROR(PIMExport!V140*1,IFERROR(SUBSTITUTE(PIMExport!V140,".",",")*1,PIMExport!V140))</f>
        <v>0</v>
      </c>
      <c r="W142" s="47">
        <f>IFERROR(PIMExport!W140*1,IFERROR(SUBSTITUTE(PIMExport!W140,".",",")*1,PIMExport!W140))</f>
        <v>0</v>
      </c>
      <c r="X142" s="47">
        <f>IFERROR(PIMExport!X140*1,IFERROR(SUBSTITUTE(PIMExport!X140,".",",")*1,PIMExport!X140))</f>
        <v>0</v>
      </c>
      <c r="Y142" s="47">
        <f>IFERROR(PIMExport!Y140*1,IFERROR(SUBSTITUTE(PIMExport!Y140,".",",")*1,PIMExport!Y140))</f>
        <v>80.099999999999994</v>
      </c>
      <c r="Z142" s="47">
        <f>IFERROR(PIMExport!Z140*1,IFERROR(SUBSTITUTE(PIMExport!Z140,".",",")*1,PIMExport!Z140))</f>
        <v>0</v>
      </c>
      <c r="AA142" s="47">
        <f>IFERROR(PIMExport!AA140*1,IFERROR(SUBSTITUTE(PIMExport!AA140,".",",")*1,PIMExport!AA140))</f>
        <v>0</v>
      </c>
      <c r="AB142" s="47">
        <f>IFERROR(PIMExport!AB140*1,IFERROR(SUBSTITUTE(PIMExport!AB140,".",",")*1,PIMExport!AB140))</f>
        <v>0</v>
      </c>
      <c r="AC142" s="47">
        <f>IFERROR(PIMExport!AC140*1,IFERROR(SUBSTITUTE(PIMExport!AC140,".",",")*1,PIMExport!AC140))</f>
        <v>0</v>
      </c>
      <c r="AD142" s="47">
        <f>IFERROR(PIMExport!AD140*1,IFERROR(SUBSTITUTE(PIMExport!AD140,".",",")*1,PIMExport!AD140))</f>
        <v>0</v>
      </c>
      <c r="AE142" s="47">
        <f>IFERROR(PIMExport!AE140*1,IFERROR(SUBSTITUTE(PIMExport!AE140,".",",")*1,PIMExport!AE140))</f>
        <v>150</v>
      </c>
      <c r="AF142" s="47">
        <f>IFERROR(PIMExport!AF140*1,IFERROR(SUBSTITUTE(PIMExport!AF140,".",",")*1,PIMExport!AF140))</f>
        <v>150</v>
      </c>
      <c r="AG142" s="47">
        <f>IFERROR(PIMExport!AG140*1,IFERROR(SUBSTITUTE(PIMExport!AG140,".",",")*1,PIMExport!AG140))</f>
        <v>2.8</v>
      </c>
      <c r="AH142" s="47">
        <f>IFERROR(PIMExport!AH140*1,IFERROR(SUBSTITUTE(PIMExport!AH140,".",",")*1,PIMExport!AH140))</f>
        <v>2.5</v>
      </c>
      <c r="AI142" s="47">
        <f>IFERROR(PIMExport!AI140*1,IFERROR(SUBSTITUTE(PIMExport!AI140,".",",")*1,PIMExport!AI140))</f>
        <v>5.0999999999999996</v>
      </c>
      <c r="AJ142" s="47">
        <f>IFERROR(PIMExport!AJ140*1,IFERROR(SUBSTITUTE(PIMExport!AJ140,".",",")*1,PIMExport!AJ140))</f>
        <v>0</v>
      </c>
      <c r="AK142" s="47">
        <f>IFERROR(PIMExport!AK140*1,IFERROR(SUBSTITUTE(PIMExport!AK140,".",",")*1,PIMExport!AK140))</f>
        <v>0</v>
      </c>
      <c r="AL142" s="47">
        <f>IFERROR(PIMExport!AL140*1,IFERROR(SUBSTITUTE(PIMExport!AL140,".",",")*1,PIMExport!AL140))</f>
        <v>5.2831999999999997E-2</v>
      </c>
      <c r="AM142" s="47">
        <f>IFERROR(PIMExport!AM140*1,IFERROR(SUBSTITUTE(PIMExport!AM140,".",",")*1,PIMExport!AM140))</f>
        <v>9.8000000000000007</v>
      </c>
      <c r="AN142" s="47">
        <f>IFERROR(PIMExport!AN140*1,IFERROR(SUBSTITUTE(PIMExport!AN140,".",",")*1,PIMExport!AN140))</f>
        <v>1</v>
      </c>
      <c r="AO142" s="47">
        <f>IFERROR(PIMExport!AO140*1,IFERROR(SUBSTITUTE(PIMExport!AO140,".",",")*1,PIMExport!AO140))</f>
        <v>620</v>
      </c>
      <c r="AP142" s="47">
        <f>IFERROR(PIMExport!AP140*1,IFERROR(SUBSTITUTE(PIMExport!AP140,".",",")*1,PIMExport!AP140))</f>
        <v>0</v>
      </c>
      <c r="AQ142" s="47">
        <f>IFERROR(PIMExport!AQ140*1,IFERROR(SUBSTITUTE(PIMExport!AQ140,".",",")*1,PIMExport!AQ140))</f>
        <v>0</v>
      </c>
      <c r="AR142" s="47">
        <f>IFERROR(PIMExport!AR140*1,IFERROR(SUBSTITUTE(PIMExport!AR140,".",",")*1,PIMExport!AR140))</f>
        <v>0</v>
      </c>
      <c r="AS142" s="47">
        <f>IFERROR(PIMExport!AS140*1,IFERROR(SUBSTITUTE(PIMExport!AS140,".",",")*1,PIMExport!AS140))</f>
        <v>0</v>
      </c>
      <c r="AT142" s="47">
        <f>IFERROR(PIMExport!AT140*1,IFERROR(SUBSTITUTE(PIMExport!AT140,".",",")*1,PIMExport!AT140))</f>
        <v>0</v>
      </c>
      <c r="AU142" s="47">
        <f>IFERROR(PIMExport!AU140*1,IFERROR(SUBSTITUTE(PIMExport!AU140,".",",")*1,PIMExport!AU140))</f>
        <v>0</v>
      </c>
      <c r="AV142" s="47">
        <f>IFERROR(PIMExport!AV140*1,IFERROR(SUBSTITUTE(PIMExport!AV140,".",",")*1,PIMExport!AV140))</f>
        <v>0</v>
      </c>
      <c r="AW142" s="47">
        <f>IFERROR(PIMExport!AW140*1,IFERROR(SUBSTITUTE(PIMExport!AW140,".",",")*1,PIMExport!AW140))</f>
        <v>0</v>
      </c>
      <c r="AX142" s="47">
        <f>IFERROR(PIMExport!AX140*1,IFERROR(SUBSTITUTE(PIMExport!AX140,".",",")*1,PIMExport!AX140))</f>
        <v>0</v>
      </c>
      <c r="AY142" s="47">
        <f>IFERROR(PIMExport!AY140*1,IFERROR(SUBSTITUTE(PIMExport!AY140,".",",")*1,PIMExport!AY140))</f>
        <v>0</v>
      </c>
      <c r="AZ142" s="47">
        <f>IFERROR(PIMExport!AZ140*1,IFERROR(SUBSTITUTE(PIMExport!AZ140,".",",")*1,PIMExport!AZ140))</f>
        <v>0</v>
      </c>
      <c r="BA142" s="47">
        <f>IFERROR(PIMExport!BA140*1,IFERROR(SUBSTITUTE(PIMExport!BA140,".",",")*1,PIMExport!BA140))</f>
        <v>0</v>
      </c>
      <c r="BB142" s="47">
        <f>IFERROR(PIMExport!BB140*1,IFERROR(SUBSTITUTE(PIMExport!BB140,".",",")*1,PIMExport!BB140))</f>
        <v>0</v>
      </c>
      <c r="BC142" s="47">
        <f>IFERROR(PIMExport!BC140*1,IFERROR(SUBSTITUTE(PIMExport!BC140,".",",")*1,PIMExport!BC140))</f>
        <v>0</v>
      </c>
      <c r="BD142" s="47">
        <f>IFERROR(PIMExport!BD140*1,IFERROR(SUBSTITUTE(PIMExport!BD140,".",",")*1,PIMExport!BD140))</f>
        <v>0</v>
      </c>
      <c r="BE142" s="47">
        <f>IFERROR(PIMExport!BE140*1,IFERROR(SUBSTITUTE(PIMExport!BE140,".",",")*1,PIMExport!BE140))</f>
        <v>0</v>
      </c>
      <c r="BF142" s="47">
        <f>IFERROR(PIMExport!BF140*1,IFERROR(SUBSTITUTE(PIMExport!BF140,".",",")*1,PIMExport!BF140))</f>
        <v>0</v>
      </c>
      <c r="BG142" s="47">
        <f>IFERROR(PIMExport!BG140*1,IFERROR(SUBSTITUTE(PIMExport!BG140,".",",")*1,PIMExport!BG140))</f>
        <v>96</v>
      </c>
      <c r="BH142" s="47">
        <f>IFERROR(PIMExport!BH140*1,IFERROR(SUBSTITUTE(PIMExport!BH140,".",",")*1,PIMExport!BH140))</f>
        <v>0</v>
      </c>
      <c r="BI142" s="47">
        <f>IFERROR(PIMExport!BI140*1,IFERROR(SUBSTITUTE(PIMExport!BI140,".",",")*1,PIMExport!BI140))</f>
        <v>0</v>
      </c>
      <c r="BJ142" s="47">
        <f>IFERROR(PIMExport!BJ140*1,IFERROR(SUBSTITUTE(PIMExport!BJ140,".",",")*1,PIMExport!BJ140))</f>
        <v>0</v>
      </c>
      <c r="BK142" s="47">
        <f>IFERROR(PIMExport!BK140*1,IFERROR(SUBSTITUTE(PIMExport!BK140,".",",")*1,PIMExport!BK140))</f>
        <v>0</v>
      </c>
      <c r="BL142" s="47">
        <f>IFERROR(PIMExport!BL140*1,IFERROR(SUBSTITUTE(PIMExport!BL140,".",",")*1,PIMExport!BL140))</f>
        <v>0</v>
      </c>
      <c r="BM142" s="47">
        <f>IFERROR(PIMExport!BM140*1,IFERROR(SUBSTITUTE(PIMExport!BM140,".",",")*1,PIMExport!BM140))</f>
        <v>0</v>
      </c>
      <c r="BN142" s="47">
        <f>IFERROR(PIMExport!BN140*1,IFERROR(SUBSTITUTE(PIMExport!BN140,".",",")*1,PIMExport!BN140))</f>
        <v>0</v>
      </c>
      <c r="BO142" s="47">
        <f>IFERROR(PIMExport!BO140*1,IFERROR(SUBSTITUTE(PIMExport!BO140,".",",")*1,PIMExport!BO140))</f>
        <v>0</v>
      </c>
      <c r="BP142" s="47">
        <f>IFERROR(PIMExport!BP140*1,IFERROR(SUBSTITUTE(PIMExport!BP140,".",",")*1,PIMExport!BP140))</f>
        <v>0</v>
      </c>
      <c r="BQ142" s="47">
        <f>IFERROR(PIMExport!BQ140*1,IFERROR(SUBSTITUTE(PIMExport!BQ140,".",",")*1,PIMExport!BQ140))</f>
        <v>0</v>
      </c>
      <c r="BR142" s="47">
        <f>IFERROR(PIMExport!BR140*1,IFERROR(SUBSTITUTE(PIMExport!BR140,".",",")*1,PIMExport!BR140))</f>
        <v>0</v>
      </c>
      <c r="BS142" s="47">
        <f>IFERROR(PIMExport!BS140*1,IFERROR(SUBSTITUTE(PIMExport!BS140,".",",")*1,PIMExport!BS140))</f>
        <v>0</v>
      </c>
      <c r="BT142" s="47">
        <f>IFERROR(PIMExport!BT140*1,IFERROR(SUBSTITUTE(PIMExport!BT140,".",",")*1,PIMExport!BT140))</f>
        <v>0</v>
      </c>
      <c r="BU142" s="47">
        <f>IFERROR(PIMExport!BU140*1,IFERROR(SUBSTITUTE(PIMExport!BU140,".",",")*1,PIMExport!BU140))</f>
        <v>0</v>
      </c>
      <c r="BV142" s="47">
        <f>IFERROR(PIMExport!BV140*1,IFERROR(SUBSTITUTE(PIMExport!BV140,".",",")*1,PIMExport!BV140))</f>
        <v>0</v>
      </c>
      <c r="BW142" s="47">
        <f>IFERROR(PIMExport!BW140*1,IFERROR(SUBSTITUTE(PIMExport!BW140,".",",")*1,PIMExport!BW140))</f>
        <v>0</v>
      </c>
      <c r="BX142" s="47">
        <f>IFERROR(PIMExport!BX140*1,IFERROR(SUBSTITUTE(PIMExport!BX140,".",",")*1,PIMExport!BX140))</f>
        <v>0</v>
      </c>
      <c r="BY142" s="47">
        <f>IFERROR(PIMExport!BY140*1,IFERROR(SUBSTITUTE(PIMExport!BY140,".",",")*1,PIMExport!BY140))</f>
        <v>0</v>
      </c>
      <c r="BZ142" s="47">
        <f>IFERROR(PIMExport!BZ140*1,IFERROR(SUBSTITUTE(PIMExport!BZ140,".",",")*1,PIMExport!BZ140))</f>
        <v>0</v>
      </c>
      <c r="CA142" s="47">
        <f>IFERROR(PIMExport!CA140*1,IFERROR(SUBSTITUTE(PIMExport!CA140,".",",")*1,PIMExport!CA140))</f>
        <v>0</v>
      </c>
      <c r="CB142" s="47">
        <f>IFERROR(PIMExport!CB140*1,IFERROR(SUBSTITUTE(PIMExport!CB140,".",",")*1,PIMExport!CB140))</f>
        <v>0</v>
      </c>
      <c r="CC142" s="47">
        <f>IFERROR(PIMExport!CC140*1,IFERROR(SUBSTITUTE(PIMExport!CC140,".",",")*1,PIMExport!CC140))</f>
        <v>0</v>
      </c>
      <c r="CD142" s="47">
        <f>IFERROR(PIMExport!CD140*1,IFERROR(SUBSTITUTE(PIMExport!CD140,".",",")*1,PIMExport!CD140))</f>
        <v>0</v>
      </c>
      <c r="CE142" s="47">
        <f>IFERROR(PIMExport!CE140*1,IFERROR(SUBSTITUTE(PIMExport!CE140,".",",")*1,PIMExport!CE140))</f>
        <v>0</v>
      </c>
      <c r="CF142" s="47">
        <f>IFERROR(PIMExport!CF140*1,IFERROR(SUBSTITUTE(PIMExport!CF140,".",",")*1,PIMExport!CF140))</f>
        <v>0</v>
      </c>
      <c r="CG142" s="47">
        <f>IFERROR(PIMExport!CG140*1,IFERROR(SUBSTITUTE(PIMExport!CG140,".",",")*1,PIMExport!CG140))</f>
        <v>0</v>
      </c>
      <c r="CH142" s="47">
        <f>IFERROR(PIMExport!CH140*1,IFERROR(SUBSTITUTE(PIMExport!CH140,".",",")*1,PIMExport!CH140))</f>
        <v>0</v>
      </c>
      <c r="CI142" s="47">
        <f>IFERROR(PIMExport!CI140*1,IFERROR(SUBSTITUTE(PIMExport!CI140,".",",")*1,PIMExport!CI140))</f>
        <v>0</v>
      </c>
      <c r="CJ142" s="47">
        <f>IFERROR(PIMExport!CJ140*1,IFERROR(SUBSTITUTE(PIMExport!CJ140,".",",")*1,PIMExport!CJ140))</f>
        <v>0</v>
      </c>
      <c r="CK142" s="47">
        <f>IFERROR(PIMExport!CK140*1,IFERROR(SUBSTITUTE(PIMExport!CK140,".",",")*1,PIMExport!CK140))</f>
        <v>0</v>
      </c>
      <c r="CL142" s="47">
        <f>IFERROR(PIMExport!CL140*1,IFERROR(SUBSTITUTE(PIMExport!CL140,".",",")*1,PIMExport!CL140))</f>
        <v>0</v>
      </c>
      <c r="CM142" s="47">
        <f>IFERROR(PIMExport!CM140*1,IFERROR(SUBSTITUTE(PIMExport!CM140,".",",")*1,PIMExport!CM140))</f>
        <v>0</v>
      </c>
      <c r="CN142" s="47">
        <f>IFERROR(PIMExport!CN140*1,IFERROR(SUBSTITUTE(PIMExport!CN140,".",",")*1,PIMExport!CN140))</f>
        <v>0</v>
      </c>
      <c r="CO142" s="47">
        <f>IFERROR(PIMExport!CO140*1,IFERROR(SUBSTITUTE(PIMExport!CO140,".",",")*1,PIMExport!CO140))</f>
        <v>0</v>
      </c>
      <c r="CP142" s="47">
        <f>IFERROR(PIMExport!CP140*1,IFERROR(SUBSTITUTE(PIMExport!CP140,".",",")*1,PIMExport!CP140))</f>
        <v>0</v>
      </c>
      <c r="CQ142" s="47">
        <f>IFERROR(PIMExport!CQ140*1,IFERROR(SUBSTITUTE(PIMExport!CQ140,".",",")*1,PIMExport!CQ140))</f>
        <v>0</v>
      </c>
      <c r="CR142" s="47">
        <f>IFERROR(PIMExport!CR140*1,IFERROR(SUBSTITUTE(PIMExport!CR140,".",",")*1,PIMExport!CR140))</f>
        <v>0</v>
      </c>
      <c r="CS142" s="47">
        <f>IFERROR(PIMExport!CS140*1,IFERROR(SUBSTITUTE(PIMExport!CS140,".",",")*1,PIMExport!CS140))</f>
        <v>0</v>
      </c>
      <c r="CT142" s="47">
        <f>IFERROR(PIMExport!CT140*1,IFERROR(SUBSTITUTE(PIMExport!CT140,".",",")*1,PIMExport!CT140))</f>
        <v>0</v>
      </c>
      <c r="CU142" s="47">
        <f>IFERROR(PIMExport!CU140*1,IFERROR(SUBSTITUTE(PIMExport!CU140,".",",")*1,PIMExport!CU140))</f>
        <v>1.5874999999999999</v>
      </c>
      <c r="CV142" s="47">
        <f>IFERROR(PIMExport!CV140*1,IFERROR(SUBSTITUTE(PIMExport!CV140,".",",")*1,PIMExport!CV140))</f>
        <v>0</v>
      </c>
      <c r="CW142" s="47">
        <f>IFERROR(PIMExport!CW140*1,IFERROR(SUBSTITUTE(PIMExport!CW140,".",",")*1,PIMExport!CW140))</f>
        <v>6.3999999999999997E-6</v>
      </c>
      <c r="CX142" s="47">
        <f>IFERROR(PIMExport!CX140*1,IFERROR(SUBSTITUTE(PIMExport!CX140,".",",")*1,PIMExport!CX140))</f>
        <v>0</v>
      </c>
      <c r="CY142" s="47">
        <f>IFERROR(PIMExport!CY140*1,IFERROR(SUBSTITUTE(PIMExport!CY140,".",",")*1,PIMExport!CY140))</f>
        <v>0</v>
      </c>
      <c r="CZ142" s="47">
        <f>IFERROR(PIMExport!CZ140*1,IFERROR(SUBSTITUTE(PIMExport!CZ140,".",",")*1,PIMExport!CZ140))</f>
        <v>500</v>
      </c>
      <c r="DA142" s="47">
        <f>IFERROR(PIMExport!DA140*1,IFERROR(SUBSTITUTE(PIMExport!DA140,".",",")*1,PIMExport!DA140))</f>
        <v>0</v>
      </c>
      <c r="DB142" s="47">
        <f>IFERROR(PIMExport!DB140*1,IFERROR(SUBSTITUTE(PIMExport!DB140,".",",")*1,PIMExport!DB140))</f>
        <v>0</v>
      </c>
      <c r="DC142" s="47">
        <f>IFERROR(PIMExport!DC140*1,IFERROR(SUBSTITUTE(PIMExport!DC140,".",",")*1,PIMExport!DC140))</f>
        <v>6.76</v>
      </c>
      <c r="DD142" s="47">
        <f>IFERROR(PIMExport!DD140*1,IFERROR(SUBSTITUTE(PIMExport!DD140,".",",")*1,PIMExport!DD140))</f>
        <v>0</v>
      </c>
      <c r="DE142" s="47">
        <f>IFERROR(PIMExport!DE140*1,IFERROR(SUBSTITUTE(PIMExport!DE140,".",",")*1,PIMExport!DE140))</f>
        <v>0</v>
      </c>
      <c r="DF142" s="47">
        <f>IFERROR(PIMExport!DF140*1,IFERROR(SUBSTITUTE(PIMExport!DF140,".",",")*1,PIMExport!DF140))</f>
        <v>0</v>
      </c>
      <c r="DG142" s="47">
        <f>IFERROR(PIMExport!DG140*1,IFERROR(SUBSTITUTE(PIMExport!DG140,".",",")*1,PIMExport!DG140))</f>
        <v>0</v>
      </c>
      <c r="DH142" s="47" t="str">
        <f>IFERROR(PIMExport!DH140*1,IFERROR(SUBSTITUTE(PIMExport!DH140,".",",")*1,PIMExport!DH140))</f>
        <v>Equal to or better than 0.025 mm</v>
      </c>
      <c r="DI142" s="47">
        <f>IFERROR(PIMExport!DI140*1,IFERROR(SUBSTITUTE(PIMExport!DI140,".",",")*1,PIMExport!DI140))</f>
        <v>0</v>
      </c>
      <c r="DJ142" s="47" t="str">
        <f>IFERROR(PIMExport!DJ140*1,IFERROR(SUBSTITUTE(PIMExport!DJ140,".",",")*1,PIMExport!DJ140))</f>
        <v>60 x 33 mm</v>
      </c>
      <c r="DK142" s="47" t="str">
        <f>IFERROR(PIMExport!DK140*1,IFERROR(SUBSTITUTE(PIMExport!DK140,".",",")*1,PIMExport!DK140))</f>
        <v>0.375 in</v>
      </c>
      <c r="DL142" s="47">
        <f>IFERROR(PIMExport!DL140*1,IFERROR(SUBSTITUTE(PIMExport!DL140,".",",")*1,PIMExport!DL140))</f>
        <v>65</v>
      </c>
      <c r="DM142" s="47">
        <f>IFERROR(PIMExport!DM140*1,IFERROR(SUBSTITUTE(PIMExport!DM140,".",",")*1,PIMExport!DM140))</f>
        <v>0</v>
      </c>
      <c r="DN142" s="47">
        <f>IFERROR(PIMExport!DN140*1,IFERROR(SUBSTITUTE(PIMExport!DN140,".",",")*1,PIMExport!DN140))</f>
        <v>0.8</v>
      </c>
      <c r="DO142" s="47" t="str">
        <f>IFERROR(PIMExport!DO140*1,IFERROR(SUBSTITUTE(PIMExport!DO140,".",",")*1,PIMExport!DO140))</f>
        <v>outside</v>
      </c>
    </row>
    <row r="143" spans="1:119">
      <c r="A143" s="47" t="str">
        <f>IFERROR(PIMExport!A141*1,IFERROR(SUBSTITUTE(PIMExport!A141,".",",")*1,PIMExport!A141))</f>
        <v>MS33LB0</v>
      </c>
      <c r="B143" s="47" t="str">
        <f>IFERROR(PIMExport!B141*1,IFERROR(SUBSTITUTE(PIMExport!B141,".",",")*1,PIMExport!B141))</f>
        <v>Leadscrew</v>
      </c>
      <c r="C143" s="47" t="str">
        <f>IFERROR(PIMExport!C141*1,IFERROR(SUBSTITUTE(PIMExport!C141,".",",")*1,PIMExport!C141))</f>
        <v>Ball Guide</v>
      </c>
      <c r="D143" s="47">
        <f>IFERROR(PIMExport!D141*1,IFERROR(SUBSTITUTE(PIMExport!D141,".",",")*1,PIMExport!D141))</f>
        <v>704</v>
      </c>
      <c r="E143" s="47">
        <f>IFERROR(PIMExport!E141*1,IFERROR(SUBSTITUTE(PIMExport!E141,".",",")*1,PIMExport!E141))</f>
        <v>0.12</v>
      </c>
      <c r="F143" s="47">
        <f>IFERROR(PIMExport!F141*1,IFERROR(SUBSTITUTE(PIMExport!F141,".",",")*1,PIMExport!F141))</f>
        <v>0</v>
      </c>
      <c r="G143" s="47">
        <f>IFERROR(PIMExport!G141*1,IFERROR(SUBSTITUTE(PIMExport!G141,".",",")*1,PIMExport!G141))</f>
        <v>0.69</v>
      </c>
      <c r="H143" s="47">
        <f>IFERROR(PIMExport!H141*1,IFERROR(SUBSTITUTE(PIMExport!H141,".",",")*1,PIMExport!H141))</f>
        <v>0.31</v>
      </c>
      <c r="I143" s="47">
        <f>IFERROR(PIMExport!I141*1,IFERROR(SUBSTITUTE(PIMExport!I141,".",",")*1,PIMExport!I141))</f>
        <v>34.5</v>
      </c>
      <c r="J143" s="47">
        <f>IFERROR(PIMExport!J141*1,IFERROR(SUBSTITUTE(PIMExport!J141,".",",")*1,PIMExport!J141))</f>
        <v>39</v>
      </c>
      <c r="K143" s="47">
        <f>IFERROR(PIMExport!K141*1,IFERROR(SUBSTITUTE(PIMExport!K141,".",",")*1,PIMExport!K141))</f>
        <v>15.4</v>
      </c>
      <c r="L143" s="47">
        <f>IFERROR(PIMExport!L141*1,IFERROR(SUBSTITUTE(PIMExport!L141,".",",")*1,PIMExport!L141))</f>
        <v>1.9999999999999999E-6</v>
      </c>
      <c r="M143" s="47">
        <f>IFERROR(PIMExport!M141*1,IFERROR(SUBSTITUTE(PIMExport!M141,".",",")*1,PIMExport!M141))</f>
        <v>0.53</v>
      </c>
      <c r="N143" s="47">
        <f>IFERROR(PIMExport!N141*1,IFERROR(SUBSTITUTE(PIMExport!N141,".",",")*1,PIMExport!N141))</f>
        <v>99999</v>
      </c>
      <c r="O143" s="47">
        <f>IFERROR(PIMExport!O141*1,IFERROR(SUBSTITUTE(PIMExport!O141,".",",")*1,PIMExport!O141))</f>
        <v>99999</v>
      </c>
      <c r="P143" s="47">
        <f>IFERROR(PIMExport!P141*1,IFERROR(SUBSTITUTE(PIMExport!P141,".",",")*1,PIMExport!P141))</f>
        <v>2000</v>
      </c>
      <c r="Q143" s="47">
        <f>IFERROR(PIMExport!Q141*1,IFERROR(SUBSTITUTE(PIMExport!Q141,".",",")*1,PIMExport!Q141))</f>
        <v>4.2000000000000003E-2</v>
      </c>
      <c r="R143" s="47">
        <f>IFERROR(PIMExport!R141*1,IFERROR(SUBSTITUTE(PIMExport!R141,".",",")*1,PIMExport!R141))</f>
        <v>4.2000000000000003E-2</v>
      </c>
      <c r="S143" s="47">
        <f>IFERROR(PIMExport!S141*1,IFERROR(SUBSTITUTE(PIMExport!S141,".",",")*1,PIMExport!S141))</f>
        <v>4.2000000000000003E-2</v>
      </c>
      <c r="T143" s="47">
        <f>IFERROR(PIMExport!T141*1,IFERROR(SUBSTITUTE(PIMExport!T141,".",",")*1,PIMExport!T141))</f>
        <v>0.5</v>
      </c>
      <c r="U143" s="47">
        <f>IFERROR(PIMExport!U141*1,IFERROR(SUBSTITUTE(PIMExport!U141,".",",")*1,PIMExport!U141))</f>
        <v>2E-3</v>
      </c>
      <c r="V143" s="47">
        <f>IFERROR(PIMExport!V141*1,IFERROR(SUBSTITUTE(PIMExport!V141,".",",")*1,PIMExport!V141))</f>
        <v>0</v>
      </c>
      <c r="W143" s="47">
        <f>IFERROR(PIMExport!W141*1,IFERROR(SUBSTITUTE(PIMExport!W141,".",",")*1,PIMExport!W141))</f>
        <v>0</v>
      </c>
      <c r="X143" s="47">
        <f>IFERROR(PIMExport!X141*1,IFERROR(SUBSTITUTE(PIMExport!X141,".",",")*1,PIMExport!X141))</f>
        <v>0</v>
      </c>
      <c r="Y143" s="47">
        <f>IFERROR(PIMExport!Y141*1,IFERROR(SUBSTITUTE(PIMExport!Y141,".",",")*1,PIMExport!Y141))</f>
        <v>80.099999999999994</v>
      </c>
      <c r="Z143" s="47">
        <f>IFERROR(PIMExport!Z141*1,IFERROR(SUBSTITUTE(PIMExport!Z141,".",",")*1,PIMExport!Z141))</f>
        <v>0</v>
      </c>
      <c r="AA143" s="47">
        <f>IFERROR(PIMExport!AA141*1,IFERROR(SUBSTITUTE(PIMExport!AA141,".",",")*1,PIMExport!AA141))</f>
        <v>0</v>
      </c>
      <c r="AB143" s="47">
        <f>IFERROR(PIMExport!AB141*1,IFERROR(SUBSTITUTE(PIMExport!AB141,".",",")*1,PIMExport!AB141))</f>
        <v>0</v>
      </c>
      <c r="AC143" s="47">
        <f>IFERROR(PIMExport!AC141*1,IFERROR(SUBSTITUTE(PIMExport!AC141,".",",")*1,PIMExport!AC141))</f>
        <v>0</v>
      </c>
      <c r="AD143" s="47">
        <f>IFERROR(PIMExport!AD141*1,IFERROR(SUBSTITUTE(PIMExport!AD141,".",",")*1,PIMExport!AD141))</f>
        <v>0</v>
      </c>
      <c r="AE143" s="47">
        <f>IFERROR(PIMExport!AE141*1,IFERROR(SUBSTITUTE(PIMExport!AE141,".",",")*1,PIMExport!AE141))</f>
        <v>150</v>
      </c>
      <c r="AF143" s="47">
        <f>IFERROR(PIMExport!AF141*1,IFERROR(SUBSTITUTE(PIMExport!AF141,".",",")*1,PIMExport!AF141))</f>
        <v>150</v>
      </c>
      <c r="AG143" s="47">
        <f>IFERROR(PIMExport!AG141*1,IFERROR(SUBSTITUTE(PIMExport!AG141,".",",")*1,PIMExport!AG141))</f>
        <v>2.8</v>
      </c>
      <c r="AH143" s="47">
        <f>IFERROR(PIMExport!AH141*1,IFERROR(SUBSTITUTE(PIMExport!AH141,".",",")*1,PIMExport!AH141))</f>
        <v>2.5</v>
      </c>
      <c r="AI143" s="47">
        <f>IFERROR(PIMExport!AI141*1,IFERROR(SUBSTITUTE(PIMExport!AI141,".",",")*1,PIMExport!AI141))</f>
        <v>5.0999999999999996</v>
      </c>
      <c r="AJ143" s="47">
        <f>IFERROR(PIMExport!AJ141*1,IFERROR(SUBSTITUTE(PIMExport!AJ141,".",",")*1,PIMExport!AJ141))</f>
        <v>0</v>
      </c>
      <c r="AK143" s="47">
        <f>IFERROR(PIMExport!AK141*1,IFERROR(SUBSTITUTE(PIMExport!AK141,".",",")*1,PIMExport!AK141))</f>
        <v>0</v>
      </c>
      <c r="AL143" s="47">
        <f>IFERROR(PIMExport!AL141*1,IFERROR(SUBSTITUTE(PIMExport!AL141,".",",")*1,PIMExport!AL141))</f>
        <v>8.4582000000000004E-2</v>
      </c>
      <c r="AM143" s="47">
        <f>IFERROR(PIMExport!AM141*1,IFERROR(SUBSTITUTE(PIMExport!AM141,".",",")*1,PIMExport!AM141))</f>
        <v>9.8000000000000007</v>
      </c>
      <c r="AN143" s="47">
        <f>IFERROR(PIMExport!AN141*1,IFERROR(SUBSTITUTE(PIMExport!AN141,".",",")*1,PIMExport!AN141))</f>
        <v>1</v>
      </c>
      <c r="AO143" s="47">
        <f>IFERROR(PIMExport!AO141*1,IFERROR(SUBSTITUTE(PIMExport!AO141,".",",")*1,PIMExport!AO141))</f>
        <v>620</v>
      </c>
      <c r="AP143" s="47">
        <f>IFERROR(PIMExport!AP141*1,IFERROR(SUBSTITUTE(PIMExport!AP141,".",",")*1,PIMExport!AP141))</f>
        <v>0</v>
      </c>
      <c r="AQ143" s="47">
        <f>IFERROR(PIMExport!AQ141*1,IFERROR(SUBSTITUTE(PIMExport!AQ141,".",",")*1,PIMExport!AQ141))</f>
        <v>0</v>
      </c>
      <c r="AR143" s="47">
        <f>IFERROR(PIMExport!AR141*1,IFERROR(SUBSTITUTE(PIMExport!AR141,".",",")*1,PIMExport!AR141))</f>
        <v>0</v>
      </c>
      <c r="AS143" s="47">
        <f>IFERROR(PIMExport!AS141*1,IFERROR(SUBSTITUTE(PIMExport!AS141,".",",")*1,PIMExport!AS141))</f>
        <v>0</v>
      </c>
      <c r="AT143" s="47">
        <f>IFERROR(PIMExport!AT141*1,IFERROR(SUBSTITUTE(PIMExport!AT141,".",",")*1,PIMExport!AT141))</f>
        <v>0</v>
      </c>
      <c r="AU143" s="47">
        <f>IFERROR(PIMExport!AU141*1,IFERROR(SUBSTITUTE(PIMExport!AU141,".",",")*1,PIMExport!AU141))</f>
        <v>0</v>
      </c>
      <c r="AV143" s="47">
        <f>IFERROR(PIMExport!AV141*1,IFERROR(SUBSTITUTE(PIMExport!AV141,".",",")*1,PIMExport!AV141))</f>
        <v>0</v>
      </c>
      <c r="AW143" s="47">
        <f>IFERROR(PIMExport!AW141*1,IFERROR(SUBSTITUTE(PIMExport!AW141,".",",")*1,PIMExport!AW141))</f>
        <v>0</v>
      </c>
      <c r="AX143" s="47">
        <f>IFERROR(PIMExport!AX141*1,IFERROR(SUBSTITUTE(PIMExport!AX141,".",",")*1,PIMExport!AX141))</f>
        <v>0</v>
      </c>
      <c r="AY143" s="47">
        <f>IFERROR(PIMExport!AY141*1,IFERROR(SUBSTITUTE(PIMExport!AY141,".",",")*1,PIMExport!AY141))</f>
        <v>0</v>
      </c>
      <c r="AZ143" s="47">
        <f>IFERROR(PIMExport!AZ141*1,IFERROR(SUBSTITUTE(PIMExport!AZ141,".",",")*1,PIMExport!AZ141))</f>
        <v>0</v>
      </c>
      <c r="BA143" s="47">
        <f>IFERROR(PIMExport!BA141*1,IFERROR(SUBSTITUTE(PIMExport!BA141,".",",")*1,PIMExport!BA141))</f>
        <v>0</v>
      </c>
      <c r="BB143" s="47">
        <f>IFERROR(PIMExport!BB141*1,IFERROR(SUBSTITUTE(PIMExport!BB141,".",",")*1,PIMExport!BB141))</f>
        <v>0</v>
      </c>
      <c r="BC143" s="47">
        <f>IFERROR(PIMExport!BC141*1,IFERROR(SUBSTITUTE(PIMExport!BC141,".",",")*1,PIMExport!BC141))</f>
        <v>0</v>
      </c>
      <c r="BD143" s="47">
        <f>IFERROR(PIMExport!BD141*1,IFERROR(SUBSTITUTE(PIMExport!BD141,".",",")*1,PIMExport!BD141))</f>
        <v>0</v>
      </c>
      <c r="BE143" s="47">
        <f>IFERROR(PIMExport!BE141*1,IFERROR(SUBSTITUTE(PIMExport!BE141,".",",")*1,PIMExport!BE141))</f>
        <v>0</v>
      </c>
      <c r="BF143" s="47">
        <f>IFERROR(PIMExport!BF141*1,IFERROR(SUBSTITUTE(PIMExport!BF141,".",",")*1,PIMExport!BF141))</f>
        <v>0</v>
      </c>
      <c r="BG143" s="47">
        <f>IFERROR(PIMExport!BG141*1,IFERROR(SUBSTITUTE(PIMExport!BG141,".",",")*1,PIMExport!BG141))</f>
        <v>96</v>
      </c>
      <c r="BH143" s="47">
        <f>IFERROR(PIMExport!BH141*1,IFERROR(SUBSTITUTE(PIMExport!BH141,".",",")*1,PIMExport!BH141))</f>
        <v>0</v>
      </c>
      <c r="BI143" s="47">
        <f>IFERROR(PIMExport!BI141*1,IFERROR(SUBSTITUTE(PIMExport!BI141,".",",")*1,PIMExport!BI141))</f>
        <v>0</v>
      </c>
      <c r="BJ143" s="47">
        <f>IFERROR(PIMExport!BJ141*1,IFERROR(SUBSTITUTE(PIMExport!BJ141,".",",")*1,PIMExport!BJ141))</f>
        <v>0</v>
      </c>
      <c r="BK143" s="47">
        <f>IFERROR(PIMExport!BK141*1,IFERROR(SUBSTITUTE(PIMExport!BK141,".",",")*1,PIMExport!BK141))</f>
        <v>0</v>
      </c>
      <c r="BL143" s="47">
        <f>IFERROR(PIMExport!BL141*1,IFERROR(SUBSTITUTE(PIMExport!BL141,".",",")*1,PIMExport!BL141))</f>
        <v>0</v>
      </c>
      <c r="BM143" s="47">
        <f>IFERROR(PIMExport!BM141*1,IFERROR(SUBSTITUTE(PIMExport!BM141,".",",")*1,PIMExport!BM141))</f>
        <v>0</v>
      </c>
      <c r="BN143" s="47">
        <f>IFERROR(PIMExport!BN141*1,IFERROR(SUBSTITUTE(PIMExport!BN141,".",",")*1,PIMExport!BN141))</f>
        <v>0</v>
      </c>
      <c r="BO143" s="47">
        <f>IFERROR(PIMExport!BO141*1,IFERROR(SUBSTITUTE(PIMExport!BO141,".",",")*1,PIMExport!BO141))</f>
        <v>0</v>
      </c>
      <c r="BP143" s="47">
        <f>IFERROR(PIMExport!BP141*1,IFERROR(SUBSTITUTE(PIMExport!BP141,".",",")*1,PIMExport!BP141))</f>
        <v>0</v>
      </c>
      <c r="BQ143" s="47">
        <f>IFERROR(PIMExport!BQ141*1,IFERROR(SUBSTITUTE(PIMExport!BQ141,".",",")*1,PIMExport!BQ141))</f>
        <v>0</v>
      </c>
      <c r="BR143" s="47">
        <f>IFERROR(PIMExport!BR141*1,IFERROR(SUBSTITUTE(PIMExport!BR141,".",",")*1,PIMExport!BR141))</f>
        <v>0</v>
      </c>
      <c r="BS143" s="47">
        <f>IFERROR(PIMExport!BS141*1,IFERROR(SUBSTITUTE(PIMExport!BS141,".",",")*1,PIMExport!BS141))</f>
        <v>0</v>
      </c>
      <c r="BT143" s="47">
        <f>IFERROR(PIMExport!BT141*1,IFERROR(SUBSTITUTE(PIMExport!BT141,".",",")*1,PIMExport!BT141))</f>
        <v>0</v>
      </c>
      <c r="BU143" s="47">
        <f>IFERROR(PIMExport!BU141*1,IFERROR(SUBSTITUTE(PIMExport!BU141,".",",")*1,PIMExport!BU141))</f>
        <v>0</v>
      </c>
      <c r="BV143" s="47">
        <f>IFERROR(PIMExport!BV141*1,IFERROR(SUBSTITUTE(PIMExport!BV141,".",",")*1,PIMExport!BV141))</f>
        <v>0</v>
      </c>
      <c r="BW143" s="47">
        <f>IFERROR(PIMExport!BW141*1,IFERROR(SUBSTITUTE(PIMExport!BW141,".",",")*1,PIMExport!BW141))</f>
        <v>0</v>
      </c>
      <c r="BX143" s="47">
        <f>IFERROR(PIMExport!BX141*1,IFERROR(SUBSTITUTE(PIMExport!BX141,".",",")*1,PIMExport!BX141))</f>
        <v>0</v>
      </c>
      <c r="BY143" s="47">
        <f>IFERROR(PIMExport!BY141*1,IFERROR(SUBSTITUTE(PIMExport!BY141,".",",")*1,PIMExport!BY141))</f>
        <v>0</v>
      </c>
      <c r="BZ143" s="47">
        <f>IFERROR(PIMExport!BZ141*1,IFERROR(SUBSTITUTE(PIMExport!BZ141,".",",")*1,PIMExport!BZ141))</f>
        <v>0</v>
      </c>
      <c r="CA143" s="47">
        <f>IFERROR(PIMExport!CA141*1,IFERROR(SUBSTITUTE(PIMExport!CA141,".",",")*1,PIMExport!CA141))</f>
        <v>0</v>
      </c>
      <c r="CB143" s="47">
        <f>IFERROR(PIMExport!CB141*1,IFERROR(SUBSTITUTE(PIMExport!CB141,".",",")*1,PIMExport!CB141))</f>
        <v>0</v>
      </c>
      <c r="CC143" s="47">
        <f>IFERROR(PIMExport!CC141*1,IFERROR(SUBSTITUTE(PIMExport!CC141,".",",")*1,PIMExport!CC141))</f>
        <v>0</v>
      </c>
      <c r="CD143" s="47">
        <f>IFERROR(PIMExport!CD141*1,IFERROR(SUBSTITUTE(PIMExport!CD141,".",",")*1,PIMExport!CD141))</f>
        <v>0</v>
      </c>
      <c r="CE143" s="47">
        <f>IFERROR(PIMExport!CE141*1,IFERROR(SUBSTITUTE(PIMExport!CE141,".",",")*1,PIMExport!CE141))</f>
        <v>0</v>
      </c>
      <c r="CF143" s="47">
        <f>IFERROR(PIMExport!CF141*1,IFERROR(SUBSTITUTE(PIMExport!CF141,".",",")*1,PIMExport!CF141))</f>
        <v>0</v>
      </c>
      <c r="CG143" s="47">
        <f>IFERROR(PIMExport!CG141*1,IFERROR(SUBSTITUTE(PIMExport!CG141,".",",")*1,PIMExport!CG141))</f>
        <v>0</v>
      </c>
      <c r="CH143" s="47">
        <f>IFERROR(PIMExport!CH141*1,IFERROR(SUBSTITUTE(PIMExport!CH141,".",",")*1,PIMExport!CH141))</f>
        <v>0</v>
      </c>
      <c r="CI143" s="47">
        <f>IFERROR(PIMExport!CI141*1,IFERROR(SUBSTITUTE(PIMExport!CI141,".",",")*1,PIMExport!CI141))</f>
        <v>0</v>
      </c>
      <c r="CJ143" s="47">
        <f>IFERROR(PIMExport!CJ141*1,IFERROR(SUBSTITUTE(PIMExport!CJ141,".",",")*1,PIMExport!CJ141))</f>
        <v>0</v>
      </c>
      <c r="CK143" s="47">
        <f>IFERROR(PIMExport!CK141*1,IFERROR(SUBSTITUTE(PIMExport!CK141,".",",")*1,PIMExport!CK141))</f>
        <v>0</v>
      </c>
      <c r="CL143" s="47">
        <f>IFERROR(PIMExport!CL141*1,IFERROR(SUBSTITUTE(PIMExport!CL141,".",",")*1,PIMExport!CL141))</f>
        <v>0</v>
      </c>
      <c r="CM143" s="47">
        <f>IFERROR(PIMExport!CM141*1,IFERROR(SUBSTITUTE(PIMExport!CM141,".",",")*1,PIMExport!CM141))</f>
        <v>0</v>
      </c>
      <c r="CN143" s="47">
        <f>IFERROR(PIMExport!CN141*1,IFERROR(SUBSTITUTE(PIMExport!CN141,".",",")*1,PIMExport!CN141))</f>
        <v>0</v>
      </c>
      <c r="CO143" s="47">
        <f>IFERROR(PIMExport!CO141*1,IFERROR(SUBSTITUTE(PIMExport!CO141,".",",")*1,PIMExport!CO141))</f>
        <v>0</v>
      </c>
      <c r="CP143" s="47">
        <f>IFERROR(PIMExport!CP141*1,IFERROR(SUBSTITUTE(PIMExport!CP141,".",",")*1,PIMExport!CP141))</f>
        <v>0</v>
      </c>
      <c r="CQ143" s="47">
        <f>IFERROR(PIMExport!CQ141*1,IFERROR(SUBSTITUTE(PIMExport!CQ141,".",",")*1,PIMExport!CQ141))</f>
        <v>0</v>
      </c>
      <c r="CR143" s="47">
        <f>IFERROR(PIMExport!CR141*1,IFERROR(SUBSTITUTE(PIMExport!CR141,".",",")*1,PIMExport!CR141))</f>
        <v>0</v>
      </c>
      <c r="CS143" s="47">
        <f>IFERROR(PIMExport!CS141*1,IFERROR(SUBSTITUTE(PIMExport!CS141,".",",")*1,PIMExport!CS141))</f>
        <v>0</v>
      </c>
      <c r="CT143" s="47">
        <f>IFERROR(PIMExport!CT141*1,IFERROR(SUBSTITUTE(PIMExport!CT141,".",",")*1,PIMExport!CT141))</f>
        <v>0</v>
      </c>
      <c r="CU143" s="47">
        <f>IFERROR(PIMExport!CU141*1,IFERROR(SUBSTITUTE(PIMExport!CU141,".",",")*1,PIMExport!CU141))</f>
        <v>2.54</v>
      </c>
      <c r="CV143" s="47">
        <f>IFERROR(PIMExport!CV141*1,IFERROR(SUBSTITUTE(PIMExport!CV141,".",",")*1,PIMExport!CV141))</f>
        <v>0</v>
      </c>
      <c r="CW143" s="47">
        <f>IFERROR(PIMExport!CW141*1,IFERROR(SUBSTITUTE(PIMExport!CW141,".",",")*1,PIMExport!CW141))</f>
        <v>6.3999999999999997E-6</v>
      </c>
      <c r="CX143" s="47">
        <f>IFERROR(PIMExport!CX141*1,IFERROR(SUBSTITUTE(PIMExport!CX141,".",",")*1,PIMExport!CX141))</f>
        <v>0</v>
      </c>
      <c r="CY143" s="47">
        <f>IFERROR(PIMExport!CY141*1,IFERROR(SUBSTITUTE(PIMExport!CY141,".",",")*1,PIMExport!CY141))</f>
        <v>0</v>
      </c>
      <c r="CZ143" s="47">
        <f>IFERROR(PIMExport!CZ141*1,IFERROR(SUBSTITUTE(PIMExport!CZ141,".",",")*1,PIMExport!CZ141))</f>
        <v>500</v>
      </c>
      <c r="DA143" s="47">
        <f>IFERROR(PIMExport!DA141*1,IFERROR(SUBSTITUTE(PIMExport!DA141,".",",")*1,PIMExport!DA141))</f>
        <v>0</v>
      </c>
      <c r="DB143" s="47">
        <f>IFERROR(PIMExport!DB141*1,IFERROR(SUBSTITUTE(PIMExport!DB141,".",",")*1,PIMExport!DB141))</f>
        <v>0</v>
      </c>
      <c r="DC143" s="47">
        <f>IFERROR(PIMExport!DC141*1,IFERROR(SUBSTITUTE(PIMExport!DC141,".",",")*1,PIMExport!DC141))</f>
        <v>6.76</v>
      </c>
      <c r="DD143" s="47">
        <f>IFERROR(PIMExport!DD141*1,IFERROR(SUBSTITUTE(PIMExport!DD141,".",",")*1,PIMExport!DD141))</f>
        <v>0</v>
      </c>
      <c r="DE143" s="47">
        <f>IFERROR(PIMExport!DE141*1,IFERROR(SUBSTITUTE(PIMExport!DE141,".",",")*1,PIMExport!DE141))</f>
        <v>0</v>
      </c>
      <c r="DF143" s="47">
        <f>IFERROR(PIMExport!DF141*1,IFERROR(SUBSTITUTE(PIMExport!DF141,".",",")*1,PIMExport!DF141))</f>
        <v>0</v>
      </c>
      <c r="DG143" s="47">
        <f>IFERROR(PIMExport!DG141*1,IFERROR(SUBSTITUTE(PIMExport!DG141,".",",")*1,PIMExport!DG141))</f>
        <v>0</v>
      </c>
      <c r="DH143" s="47" t="str">
        <f>IFERROR(PIMExport!DH141*1,IFERROR(SUBSTITUTE(PIMExport!DH141,".",",")*1,PIMExport!DH141))</f>
        <v>Equal to or better than 0.025 mm</v>
      </c>
      <c r="DI143" s="47">
        <f>IFERROR(PIMExport!DI141*1,IFERROR(SUBSTITUTE(PIMExport!DI141,".",",")*1,PIMExport!DI141))</f>
        <v>0</v>
      </c>
      <c r="DJ143" s="47" t="str">
        <f>IFERROR(PIMExport!DJ141*1,IFERROR(SUBSTITUTE(PIMExport!DJ141,".",",")*1,PIMExport!DJ141))</f>
        <v>60 x 33 mm</v>
      </c>
      <c r="DK143" s="47" t="str">
        <f>IFERROR(PIMExport!DK141*1,IFERROR(SUBSTITUTE(PIMExport!DK141,".",",")*1,PIMExport!DK141))</f>
        <v>0.375 in</v>
      </c>
      <c r="DL143" s="47">
        <f>IFERROR(PIMExport!DL141*1,IFERROR(SUBSTITUTE(PIMExport!DL141,".",",")*1,PIMExport!DL141))</f>
        <v>65</v>
      </c>
      <c r="DM143" s="47">
        <f>IFERROR(PIMExport!DM141*1,IFERROR(SUBSTITUTE(PIMExport!DM141,".",",")*1,PIMExport!DM141))</f>
        <v>0</v>
      </c>
      <c r="DN143" s="47">
        <f>IFERROR(PIMExport!DN141*1,IFERROR(SUBSTITUTE(PIMExport!DN141,".",",")*1,PIMExport!DN141))</f>
        <v>0.8</v>
      </c>
      <c r="DO143" s="47" t="str">
        <f>IFERROR(PIMExport!DO141*1,IFERROR(SUBSTITUTE(PIMExport!DO141,".",",")*1,PIMExport!DO141))</f>
        <v>outside</v>
      </c>
    </row>
    <row r="144" spans="1:119">
      <c r="A144" s="47" t="str">
        <f>IFERROR(PIMExport!A142*1,IFERROR(SUBSTITUTE(PIMExport!A142,".",",")*1,PIMExport!A142))</f>
        <v>MS33LC0</v>
      </c>
      <c r="B144" s="47" t="str">
        <f>IFERROR(PIMExport!B142*1,IFERROR(SUBSTITUTE(PIMExport!B142,".",",")*1,PIMExport!B142))</f>
        <v>Leadscrew</v>
      </c>
      <c r="C144" s="47" t="str">
        <f>IFERROR(PIMExport!C142*1,IFERROR(SUBSTITUTE(PIMExport!C142,".",",")*1,PIMExport!C142))</f>
        <v>Ball Guide</v>
      </c>
      <c r="D144" s="47">
        <f>IFERROR(PIMExport!D142*1,IFERROR(SUBSTITUTE(PIMExport!D142,".",",")*1,PIMExport!D142))</f>
        <v>704</v>
      </c>
      <c r="E144" s="47">
        <f>IFERROR(PIMExport!E142*1,IFERROR(SUBSTITUTE(PIMExport!E142,".",",")*1,PIMExport!E142))</f>
        <v>0.12</v>
      </c>
      <c r="F144" s="47">
        <f>IFERROR(PIMExport!F142*1,IFERROR(SUBSTITUTE(PIMExport!F142,".",",")*1,PIMExport!F142))</f>
        <v>0</v>
      </c>
      <c r="G144" s="47">
        <f>IFERROR(PIMExport!G142*1,IFERROR(SUBSTITUTE(PIMExport!G142,".",",")*1,PIMExport!G142))</f>
        <v>0.69</v>
      </c>
      <c r="H144" s="47">
        <f>IFERROR(PIMExport!H142*1,IFERROR(SUBSTITUTE(PIMExport!H142,".",",")*1,PIMExport!H142))</f>
        <v>0.31</v>
      </c>
      <c r="I144" s="47">
        <f>IFERROR(PIMExport!I142*1,IFERROR(SUBSTITUTE(PIMExport!I142,".",",")*1,PIMExport!I142))</f>
        <v>34.5</v>
      </c>
      <c r="J144" s="47">
        <f>IFERROR(PIMExport!J142*1,IFERROR(SUBSTITUTE(PIMExport!J142,".",",")*1,PIMExport!J142))</f>
        <v>39</v>
      </c>
      <c r="K144" s="47">
        <f>IFERROR(PIMExport!K142*1,IFERROR(SUBSTITUTE(PIMExport!K142,".",",")*1,PIMExport!K142))</f>
        <v>15.4</v>
      </c>
      <c r="L144" s="47">
        <f>IFERROR(PIMExport!L142*1,IFERROR(SUBSTITUTE(PIMExport!L142,".",",")*1,PIMExport!L142))</f>
        <v>1.9999999999999999E-6</v>
      </c>
      <c r="M144" s="47">
        <f>IFERROR(PIMExport!M142*1,IFERROR(SUBSTITUTE(PIMExport!M142,".",",")*1,PIMExport!M142))</f>
        <v>0.59</v>
      </c>
      <c r="N144" s="47">
        <f>IFERROR(PIMExport!N142*1,IFERROR(SUBSTITUTE(PIMExport!N142,".",",")*1,PIMExport!N142))</f>
        <v>99999</v>
      </c>
      <c r="O144" s="47">
        <f>IFERROR(PIMExport!O142*1,IFERROR(SUBSTITUTE(PIMExport!O142,".",",")*1,PIMExport!O142))</f>
        <v>99999</v>
      </c>
      <c r="P144" s="47">
        <f>IFERROR(PIMExport!P142*1,IFERROR(SUBSTITUTE(PIMExport!P142,".",",")*1,PIMExport!P142))</f>
        <v>2000</v>
      </c>
      <c r="Q144" s="47">
        <f>IFERROR(PIMExport!Q142*1,IFERROR(SUBSTITUTE(PIMExport!Q142,".",",")*1,PIMExport!Q142))</f>
        <v>4.2000000000000003E-2</v>
      </c>
      <c r="R144" s="47">
        <f>IFERROR(PIMExport!R142*1,IFERROR(SUBSTITUTE(PIMExport!R142,".",",")*1,PIMExport!R142))</f>
        <v>4.2000000000000003E-2</v>
      </c>
      <c r="S144" s="47">
        <f>IFERROR(PIMExport!S142*1,IFERROR(SUBSTITUTE(PIMExport!S142,".",",")*1,PIMExport!S142))</f>
        <v>4.2000000000000003E-2</v>
      </c>
      <c r="T144" s="47">
        <f>IFERROR(PIMExport!T142*1,IFERROR(SUBSTITUTE(PIMExport!T142,".",",")*1,PIMExport!T142))</f>
        <v>0.5</v>
      </c>
      <c r="U144" s="47">
        <f>IFERROR(PIMExport!U142*1,IFERROR(SUBSTITUTE(PIMExport!U142,".",",")*1,PIMExport!U142))</f>
        <v>2E-3</v>
      </c>
      <c r="V144" s="47">
        <f>IFERROR(PIMExport!V142*1,IFERROR(SUBSTITUTE(PIMExport!V142,".",",")*1,PIMExport!V142))</f>
        <v>0</v>
      </c>
      <c r="W144" s="47">
        <f>IFERROR(PIMExport!W142*1,IFERROR(SUBSTITUTE(PIMExport!W142,".",",")*1,PIMExport!W142))</f>
        <v>0</v>
      </c>
      <c r="X144" s="47">
        <f>IFERROR(PIMExport!X142*1,IFERROR(SUBSTITUTE(PIMExport!X142,".",",")*1,PIMExport!X142))</f>
        <v>0</v>
      </c>
      <c r="Y144" s="47">
        <f>IFERROR(PIMExport!Y142*1,IFERROR(SUBSTITUTE(PIMExport!Y142,".",",")*1,PIMExport!Y142))</f>
        <v>80.099999999999994</v>
      </c>
      <c r="Z144" s="47">
        <f>IFERROR(PIMExport!Z142*1,IFERROR(SUBSTITUTE(PIMExport!Z142,".",",")*1,PIMExport!Z142))</f>
        <v>0</v>
      </c>
      <c r="AA144" s="47">
        <f>IFERROR(PIMExport!AA142*1,IFERROR(SUBSTITUTE(PIMExport!AA142,".",",")*1,PIMExport!AA142))</f>
        <v>0</v>
      </c>
      <c r="AB144" s="47">
        <f>IFERROR(PIMExport!AB142*1,IFERROR(SUBSTITUTE(PIMExport!AB142,".",",")*1,PIMExport!AB142))</f>
        <v>0</v>
      </c>
      <c r="AC144" s="47">
        <f>IFERROR(PIMExport!AC142*1,IFERROR(SUBSTITUTE(PIMExport!AC142,".",",")*1,PIMExport!AC142))</f>
        <v>0</v>
      </c>
      <c r="AD144" s="47">
        <f>IFERROR(PIMExport!AD142*1,IFERROR(SUBSTITUTE(PIMExport!AD142,".",",")*1,PIMExport!AD142))</f>
        <v>0</v>
      </c>
      <c r="AE144" s="47">
        <f>IFERROR(PIMExport!AE142*1,IFERROR(SUBSTITUTE(PIMExport!AE142,".",",")*1,PIMExport!AE142))</f>
        <v>150</v>
      </c>
      <c r="AF144" s="47">
        <f>IFERROR(PIMExport!AF142*1,IFERROR(SUBSTITUTE(PIMExport!AF142,".",",")*1,PIMExport!AF142))</f>
        <v>150</v>
      </c>
      <c r="AG144" s="47">
        <f>IFERROR(PIMExport!AG142*1,IFERROR(SUBSTITUTE(PIMExport!AG142,".",",")*1,PIMExport!AG142))</f>
        <v>2.8</v>
      </c>
      <c r="AH144" s="47">
        <f>IFERROR(PIMExport!AH142*1,IFERROR(SUBSTITUTE(PIMExport!AH142,".",",")*1,PIMExport!AH142))</f>
        <v>2.5</v>
      </c>
      <c r="AI144" s="47">
        <f>IFERROR(PIMExport!AI142*1,IFERROR(SUBSTITUTE(PIMExport!AI142,".",",")*1,PIMExport!AI142))</f>
        <v>5.0999999999999996</v>
      </c>
      <c r="AJ144" s="47">
        <f>IFERROR(PIMExport!AJ142*1,IFERROR(SUBSTITUTE(PIMExport!AJ142,".",",")*1,PIMExport!AJ142))</f>
        <v>0</v>
      </c>
      <c r="AK144" s="47">
        <f>IFERROR(PIMExport!AK142*1,IFERROR(SUBSTITUTE(PIMExport!AK142,".",",")*1,PIMExport!AK142))</f>
        <v>0</v>
      </c>
      <c r="AL144" s="47">
        <f>IFERROR(PIMExport!AL142*1,IFERROR(SUBSTITUTE(PIMExport!AL142,".",",")*1,PIMExport!AL142))</f>
        <v>0.105918</v>
      </c>
      <c r="AM144" s="47">
        <f>IFERROR(PIMExport!AM142*1,IFERROR(SUBSTITUTE(PIMExport!AM142,".",",")*1,PIMExport!AM142))</f>
        <v>9.8000000000000007</v>
      </c>
      <c r="AN144" s="47">
        <f>IFERROR(PIMExport!AN142*1,IFERROR(SUBSTITUTE(PIMExport!AN142,".",",")*1,PIMExport!AN142))</f>
        <v>1</v>
      </c>
      <c r="AO144" s="47">
        <f>IFERROR(PIMExport!AO142*1,IFERROR(SUBSTITUTE(PIMExport!AO142,".",",")*1,PIMExport!AO142))</f>
        <v>620</v>
      </c>
      <c r="AP144" s="47">
        <f>IFERROR(PIMExport!AP142*1,IFERROR(SUBSTITUTE(PIMExport!AP142,".",",")*1,PIMExport!AP142))</f>
        <v>0</v>
      </c>
      <c r="AQ144" s="47">
        <f>IFERROR(PIMExport!AQ142*1,IFERROR(SUBSTITUTE(PIMExport!AQ142,".",",")*1,PIMExport!AQ142))</f>
        <v>0</v>
      </c>
      <c r="AR144" s="47">
        <f>IFERROR(PIMExport!AR142*1,IFERROR(SUBSTITUTE(PIMExport!AR142,".",",")*1,PIMExport!AR142))</f>
        <v>0</v>
      </c>
      <c r="AS144" s="47">
        <f>IFERROR(PIMExport!AS142*1,IFERROR(SUBSTITUTE(PIMExport!AS142,".",",")*1,PIMExport!AS142))</f>
        <v>0</v>
      </c>
      <c r="AT144" s="47">
        <f>IFERROR(PIMExport!AT142*1,IFERROR(SUBSTITUTE(PIMExport!AT142,".",",")*1,PIMExport!AT142))</f>
        <v>0</v>
      </c>
      <c r="AU144" s="47">
        <f>IFERROR(PIMExport!AU142*1,IFERROR(SUBSTITUTE(PIMExport!AU142,".",",")*1,PIMExport!AU142))</f>
        <v>0</v>
      </c>
      <c r="AV144" s="47">
        <f>IFERROR(PIMExport!AV142*1,IFERROR(SUBSTITUTE(PIMExport!AV142,".",",")*1,PIMExport!AV142))</f>
        <v>0</v>
      </c>
      <c r="AW144" s="47">
        <f>IFERROR(PIMExport!AW142*1,IFERROR(SUBSTITUTE(PIMExport!AW142,".",",")*1,PIMExport!AW142))</f>
        <v>0</v>
      </c>
      <c r="AX144" s="47">
        <f>IFERROR(PIMExport!AX142*1,IFERROR(SUBSTITUTE(PIMExport!AX142,".",",")*1,PIMExport!AX142))</f>
        <v>0</v>
      </c>
      <c r="AY144" s="47">
        <f>IFERROR(PIMExport!AY142*1,IFERROR(SUBSTITUTE(PIMExport!AY142,".",",")*1,PIMExport!AY142))</f>
        <v>0</v>
      </c>
      <c r="AZ144" s="47">
        <f>IFERROR(PIMExport!AZ142*1,IFERROR(SUBSTITUTE(PIMExport!AZ142,".",",")*1,PIMExport!AZ142))</f>
        <v>0</v>
      </c>
      <c r="BA144" s="47">
        <f>IFERROR(PIMExport!BA142*1,IFERROR(SUBSTITUTE(PIMExport!BA142,".",",")*1,PIMExport!BA142))</f>
        <v>0</v>
      </c>
      <c r="BB144" s="47">
        <f>IFERROR(PIMExport!BB142*1,IFERROR(SUBSTITUTE(PIMExport!BB142,".",",")*1,PIMExport!BB142))</f>
        <v>0</v>
      </c>
      <c r="BC144" s="47">
        <f>IFERROR(PIMExport!BC142*1,IFERROR(SUBSTITUTE(PIMExport!BC142,".",",")*1,PIMExport!BC142))</f>
        <v>0</v>
      </c>
      <c r="BD144" s="47">
        <f>IFERROR(PIMExport!BD142*1,IFERROR(SUBSTITUTE(PIMExport!BD142,".",",")*1,PIMExport!BD142))</f>
        <v>0</v>
      </c>
      <c r="BE144" s="47">
        <f>IFERROR(PIMExport!BE142*1,IFERROR(SUBSTITUTE(PIMExport!BE142,".",",")*1,PIMExport!BE142))</f>
        <v>0</v>
      </c>
      <c r="BF144" s="47">
        <f>IFERROR(PIMExport!BF142*1,IFERROR(SUBSTITUTE(PIMExport!BF142,".",",")*1,PIMExport!BF142))</f>
        <v>0</v>
      </c>
      <c r="BG144" s="47">
        <f>IFERROR(PIMExport!BG142*1,IFERROR(SUBSTITUTE(PIMExport!BG142,".",",")*1,PIMExport!BG142))</f>
        <v>96</v>
      </c>
      <c r="BH144" s="47">
        <f>IFERROR(PIMExport!BH142*1,IFERROR(SUBSTITUTE(PIMExport!BH142,".",",")*1,PIMExport!BH142))</f>
        <v>0</v>
      </c>
      <c r="BI144" s="47">
        <f>IFERROR(PIMExport!BI142*1,IFERROR(SUBSTITUTE(PIMExport!BI142,".",",")*1,PIMExport!BI142))</f>
        <v>0</v>
      </c>
      <c r="BJ144" s="47">
        <f>IFERROR(PIMExport!BJ142*1,IFERROR(SUBSTITUTE(PIMExport!BJ142,".",",")*1,PIMExport!BJ142))</f>
        <v>0</v>
      </c>
      <c r="BK144" s="47">
        <f>IFERROR(PIMExport!BK142*1,IFERROR(SUBSTITUTE(PIMExport!BK142,".",",")*1,PIMExport!BK142))</f>
        <v>0</v>
      </c>
      <c r="BL144" s="47">
        <f>IFERROR(PIMExport!BL142*1,IFERROR(SUBSTITUTE(PIMExport!BL142,".",",")*1,PIMExport!BL142))</f>
        <v>0</v>
      </c>
      <c r="BM144" s="47">
        <f>IFERROR(PIMExport!BM142*1,IFERROR(SUBSTITUTE(PIMExport!BM142,".",",")*1,PIMExport!BM142))</f>
        <v>0</v>
      </c>
      <c r="BN144" s="47">
        <f>IFERROR(PIMExport!BN142*1,IFERROR(SUBSTITUTE(PIMExport!BN142,".",",")*1,PIMExport!BN142))</f>
        <v>0</v>
      </c>
      <c r="BO144" s="47">
        <f>IFERROR(PIMExport!BO142*1,IFERROR(SUBSTITUTE(PIMExport!BO142,".",",")*1,PIMExport!BO142))</f>
        <v>0</v>
      </c>
      <c r="BP144" s="47">
        <f>IFERROR(PIMExport!BP142*1,IFERROR(SUBSTITUTE(PIMExport!BP142,".",",")*1,PIMExport!BP142))</f>
        <v>0</v>
      </c>
      <c r="BQ144" s="47">
        <f>IFERROR(PIMExport!BQ142*1,IFERROR(SUBSTITUTE(PIMExport!BQ142,".",",")*1,PIMExport!BQ142))</f>
        <v>0</v>
      </c>
      <c r="BR144" s="47">
        <f>IFERROR(PIMExport!BR142*1,IFERROR(SUBSTITUTE(PIMExport!BR142,".",",")*1,PIMExport!BR142))</f>
        <v>0</v>
      </c>
      <c r="BS144" s="47">
        <f>IFERROR(PIMExport!BS142*1,IFERROR(SUBSTITUTE(PIMExport!BS142,".",",")*1,PIMExport!BS142))</f>
        <v>0</v>
      </c>
      <c r="BT144" s="47">
        <f>IFERROR(PIMExport!BT142*1,IFERROR(SUBSTITUTE(PIMExport!BT142,".",",")*1,PIMExport!BT142))</f>
        <v>0</v>
      </c>
      <c r="BU144" s="47">
        <f>IFERROR(PIMExport!BU142*1,IFERROR(SUBSTITUTE(PIMExport!BU142,".",",")*1,PIMExport!BU142))</f>
        <v>0</v>
      </c>
      <c r="BV144" s="47">
        <f>IFERROR(PIMExport!BV142*1,IFERROR(SUBSTITUTE(PIMExport!BV142,".",",")*1,PIMExport!BV142))</f>
        <v>0</v>
      </c>
      <c r="BW144" s="47">
        <f>IFERROR(PIMExport!BW142*1,IFERROR(SUBSTITUTE(PIMExport!BW142,".",",")*1,PIMExport!BW142))</f>
        <v>0</v>
      </c>
      <c r="BX144" s="47">
        <f>IFERROR(PIMExport!BX142*1,IFERROR(SUBSTITUTE(PIMExport!BX142,".",",")*1,PIMExport!BX142))</f>
        <v>0</v>
      </c>
      <c r="BY144" s="47">
        <f>IFERROR(PIMExport!BY142*1,IFERROR(SUBSTITUTE(PIMExport!BY142,".",",")*1,PIMExport!BY142))</f>
        <v>0</v>
      </c>
      <c r="BZ144" s="47">
        <f>IFERROR(PIMExport!BZ142*1,IFERROR(SUBSTITUTE(PIMExport!BZ142,".",",")*1,PIMExport!BZ142))</f>
        <v>0</v>
      </c>
      <c r="CA144" s="47">
        <f>IFERROR(PIMExport!CA142*1,IFERROR(SUBSTITUTE(PIMExport!CA142,".",",")*1,PIMExport!CA142))</f>
        <v>0</v>
      </c>
      <c r="CB144" s="47">
        <f>IFERROR(PIMExport!CB142*1,IFERROR(SUBSTITUTE(PIMExport!CB142,".",",")*1,PIMExport!CB142))</f>
        <v>0</v>
      </c>
      <c r="CC144" s="47">
        <f>IFERROR(PIMExport!CC142*1,IFERROR(SUBSTITUTE(PIMExport!CC142,".",",")*1,PIMExport!CC142))</f>
        <v>0</v>
      </c>
      <c r="CD144" s="47">
        <f>IFERROR(PIMExport!CD142*1,IFERROR(SUBSTITUTE(PIMExport!CD142,".",",")*1,PIMExport!CD142))</f>
        <v>0</v>
      </c>
      <c r="CE144" s="47">
        <f>IFERROR(PIMExport!CE142*1,IFERROR(SUBSTITUTE(PIMExport!CE142,".",",")*1,PIMExport!CE142))</f>
        <v>0</v>
      </c>
      <c r="CF144" s="47">
        <f>IFERROR(PIMExport!CF142*1,IFERROR(SUBSTITUTE(PIMExport!CF142,".",",")*1,PIMExport!CF142))</f>
        <v>0</v>
      </c>
      <c r="CG144" s="47">
        <f>IFERROR(PIMExport!CG142*1,IFERROR(SUBSTITUTE(PIMExport!CG142,".",",")*1,PIMExport!CG142))</f>
        <v>0</v>
      </c>
      <c r="CH144" s="47">
        <f>IFERROR(PIMExport!CH142*1,IFERROR(SUBSTITUTE(PIMExport!CH142,".",",")*1,PIMExport!CH142))</f>
        <v>0</v>
      </c>
      <c r="CI144" s="47">
        <f>IFERROR(PIMExport!CI142*1,IFERROR(SUBSTITUTE(PIMExport!CI142,".",",")*1,PIMExport!CI142))</f>
        <v>0</v>
      </c>
      <c r="CJ144" s="47">
        <f>IFERROR(PIMExport!CJ142*1,IFERROR(SUBSTITUTE(PIMExport!CJ142,".",",")*1,PIMExport!CJ142))</f>
        <v>0</v>
      </c>
      <c r="CK144" s="47">
        <f>IFERROR(PIMExport!CK142*1,IFERROR(SUBSTITUTE(PIMExport!CK142,".",",")*1,PIMExport!CK142))</f>
        <v>0</v>
      </c>
      <c r="CL144" s="47">
        <f>IFERROR(PIMExport!CL142*1,IFERROR(SUBSTITUTE(PIMExport!CL142,".",",")*1,PIMExport!CL142))</f>
        <v>0</v>
      </c>
      <c r="CM144" s="47">
        <f>IFERROR(PIMExport!CM142*1,IFERROR(SUBSTITUTE(PIMExport!CM142,".",",")*1,PIMExport!CM142))</f>
        <v>0</v>
      </c>
      <c r="CN144" s="47">
        <f>IFERROR(PIMExport!CN142*1,IFERROR(SUBSTITUTE(PIMExport!CN142,".",",")*1,PIMExport!CN142))</f>
        <v>0</v>
      </c>
      <c r="CO144" s="47">
        <f>IFERROR(PIMExport!CO142*1,IFERROR(SUBSTITUTE(PIMExport!CO142,".",",")*1,PIMExport!CO142))</f>
        <v>0</v>
      </c>
      <c r="CP144" s="47">
        <f>IFERROR(PIMExport!CP142*1,IFERROR(SUBSTITUTE(PIMExport!CP142,".",",")*1,PIMExport!CP142))</f>
        <v>0</v>
      </c>
      <c r="CQ144" s="47">
        <f>IFERROR(PIMExport!CQ142*1,IFERROR(SUBSTITUTE(PIMExport!CQ142,".",",")*1,PIMExport!CQ142))</f>
        <v>0</v>
      </c>
      <c r="CR144" s="47">
        <f>IFERROR(PIMExport!CR142*1,IFERROR(SUBSTITUTE(PIMExport!CR142,".",",")*1,PIMExport!CR142))</f>
        <v>0</v>
      </c>
      <c r="CS144" s="47">
        <f>IFERROR(PIMExport!CS142*1,IFERROR(SUBSTITUTE(PIMExport!CS142,".",",")*1,PIMExport!CS142))</f>
        <v>0</v>
      </c>
      <c r="CT144" s="47">
        <f>IFERROR(PIMExport!CT142*1,IFERROR(SUBSTITUTE(PIMExport!CT142,".",",")*1,PIMExport!CT142))</f>
        <v>0</v>
      </c>
      <c r="CU144" s="47">
        <f>IFERROR(PIMExport!CU142*1,IFERROR(SUBSTITUTE(PIMExport!CU142,".",",")*1,PIMExport!CU142))</f>
        <v>3.1749999999999998</v>
      </c>
      <c r="CV144" s="47">
        <f>IFERROR(PIMExport!CV142*1,IFERROR(SUBSTITUTE(PIMExport!CV142,".",",")*1,PIMExport!CV142))</f>
        <v>0</v>
      </c>
      <c r="CW144" s="47">
        <f>IFERROR(PIMExport!CW142*1,IFERROR(SUBSTITUTE(PIMExport!CW142,".",",")*1,PIMExport!CW142))</f>
        <v>6.3999999999999997E-6</v>
      </c>
      <c r="CX144" s="47">
        <f>IFERROR(PIMExport!CX142*1,IFERROR(SUBSTITUTE(PIMExport!CX142,".",",")*1,PIMExport!CX142))</f>
        <v>0</v>
      </c>
      <c r="CY144" s="47">
        <f>IFERROR(PIMExport!CY142*1,IFERROR(SUBSTITUTE(PIMExport!CY142,".",",")*1,PIMExport!CY142))</f>
        <v>0</v>
      </c>
      <c r="CZ144" s="47">
        <f>IFERROR(PIMExport!CZ142*1,IFERROR(SUBSTITUTE(PIMExport!CZ142,".",",")*1,PIMExport!CZ142))</f>
        <v>500</v>
      </c>
      <c r="DA144" s="47">
        <f>IFERROR(PIMExport!DA142*1,IFERROR(SUBSTITUTE(PIMExport!DA142,".",",")*1,PIMExport!DA142))</f>
        <v>0</v>
      </c>
      <c r="DB144" s="47">
        <f>IFERROR(PIMExport!DB142*1,IFERROR(SUBSTITUTE(PIMExport!DB142,".",",")*1,PIMExport!DB142))</f>
        <v>0</v>
      </c>
      <c r="DC144" s="47">
        <f>IFERROR(PIMExport!DC142*1,IFERROR(SUBSTITUTE(PIMExport!DC142,".",",")*1,PIMExport!DC142))</f>
        <v>6.76</v>
      </c>
      <c r="DD144" s="47">
        <f>IFERROR(PIMExport!DD142*1,IFERROR(SUBSTITUTE(PIMExport!DD142,".",",")*1,PIMExport!DD142))</f>
        <v>0</v>
      </c>
      <c r="DE144" s="47">
        <f>IFERROR(PIMExport!DE142*1,IFERROR(SUBSTITUTE(PIMExport!DE142,".",",")*1,PIMExport!DE142))</f>
        <v>0</v>
      </c>
      <c r="DF144" s="47">
        <f>IFERROR(PIMExport!DF142*1,IFERROR(SUBSTITUTE(PIMExport!DF142,".",",")*1,PIMExport!DF142))</f>
        <v>0</v>
      </c>
      <c r="DG144" s="47">
        <f>IFERROR(PIMExport!DG142*1,IFERROR(SUBSTITUTE(PIMExport!DG142,".",",")*1,PIMExport!DG142))</f>
        <v>0</v>
      </c>
      <c r="DH144" s="47" t="str">
        <f>IFERROR(PIMExport!DH142*1,IFERROR(SUBSTITUTE(PIMExport!DH142,".",",")*1,PIMExport!DH142))</f>
        <v>Equal to or better than 0.025 mm</v>
      </c>
      <c r="DI144" s="47">
        <f>IFERROR(PIMExport!DI142*1,IFERROR(SUBSTITUTE(PIMExport!DI142,".",",")*1,PIMExport!DI142))</f>
        <v>0</v>
      </c>
      <c r="DJ144" s="47" t="str">
        <f>IFERROR(PIMExport!DJ142*1,IFERROR(SUBSTITUTE(PIMExport!DJ142,".",",")*1,PIMExport!DJ142))</f>
        <v>60 x 33 mm</v>
      </c>
      <c r="DK144" s="47" t="str">
        <f>IFERROR(PIMExport!DK142*1,IFERROR(SUBSTITUTE(PIMExport!DK142,".",",")*1,PIMExport!DK142))</f>
        <v>0.375 in</v>
      </c>
      <c r="DL144" s="47">
        <f>IFERROR(PIMExport!DL142*1,IFERROR(SUBSTITUTE(PIMExport!DL142,".",",")*1,PIMExport!DL142))</f>
        <v>65</v>
      </c>
      <c r="DM144" s="47">
        <f>IFERROR(PIMExport!DM142*1,IFERROR(SUBSTITUTE(PIMExport!DM142,".",",")*1,PIMExport!DM142))</f>
        <v>0</v>
      </c>
      <c r="DN144" s="47">
        <f>IFERROR(PIMExport!DN142*1,IFERROR(SUBSTITUTE(PIMExport!DN142,".",",")*1,PIMExport!DN142))</f>
        <v>0.8</v>
      </c>
      <c r="DO144" s="47" t="str">
        <f>IFERROR(PIMExport!DO142*1,IFERROR(SUBSTITUTE(PIMExport!DO142,".",",")*1,PIMExport!DO142))</f>
        <v>outside</v>
      </c>
    </row>
    <row r="145" spans="1:119">
      <c r="A145" s="47" t="str">
        <f>IFERROR(PIMExport!A143*1,IFERROR(SUBSTITUTE(PIMExport!A143,".",",")*1,PIMExport!A143))</f>
        <v>MS33LD0</v>
      </c>
      <c r="B145" s="47" t="str">
        <f>IFERROR(PIMExport!B143*1,IFERROR(SUBSTITUTE(PIMExport!B143,".",",")*1,PIMExport!B143))</f>
        <v>Leadscrew</v>
      </c>
      <c r="C145" s="47" t="str">
        <f>IFERROR(PIMExport!C143*1,IFERROR(SUBSTITUTE(PIMExport!C143,".",",")*1,PIMExport!C143))</f>
        <v>Ball Guide</v>
      </c>
      <c r="D145" s="47">
        <f>IFERROR(PIMExport!D143*1,IFERROR(SUBSTITUTE(PIMExport!D143,".",",")*1,PIMExport!D143))</f>
        <v>704</v>
      </c>
      <c r="E145" s="47">
        <f>IFERROR(PIMExport!E143*1,IFERROR(SUBSTITUTE(PIMExport!E143,".",",")*1,PIMExport!E143))</f>
        <v>0.12</v>
      </c>
      <c r="F145" s="47">
        <f>IFERROR(PIMExport!F143*1,IFERROR(SUBSTITUTE(PIMExport!F143,".",",")*1,PIMExport!F143))</f>
        <v>0</v>
      </c>
      <c r="G145" s="47">
        <f>IFERROR(PIMExport!G143*1,IFERROR(SUBSTITUTE(PIMExport!G143,".",",")*1,PIMExport!G143))</f>
        <v>0.69</v>
      </c>
      <c r="H145" s="47">
        <f>IFERROR(PIMExport!H143*1,IFERROR(SUBSTITUTE(PIMExport!H143,".",",")*1,PIMExport!H143))</f>
        <v>0.31</v>
      </c>
      <c r="I145" s="47">
        <f>IFERROR(PIMExport!I143*1,IFERROR(SUBSTITUTE(PIMExport!I143,".",",")*1,PIMExport!I143))</f>
        <v>34.5</v>
      </c>
      <c r="J145" s="47">
        <f>IFERROR(PIMExport!J143*1,IFERROR(SUBSTITUTE(PIMExport!J143,".",",")*1,PIMExport!J143))</f>
        <v>39</v>
      </c>
      <c r="K145" s="47">
        <f>IFERROR(PIMExport!K143*1,IFERROR(SUBSTITUTE(PIMExport!K143,".",",")*1,PIMExport!K143))</f>
        <v>15.4</v>
      </c>
      <c r="L145" s="47">
        <f>IFERROR(PIMExport!L143*1,IFERROR(SUBSTITUTE(PIMExport!L143,".",",")*1,PIMExport!L143))</f>
        <v>1.9999999999999999E-6</v>
      </c>
      <c r="M145" s="47">
        <f>IFERROR(PIMExport!M143*1,IFERROR(SUBSTITUTE(PIMExport!M143,".",",")*1,PIMExport!M143))</f>
        <v>0.69</v>
      </c>
      <c r="N145" s="47">
        <f>IFERROR(PIMExport!N143*1,IFERROR(SUBSTITUTE(PIMExport!N143,".",",")*1,PIMExport!N143))</f>
        <v>99999</v>
      </c>
      <c r="O145" s="47">
        <f>IFERROR(PIMExport!O143*1,IFERROR(SUBSTITUTE(PIMExport!O143,".",",")*1,PIMExport!O143))</f>
        <v>99999</v>
      </c>
      <c r="P145" s="47">
        <f>IFERROR(PIMExport!P143*1,IFERROR(SUBSTITUTE(PIMExport!P143,".",",")*1,PIMExport!P143))</f>
        <v>2000</v>
      </c>
      <c r="Q145" s="47">
        <f>IFERROR(PIMExport!Q143*1,IFERROR(SUBSTITUTE(PIMExport!Q143,".",",")*1,PIMExport!Q143))</f>
        <v>4.2000000000000003E-2</v>
      </c>
      <c r="R145" s="47">
        <f>IFERROR(PIMExport!R143*1,IFERROR(SUBSTITUTE(PIMExport!R143,".",",")*1,PIMExport!R143))</f>
        <v>4.2000000000000003E-2</v>
      </c>
      <c r="S145" s="47">
        <f>IFERROR(PIMExport!S143*1,IFERROR(SUBSTITUTE(PIMExport!S143,".",",")*1,PIMExport!S143))</f>
        <v>4.2000000000000003E-2</v>
      </c>
      <c r="T145" s="47">
        <f>IFERROR(PIMExport!T143*1,IFERROR(SUBSTITUTE(PIMExport!T143,".",",")*1,PIMExport!T143))</f>
        <v>0.5</v>
      </c>
      <c r="U145" s="47">
        <f>IFERROR(PIMExport!U143*1,IFERROR(SUBSTITUTE(PIMExport!U143,".",",")*1,PIMExport!U143))</f>
        <v>2E-3</v>
      </c>
      <c r="V145" s="47">
        <f>IFERROR(PIMExport!V143*1,IFERROR(SUBSTITUTE(PIMExport!V143,".",",")*1,PIMExport!V143))</f>
        <v>0</v>
      </c>
      <c r="W145" s="47">
        <f>IFERROR(PIMExport!W143*1,IFERROR(SUBSTITUTE(PIMExport!W143,".",",")*1,PIMExport!W143))</f>
        <v>0</v>
      </c>
      <c r="X145" s="47">
        <f>IFERROR(PIMExport!X143*1,IFERROR(SUBSTITUTE(PIMExport!X143,".",",")*1,PIMExport!X143))</f>
        <v>0</v>
      </c>
      <c r="Y145" s="47">
        <f>IFERROR(PIMExport!Y143*1,IFERROR(SUBSTITUTE(PIMExport!Y143,".",",")*1,PIMExport!Y143))</f>
        <v>80.099999999999994</v>
      </c>
      <c r="Z145" s="47">
        <f>IFERROR(PIMExport!Z143*1,IFERROR(SUBSTITUTE(PIMExport!Z143,".",",")*1,PIMExport!Z143))</f>
        <v>0</v>
      </c>
      <c r="AA145" s="47">
        <f>IFERROR(PIMExport!AA143*1,IFERROR(SUBSTITUTE(PIMExport!AA143,".",",")*1,PIMExport!AA143))</f>
        <v>0</v>
      </c>
      <c r="AB145" s="47">
        <f>IFERROR(PIMExport!AB143*1,IFERROR(SUBSTITUTE(PIMExport!AB143,".",",")*1,PIMExport!AB143))</f>
        <v>0</v>
      </c>
      <c r="AC145" s="47">
        <f>IFERROR(PIMExport!AC143*1,IFERROR(SUBSTITUTE(PIMExport!AC143,".",",")*1,PIMExport!AC143))</f>
        <v>0</v>
      </c>
      <c r="AD145" s="47">
        <f>IFERROR(PIMExport!AD143*1,IFERROR(SUBSTITUTE(PIMExport!AD143,".",",")*1,PIMExport!AD143))</f>
        <v>0</v>
      </c>
      <c r="AE145" s="47">
        <f>IFERROR(PIMExport!AE143*1,IFERROR(SUBSTITUTE(PIMExport!AE143,".",",")*1,PIMExport!AE143))</f>
        <v>150</v>
      </c>
      <c r="AF145" s="47">
        <f>IFERROR(PIMExport!AF143*1,IFERROR(SUBSTITUTE(PIMExport!AF143,".",",")*1,PIMExport!AF143))</f>
        <v>150</v>
      </c>
      <c r="AG145" s="47">
        <f>IFERROR(PIMExport!AG143*1,IFERROR(SUBSTITUTE(PIMExport!AG143,".",",")*1,PIMExport!AG143))</f>
        <v>2.8</v>
      </c>
      <c r="AH145" s="47">
        <f>IFERROR(PIMExport!AH143*1,IFERROR(SUBSTITUTE(PIMExport!AH143,".",",")*1,PIMExport!AH143))</f>
        <v>2.5</v>
      </c>
      <c r="AI145" s="47">
        <f>IFERROR(PIMExport!AI143*1,IFERROR(SUBSTITUTE(PIMExport!AI143,".",",")*1,PIMExport!AI143))</f>
        <v>5.0999999999999996</v>
      </c>
      <c r="AJ145" s="47">
        <f>IFERROR(PIMExport!AJ143*1,IFERROR(SUBSTITUTE(PIMExport!AJ143,".",",")*1,PIMExport!AJ143))</f>
        <v>0</v>
      </c>
      <c r="AK145" s="47">
        <f>IFERROR(PIMExport!AK143*1,IFERROR(SUBSTITUTE(PIMExport!AK143,".",",")*1,PIMExport!AK143))</f>
        <v>0</v>
      </c>
      <c r="AL145" s="47">
        <f>IFERROR(PIMExport!AL143*1,IFERROR(SUBSTITUTE(PIMExport!AL143,".",",")*1,PIMExport!AL143))</f>
        <v>0.16941799999999901</v>
      </c>
      <c r="AM145" s="47">
        <f>IFERROR(PIMExport!AM143*1,IFERROR(SUBSTITUTE(PIMExport!AM143,".",",")*1,PIMExport!AM143))</f>
        <v>9.8000000000000007</v>
      </c>
      <c r="AN145" s="47">
        <f>IFERROR(PIMExport!AN143*1,IFERROR(SUBSTITUTE(PIMExport!AN143,".",",")*1,PIMExport!AN143))</f>
        <v>1</v>
      </c>
      <c r="AO145" s="47">
        <f>IFERROR(PIMExport!AO143*1,IFERROR(SUBSTITUTE(PIMExport!AO143,".",",")*1,PIMExport!AO143))</f>
        <v>620</v>
      </c>
      <c r="AP145" s="47">
        <f>IFERROR(PIMExport!AP143*1,IFERROR(SUBSTITUTE(PIMExport!AP143,".",",")*1,PIMExport!AP143))</f>
        <v>0</v>
      </c>
      <c r="AQ145" s="47">
        <f>IFERROR(PIMExport!AQ143*1,IFERROR(SUBSTITUTE(PIMExport!AQ143,".",",")*1,PIMExport!AQ143))</f>
        <v>0</v>
      </c>
      <c r="AR145" s="47">
        <f>IFERROR(PIMExport!AR143*1,IFERROR(SUBSTITUTE(PIMExport!AR143,".",",")*1,PIMExport!AR143))</f>
        <v>0</v>
      </c>
      <c r="AS145" s="47">
        <f>IFERROR(PIMExport!AS143*1,IFERROR(SUBSTITUTE(PIMExport!AS143,".",",")*1,PIMExport!AS143))</f>
        <v>0</v>
      </c>
      <c r="AT145" s="47">
        <f>IFERROR(PIMExport!AT143*1,IFERROR(SUBSTITUTE(PIMExport!AT143,".",",")*1,PIMExport!AT143))</f>
        <v>0</v>
      </c>
      <c r="AU145" s="47">
        <f>IFERROR(PIMExport!AU143*1,IFERROR(SUBSTITUTE(PIMExport!AU143,".",",")*1,PIMExport!AU143))</f>
        <v>0</v>
      </c>
      <c r="AV145" s="47">
        <f>IFERROR(PIMExport!AV143*1,IFERROR(SUBSTITUTE(PIMExport!AV143,".",",")*1,PIMExport!AV143))</f>
        <v>0</v>
      </c>
      <c r="AW145" s="47">
        <f>IFERROR(PIMExport!AW143*1,IFERROR(SUBSTITUTE(PIMExport!AW143,".",",")*1,PIMExport!AW143))</f>
        <v>0</v>
      </c>
      <c r="AX145" s="47">
        <f>IFERROR(PIMExport!AX143*1,IFERROR(SUBSTITUTE(PIMExport!AX143,".",",")*1,PIMExport!AX143))</f>
        <v>0</v>
      </c>
      <c r="AY145" s="47">
        <f>IFERROR(PIMExport!AY143*1,IFERROR(SUBSTITUTE(PIMExport!AY143,".",",")*1,PIMExport!AY143))</f>
        <v>0</v>
      </c>
      <c r="AZ145" s="47">
        <f>IFERROR(PIMExport!AZ143*1,IFERROR(SUBSTITUTE(PIMExport!AZ143,".",",")*1,PIMExport!AZ143))</f>
        <v>0</v>
      </c>
      <c r="BA145" s="47">
        <f>IFERROR(PIMExport!BA143*1,IFERROR(SUBSTITUTE(PIMExport!BA143,".",",")*1,PIMExport!BA143))</f>
        <v>0</v>
      </c>
      <c r="BB145" s="47">
        <f>IFERROR(PIMExport!BB143*1,IFERROR(SUBSTITUTE(PIMExport!BB143,".",",")*1,PIMExport!BB143))</f>
        <v>0</v>
      </c>
      <c r="BC145" s="47">
        <f>IFERROR(PIMExport!BC143*1,IFERROR(SUBSTITUTE(PIMExport!BC143,".",",")*1,PIMExport!BC143))</f>
        <v>0</v>
      </c>
      <c r="BD145" s="47">
        <f>IFERROR(PIMExport!BD143*1,IFERROR(SUBSTITUTE(PIMExport!BD143,".",",")*1,PIMExport!BD143))</f>
        <v>0</v>
      </c>
      <c r="BE145" s="47">
        <f>IFERROR(PIMExport!BE143*1,IFERROR(SUBSTITUTE(PIMExport!BE143,".",",")*1,PIMExport!BE143))</f>
        <v>0</v>
      </c>
      <c r="BF145" s="47">
        <f>IFERROR(PIMExport!BF143*1,IFERROR(SUBSTITUTE(PIMExport!BF143,".",",")*1,PIMExport!BF143))</f>
        <v>0</v>
      </c>
      <c r="BG145" s="47">
        <f>IFERROR(PIMExport!BG143*1,IFERROR(SUBSTITUTE(PIMExport!BG143,".",",")*1,PIMExport!BG143))</f>
        <v>96</v>
      </c>
      <c r="BH145" s="47">
        <f>IFERROR(PIMExport!BH143*1,IFERROR(SUBSTITUTE(PIMExport!BH143,".",",")*1,PIMExport!BH143))</f>
        <v>0</v>
      </c>
      <c r="BI145" s="47">
        <f>IFERROR(PIMExport!BI143*1,IFERROR(SUBSTITUTE(PIMExport!BI143,".",",")*1,PIMExport!BI143))</f>
        <v>0</v>
      </c>
      <c r="BJ145" s="47">
        <f>IFERROR(PIMExport!BJ143*1,IFERROR(SUBSTITUTE(PIMExport!BJ143,".",",")*1,PIMExport!BJ143))</f>
        <v>0</v>
      </c>
      <c r="BK145" s="47">
        <f>IFERROR(PIMExport!BK143*1,IFERROR(SUBSTITUTE(PIMExport!BK143,".",",")*1,PIMExport!BK143))</f>
        <v>0</v>
      </c>
      <c r="BL145" s="47">
        <f>IFERROR(PIMExport!BL143*1,IFERROR(SUBSTITUTE(PIMExport!BL143,".",",")*1,PIMExport!BL143))</f>
        <v>0</v>
      </c>
      <c r="BM145" s="47">
        <f>IFERROR(PIMExport!BM143*1,IFERROR(SUBSTITUTE(PIMExport!BM143,".",",")*1,PIMExport!BM143))</f>
        <v>0</v>
      </c>
      <c r="BN145" s="47">
        <f>IFERROR(PIMExport!BN143*1,IFERROR(SUBSTITUTE(PIMExport!BN143,".",",")*1,PIMExport!BN143))</f>
        <v>0</v>
      </c>
      <c r="BO145" s="47">
        <f>IFERROR(PIMExport!BO143*1,IFERROR(SUBSTITUTE(PIMExport!BO143,".",",")*1,PIMExport!BO143))</f>
        <v>0</v>
      </c>
      <c r="BP145" s="47">
        <f>IFERROR(PIMExport!BP143*1,IFERROR(SUBSTITUTE(PIMExport!BP143,".",",")*1,PIMExport!BP143))</f>
        <v>0</v>
      </c>
      <c r="BQ145" s="47">
        <f>IFERROR(PIMExport!BQ143*1,IFERROR(SUBSTITUTE(PIMExport!BQ143,".",",")*1,PIMExport!BQ143))</f>
        <v>0</v>
      </c>
      <c r="BR145" s="47">
        <f>IFERROR(PIMExport!BR143*1,IFERROR(SUBSTITUTE(PIMExport!BR143,".",",")*1,PIMExport!BR143))</f>
        <v>0</v>
      </c>
      <c r="BS145" s="47">
        <f>IFERROR(PIMExport!BS143*1,IFERROR(SUBSTITUTE(PIMExport!BS143,".",",")*1,PIMExport!BS143))</f>
        <v>0</v>
      </c>
      <c r="BT145" s="47">
        <f>IFERROR(PIMExport!BT143*1,IFERROR(SUBSTITUTE(PIMExport!BT143,".",",")*1,PIMExport!BT143))</f>
        <v>0</v>
      </c>
      <c r="BU145" s="47">
        <f>IFERROR(PIMExport!BU143*1,IFERROR(SUBSTITUTE(PIMExport!BU143,".",",")*1,PIMExport!BU143))</f>
        <v>0</v>
      </c>
      <c r="BV145" s="47">
        <f>IFERROR(PIMExport!BV143*1,IFERROR(SUBSTITUTE(PIMExport!BV143,".",",")*1,PIMExport!BV143))</f>
        <v>0</v>
      </c>
      <c r="BW145" s="47">
        <f>IFERROR(PIMExport!BW143*1,IFERROR(SUBSTITUTE(PIMExport!BW143,".",",")*1,PIMExport!BW143))</f>
        <v>0</v>
      </c>
      <c r="BX145" s="47">
        <f>IFERROR(PIMExport!BX143*1,IFERROR(SUBSTITUTE(PIMExport!BX143,".",",")*1,PIMExport!BX143))</f>
        <v>0</v>
      </c>
      <c r="BY145" s="47">
        <f>IFERROR(PIMExport!BY143*1,IFERROR(SUBSTITUTE(PIMExport!BY143,".",",")*1,PIMExport!BY143))</f>
        <v>0</v>
      </c>
      <c r="BZ145" s="47">
        <f>IFERROR(PIMExport!BZ143*1,IFERROR(SUBSTITUTE(PIMExport!BZ143,".",",")*1,PIMExport!BZ143))</f>
        <v>0</v>
      </c>
      <c r="CA145" s="47">
        <f>IFERROR(PIMExport!CA143*1,IFERROR(SUBSTITUTE(PIMExport!CA143,".",",")*1,PIMExport!CA143))</f>
        <v>0</v>
      </c>
      <c r="CB145" s="47">
        <f>IFERROR(PIMExport!CB143*1,IFERROR(SUBSTITUTE(PIMExport!CB143,".",",")*1,PIMExport!CB143))</f>
        <v>0</v>
      </c>
      <c r="CC145" s="47">
        <f>IFERROR(PIMExport!CC143*1,IFERROR(SUBSTITUTE(PIMExport!CC143,".",",")*1,PIMExport!CC143))</f>
        <v>0</v>
      </c>
      <c r="CD145" s="47">
        <f>IFERROR(PIMExport!CD143*1,IFERROR(SUBSTITUTE(PIMExport!CD143,".",",")*1,PIMExport!CD143))</f>
        <v>0</v>
      </c>
      <c r="CE145" s="47">
        <f>IFERROR(PIMExport!CE143*1,IFERROR(SUBSTITUTE(PIMExport!CE143,".",",")*1,PIMExport!CE143))</f>
        <v>0</v>
      </c>
      <c r="CF145" s="47">
        <f>IFERROR(PIMExport!CF143*1,IFERROR(SUBSTITUTE(PIMExport!CF143,".",",")*1,PIMExport!CF143))</f>
        <v>0</v>
      </c>
      <c r="CG145" s="47">
        <f>IFERROR(PIMExport!CG143*1,IFERROR(SUBSTITUTE(PIMExport!CG143,".",",")*1,PIMExport!CG143))</f>
        <v>0</v>
      </c>
      <c r="CH145" s="47">
        <f>IFERROR(PIMExport!CH143*1,IFERROR(SUBSTITUTE(PIMExport!CH143,".",",")*1,PIMExport!CH143))</f>
        <v>0</v>
      </c>
      <c r="CI145" s="47">
        <f>IFERROR(PIMExport!CI143*1,IFERROR(SUBSTITUTE(PIMExport!CI143,".",",")*1,PIMExport!CI143))</f>
        <v>0</v>
      </c>
      <c r="CJ145" s="47">
        <f>IFERROR(PIMExport!CJ143*1,IFERROR(SUBSTITUTE(PIMExport!CJ143,".",",")*1,PIMExport!CJ143))</f>
        <v>0</v>
      </c>
      <c r="CK145" s="47">
        <f>IFERROR(PIMExport!CK143*1,IFERROR(SUBSTITUTE(PIMExport!CK143,".",",")*1,PIMExport!CK143))</f>
        <v>0</v>
      </c>
      <c r="CL145" s="47">
        <f>IFERROR(PIMExport!CL143*1,IFERROR(SUBSTITUTE(PIMExport!CL143,".",",")*1,PIMExport!CL143))</f>
        <v>0</v>
      </c>
      <c r="CM145" s="47">
        <f>IFERROR(PIMExport!CM143*1,IFERROR(SUBSTITUTE(PIMExport!CM143,".",",")*1,PIMExport!CM143))</f>
        <v>0</v>
      </c>
      <c r="CN145" s="47">
        <f>IFERROR(PIMExport!CN143*1,IFERROR(SUBSTITUTE(PIMExport!CN143,".",",")*1,PIMExport!CN143))</f>
        <v>0</v>
      </c>
      <c r="CO145" s="47">
        <f>IFERROR(PIMExport!CO143*1,IFERROR(SUBSTITUTE(PIMExport!CO143,".",",")*1,PIMExport!CO143))</f>
        <v>0</v>
      </c>
      <c r="CP145" s="47">
        <f>IFERROR(PIMExport!CP143*1,IFERROR(SUBSTITUTE(PIMExport!CP143,".",",")*1,PIMExport!CP143))</f>
        <v>0</v>
      </c>
      <c r="CQ145" s="47">
        <f>IFERROR(PIMExport!CQ143*1,IFERROR(SUBSTITUTE(PIMExport!CQ143,".",",")*1,PIMExport!CQ143))</f>
        <v>0</v>
      </c>
      <c r="CR145" s="47">
        <f>IFERROR(PIMExport!CR143*1,IFERROR(SUBSTITUTE(PIMExport!CR143,".",",")*1,PIMExport!CR143))</f>
        <v>0</v>
      </c>
      <c r="CS145" s="47">
        <f>IFERROR(PIMExport!CS143*1,IFERROR(SUBSTITUTE(PIMExport!CS143,".",",")*1,PIMExport!CS143))</f>
        <v>0</v>
      </c>
      <c r="CT145" s="47">
        <f>IFERROR(PIMExport!CT143*1,IFERROR(SUBSTITUTE(PIMExport!CT143,".",",")*1,PIMExport!CT143))</f>
        <v>0</v>
      </c>
      <c r="CU145" s="47">
        <f>IFERROR(PIMExport!CU143*1,IFERROR(SUBSTITUTE(PIMExport!CU143,".",",")*1,PIMExport!CU143))</f>
        <v>5.08</v>
      </c>
      <c r="CV145" s="47">
        <f>IFERROR(PIMExport!CV143*1,IFERROR(SUBSTITUTE(PIMExport!CV143,".",",")*1,PIMExport!CV143))</f>
        <v>0</v>
      </c>
      <c r="CW145" s="47">
        <f>IFERROR(PIMExport!CW143*1,IFERROR(SUBSTITUTE(PIMExport!CW143,".",",")*1,PIMExport!CW143))</f>
        <v>6.3999999999999997E-6</v>
      </c>
      <c r="CX145" s="47">
        <f>IFERROR(PIMExport!CX143*1,IFERROR(SUBSTITUTE(PIMExport!CX143,".",",")*1,PIMExport!CX143))</f>
        <v>0</v>
      </c>
      <c r="CY145" s="47">
        <f>IFERROR(PIMExport!CY143*1,IFERROR(SUBSTITUTE(PIMExport!CY143,".",",")*1,PIMExport!CY143))</f>
        <v>0</v>
      </c>
      <c r="CZ145" s="47">
        <f>IFERROR(PIMExport!CZ143*1,IFERROR(SUBSTITUTE(PIMExport!CZ143,".",",")*1,PIMExport!CZ143))</f>
        <v>500</v>
      </c>
      <c r="DA145" s="47">
        <f>IFERROR(PIMExport!DA143*1,IFERROR(SUBSTITUTE(PIMExport!DA143,".",",")*1,PIMExport!DA143))</f>
        <v>0</v>
      </c>
      <c r="DB145" s="47">
        <f>IFERROR(PIMExport!DB143*1,IFERROR(SUBSTITUTE(PIMExport!DB143,".",",")*1,PIMExport!DB143))</f>
        <v>0</v>
      </c>
      <c r="DC145" s="47">
        <f>IFERROR(PIMExport!DC143*1,IFERROR(SUBSTITUTE(PIMExport!DC143,".",",")*1,PIMExport!DC143))</f>
        <v>6.76</v>
      </c>
      <c r="DD145" s="47">
        <f>IFERROR(PIMExport!DD143*1,IFERROR(SUBSTITUTE(PIMExport!DD143,".",",")*1,PIMExport!DD143))</f>
        <v>0</v>
      </c>
      <c r="DE145" s="47">
        <f>IFERROR(PIMExport!DE143*1,IFERROR(SUBSTITUTE(PIMExport!DE143,".",",")*1,PIMExport!DE143))</f>
        <v>0</v>
      </c>
      <c r="DF145" s="47">
        <f>IFERROR(PIMExport!DF143*1,IFERROR(SUBSTITUTE(PIMExport!DF143,".",",")*1,PIMExport!DF143))</f>
        <v>0</v>
      </c>
      <c r="DG145" s="47">
        <f>IFERROR(PIMExport!DG143*1,IFERROR(SUBSTITUTE(PIMExport!DG143,".",",")*1,PIMExport!DG143))</f>
        <v>0</v>
      </c>
      <c r="DH145" s="47" t="str">
        <f>IFERROR(PIMExport!DH143*1,IFERROR(SUBSTITUTE(PIMExport!DH143,".",",")*1,PIMExport!DH143))</f>
        <v>Equal to or better than 0.025 mm</v>
      </c>
      <c r="DI145" s="47">
        <f>IFERROR(PIMExport!DI143*1,IFERROR(SUBSTITUTE(PIMExport!DI143,".",",")*1,PIMExport!DI143))</f>
        <v>0</v>
      </c>
      <c r="DJ145" s="47" t="str">
        <f>IFERROR(PIMExport!DJ143*1,IFERROR(SUBSTITUTE(PIMExport!DJ143,".",",")*1,PIMExport!DJ143))</f>
        <v>60 x 33 mm</v>
      </c>
      <c r="DK145" s="47" t="str">
        <f>IFERROR(PIMExport!DK143*1,IFERROR(SUBSTITUTE(PIMExport!DK143,".",",")*1,PIMExport!DK143))</f>
        <v>0.375 in</v>
      </c>
      <c r="DL145" s="47">
        <f>IFERROR(PIMExport!DL143*1,IFERROR(SUBSTITUTE(PIMExport!DL143,".",",")*1,PIMExport!DL143))</f>
        <v>65</v>
      </c>
      <c r="DM145" s="47">
        <f>IFERROR(PIMExport!DM143*1,IFERROR(SUBSTITUTE(PIMExport!DM143,".",",")*1,PIMExport!DM143))</f>
        <v>0</v>
      </c>
      <c r="DN145" s="47">
        <f>IFERROR(PIMExport!DN143*1,IFERROR(SUBSTITUTE(PIMExport!DN143,".",",")*1,PIMExport!DN143))</f>
        <v>0.8</v>
      </c>
      <c r="DO145" s="47" t="str">
        <f>IFERROR(PIMExport!DO143*1,IFERROR(SUBSTITUTE(PIMExport!DO143,".",",")*1,PIMExport!DO143))</f>
        <v>outside</v>
      </c>
    </row>
    <row r="146" spans="1:119">
      <c r="A146" s="47" t="str">
        <f>IFERROR(PIMExport!A144*1,IFERROR(SUBSTITUTE(PIMExport!A144,".",",")*1,PIMExport!A144))</f>
        <v>MS33LE0</v>
      </c>
      <c r="B146" s="47" t="str">
        <f>IFERROR(PIMExport!B144*1,IFERROR(SUBSTITUTE(PIMExport!B144,".",",")*1,PIMExport!B144))</f>
        <v>Leadscrew</v>
      </c>
      <c r="C146" s="47" t="str">
        <f>IFERROR(PIMExport!C144*1,IFERROR(SUBSTITUTE(PIMExport!C144,".",",")*1,PIMExport!C144))</f>
        <v>Ball Guide</v>
      </c>
      <c r="D146" s="47">
        <f>IFERROR(PIMExport!D144*1,IFERROR(SUBSTITUTE(PIMExport!D144,".",",")*1,PIMExport!D144))</f>
        <v>704</v>
      </c>
      <c r="E146" s="47">
        <f>IFERROR(PIMExport!E144*1,IFERROR(SUBSTITUTE(PIMExport!E144,".",",")*1,PIMExport!E144))</f>
        <v>0.12</v>
      </c>
      <c r="F146" s="47">
        <f>IFERROR(PIMExport!F144*1,IFERROR(SUBSTITUTE(PIMExport!F144,".",",")*1,PIMExport!F144))</f>
        <v>0</v>
      </c>
      <c r="G146" s="47">
        <f>IFERROR(PIMExport!G144*1,IFERROR(SUBSTITUTE(PIMExport!G144,".",",")*1,PIMExport!G144))</f>
        <v>0.69</v>
      </c>
      <c r="H146" s="47">
        <f>IFERROR(PIMExport!H144*1,IFERROR(SUBSTITUTE(PIMExport!H144,".",",")*1,PIMExport!H144))</f>
        <v>0.31</v>
      </c>
      <c r="I146" s="47">
        <f>IFERROR(PIMExport!I144*1,IFERROR(SUBSTITUTE(PIMExport!I144,".",",")*1,PIMExport!I144))</f>
        <v>34.5</v>
      </c>
      <c r="J146" s="47">
        <f>IFERROR(PIMExport!J144*1,IFERROR(SUBSTITUTE(PIMExport!J144,".",",")*1,PIMExport!J144))</f>
        <v>39</v>
      </c>
      <c r="K146" s="47">
        <f>IFERROR(PIMExport!K144*1,IFERROR(SUBSTITUTE(PIMExport!K144,".",",")*1,PIMExport!K144))</f>
        <v>15.4</v>
      </c>
      <c r="L146" s="47">
        <f>IFERROR(PIMExport!L144*1,IFERROR(SUBSTITUTE(PIMExport!L144,".",",")*1,PIMExport!L144))</f>
        <v>1.9999999999999999E-6</v>
      </c>
      <c r="M146" s="47">
        <f>IFERROR(PIMExport!M144*1,IFERROR(SUBSTITUTE(PIMExport!M144,".",",")*1,PIMExport!M144))</f>
        <v>0.7</v>
      </c>
      <c r="N146" s="47">
        <f>IFERROR(PIMExport!N144*1,IFERROR(SUBSTITUTE(PIMExport!N144,".",",")*1,PIMExport!N144))</f>
        <v>99999</v>
      </c>
      <c r="O146" s="47">
        <f>IFERROR(PIMExport!O144*1,IFERROR(SUBSTITUTE(PIMExport!O144,".",",")*1,PIMExport!O144))</f>
        <v>99999</v>
      </c>
      <c r="P146" s="47">
        <f>IFERROR(PIMExport!P144*1,IFERROR(SUBSTITUTE(PIMExport!P144,".",",")*1,PIMExport!P144))</f>
        <v>2000</v>
      </c>
      <c r="Q146" s="47">
        <f>IFERROR(PIMExport!Q144*1,IFERROR(SUBSTITUTE(PIMExport!Q144,".",",")*1,PIMExport!Q144))</f>
        <v>4.2000000000000003E-2</v>
      </c>
      <c r="R146" s="47">
        <f>IFERROR(PIMExport!R144*1,IFERROR(SUBSTITUTE(PIMExport!R144,".",",")*1,PIMExport!R144))</f>
        <v>4.2000000000000003E-2</v>
      </c>
      <c r="S146" s="47">
        <f>IFERROR(PIMExport!S144*1,IFERROR(SUBSTITUTE(PIMExport!S144,".",",")*1,PIMExport!S144))</f>
        <v>4.2000000000000003E-2</v>
      </c>
      <c r="T146" s="47">
        <f>IFERROR(PIMExport!T144*1,IFERROR(SUBSTITUTE(PIMExport!T144,".",",")*1,PIMExport!T144))</f>
        <v>0.5</v>
      </c>
      <c r="U146" s="47">
        <f>IFERROR(PIMExport!U144*1,IFERROR(SUBSTITUTE(PIMExport!U144,".",",")*1,PIMExport!U144))</f>
        <v>2E-3</v>
      </c>
      <c r="V146" s="47">
        <f>IFERROR(PIMExport!V144*1,IFERROR(SUBSTITUTE(PIMExport!V144,".",",")*1,PIMExport!V144))</f>
        <v>0</v>
      </c>
      <c r="W146" s="47">
        <f>IFERROR(PIMExport!W144*1,IFERROR(SUBSTITUTE(PIMExport!W144,".",",")*1,PIMExport!W144))</f>
        <v>0</v>
      </c>
      <c r="X146" s="47">
        <f>IFERROR(PIMExport!X144*1,IFERROR(SUBSTITUTE(PIMExport!X144,".",",")*1,PIMExport!X144))</f>
        <v>0</v>
      </c>
      <c r="Y146" s="47">
        <f>IFERROR(PIMExport!Y144*1,IFERROR(SUBSTITUTE(PIMExport!Y144,".",",")*1,PIMExport!Y144))</f>
        <v>80.099999999999994</v>
      </c>
      <c r="Z146" s="47">
        <f>IFERROR(PIMExport!Z144*1,IFERROR(SUBSTITUTE(PIMExport!Z144,".",",")*1,PIMExport!Z144))</f>
        <v>0</v>
      </c>
      <c r="AA146" s="47">
        <f>IFERROR(PIMExport!AA144*1,IFERROR(SUBSTITUTE(PIMExport!AA144,".",",")*1,PIMExport!AA144))</f>
        <v>0</v>
      </c>
      <c r="AB146" s="47">
        <f>IFERROR(PIMExport!AB144*1,IFERROR(SUBSTITUTE(PIMExport!AB144,".",",")*1,PIMExport!AB144))</f>
        <v>0</v>
      </c>
      <c r="AC146" s="47">
        <f>IFERROR(PIMExport!AC144*1,IFERROR(SUBSTITUTE(PIMExport!AC144,".",",")*1,PIMExport!AC144))</f>
        <v>0</v>
      </c>
      <c r="AD146" s="47">
        <f>IFERROR(PIMExport!AD144*1,IFERROR(SUBSTITUTE(PIMExport!AD144,".",",")*1,PIMExport!AD144))</f>
        <v>0</v>
      </c>
      <c r="AE146" s="47">
        <f>IFERROR(PIMExport!AE144*1,IFERROR(SUBSTITUTE(PIMExport!AE144,".",",")*1,PIMExport!AE144))</f>
        <v>150</v>
      </c>
      <c r="AF146" s="47">
        <f>IFERROR(PIMExport!AF144*1,IFERROR(SUBSTITUTE(PIMExport!AF144,".",",")*1,PIMExport!AF144))</f>
        <v>150</v>
      </c>
      <c r="AG146" s="47">
        <f>IFERROR(PIMExport!AG144*1,IFERROR(SUBSTITUTE(PIMExport!AG144,".",",")*1,PIMExport!AG144))</f>
        <v>2.8</v>
      </c>
      <c r="AH146" s="47">
        <f>IFERROR(PIMExport!AH144*1,IFERROR(SUBSTITUTE(PIMExport!AH144,".",",")*1,PIMExport!AH144))</f>
        <v>2.5</v>
      </c>
      <c r="AI146" s="47">
        <f>IFERROR(PIMExport!AI144*1,IFERROR(SUBSTITUTE(PIMExport!AI144,".",",")*1,PIMExport!AI144))</f>
        <v>5.0999999999999996</v>
      </c>
      <c r="AJ146" s="47">
        <f>IFERROR(PIMExport!AJ144*1,IFERROR(SUBSTITUTE(PIMExport!AJ144,".",",")*1,PIMExport!AJ144))</f>
        <v>0</v>
      </c>
      <c r="AK146" s="47">
        <f>IFERROR(PIMExport!AK144*1,IFERROR(SUBSTITUTE(PIMExport!AK144,".",",")*1,PIMExport!AK144))</f>
        <v>0</v>
      </c>
      <c r="AL146" s="47">
        <f>IFERROR(PIMExport!AL144*1,IFERROR(SUBSTITUTE(PIMExport!AL144,".",",")*1,PIMExport!AL144))</f>
        <v>0.21158199999999999</v>
      </c>
      <c r="AM146" s="47">
        <f>IFERROR(PIMExport!AM144*1,IFERROR(SUBSTITUTE(PIMExport!AM144,".",",")*1,PIMExport!AM144))</f>
        <v>9.8000000000000007</v>
      </c>
      <c r="AN146" s="47">
        <f>IFERROR(PIMExport!AN144*1,IFERROR(SUBSTITUTE(PIMExport!AN144,".",",")*1,PIMExport!AN144))</f>
        <v>1</v>
      </c>
      <c r="AO146" s="47">
        <f>IFERROR(PIMExport!AO144*1,IFERROR(SUBSTITUTE(PIMExport!AO144,".",",")*1,PIMExport!AO144))</f>
        <v>620</v>
      </c>
      <c r="AP146" s="47">
        <f>IFERROR(PIMExport!AP144*1,IFERROR(SUBSTITUTE(PIMExport!AP144,".",",")*1,PIMExport!AP144))</f>
        <v>0</v>
      </c>
      <c r="AQ146" s="47">
        <f>IFERROR(PIMExport!AQ144*1,IFERROR(SUBSTITUTE(PIMExport!AQ144,".",",")*1,PIMExport!AQ144))</f>
        <v>0</v>
      </c>
      <c r="AR146" s="47">
        <f>IFERROR(PIMExport!AR144*1,IFERROR(SUBSTITUTE(PIMExport!AR144,".",",")*1,PIMExport!AR144))</f>
        <v>0</v>
      </c>
      <c r="AS146" s="47">
        <f>IFERROR(PIMExport!AS144*1,IFERROR(SUBSTITUTE(PIMExport!AS144,".",",")*1,PIMExport!AS144))</f>
        <v>0</v>
      </c>
      <c r="AT146" s="47">
        <f>IFERROR(PIMExport!AT144*1,IFERROR(SUBSTITUTE(PIMExport!AT144,".",",")*1,PIMExport!AT144))</f>
        <v>0</v>
      </c>
      <c r="AU146" s="47">
        <f>IFERROR(PIMExport!AU144*1,IFERROR(SUBSTITUTE(PIMExport!AU144,".",",")*1,PIMExport!AU144))</f>
        <v>0</v>
      </c>
      <c r="AV146" s="47">
        <f>IFERROR(PIMExport!AV144*1,IFERROR(SUBSTITUTE(PIMExport!AV144,".",",")*1,PIMExport!AV144))</f>
        <v>0</v>
      </c>
      <c r="AW146" s="47">
        <f>IFERROR(PIMExport!AW144*1,IFERROR(SUBSTITUTE(PIMExport!AW144,".",",")*1,PIMExport!AW144))</f>
        <v>0</v>
      </c>
      <c r="AX146" s="47">
        <f>IFERROR(PIMExport!AX144*1,IFERROR(SUBSTITUTE(PIMExport!AX144,".",",")*1,PIMExport!AX144))</f>
        <v>0</v>
      </c>
      <c r="AY146" s="47">
        <f>IFERROR(PIMExport!AY144*1,IFERROR(SUBSTITUTE(PIMExport!AY144,".",",")*1,PIMExport!AY144))</f>
        <v>0</v>
      </c>
      <c r="AZ146" s="47">
        <f>IFERROR(PIMExport!AZ144*1,IFERROR(SUBSTITUTE(PIMExport!AZ144,".",",")*1,PIMExport!AZ144))</f>
        <v>0</v>
      </c>
      <c r="BA146" s="47">
        <f>IFERROR(PIMExport!BA144*1,IFERROR(SUBSTITUTE(PIMExport!BA144,".",",")*1,PIMExport!BA144))</f>
        <v>0</v>
      </c>
      <c r="BB146" s="47">
        <f>IFERROR(PIMExport!BB144*1,IFERROR(SUBSTITUTE(PIMExport!BB144,".",",")*1,PIMExport!BB144))</f>
        <v>0</v>
      </c>
      <c r="BC146" s="47">
        <f>IFERROR(PIMExport!BC144*1,IFERROR(SUBSTITUTE(PIMExport!BC144,".",",")*1,PIMExport!BC144))</f>
        <v>0</v>
      </c>
      <c r="BD146" s="47">
        <f>IFERROR(PIMExport!BD144*1,IFERROR(SUBSTITUTE(PIMExport!BD144,".",",")*1,PIMExport!BD144))</f>
        <v>0</v>
      </c>
      <c r="BE146" s="47">
        <f>IFERROR(PIMExport!BE144*1,IFERROR(SUBSTITUTE(PIMExport!BE144,".",",")*1,PIMExport!BE144))</f>
        <v>0</v>
      </c>
      <c r="BF146" s="47">
        <f>IFERROR(PIMExport!BF144*1,IFERROR(SUBSTITUTE(PIMExport!BF144,".",",")*1,PIMExport!BF144))</f>
        <v>0</v>
      </c>
      <c r="BG146" s="47">
        <f>IFERROR(PIMExport!BG144*1,IFERROR(SUBSTITUTE(PIMExport!BG144,".",",")*1,PIMExport!BG144))</f>
        <v>96</v>
      </c>
      <c r="BH146" s="47">
        <f>IFERROR(PIMExport!BH144*1,IFERROR(SUBSTITUTE(PIMExport!BH144,".",",")*1,PIMExport!BH144))</f>
        <v>0</v>
      </c>
      <c r="BI146" s="47">
        <f>IFERROR(PIMExport!BI144*1,IFERROR(SUBSTITUTE(PIMExport!BI144,".",",")*1,PIMExport!BI144))</f>
        <v>0</v>
      </c>
      <c r="BJ146" s="47">
        <f>IFERROR(PIMExport!BJ144*1,IFERROR(SUBSTITUTE(PIMExport!BJ144,".",",")*1,PIMExport!BJ144))</f>
        <v>0</v>
      </c>
      <c r="BK146" s="47">
        <f>IFERROR(PIMExport!BK144*1,IFERROR(SUBSTITUTE(PIMExport!BK144,".",",")*1,PIMExport!BK144))</f>
        <v>0</v>
      </c>
      <c r="BL146" s="47">
        <f>IFERROR(PIMExport!BL144*1,IFERROR(SUBSTITUTE(PIMExport!BL144,".",",")*1,PIMExport!BL144))</f>
        <v>0</v>
      </c>
      <c r="BM146" s="47">
        <f>IFERROR(PIMExport!BM144*1,IFERROR(SUBSTITUTE(PIMExport!BM144,".",",")*1,PIMExport!BM144))</f>
        <v>0</v>
      </c>
      <c r="BN146" s="47">
        <f>IFERROR(PIMExport!BN144*1,IFERROR(SUBSTITUTE(PIMExport!BN144,".",",")*1,PIMExport!BN144))</f>
        <v>0</v>
      </c>
      <c r="BO146" s="47">
        <f>IFERROR(PIMExport!BO144*1,IFERROR(SUBSTITUTE(PIMExport!BO144,".",",")*1,PIMExport!BO144))</f>
        <v>0</v>
      </c>
      <c r="BP146" s="47">
        <f>IFERROR(PIMExport!BP144*1,IFERROR(SUBSTITUTE(PIMExport!BP144,".",",")*1,PIMExport!BP144))</f>
        <v>0</v>
      </c>
      <c r="BQ146" s="47">
        <f>IFERROR(PIMExport!BQ144*1,IFERROR(SUBSTITUTE(PIMExport!BQ144,".",",")*1,PIMExport!BQ144))</f>
        <v>0</v>
      </c>
      <c r="BR146" s="47">
        <f>IFERROR(PIMExport!BR144*1,IFERROR(SUBSTITUTE(PIMExport!BR144,".",",")*1,PIMExport!BR144))</f>
        <v>0</v>
      </c>
      <c r="BS146" s="47">
        <f>IFERROR(PIMExport!BS144*1,IFERROR(SUBSTITUTE(PIMExport!BS144,".",",")*1,PIMExport!BS144))</f>
        <v>0</v>
      </c>
      <c r="BT146" s="47">
        <f>IFERROR(PIMExport!BT144*1,IFERROR(SUBSTITUTE(PIMExport!BT144,".",",")*1,PIMExport!BT144))</f>
        <v>0</v>
      </c>
      <c r="BU146" s="47">
        <f>IFERROR(PIMExport!BU144*1,IFERROR(SUBSTITUTE(PIMExport!BU144,".",",")*1,PIMExport!BU144))</f>
        <v>0</v>
      </c>
      <c r="BV146" s="47">
        <f>IFERROR(PIMExport!BV144*1,IFERROR(SUBSTITUTE(PIMExport!BV144,".",",")*1,PIMExport!BV144))</f>
        <v>0</v>
      </c>
      <c r="BW146" s="47">
        <f>IFERROR(PIMExport!BW144*1,IFERROR(SUBSTITUTE(PIMExport!BW144,".",",")*1,PIMExport!BW144))</f>
        <v>0</v>
      </c>
      <c r="BX146" s="47">
        <f>IFERROR(PIMExport!BX144*1,IFERROR(SUBSTITUTE(PIMExport!BX144,".",",")*1,PIMExport!BX144))</f>
        <v>0</v>
      </c>
      <c r="BY146" s="47">
        <f>IFERROR(PIMExport!BY144*1,IFERROR(SUBSTITUTE(PIMExport!BY144,".",",")*1,PIMExport!BY144))</f>
        <v>0</v>
      </c>
      <c r="BZ146" s="47">
        <f>IFERROR(PIMExport!BZ144*1,IFERROR(SUBSTITUTE(PIMExport!BZ144,".",",")*1,PIMExport!BZ144))</f>
        <v>0</v>
      </c>
      <c r="CA146" s="47">
        <f>IFERROR(PIMExport!CA144*1,IFERROR(SUBSTITUTE(PIMExport!CA144,".",",")*1,PIMExport!CA144))</f>
        <v>0</v>
      </c>
      <c r="CB146" s="47">
        <f>IFERROR(PIMExport!CB144*1,IFERROR(SUBSTITUTE(PIMExport!CB144,".",",")*1,PIMExport!CB144))</f>
        <v>0</v>
      </c>
      <c r="CC146" s="47">
        <f>IFERROR(PIMExport!CC144*1,IFERROR(SUBSTITUTE(PIMExport!CC144,".",",")*1,PIMExport!CC144))</f>
        <v>0</v>
      </c>
      <c r="CD146" s="47">
        <f>IFERROR(PIMExport!CD144*1,IFERROR(SUBSTITUTE(PIMExport!CD144,".",",")*1,PIMExport!CD144))</f>
        <v>0</v>
      </c>
      <c r="CE146" s="47">
        <f>IFERROR(PIMExport!CE144*1,IFERROR(SUBSTITUTE(PIMExport!CE144,".",",")*1,PIMExport!CE144))</f>
        <v>0</v>
      </c>
      <c r="CF146" s="47">
        <f>IFERROR(PIMExport!CF144*1,IFERROR(SUBSTITUTE(PIMExport!CF144,".",",")*1,PIMExport!CF144))</f>
        <v>0</v>
      </c>
      <c r="CG146" s="47">
        <f>IFERROR(PIMExport!CG144*1,IFERROR(SUBSTITUTE(PIMExport!CG144,".",",")*1,PIMExport!CG144))</f>
        <v>0</v>
      </c>
      <c r="CH146" s="47">
        <f>IFERROR(PIMExport!CH144*1,IFERROR(SUBSTITUTE(PIMExport!CH144,".",",")*1,PIMExport!CH144))</f>
        <v>0</v>
      </c>
      <c r="CI146" s="47">
        <f>IFERROR(PIMExport!CI144*1,IFERROR(SUBSTITUTE(PIMExport!CI144,".",",")*1,PIMExport!CI144))</f>
        <v>0</v>
      </c>
      <c r="CJ146" s="47">
        <f>IFERROR(PIMExport!CJ144*1,IFERROR(SUBSTITUTE(PIMExport!CJ144,".",",")*1,PIMExport!CJ144))</f>
        <v>0</v>
      </c>
      <c r="CK146" s="47">
        <f>IFERROR(PIMExport!CK144*1,IFERROR(SUBSTITUTE(PIMExport!CK144,".",",")*1,PIMExport!CK144))</f>
        <v>0</v>
      </c>
      <c r="CL146" s="47">
        <f>IFERROR(PIMExport!CL144*1,IFERROR(SUBSTITUTE(PIMExport!CL144,".",",")*1,PIMExport!CL144))</f>
        <v>0</v>
      </c>
      <c r="CM146" s="47">
        <f>IFERROR(PIMExport!CM144*1,IFERROR(SUBSTITUTE(PIMExport!CM144,".",",")*1,PIMExport!CM144))</f>
        <v>0</v>
      </c>
      <c r="CN146" s="47">
        <f>IFERROR(PIMExport!CN144*1,IFERROR(SUBSTITUTE(PIMExport!CN144,".",",")*1,PIMExport!CN144))</f>
        <v>0</v>
      </c>
      <c r="CO146" s="47">
        <f>IFERROR(PIMExport!CO144*1,IFERROR(SUBSTITUTE(PIMExport!CO144,".",",")*1,PIMExport!CO144))</f>
        <v>0</v>
      </c>
      <c r="CP146" s="47">
        <f>IFERROR(PIMExport!CP144*1,IFERROR(SUBSTITUTE(PIMExport!CP144,".",",")*1,PIMExport!CP144))</f>
        <v>0</v>
      </c>
      <c r="CQ146" s="47">
        <f>IFERROR(PIMExport!CQ144*1,IFERROR(SUBSTITUTE(PIMExport!CQ144,".",",")*1,PIMExport!CQ144))</f>
        <v>0</v>
      </c>
      <c r="CR146" s="47">
        <f>IFERROR(PIMExport!CR144*1,IFERROR(SUBSTITUTE(PIMExport!CR144,".",",")*1,PIMExport!CR144))</f>
        <v>0</v>
      </c>
      <c r="CS146" s="47">
        <f>IFERROR(PIMExport!CS144*1,IFERROR(SUBSTITUTE(PIMExport!CS144,".",",")*1,PIMExport!CS144))</f>
        <v>0</v>
      </c>
      <c r="CT146" s="47">
        <f>IFERROR(PIMExport!CT144*1,IFERROR(SUBSTITUTE(PIMExport!CT144,".",",")*1,PIMExport!CT144))</f>
        <v>0</v>
      </c>
      <c r="CU146" s="47">
        <f>IFERROR(PIMExport!CU144*1,IFERROR(SUBSTITUTE(PIMExport!CU144,".",",")*1,PIMExport!CU144))</f>
        <v>6.35</v>
      </c>
      <c r="CV146" s="47">
        <f>IFERROR(PIMExport!CV144*1,IFERROR(SUBSTITUTE(PIMExport!CV144,".",",")*1,PIMExport!CV144))</f>
        <v>0</v>
      </c>
      <c r="CW146" s="47">
        <f>IFERROR(PIMExport!CW144*1,IFERROR(SUBSTITUTE(PIMExport!CW144,".",",")*1,PIMExport!CW144))</f>
        <v>6.3999999999999997E-6</v>
      </c>
      <c r="CX146" s="47">
        <f>IFERROR(PIMExport!CX144*1,IFERROR(SUBSTITUTE(PIMExport!CX144,".",",")*1,PIMExport!CX144))</f>
        <v>0</v>
      </c>
      <c r="CY146" s="47">
        <f>IFERROR(PIMExport!CY144*1,IFERROR(SUBSTITUTE(PIMExport!CY144,".",",")*1,PIMExport!CY144))</f>
        <v>0</v>
      </c>
      <c r="CZ146" s="47">
        <f>IFERROR(PIMExport!CZ144*1,IFERROR(SUBSTITUTE(PIMExport!CZ144,".",",")*1,PIMExport!CZ144))</f>
        <v>500</v>
      </c>
      <c r="DA146" s="47">
        <f>IFERROR(PIMExport!DA144*1,IFERROR(SUBSTITUTE(PIMExport!DA144,".",",")*1,PIMExport!DA144))</f>
        <v>0</v>
      </c>
      <c r="DB146" s="47">
        <f>IFERROR(PIMExport!DB144*1,IFERROR(SUBSTITUTE(PIMExport!DB144,".",",")*1,PIMExport!DB144))</f>
        <v>0</v>
      </c>
      <c r="DC146" s="47">
        <f>IFERROR(PIMExport!DC144*1,IFERROR(SUBSTITUTE(PIMExport!DC144,".",",")*1,PIMExport!DC144))</f>
        <v>6.76</v>
      </c>
      <c r="DD146" s="47">
        <f>IFERROR(PIMExport!DD144*1,IFERROR(SUBSTITUTE(PIMExport!DD144,".",",")*1,PIMExport!DD144))</f>
        <v>0</v>
      </c>
      <c r="DE146" s="47">
        <f>IFERROR(PIMExport!DE144*1,IFERROR(SUBSTITUTE(PIMExport!DE144,".",",")*1,PIMExport!DE144))</f>
        <v>0</v>
      </c>
      <c r="DF146" s="47">
        <f>IFERROR(PIMExport!DF144*1,IFERROR(SUBSTITUTE(PIMExport!DF144,".",",")*1,PIMExport!DF144))</f>
        <v>0</v>
      </c>
      <c r="DG146" s="47">
        <f>IFERROR(PIMExport!DG144*1,IFERROR(SUBSTITUTE(PIMExport!DG144,".",",")*1,PIMExport!DG144))</f>
        <v>0</v>
      </c>
      <c r="DH146" s="47" t="str">
        <f>IFERROR(PIMExport!DH144*1,IFERROR(SUBSTITUTE(PIMExport!DH144,".",",")*1,PIMExport!DH144))</f>
        <v>Equal to or better than 0.025 mm</v>
      </c>
      <c r="DI146" s="47">
        <f>IFERROR(PIMExport!DI144*1,IFERROR(SUBSTITUTE(PIMExport!DI144,".",",")*1,PIMExport!DI144))</f>
        <v>0</v>
      </c>
      <c r="DJ146" s="47" t="str">
        <f>IFERROR(PIMExport!DJ144*1,IFERROR(SUBSTITUTE(PIMExport!DJ144,".",",")*1,PIMExport!DJ144))</f>
        <v>60 x 33 mm</v>
      </c>
      <c r="DK146" s="47" t="str">
        <f>IFERROR(PIMExport!DK144*1,IFERROR(SUBSTITUTE(PIMExport!DK144,".",",")*1,PIMExport!DK144))</f>
        <v>0.375 in</v>
      </c>
      <c r="DL146" s="47">
        <f>IFERROR(PIMExport!DL144*1,IFERROR(SUBSTITUTE(PIMExport!DL144,".",",")*1,PIMExport!DL144))</f>
        <v>65</v>
      </c>
      <c r="DM146" s="47">
        <f>IFERROR(PIMExport!DM144*1,IFERROR(SUBSTITUTE(PIMExport!DM144,".",",")*1,PIMExport!DM144))</f>
        <v>0</v>
      </c>
      <c r="DN146" s="47">
        <f>IFERROR(PIMExport!DN144*1,IFERROR(SUBSTITUTE(PIMExport!DN144,".",",")*1,PIMExport!DN144))</f>
        <v>0.8</v>
      </c>
      <c r="DO146" s="47" t="str">
        <f>IFERROR(PIMExport!DO144*1,IFERROR(SUBSTITUTE(PIMExport!DO144,".",",")*1,PIMExport!DO144))</f>
        <v>outside</v>
      </c>
    </row>
    <row r="147" spans="1:119">
      <c r="A147" s="47" t="str">
        <f>IFERROR(PIMExport!A145*1,IFERROR(SUBSTITUTE(PIMExport!A145,".",",")*1,PIMExport!A145))</f>
        <v>MS33LF0</v>
      </c>
      <c r="B147" s="47" t="str">
        <f>IFERROR(PIMExport!B145*1,IFERROR(SUBSTITUTE(PIMExport!B145,".",",")*1,PIMExport!B145))</f>
        <v>Leadscrew</v>
      </c>
      <c r="C147" s="47" t="str">
        <f>IFERROR(PIMExport!C145*1,IFERROR(SUBSTITUTE(PIMExport!C145,".",",")*1,PIMExport!C145))</f>
        <v>Ball Guide</v>
      </c>
      <c r="D147" s="47">
        <f>IFERROR(PIMExport!D145*1,IFERROR(SUBSTITUTE(PIMExport!D145,".",",")*1,PIMExport!D145))</f>
        <v>704</v>
      </c>
      <c r="E147" s="47">
        <f>IFERROR(PIMExport!E145*1,IFERROR(SUBSTITUTE(PIMExport!E145,".",",")*1,PIMExport!E145))</f>
        <v>0.12</v>
      </c>
      <c r="F147" s="47">
        <f>IFERROR(PIMExport!F145*1,IFERROR(SUBSTITUTE(PIMExport!F145,".",",")*1,PIMExport!F145))</f>
        <v>0</v>
      </c>
      <c r="G147" s="47">
        <f>IFERROR(PIMExport!G145*1,IFERROR(SUBSTITUTE(PIMExport!G145,".",",")*1,PIMExport!G145))</f>
        <v>0.69</v>
      </c>
      <c r="H147" s="47">
        <f>IFERROR(PIMExport!H145*1,IFERROR(SUBSTITUTE(PIMExport!H145,".",",")*1,PIMExport!H145))</f>
        <v>0.31</v>
      </c>
      <c r="I147" s="47">
        <f>IFERROR(PIMExport!I145*1,IFERROR(SUBSTITUTE(PIMExport!I145,".",",")*1,PIMExport!I145))</f>
        <v>34.5</v>
      </c>
      <c r="J147" s="47">
        <f>IFERROR(PIMExport!J145*1,IFERROR(SUBSTITUTE(PIMExport!J145,".",",")*1,PIMExport!J145))</f>
        <v>39</v>
      </c>
      <c r="K147" s="47">
        <f>IFERROR(PIMExport!K145*1,IFERROR(SUBSTITUTE(PIMExport!K145,".",",")*1,PIMExport!K145))</f>
        <v>15.4</v>
      </c>
      <c r="L147" s="47">
        <f>IFERROR(PIMExport!L145*1,IFERROR(SUBSTITUTE(PIMExport!L145,".",",")*1,PIMExport!L145))</f>
        <v>1.9999999999999999E-6</v>
      </c>
      <c r="M147" s="47">
        <f>IFERROR(PIMExport!M145*1,IFERROR(SUBSTITUTE(PIMExport!M145,".",",")*1,PIMExport!M145))</f>
        <v>0.79</v>
      </c>
      <c r="N147" s="47">
        <f>IFERROR(PIMExport!N145*1,IFERROR(SUBSTITUTE(PIMExport!N145,".",",")*1,PIMExport!N145))</f>
        <v>99999</v>
      </c>
      <c r="O147" s="47">
        <f>IFERROR(PIMExport!O145*1,IFERROR(SUBSTITUTE(PIMExport!O145,".",",")*1,PIMExport!O145))</f>
        <v>99999</v>
      </c>
      <c r="P147" s="47">
        <f>IFERROR(PIMExport!P145*1,IFERROR(SUBSTITUTE(PIMExport!P145,".",",")*1,PIMExport!P145))</f>
        <v>2000</v>
      </c>
      <c r="Q147" s="47">
        <f>IFERROR(PIMExport!Q145*1,IFERROR(SUBSTITUTE(PIMExport!Q145,".",",")*1,PIMExport!Q145))</f>
        <v>4.2000000000000003E-2</v>
      </c>
      <c r="R147" s="47">
        <f>IFERROR(PIMExport!R145*1,IFERROR(SUBSTITUTE(PIMExport!R145,".",",")*1,PIMExport!R145))</f>
        <v>4.2000000000000003E-2</v>
      </c>
      <c r="S147" s="47">
        <f>IFERROR(PIMExport!S145*1,IFERROR(SUBSTITUTE(PIMExport!S145,".",",")*1,PIMExport!S145))</f>
        <v>4.2000000000000003E-2</v>
      </c>
      <c r="T147" s="47">
        <f>IFERROR(PIMExport!T145*1,IFERROR(SUBSTITUTE(PIMExport!T145,".",",")*1,PIMExport!T145))</f>
        <v>0.5</v>
      </c>
      <c r="U147" s="47">
        <f>IFERROR(PIMExport!U145*1,IFERROR(SUBSTITUTE(PIMExport!U145,".",",")*1,PIMExport!U145))</f>
        <v>2E-3</v>
      </c>
      <c r="V147" s="47">
        <f>IFERROR(PIMExport!V145*1,IFERROR(SUBSTITUTE(PIMExport!V145,".",",")*1,PIMExport!V145))</f>
        <v>0</v>
      </c>
      <c r="W147" s="47">
        <f>IFERROR(PIMExport!W145*1,IFERROR(SUBSTITUTE(PIMExport!W145,".",",")*1,PIMExport!W145))</f>
        <v>0</v>
      </c>
      <c r="X147" s="47">
        <f>IFERROR(PIMExport!X145*1,IFERROR(SUBSTITUTE(PIMExport!X145,".",",")*1,PIMExport!X145))</f>
        <v>0</v>
      </c>
      <c r="Y147" s="47">
        <f>IFERROR(PIMExport!Y145*1,IFERROR(SUBSTITUTE(PIMExport!Y145,".",",")*1,PIMExport!Y145))</f>
        <v>80.099999999999994</v>
      </c>
      <c r="Z147" s="47">
        <f>IFERROR(PIMExport!Z145*1,IFERROR(SUBSTITUTE(PIMExport!Z145,".",",")*1,PIMExport!Z145))</f>
        <v>0</v>
      </c>
      <c r="AA147" s="47">
        <f>IFERROR(PIMExport!AA145*1,IFERROR(SUBSTITUTE(PIMExport!AA145,".",",")*1,PIMExport!AA145))</f>
        <v>0</v>
      </c>
      <c r="AB147" s="47">
        <f>IFERROR(PIMExport!AB145*1,IFERROR(SUBSTITUTE(PIMExport!AB145,".",",")*1,PIMExport!AB145))</f>
        <v>0</v>
      </c>
      <c r="AC147" s="47">
        <f>IFERROR(PIMExport!AC145*1,IFERROR(SUBSTITUTE(PIMExport!AC145,".",",")*1,PIMExport!AC145))</f>
        <v>0</v>
      </c>
      <c r="AD147" s="47">
        <f>IFERROR(PIMExport!AD145*1,IFERROR(SUBSTITUTE(PIMExport!AD145,".",",")*1,PIMExport!AD145))</f>
        <v>0</v>
      </c>
      <c r="AE147" s="47">
        <f>IFERROR(PIMExport!AE145*1,IFERROR(SUBSTITUTE(PIMExport!AE145,".",",")*1,PIMExport!AE145))</f>
        <v>150</v>
      </c>
      <c r="AF147" s="47">
        <f>IFERROR(PIMExport!AF145*1,IFERROR(SUBSTITUTE(PIMExport!AF145,".",",")*1,PIMExport!AF145))</f>
        <v>150</v>
      </c>
      <c r="AG147" s="47">
        <f>IFERROR(PIMExport!AG145*1,IFERROR(SUBSTITUTE(PIMExport!AG145,".",",")*1,PIMExport!AG145))</f>
        <v>2.8</v>
      </c>
      <c r="AH147" s="47">
        <f>IFERROR(PIMExport!AH145*1,IFERROR(SUBSTITUTE(PIMExport!AH145,".",",")*1,PIMExport!AH145))</f>
        <v>2.5</v>
      </c>
      <c r="AI147" s="47">
        <f>IFERROR(PIMExport!AI145*1,IFERROR(SUBSTITUTE(PIMExport!AI145,".",",")*1,PIMExport!AI145))</f>
        <v>5.0999999999999996</v>
      </c>
      <c r="AJ147" s="47">
        <f>IFERROR(PIMExport!AJ145*1,IFERROR(SUBSTITUTE(PIMExport!AJ145,".",",")*1,PIMExport!AJ145))</f>
        <v>0</v>
      </c>
      <c r="AK147" s="47">
        <f>IFERROR(PIMExport!AK145*1,IFERROR(SUBSTITUTE(PIMExport!AK145,".",",")*1,PIMExport!AK145))</f>
        <v>0</v>
      </c>
      <c r="AL147" s="47">
        <f>IFERROR(PIMExport!AL145*1,IFERROR(SUBSTITUTE(PIMExport!AL145,".",",")*1,PIMExport!AL145))</f>
        <v>0.3175</v>
      </c>
      <c r="AM147" s="47">
        <f>IFERROR(PIMExport!AM145*1,IFERROR(SUBSTITUTE(PIMExport!AM145,".",",")*1,PIMExport!AM145))</f>
        <v>9.8000000000000007</v>
      </c>
      <c r="AN147" s="47">
        <f>IFERROR(PIMExport!AN145*1,IFERROR(SUBSTITUTE(PIMExport!AN145,".",",")*1,PIMExport!AN145))</f>
        <v>1</v>
      </c>
      <c r="AO147" s="47">
        <f>IFERROR(PIMExport!AO145*1,IFERROR(SUBSTITUTE(PIMExport!AO145,".",",")*1,PIMExport!AO145))</f>
        <v>620</v>
      </c>
      <c r="AP147" s="47">
        <f>IFERROR(PIMExport!AP145*1,IFERROR(SUBSTITUTE(PIMExport!AP145,".",",")*1,PIMExport!AP145))</f>
        <v>0</v>
      </c>
      <c r="AQ147" s="47">
        <f>IFERROR(PIMExport!AQ145*1,IFERROR(SUBSTITUTE(PIMExport!AQ145,".",",")*1,PIMExport!AQ145))</f>
        <v>0</v>
      </c>
      <c r="AR147" s="47">
        <f>IFERROR(PIMExport!AR145*1,IFERROR(SUBSTITUTE(PIMExport!AR145,".",",")*1,PIMExport!AR145))</f>
        <v>0</v>
      </c>
      <c r="AS147" s="47">
        <f>IFERROR(PIMExport!AS145*1,IFERROR(SUBSTITUTE(PIMExport!AS145,".",",")*1,PIMExport!AS145))</f>
        <v>0</v>
      </c>
      <c r="AT147" s="47">
        <f>IFERROR(PIMExport!AT145*1,IFERROR(SUBSTITUTE(PIMExport!AT145,".",",")*1,PIMExport!AT145))</f>
        <v>0</v>
      </c>
      <c r="AU147" s="47">
        <f>IFERROR(PIMExport!AU145*1,IFERROR(SUBSTITUTE(PIMExport!AU145,".",",")*1,PIMExport!AU145))</f>
        <v>0</v>
      </c>
      <c r="AV147" s="47">
        <f>IFERROR(PIMExport!AV145*1,IFERROR(SUBSTITUTE(PIMExport!AV145,".",",")*1,PIMExport!AV145))</f>
        <v>0</v>
      </c>
      <c r="AW147" s="47">
        <f>IFERROR(PIMExport!AW145*1,IFERROR(SUBSTITUTE(PIMExport!AW145,".",",")*1,PIMExport!AW145))</f>
        <v>0</v>
      </c>
      <c r="AX147" s="47">
        <f>IFERROR(PIMExport!AX145*1,IFERROR(SUBSTITUTE(PIMExport!AX145,".",",")*1,PIMExport!AX145))</f>
        <v>0</v>
      </c>
      <c r="AY147" s="47">
        <f>IFERROR(PIMExport!AY145*1,IFERROR(SUBSTITUTE(PIMExport!AY145,".",",")*1,PIMExport!AY145))</f>
        <v>0</v>
      </c>
      <c r="AZ147" s="47">
        <f>IFERROR(PIMExport!AZ145*1,IFERROR(SUBSTITUTE(PIMExport!AZ145,".",",")*1,PIMExport!AZ145))</f>
        <v>0</v>
      </c>
      <c r="BA147" s="47">
        <f>IFERROR(PIMExport!BA145*1,IFERROR(SUBSTITUTE(PIMExport!BA145,".",",")*1,PIMExport!BA145))</f>
        <v>0</v>
      </c>
      <c r="BB147" s="47">
        <f>IFERROR(PIMExport!BB145*1,IFERROR(SUBSTITUTE(PIMExport!BB145,".",",")*1,PIMExport!BB145))</f>
        <v>0</v>
      </c>
      <c r="BC147" s="47">
        <f>IFERROR(PIMExport!BC145*1,IFERROR(SUBSTITUTE(PIMExport!BC145,".",",")*1,PIMExport!BC145))</f>
        <v>0</v>
      </c>
      <c r="BD147" s="47">
        <f>IFERROR(PIMExport!BD145*1,IFERROR(SUBSTITUTE(PIMExport!BD145,".",",")*1,PIMExport!BD145))</f>
        <v>0</v>
      </c>
      <c r="BE147" s="47">
        <f>IFERROR(PIMExport!BE145*1,IFERROR(SUBSTITUTE(PIMExport!BE145,".",",")*1,PIMExport!BE145))</f>
        <v>0</v>
      </c>
      <c r="BF147" s="47">
        <f>IFERROR(PIMExport!BF145*1,IFERROR(SUBSTITUTE(PIMExport!BF145,".",",")*1,PIMExport!BF145))</f>
        <v>0</v>
      </c>
      <c r="BG147" s="47">
        <f>IFERROR(PIMExport!BG145*1,IFERROR(SUBSTITUTE(PIMExport!BG145,".",",")*1,PIMExport!BG145))</f>
        <v>96</v>
      </c>
      <c r="BH147" s="47">
        <f>IFERROR(PIMExport!BH145*1,IFERROR(SUBSTITUTE(PIMExport!BH145,".",",")*1,PIMExport!BH145))</f>
        <v>0</v>
      </c>
      <c r="BI147" s="47">
        <f>IFERROR(PIMExport!BI145*1,IFERROR(SUBSTITUTE(PIMExport!BI145,".",",")*1,PIMExport!BI145))</f>
        <v>0</v>
      </c>
      <c r="BJ147" s="47">
        <f>IFERROR(PIMExport!BJ145*1,IFERROR(SUBSTITUTE(PIMExport!BJ145,".",",")*1,PIMExport!BJ145))</f>
        <v>0</v>
      </c>
      <c r="BK147" s="47">
        <f>IFERROR(PIMExport!BK145*1,IFERROR(SUBSTITUTE(PIMExport!BK145,".",",")*1,PIMExport!BK145))</f>
        <v>0</v>
      </c>
      <c r="BL147" s="47">
        <f>IFERROR(PIMExport!BL145*1,IFERROR(SUBSTITUTE(PIMExport!BL145,".",",")*1,PIMExport!BL145))</f>
        <v>0</v>
      </c>
      <c r="BM147" s="47">
        <f>IFERROR(PIMExport!BM145*1,IFERROR(SUBSTITUTE(PIMExport!BM145,".",",")*1,PIMExport!BM145))</f>
        <v>0</v>
      </c>
      <c r="BN147" s="47">
        <f>IFERROR(PIMExport!BN145*1,IFERROR(SUBSTITUTE(PIMExport!BN145,".",",")*1,PIMExport!BN145))</f>
        <v>0</v>
      </c>
      <c r="BO147" s="47">
        <f>IFERROR(PIMExport!BO145*1,IFERROR(SUBSTITUTE(PIMExport!BO145,".",",")*1,PIMExport!BO145))</f>
        <v>0</v>
      </c>
      <c r="BP147" s="47">
        <f>IFERROR(PIMExport!BP145*1,IFERROR(SUBSTITUTE(PIMExport!BP145,".",",")*1,PIMExport!BP145))</f>
        <v>0</v>
      </c>
      <c r="BQ147" s="47">
        <f>IFERROR(PIMExport!BQ145*1,IFERROR(SUBSTITUTE(PIMExport!BQ145,".",",")*1,PIMExport!BQ145))</f>
        <v>0</v>
      </c>
      <c r="BR147" s="47">
        <f>IFERROR(PIMExport!BR145*1,IFERROR(SUBSTITUTE(PIMExport!BR145,".",",")*1,PIMExport!BR145))</f>
        <v>0</v>
      </c>
      <c r="BS147" s="47">
        <f>IFERROR(PIMExport!BS145*1,IFERROR(SUBSTITUTE(PIMExport!BS145,".",",")*1,PIMExport!BS145))</f>
        <v>0</v>
      </c>
      <c r="BT147" s="47">
        <f>IFERROR(PIMExport!BT145*1,IFERROR(SUBSTITUTE(PIMExport!BT145,".",",")*1,PIMExport!BT145))</f>
        <v>0</v>
      </c>
      <c r="BU147" s="47">
        <f>IFERROR(PIMExport!BU145*1,IFERROR(SUBSTITUTE(PIMExport!BU145,".",",")*1,PIMExport!BU145))</f>
        <v>0</v>
      </c>
      <c r="BV147" s="47">
        <f>IFERROR(PIMExport!BV145*1,IFERROR(SUBSTITUTE(PIMExport!BV145,".",",")*1,PIMExport!BV145))</f>
        <v>0</v>
      </c>
      <c r="BW147" s="47">
        <f>IFERROR(PIMExport!BW145*1,IFERROR(SUBSTITUTE(PIMExport!BW145,".",",")*1,PIMExport!BW145))</f>
        <v>0</v>
      </c>
      <c r="BX147" s="47">
        <f>IFERROR(PIMExport!BX145*1,IFERROR(SUBSTITUTE(PIMExport!BX145,".",",")*1,PIMExport!BX145))</f>
        <v>0</v>
      </c>
      <c r="BY147" s="47">
        <f>IFERROR(PIMExport!BY145*1,IFERROR(SUBSTITUTE(PIMExport!BY145,".",",")*1,PIMExport!BY145))</f>
        <v>0</v>
      </c>
      <c r="BZ147" s="47">
        <f>IFERROR(PIMExport!BZ145*1,IFERROR(SUBSTITUTE(PIMExport!BZ145,".",",")*1,PIMExport!BZ145))</f>
        <v>0</v>
      </c>
      <c r="CA147" s="47">
        <f>IFERROR(PIMExport!CA145*1,IFERROR(SUBSTITUTE(PIMExport!CA145,".",",")*1,PIMExport!CA145))</f>
        <v>0</v>
      </c>
      <c r="CB147" s="47">
        <f>IFERROR(PIMExport!CB145*1,IFERROR(SUBSTITUTE(PIMExport!CB145,".",",")*1,PIMExport!CB145))</f>
        <v>0</v>
      </c>
      <c r="CC147" s="47">
        <f>IFERROR(PIMExport!CC145*1,IFERROR(SUBSTITUTE(PIMExport!CC145,".",",")*1,PIMExport!CC145))</f>
        <v>0</v>
      </c>
      <c r="CD147" s="47">
        <f>IFERROR(PIMExport!CD145*1,IFERROR(SUBSTITUTE(PIMExport!CD145,".",",")*1,PIMExport!CD145))</f>
        <v>0</v>
      </c>
      <c r="CE147" s="47">
        <f>IFERROR(PIMExport!CE145*1,IFERROR(SUBSTITUTE(PIMExport!CE145,".",",")*1,PIMExport!CE145))</f>
        <v>0</v>
      </c>
      <c r="CF147" s="47">
        <f>IFERROR(PIMExport!CF145*1,IFERROR(SUBSTITUTE(PIMExport!CF145,".",",")*1,PIMExport!CF145))</f>
        <v>0</v>
      </c>
      <c r="CG147" s="47">
        <f>IFERROR(PIMExport!CG145*1,IFERROR(SUBSTITUTE(PIMExport!CG145,".",",")*1,PIMExport!CG145))</f>
        <v>0</v>
      </c>
      <c r="CH147" s="47">
        <f>IFERROR(PIMExport!CH145*1,IFERROR(SUBSTITUTE(PIMExport!CH145,".",",")*1,PIMExport!CH145))</f>
        <v>0</v>
      </c>
      <c r="CI147" s="47">
        <f>IFERROR(PIMExport!CI145*1,IFERROR(SUBSTITUTE(PIMExport!CI145,".",",")*1,PIMExport!CI145))</f>
        <v>0</v>
      </c>
      <c r="CJ147" s="47">
        <f>IFERROR(PIMExport!CJ145*1,IFERROR(SUBSTITUTE(PIMExport!CJ145,".",",")*1,PIMExport!CJ145))</f>
        <v>0</v>
      </c>
      <c r="CK147" s="47">
        <f>IFERROR(PIMExport!CK145*1,IFERROR(SUBSTITUTE(PIMExport!CK145,".",",")*1,PIMExport!CK145))</f>
        <v>0</v>
      </c>
      <c r="CL147" s="47">
        <f>IFERROR(PIMExport!CL145*1,IFERROR(SUBSTITUTE(PIMExport!CL145,".",",")*1,PIMExport!CL145))</f>
        <v>0</v>
      </c>
      <c r="CM147" s="47">
        <f>IFERROR(PIMExport!CM145*1,IFERROR(SUBSTITUTE(PIMExport!CM145,".",",")*1,PIMExport!CM145))</f>
        <v>0</v>
      </c>
      <c r="CN147" s="47">
        <f>IFERROR(PIMExport!CN145*1,IFERROR(SUBSTITUTE(PIMExport!CN145,".",",")*1,PIMExport!CN145))</f>
        <v>0</v>
      </c>
      <c r="CO147" s="47">
        <f>IFERROR(PIMExport!CO145*1,IFERROR(SUBSTITUTE(PIMExport!CO145,".",",")*1,PIMExport!CO145))</f>
        <v>0</v>
      </c>
      <c r="CP147" s="47">
        <f>IFERROR(PIMExport!CP145*1,IFERROR(SUBSTITUTE(PIMExport!CP145,".",",")*1,PIMExport!CP145))</f>
        <v>0</v>
      </c>
      <c r="CQ147" s="47">
        <f>IFERROR(PIMExport!CQ145*1,IFERROR(SUBSTITUTE(PIMExport!CQ145,".",",")*1,PIMExport!CQ145))</f>
        <v>0</v>
      </c>
      <c r="CR147" s="47">
        <f>IFERROR(PIMExport!CR145*1,IFERROR(SUBSTITUTE(PIMExport!CR145,".",",")*1,PIMExport!CR145))</f>
        <v>0</v>
      </c>
      <c r="CS147" s="47">
        <f>IFERROR(PIMExport!CS145*1,IFERROR(SUBSTITUTE(PIMExport!CS145,".",",")*1,PIMExport!CS145))</f>
        <v>0</v>
      </c>
      <c r="CT147" s="47">
        <f>IFERROR(PIMExport!CT145*1,IFERROR(SUBSTITUTE(PIMExport!CT145,".",",")*1,PIMExport!CT145))</f>
        <v>0</v>
      </c>
      <c r="CU147" s="47">
        <f>IFERROR(PIMExport!CU145*1,IFERROR(SUBSTITUTE(PIMExport!CU145,".",",")*1,PIMExport!CU145))</f>
        <v>9.5249999999999897</v>
      </c>
      <c r="CV147" s="47">
        <f>IFERROR(PIMExport!CV145*1,IFERROR(SUBSTITUTE(PIMExport!CV145,".",",")*1,PIMExport!CV145))</f>
        <v>0</v>
      </c>
      <c r="CW147" s="47">
        <f>IFERROR(PIMExport!CW145*1,IFERROR(SUBSTITUTE(PIMExport!CW145,".",",")*1,PIMExport!CW145))</f>
        <v>6.3999999999999997E-6</v>
      </c>
      <c r="CX147" s="47">
        <f>IFERROR(PIMExport!CX145*1,IFERROR(SUBSTITUTE(PIMExport!CX145,".",",")*1,PIMExport!CX145))</f>
        <v>0</v>
      </c>
      <c r="CY147" s="47">
        <f>IFERROR(PIMExport!CY145*1,IFERROR(SUBSTITUTE(PIMExport!CY145,".",",")*1,PIMExport!CY145))</f>
        <v>0</v>
      </c>
      <c r="CZ147" s="47">
        <f>IFERROR(PIMExport!CZ145*1,IFERROR(SUBSTITUTE(PIMExport!CZ145,".",",")*1,PIMExport!CZ145))</f>
        <v>500</v>
      </c>
      <c r="DA147" s="47">
        <f>IFERROR(PIMExport!DA145*1,IFERROR(SUBSTITUTE(PIMExport!DA145,".",",")*1,PIMExport!DA145))</f>
        <v>0</v>
      </c>
      <c r="DB147" s="47">
        <f>IFERROR(PIMExport!DB145*1,IFERROR(SUBSTITUTE(PIMExport!DB145,".",",")*1,PIMExport!DB145))</f>
        <v>0</v>
      </c>
      <c r="DC147" s="47">
        <f>IFERROR(PIMExport!DC145*1,IFERROR(SUBSTITUTE(PIMExport!DC145,".",",")*1,PIMExport!DC145))</f>
        <v>6.76</v>
      </c>
      <c r="DD147" s="47">
        <f>IFERROR(PIMExport!DD145*1,IFERROR(SUBSTITUTE(PIMExport!DD145,".",",")*1,PIMExport!DD145))</f>
        <v>0</v>
      </c>
      <c r="DE147" s="47">
        <f>IFERROR(PIMExport!DE145*1,IFERROR(SUBSTITUTE(PIMExport!DE145,".",",")*1,PIMExport!DE145))</f>
        <v>0</v>
      </c>
      <c r="DF147" s="47">
        <f>IFERROR(PIMExport!DF145*1,IFERROR(SUBSTITUTE(PIMExport!DF145,".",",")*1,PIMExport!DF145))</f>
        <v>0</v>
      </c>
      <c r="DG147" s="47">
        <f>IFERROR(PIMExport!DG145*1,IFERROR(SUBSTITUTE(PIMExport!DG145,".",",")*1,PIMExport!DG145))</f>
        <v>0</v>
      </c>
      <c r="DH147" s="47" t="str">
        <f>IFERROR(PIMExport!DH145*1,IFERROR(SUBSTITUTE(PIMExport!DH145,".",",")*1,PIMExport!DH145))</f>
        <v>Equal to or better than 0.025 mm</v>
      </c>
      <c r="DI147" s="47">
        <f>IFERROR(PIMExport!DI145*1,IFERROR(SUBSTITUTE(PIMExport!DI145,".",",")*1,PIMExport!DI145))</f>
        <v>0</v>
      </c>
      <c r="DJ147" s="47" t="str">
        <f>IFERROR(PIMExport!DJ145*1,IFERROR(SUBSTITUTE(PIMExport!DJ145,".",",")*1,PIMExport!DJ145))</f>
        <v>60 x 33 mm</v>
      </c>
      <c r="DK147" s="47" t="str">
        <f>IFERROR(PIMExport!DK145*1,IFERROR(SUBSTITUTE(PIMExport!DK145,".",",")*1,PIMExport!DK145))</f>
        <v>0.375 in</v>
      </c>
      <c r="DL147" s="47">
        <f>IFERROR(PIMExport!DL145*1,IFERROR(SUBSTITUTE(PIMExport!DL145,".",",")*1,PIMExport!DL145))</f>
        <v>65</v>
      </c>
      <c r="DM147" s="47">
        <f>IFERROR(PIMExport!DM145*1,IFERROR(SUBSTITUTE(PIMExport!DM145,".",",")*1,PIMExport!DM145))</f>
        <v>0</v>
      </c>
      <c r="DN147" s="47">
        <f>IFERROR(PIMExport!DN145*1,IFERROR(SUBSTITUTE(PIMExport!DN145,".",",")*1,PIMExport!DN145))</f>
        <v>0.8</v>
      </c>
      <c r="DO147" s="47" t="str">
        <f>IFERROR(PIMExport!DO145*1,IFERROR(SUBSTITUTE(PIMExport!DO145,".",",")*1,PIMExport!DO145))</f>
        <v>outside</v>
      </c>
    </row>
    <row r="148" spans="1:119">
      <c r="A148" s="47" t="str">
        <f>IFERROR(PIMExport!A146*1,IFERROR(SUBSTITUTE(PIMExport!A146,".",",")*1,PIMExport!A146))</f>
        <v>MS33LG0</v>
      </c>
      <c r="B148" s="47" t="str">
        <f>IFERROR(PIMExport!B146*1,IFERROR(SUBSTITUTE(PIMExport!B146,".",",")*1,PIMExport!B146))</f>
        <v>Leadscrew</v>
      </c>
      <c r="C148" s="47" t="str">
        <f>IFERROR(PIMExport!C146*1,IFERROR(SUBSTITUTE(PIMExport!C146,".",",")*1,PIMExport!C146))</f>
        <v>Ball Guide</v>
      </c>
      <c r="D148" s="47">
        <f>IFERROR(PIMExport!D146*1,IFERROR(SUBSTITUTE(PIMExport!D146,".",",")*1,PIMExport!D146))</f>
        <v>704</v>
      </c>
      <c r="E148" s="47">
        <f>IFERROR(PIMExport!E146*1,IFERROR(SUBSTITUTE(PIMExport!E146,".",",")*1,PIMExport!E146))</f>
        <v>0.12</v>
      </c>
      <c r="F148" s="47">
        <f>IFERROR(PIMExport!F146*1,IFERROR(SUBSTITUTE(PIMExport!F146,".",",")*1,PIMExport!F146))</f>
        <v>0</v>
      </c>
      <c r="G148" s="47">
        <f>IFERROR(PIMExport!G146*1,IFERROR(SUBSTITUTE(PIMExport!G146,".",",")*1,PIMExport!G146))</f>
        <v>0.69</v>
      </c>
      <c r="H148" s="47">
        <f>IFERROR(PIMExport!H146*1,IFERROR(SUBSTITUTE(PIMExport!H146,".",",")*1,PIMExport!H146))</f>
        <v>0.31</v>
      </c>
      <c r="I148" s="47">
        <f>IFERROR(PIMExport!I146*1,IFERROR(SUBSTITUTE(PIMExport!I146,".",",")*1,PIMExport!I146))</f>
        <v>34.5</v>
      </c>
      <c r="J148" s="47">
        <f>IFERROR(PIMExport!J146*1,IFERROR(SUBSTITUTE(PIMExport!J146,".",",")*1,PIMExport!J146))</f>
        <v>39</v>
      </c>
      <c r="K148" s="47">
        <f>IFERROR(PIMExport!K146*1,IFERROR(SUBSTITUTE(PIMExport!K146,".",",")*1,PIMExport!K146))</f>
        <v>15.4</v>
      </c>
      <c r="L148" s="47">
        <f>IFERROR(PIMExport!L146*1,IFERROR(SUBSTITUTE(PIMExport!L146,".",",")*1,PIMExport!L146))</f>
        <v>1.9999999999999999E-6</v>
      </c>
      <c r="M148" s="47">
        <f>IFERROR(PIMExport!M146*1,IFERROR(SUBSTITUTE(PIMExport!M146,".",",")*1,PIMExport!M146))</f>
        <v>0.81</v>
      </c>
      <c r="N148" s="47">
        <f>IFERROR(PIMExport!N146*1,IFERROR(SUBSTITUTE(PIMExport!N146,".",",")*1,PIMExport!N146))</f>
        <v>99999</v>
      </c>
      <c r="O148" s="47">
        <f>IFERROR(PIMExport!O146*1,IFERROR(SUBSTITUTE(PIMExport!O146,".",",")*1,PIMExport!O146))</f>
        <v>99999</v>
      </c>
      <c r="P148" s="47">
        <f>IFERROR(PIMExport!P146*1,IFERROR(SUBSTITUTE(PIMExport!P146,".",",")*1,PIMExport!P146))</f>
        <v>2000</v>
      </c>
      <c r="Q148" s="47">
        <f>IFERROR(PIMExport!Q146*1,IFERROR(SUBSTITUTE(PIMExport!Q146,".",",")*1,PIMExport!Q146))</f>
        <v>4.2000000000000003E-2</v>
      </c>
      <c r="R148" s="47">
        <f>IFERROR(PIMExport!R146*1,IFERROR(SUBSTITUTE(PIMExport!R146,".",",")*1,PIMExport!R146))</f>
        <v>4.2000000000000003E-2</v>
      </c>
      <c r="S148" s="47">
        <f>IFERROR(PIMExport!S146*1,IFERROR(SUBSTITUTE(PIMExport!S146,".",",")*1,PIMExport!S146))</f>
        <v>4.2000000000000003E-2</v>
      </c>
      <c r="T148" s="47">
        <f>IFERROR(PIMExport!T146*1,IFERROR(SUBSTITUTE(PIMExport!T146,".",",")*1,PIMExport!T146))</f>
        <v>0.5</v>
      </c>
      <c r="U148" s="47">
        <f>IFERROR(PIMExport!U146*1,IFERROR(SUBSTITUTE(PIMExport!U146,".",",")*1,PIMExport!U146))</f>
        <v>2E-3</v>
      </c>
      <c r="V148" s="47">
        <f>IFERROR(PIMExport!V146*1,IFERROR(SUBSTITUTE(PIMExport!V146,".",",")*1,PIMExport!V146))</f>
        <v>0</v>
      </c>
      <c r="W148" s="47">
        <f>IFERROR(PIMExport!W146*1,IFERROR(SUBSTITUTE(PIMExport!W146,".",",")*1,PIMExport!W146))</f>
        <v>0</v>
      </c>
      <c r="X148" s="47">
        <f>IFERROR(PIMExport!X146*1,IFERROR(SUBSTITUTE(PIMExport!X146,".",",")*1,PIMExport!X146))</f>
        <v>0</v>
      </c>
      <c r="Y148" s="47">
        <f>IFERROR(PIMExport!Y146*1,IFERROR(SUBSTITUTE(PIMExport!Y146,".",",")*1,PIMExport!Y146))</f>
        <v>80.099999999999994</v>
      </c>
      <c r="Z148" s="47">
        <f>IFERROR(PIMExport!Z146*1,IFERROR(SUBSTITUTE(PIMExport!Z146,".",",")*1,PIMExport!Z146))</f>
        <v>0</v>
      </c>
      <c r="AA148" s="47">
        <f>IFERROR(PIMExport!AA146*1,IFERROR(SUBSTITUTE(PIMExport!AA146,".",",")*1,PIMExport!AA146))</f>
        <v>0</v>
      </c>
      <c r="AB148" s="47">
        <f>IFERROR(PIMExport!AB146*1,IFERROR(SUBSTITUTE(PIMExport!AB146,".",",")*1,PIMExport!AB146))</f>
        <v>0</v>
      </c>
      <c r="AC148" s="47">
        <f>IFERROR(PIMExport!AC146*1,IFERROR(SUBSTITUTE(PIMExport!AC146,".",",")*1,PIMExport!AC146))</f>
        <v>0</v>
      </c>
      <c r="AD148" s="47">
        <f>IFERROR(PIMExport!AD146*1,IFERROR(SUBSTITUTE(PIMExport!AD146,".",",")*1,PIMExport!AD146))</f>
        <v>0</v>
      </c>
      <c r="AE148" s="47">
        <f>IFERROR(PIMExport!AE146*1,IFERROR(SUBSTITUTE(PIMExport!AE146,".",",")*1,PIMExport!AE146))</f>
        <v>150</v>
      </c>
      <c r="AF148" s="47">
        <f>IFERROR(PIMExport!AF146*1,IFERROR(SUBSTITUTE(PIMExport!AF146,".",",")*1,PIMExport!AF146))</f>
        <v>150</v>
      </c>
      <c r="AG148" s="47">
        <f>IFERROR(PIMExport!AG146*1,IFERROR(SUBSTITUTE(PIMExport!AG146,".",",")*1,PIMExport!AG146))</f>
        <v>2.8</v>
      </c>
      <c r="AH148" s="47">
        <f>IFERROR(PIMExport!AH146*1,IFERROR(SUBSTITUTE(PIMExport!AH146,".",",")*1,PIMExport!AH146))</f>
        <v>2.5</v>
      </c>
      <c r="AI148" s="47">
        <f>IFERROR(PIMExport!AI146*1,IFERROR(SUBSTITUTE(PIMExport!AI146,".",",")*1,PIMExport!AI146))</f>
        <v>5.0999999999999996</v>
      </c>
      <c r="AJ148" s="47">
        <f>IFERROR(PIMExport!AJ146*1,IFERROR(SUBSTITUTE(PIMExport!AJ146,".",",")*1,PIMExport!AJ146))</f>
        <v>0</v>
      </c>
      <c r="AK148" s="47">
        <f>IFERROR(PIMExport!AK146*1,IFERROR(SUBSTITUTE(PIMExport!AK146,".",",")*1,PIMExport!AK146))</f>
        <v>0</v>
      </c>
      <c r="AL148" s="47">
        <f>IFERROR(PIMExport!AL146*1,IFERROR(SUBSTITUTE(PIMExport!AL146,".",",")*1,PIMExport!AL146))</f>
        <v>0.42341800000000002</v>
      </c>
      <c r="AM148" s="47">
        <f>IFERROR(PIMExport!AM146*1,IFERROR(SUBSTITUTE(PIMExport!AM146,".",",")*1,PIMExport!AM146))</f>
        <v>9.8000000000000007</v>
      </c>
      <c r="AN148" s="47">
        <f>IFERROR(PIMExport!AN146*1,IFERROR(SUBSTITUTE(PIMExport!AN146,".",",")*1,PIMExport!AN146))</f>
        <v>1</v>
      </c>
      <c r="AO148" s="47">
        <f>IFERROR(PIMExport!AO146*1,IFERROR(SUBSTITUTE(PIMExport!AO146,".",",")*1,PIMExport!AO146))</f>
        <v>620</v>
      </c>
      <c r="AP148" s="47">
        <f>IFERROR(PIMExport!AP146*1,IFERROR(SUBSTITUTE(PIMExport!AP146,".",",")*1,PIMExport!AP146))</f>
        <v>0</v>
      </c>
      <c r="AQ148" s="47">
        <f>IFERROR(PIMExport!AQ146*1,IFERROR(SUBSTITUTE(PIMExport!AQ146,".",",")*1,PIMExport!AQ146))</f>
        <v>0</v>
      </c>
      <c r="AR148" s="47">
        <f>IFERROR(PIMExport!AR146*1,IFERROR(SUBSTITUTE(PIMExport!AR146,".",",")*1,PIMExport!AR146))</f>
        <v>0</v>
      </c>
      <c r="AS148" s="47">
        <f>IFERROR(PIMExport!AS146*1,IFERROR(SUBSTITUTE(PIMExport!AS146,".",",")*1,PIMExport!AS146))</f>
        <v>0</v>
      </c>
      <c r="AT148" s="47">
        <f>IFERROR(PIMExport!AT146*1,IFERROR(SUBSTITUTE(PIMExport!AT146,".",",")*1,PIMExport!AT146))</f>
        <v>0</v>
      </c>
      <c r="AU148" s="47">
        <f>IFERROR(PIMExport!AU146*1,IFERROR(SUBSTITUTE(PIMExport!AU146,".",",")*1,PIMExport!AU146))</f>
        <v>0</v>
      </c>
      <c r="AV148" s="47">
        <f>IFERROR(PIMExport!AV146*1,IFERROR(SUBSTITUTE(PIMExport!AV146,".",",")*1,PIMExport!AV146))</f>
        <v>0</v>
      </c>
      <c r="AW148" s="47">
        <f>IFERROR(PIMExport!AW146*1,IFERROR(SUBSTITUTE(PIMExport!AW146,".",",")*1,PIMExport!AW146))</f>
        <v>0</v>
      </c>
      <c r="AX148" s="47">
        <f>IFERROR(PIMExport!AX146*1,IFERROR(SUBSTITUTE(PIMExport!AX146,".",",")*1,PIMExport!AX146))</f>
        <v>0</v>
      </c>
      <c r="AY148" s="47">
        <f>IFERROR(PIMExport!AY146*1,IFERROR(SUBSTITUTE(PIMExport!AY146,".",",")*1,PIMExport!AY146))</f>
        <v>0</v>
      </c>
      <c r="AZ148" s="47">
        <f>IFERROR(PIMExport!AZ146*1,IFERROR(SUBSTITUTE(PIMExport!AZ146,".",",")*1,PIMExport!AZ146))</f>
        <v>0</v>
      </c>
      <c r="BA148" s="47">
        <f>IFERROR(PIMExport!BA146*1,IFERROR(SUBSTITUTE(PIMExport!BA146,".",",")*1,PIMExport!BA146))</f>
        <v>0</v>
      </c>
      <c r="BB148" s="47">
        <f>IFERROR(PIMExport!BB146*1,IFERROR(SUBSTITUTE(PIMExport!BB146,".",",")*1,PIMExport!BB146))</f>
        <v>0</v>
      </c>
      <c r="BC148" s="47">
        <f>IFERROR(PIMExport!BC146*1,IFERROR(SUBSTITUTE(PIMExport!BC146,".",",")*1,PIMExport!BC146))</f>
        <v>0</v>
      </c>
      <c r="BD148" s="47">
        <f>IFERROR(PIMExport!BD146*1,IFERROR(SUBSTITUTE(PIMExport!BD146,".",",")*1,PIMExport!BD146))</f>
        <v>0</v>
      </c>
      <c r="BE148" s="47">
        <f>IFERROR(PIMExport!BE146*1,IFERROR(SUBSTITUTE(PIMExport!BE146,".",",")*1,PIMExport!BE146))</f>
        <v>0</v>
      </c>
      <c r="BF148" s="47">
        <f>IFERROR(PIMExport!BF146*1,IFERROR(SUBSTITUTE(PIMExport!BF146,".",",")*1,PIMExport!BF146))</f>
        <v>0</v>
      </c>
      <c r="BG148" s="47">
        <f>IFERROR(PIMExport!BG146*1,IFERROR(SUBSTITUTE(PIMExport!BG146,".",",")*1,PIMExport!BG146))</f>
        <v>96</v>
      </c>
      <c r="BH148" s="47">
        <f>IFERROR(PIMExport!BH146*1,IFERROR(SUBSTITUTE(PIMExport!BH146,".",",")*1,PIMExport!BH146))</f>
        <v>0</v>
      </c>
      <c r="BI148" s="47">
        <f>IFERROR(PIMExport!BI146*1,IFERROR(SUBSTITUTE(PIMExport!BI146,".",",")*1,PIMExport!BI146))</f>
        <v>0</v>
      </c>
      <c r="BJ148" s="47">
        <f>IFERROR(PIMExport!BJ146*1,IFERROR(SUBSTITUTE(PIMExport!BJ146,".",",")*1,PIMExport!BJ146))</f>
        <v>0</v>
      </c>
      <c r="BK148" s="47">
        <f>IFERROR(PIMExport!BK146*1,IFERROR(SUBSTITUTE(PIMExport!BK146,".",",")*1,PIMExport!BK146))</f>
        <v>0</v>
      </c>
      <c r="BL148" s="47">
        <f>IFERROR(PIMExport!BL146*1,IFERROR(SUBSTITUTE(PIMExport!BL146,".",",")*1,PIMExport!BL146))</f>
        <v>0</v>
      </c>
      <c r="BM148" s="47">
        <f>IFERROR(PIMExport!BM146*1,IFERROR(SUBSTITUTE(PIMExport!BM146,".",",")*1,PIMExport!BM146))</f>
        <v>0</v>
      </c>
      <c r="BN148" s="47">
        <f>IFERROR(PIMExport!BN146*1,IFERROR(SUBSTITUTE(PIMExport!BN146,".",",")*1,PIMExport!BN146))</f>
        <v>0</v>
      </c>
      <c r="BO148" s="47">
        <f>IFERROR(PIMExport!BO146*1,IFERROR(SUBSTITUTE(PIMExport!BO146,".",",")*1,PIMExport!BO146))</f>
        <v>0</v>
      </c>
      <c r="BP148" s="47">
        <f>IFERROR(PIMExport!BP146*1,IFERROR(SUBSTITUTE(PIMExport!BP146,".",",")*1,PIMExport!BP146))</f>
        <v>0</v>
      </c>
      <c r="BQ148" s="47">
        <f>IFERROR(PIMExport!BQ146*1,IFERROR(SUBSTITUTE(PIMExport!BQ146,".",",")*1,PIMExport!BQ146))</f>
        <v>0</v>
      </c>
      <c r="BR148" s="47">
        <f>IFERROR(PIMExport!BR146*1,IFERROR(SUBSTITUTE(PIMExport!BR146,".",",")*1,PIMExport!BR146))</f>
        <v>0</v>
      </c>
      <c r="BS148" s="47">
        <f>IFERROR(PIMExport!BS146*1,IFERROR(SUBSTITUTE(PIMExport!BS146,".",",")*1,PIMExport!BS146))</f>
        <v>0</v>
      </c>
      <c r="BT148" s="47">
        <f>IFERROR(PIMExport!BT146*1,IFERROR(SUBSTITUTE(PIMExport!BT146,".",",")*1,PIMExport!BT146))</f>
        <v>0</v>
      </c>
      <c r="BU148" s="47">
        <f>IFERROR(PIMExport!BU146*1,IFERROR(SUBSTITUTE(PIMExport!BU146,".",",")*1,PIMExport!BU146))</f>
        <v>0</v>
      </c>
      <c r="BV148" s="47">
        <f>IFERROR(PIMExport!BV146*1,IFERROR(SUBSTITUTE(PIMExport!BV146,".",",")*1,PIMExport!BV146))</f>
        <v>0</v>
      </c>
      <c r="BW148" s="47">
        <f>IFERROR(PIMExport!BW146*1,IFERROR(SUBSTITUTE(PIMExport!BW146,".",",")*1,PIMExport!BW146))</f>
        <v>0</v>
      </c>
      <c r="BX148" s="47">
        <f>IFERROR(PIMExport!BX146*1,IFERROR(SUBSTITUTE(PIMExport!BX146,".",",")*1,PIMExport!BX146))</f>
        <v>0</v>
      </c>
      <c r="BY148" s="47">
        <f>IFERROR(PIMExport!BY146*1,IFERROR(SUBSTITUTE(PIMExport!BY146,".",",")*1,PIMExport!BY146))</f>
        <v>0</v>
      </c>
      <c r="BZ148" s="47">
        <f>IFERROR(PIMExport!BZ146*1,IFERROR(SUBSTITUTE(PIMExport!BZ146,".",",")*1,PIMExport!BZ146))</f>
        <v>0</v>
      </c>
      <c r="CA148" s="47">
        <f>IFERROR(PIMExport!CA146*1,IFERROR(SUBSTITUTE(PIMExport!CA146,".",",")*1,PIMExport!CA146))</f>
        <v>0</v>
      </c>
      <c r="CB148" s="47">
        <f>IFERROR(PIMExport!CB146*1,IFERROR(SUBSTITUTE(PIMExport!CB146,".",",")*1,PIMExport!CB146))</f>
        <v>0</v>
      </c>
      <c r="CC148" s="47">
        <f>IFERROR(PIMExport!CC146*1,IFERROR(SUBSTITUTE(PIMExport!CC146,".",",")*1,PIMExport!CC146))</f>
        <v>0</v>
      </c>
      <c r="CD148" s="47">
        <f>IFERROR(PIMExport!CD146*1,IFERROR(SUBSTITUTE(PIMExport!CD146,".",",")*1,PIMExport!CD146))</f>
        <v>0</v>
      </c>
      <c r="CE148" s="47">
        <f>IFERROR(PIMExport!CE146*1,IFERROR(SUBSTITUTE(PIMExport!CE146,".",",")*1,PIMExport!CE146))</f>
        <v>0</v>
      </c>
      <c r="CF148" s="47">
        <f>IFERROR(PIMExport!CF146*1,IFERROR(SUBSTITUTE(PIMExport!CF146,".",",")*1,PIMExport!CF146))</f>
        <v>0</v>
      </c>
      <c r="CG148" s="47">
        <f>IFERROR(PIMExport!CG146*1,IFERROR(SUBSTITUTE(PIMExport!CG146,".",",")*1,PIMExport!CG146))</f>
        <v>0</v>
      </c>
      <c r="CH148" s="47">
        <f>IFERROR(PIMExport!CH146*1,IFERROR(SUBSTITUTE(PIMExport!CH146,".",",")*1,PIMExport!CH146))</f>
        <v>0</v>
      </c>
      <c r="CI148" s="47">
        <f>IFERROR(PIMExport!CI146*1,IFERROR(SUBSTITUTE(PIMExport!CI146,".",",")*1,PIMExport!CI146))</f>
        <v>0</v>
      </c>
      <c r="CJ148" s="47">
        <f>IFERROR(PIMExport!CJ146*1,IFERROR(SUBSTITUTE(PIMExport!CJ146,".",",")*1,PIMExport!CJ146))</f>
        <v>0</v>
      </c>
      <c r="CK148" s="47">
        <f>IFERROR(PIMExport!CK146*1,IFERROR(SUBSTITUTE(PIMExport!CK146,".",",")*1,PIMExport!CK146))</f>
        <v>0</v>
      </c>
      <c r="CL148" s="47">
        <f>IFERROR(PIMExport!CL146*1,IFERROR(SUBSTITUTE(PIMExport!CL146,".",",")*1,PIMExport!CL146))</f>
        <v>0</v>
      </c>
      <c r="CM148" s="47">
        <f>IFERROR(PIMExport!CM146*1,IFERROR(SUBSTITUTE(PIMExport!CM146,".",",")*1,PIMExport!CM146))</f>
        <v>0</v>
      </c>
      <c r="CN148" s="47">
        <f>IFERROR(PIMExport!CN146*1,IFERROR(SUBSTITUTE(PIMExport!CN146,".",",")*1,PIMExport!CN146))</f>
        <v>0</v>
      </c>
      <c r="CO148" s="47">
        <f>IFERROR(PIMExport!CO146*1,IFERROR(SUBSTITUTE(PIMExport!CO146,".",",")*1,PIMExport!CO146))</f>
        <v>0</v>
      </c>
      <c r="CP148" s="47">
        <f>IFERROR(PIMExport!CP146*1,IFERROR(SUBSTITUTE(PIMExport!CP146,".",",")*1,PIMExport!CP146))</f>
        <v>0</v>
      </c>
      <c r="CQ148" s="47">
        <f>IFERROR(PIMExport!CQ146*1,IFERROR(SUBSTITUTE(PIMExport!CQ146,".",",")*1,PIMExport!CQ146))</f>
        <v>0</v>
      </c>
      <c r="CR148" s="47">
        <f>IFERROR(PIMExport!CR146*1,IFERROR(SUBSTITUTE(PIMExport!CR146,".",",")*1,PIMExport!CR146))</f>
        <v>0</v>
      </c>
      <c r="CS148" s="47">
        <f>IFERROR(PIMExport!CS146*1,IFERROR(SUBSTITUTE(PIMExport!CS146,".",",")*1,PIMExport!CS146))</f>
        <v>0</v>
      </c>
      <c r="CT148" s="47">
        <f>IFERROR(PIMExport!CT146*1,IFERROR(SUBSTITUTE(PIMExport!CT146,".",",")*1,PIMExport!CT146))</f>
        <v>0</v>
      </c>
      <c r="CU148" s="47">
        <f>IFERROR(PIMExport!CU146*1,IFERROR(SUBSTITUTE(PIMExport!CU146,".",",")*1,PIMExport!CU146))</f>
        <v>12.7</v>
      </c>
      <c r="CV148" s="47">
        <f>IFERROR(PIMExport!CV146*1,IFERROR(SUBSTITUTE(PIMExport!CV146,".",",")*1,PIMExport!CV146))</f>
        <v>0</v>
      </c>
      <c r="CW148" s="47">
        <f>IFERROR(PIMExport!CW146*1,IFERROR(SUBSTITUTE(PIMExport!CW146,".",",")*1,PIMExport!CW146))</f>
        <v>6.3999999999999997E-6</v>
      </c>
      <c r="CX148" s="47">
        <f>IFERROR(PIMExport!CX146*1,IFERROR(SUBSTITUTE(PIMExport!CX146,".",",")*1,PIMExport!CX146))</f>
        <v>0</v>
      </c>
      <c r="CY148" s="47">
        <f>IFERROR(PIMExport!CY146*1,IFERROR(SUBSTITUTE(PIMExport!CY146,".",",")*1,PIMExport!CY146))</f>
        <v>0</v>
      </c>
      <c r="CZ148" s="47">
        <f>IFERROR(PIMExport!CZ146*1,IFERROR(SUBSTITUTE(PIMExport!CZ146,".",",")*1,PIMExport!CZ146))</f>
        <v>500</v>
      </c>
      <c r="DA148" s="47">
        <f>IFERROR(PIMExport!DA146*1,IFERROR(SUBSTITUTE(PIMExport!DA146,".",",")*1,PIMExport!DA146))</f>
        <v>0</v>
      </c>
      <c r="DB148" s="47">
        <f>IFERROR(PIMExport!DB146*1,IFERROR(SUBSTITUTE(PIMExport!DB146,".",",")*1,PIMExport!DB146))</f>
        <v>0</v>
      </c>
      <c r="DC148" s="47">
        <f>IFERROR(PIMExport!DC146*1,IFERROR(SUBSTITUTE(PIMExport!DC146,".",",")*1,PIMExport!DC146))</f>
        <v>6.76</v>
      </c>
      <c r="DD148" s="47">
        <f>IFERROR(PIMExport!DD146*1,IFERROR(SUBSTITUTE(PIMExport!DD146,".",",")*1,PIMExport!DD146))</f>
        <v>0</v>
      </c>
      <c r="DE148" s="47">
        <f>IFERROR(PIMExport!DE146*1,IFERROR(SUBSTITUTE(PIMExport!DE146,".",",")*1,PIMExport!DE146))</f>
        <v>0</v>
      </c>
      <c r="DF148" s="47">
        <f>IFERROR(PIMExport!DF146*1,IFERROR(SUBSTITUTE(PIMExport!DF146,".",",")*1,PIMExport!DF146))</f>
        <v>0</v>
      </c>
      <c r="DG148" s="47">
        <f>IFERROR(PIMExport!DG146*1,IFERROR(SUBSTITUTE(PIMExport!DG146,".",",")*1,PIMExport!DG146))</f>
        <v>0</v>
      </c>
      <c r="DH148" s="47" t="str">
        <f>IFERROR(PIMExport!DH146*1,IFERROR(SUBSTITUTE(PIMExport!DH146,".",",")*1,PIMExport!DH146))</f>
        <v>Equal to or better than 0.025 mm</v>
      </c>
      <c r="DI148" s="47">
        <f>IFERROR(PIMExport!DI146*1,IFERROR(SUBSTITUTE(PIMExport!DI146,".",",")*1,PIMExport!DI146))</f>
        <v>0</v>
      </c>
      <c r="DJ148" s="47" t="str">
        <f>IFERROR(PIMExport!DJ146*1,IFERROR(SUBSTITUTE(PIMExport!DJ146,".",",")*1,PIMExport!DJ146))</f>
        <v>60 x 33 mm</v>
      </c>
      <c r="DK148" s="47" t="str">
        <f>IFERROR(PIMExport!DK146*1,IFERROR(SUBSTITUTE(PIMExport!DK146,".",",")*1,PIMExport!DK146))</f>
        <v>0.375 in</v>
      </c>
      <c r="DL148" s="47">
        <f>IFERROR(PIMExport!DL146*1,IFERROR(SUBSTITUTE(PIMExport!DL146,".",",")*1,PIMExport!DL146))</f>
        <v>65</v>
      </c>
      <c r="DM148" s="47">
        <f>IFERROR(PIMExport!DM146*1,IFERROR(SUBSTITUTE(PIMExport!DM146,".",",")*1,PIMExport!DM146))</f>
        <v>0</v>
      </c>
      <c r="DN148" s="47">
        <f>IFERROR(PIMExport!DN146*1,IFERROR(SUBSTITUTE(PIMExport!DN146,".",",")*1,PIMExport!DN146))</f>
        <v>0.8</v>
      </c>
      <c r="DO148" s="47" t="str">
        <f>IFERROR(PIMExport!DO146*1,IFERROR(SUBSTITUTE(PIMExport!DO146,".",",")*1,PIMExport!DO146))</f>
        <v>outside</v>
      </c>
    </row>
    <row r="149" spans="1:119">
      <c r="A149" s="47" t="str">
        <f>IFERROR(PIMExport!A147*1,IFERROR(SUBSTITUTE(PIMExport!A147,".",",")*1,PIMExport!A147))</f>
        <v>MS33LH0</v>
      </c>
      <c r="B149" s="47" t="str">
        <f>IFERROR(PIMExport!B147*1,IFERROR(SUBSTITUTE(PIMExport!B147,".",",")*1,PIMExport!B147))</f>
        <v>Leadscrew</v>
      </c>
      <c r="C149" s="47" t="str">
        <f>IFERROR(PIMExport!C147*1,IFERROR(SUBSTITUTE(PIMExport!C147,".",",")*1,PIMExport!C147))</f>
        <v>Ball Guide</v>
      </c>
      <c r="D149" s="47">
        <f>IFERROR(PIMExport!D147*1,IFERROR(SUBSTITUTE(PIMExport!D147,".",",")*1,PIMExport!D147))</f>
        <v>704</v>
      </c>
      <c r="E149" s="47">
        <f>IFERROR(PIMExport!E147*1,IFERROR(SUBSTITUTE(PIMExport!E147,".",",")*1,PIMExport!E147))</f>
        <v>0.12</v>
      </c>
      <c r="F149" s="47">
        <f>IFERROR(PIMExport!F147*1,IFERROR(SUBSTITUTE(PIMExport!F147,".",",")*1,PIMExport!F147))</f>
        <v>0</v>
      </c>
      <c r="G149" s="47">
        <f>IFERROR(PIMExport!G147*1,IFERROR(SUBSTITUTE(PIMExport!G147,".",",")*1,PIMExport!G147))</f>
        <v>0.69</v>
      </c>
      <c r="H149" s="47">
        <f>IFERROR(PIMExport!H147*1,IFERROR(SUBSTITUTE(PIMExport!H147,".",",")*1,PIMExport!H147))</f>
        <v>0.31</v>
      </c>
      <c r="I149" s="47">
        <f>IFERROR(PIMExport!I147*1,IFERROR(SUBSTITUTE(PIMExport!I147,".",",")*1,PIMExport!I147))</f>
        <v>34.5</v>
      </c>
      <c r="J149" s="47">
        <f>IFERROR(PIMExport!J147*1,IFERROR(SUBSTITUTE(PIMExport!J147,".",",")*1,PIMExport!J147))</f>
        <v>39</v>
      </c>
      <c r="K149" s="47">
        <f>IFERROR(PIMExport!K147*1,IFERROR(SUBSTITUTE(PIMExport!K147,".",",")*1,PIMExport!K147))</f>
        <v>15.4</v>
      </c>
      <c r="L149" s="47">
        <f>IFERROR(PIMExport!L147*1,IFERROR(SUBSTITUTE(PIMExport!L147,".",",")*1,PIMExport!L147))</f>
        <v>1.9999999999999999E-6</v>
      </c>
      <c r="M149" s="47">
        <f>IFERROR(PIMExport!M147*1,IFERROR(SUBSTITUTE(PIMExport!M147,".",",")*1,PIMExport!M147))</f>
        <v>0.84</v>
      </c>
      <c r="N149" s="47">
        <f>IFERROR(PIMExport!N147*1,IFERROR(SUBSTITUTE(PIMExport!N147,".",",")*1,PIMExport!N147))</f>
        <v>99999</v>
      </c>
      <c r="O149" s="47">
        <f>IFERROR(PIMExport!O147*1,IFERROR(SUBSTITUTE(PIMExport!O147,".",",")*1,PIMExport!O147))</f>
        <v>99999</v>
      </c>
      <c r="P149" s="47">
        <f>IFERROR(PIMExport!P147*1,IFERROR(SUBSTITUTE(PIMExport!P147,".",",")*1,PIMExport!P147))</f>
        <v>2000</v>
      </c>
      <c r="Q149" s="47">
        <f>IFERROR(PIMExport!Q147*1,IFERROR(SUBSTITUTE(PIMExport!Q147,".",",")*1,PIMExport!Q147))</f>
        <v>4.2000000000000003E-2</v>
      </c>
      <c r="R149" s="47">
        <f>IFERROR(PIMExport!R147*1,IFERROR(SUBSTITUTE(PIMExport!R147,".",",")*1,PIMExport!R147))</f>
        <v>4.2000000000000003E-2</v>
      </c>
      <c r="S149" s="47">
        <f>IFERROR(PIMExport!S147*1,IFERROR(SUBSTITUTE(PIMExport!S147,".",",")*1,PIMExport!S147))</f>
        <v>4.2000000000000003E-2</v>
      </c>
      <c r="T149" s="47">
        <f>IFERROR(PIMExport!T147*1,IFERROR(SUBSTITUTE(PIMExport!T147,".",",")*1,PIMExport!T147))</f>
        <v>0.5</v>
      </c>
      <c r="U149" s="47">
        <f>IFERROR(PIMExport!U147*1,IFERROR(SUBSTITUTE(PIMExport!U147,".",",")*1,PIMExport!U147))</f>
        <v>2E-3</v>
      </c>
      <c r="V149" s="47">
        <f>IFERROR(PIMExport!V147*1,IFERROR(SUBSTITUTE(PIMExport!V147,".",",")*1,PIMExport!V147))</f>
        <v>0</v>
      </c>
      <c r="W149" s="47">
        <f>IFERROR(PIMExport!W147*1,IFERROR(SUBSTITUTE(PIMExport!W147,".",",")*1,PIMExport!W147))</f>
        <v>0</v>
      </c>
      <c r="X149" s="47">
        <f>IFERROR(PIMExport!X147*1,IFERROR(SUBSTITUTE(PIMExport!X147,".",",")*1,PIMExport!X147))</f>
        <v>0</v>
      </c>
      <c r="Y149" s="47">
        <f>IFERROR(PIMExport!Y147*1,IFERROR(SUBSTITUTE(PIMExport!Y147,".",",")*1,PIMExport!Y147))</f>
        <v>80.099999999999994</v>
      </c>
      <c r="Z149" s="47">
        <f>IFERROR(PIMExport!Z147*1,IFERROR(SUBSTITUTE(PIMExport!Z147,".",",")*1,PIMExport!Z147))</f>
        <v>0</v>
      </c>
      <c r="AA149" s="47">
        <f>IFERROR(PIMExport!AA147*1,IFERROR(SUBSTITUTE(PIMExport!AA147,".",",")*1,PIMExport!AA147))</f>
        <v>0</v>
      </c>
      <c r="AB149" s="47">
        <f>IFERROR(PIMExport!AB147*1,IFERROR(SUBSTITUTE(PIMExport!AB147,".",",")*1,PIMExport!AB147))</f>
        <v>0</v>
      </c>
      <c r="AC149" s="47">
        <f>IFERROR(PIMExport!AC147*1,IFERROR(SUBSTITUTE(PIMExport!AC147,".",",")*1,PIMExport!AC147))</f>
        <v>0</v>
      </c>
      <c r="AD149" s="47">
        <f>IFERROR(PIMExport!AD147*1,IFERROR(SUBSTITUTE(PIMExport!AD147,".",",")*1,PIMExport!AD147))</f>
        <v>0</v>
      </c>
      <c r="AE149" s="47">
        <f>IFERROR(PIMExport!AE147*1,IFERROR(SUBSTITUTE(PIMExport!AE147,".",",")*1,PIMExport!AE147))</f>
        <v>150</v>
      </c>
      <c r="AF149" s="47">
        <f>IFERROR(PIMExport!AF147*1,IFERROR(SUBSTITUTE(PIMExport!AF147,".",",")*1,PIMExport!AF147))</f>
        <v>150</v>
      </c>
      <c r="AG149" s="47">
        <f>IFERROR(PIMExport!AG147*1,IFERROR(SUBSTITUTE(PIMExport!AG147,".",",")*1,PIMExport!AG147))</f>
        <v>2.8</v>
      </c>
      <c r="AH149" s="47">
        <f>IFERROR(PIMExport!AH147*1,IFERROR(SUBSTITUTE(PIMExport!AH147,".",",")*1,PIMExport!AH147))</f>
        <v>2.5</v>
      </c>
      <c r="AI149" s="47">
        <f>IFERROR(PIMExport!AI147*1,IFERROR(SUBSTITUTE(PIMExport!AI147,".",",")*1,PIMExport!AI147))</f>
        <v>5.0999999999999996</v>
      </c>
      <c r="AJ149" s="47">
        <f>IFERROR(PIMExport!AJ147*1,IFERROR(SUBSTITUTE(PIMExport!AJ147,".",",")*1,PIMExport!AJ147))</f>
        <v>0</v>
      </c>
      <c r="AK149" s="47">
        <f>IFERROR(PIMExport!AK147*1,IFERROR(SUBSTITUTE(PIMExport!AK147,".",",")*1,PIMExport!AK147))</f>
        <v>0</v>
      </c>
      <c r="AL149" s="47">
        <f>IFERROR(PIMExport!AL147*1,IFERROR(SUBSTITUTE(PIMExport!AL147,".",",")*1,PIMExport!AL147))</f>
        <v>0.84658199999999995</v>
      </c>
      <c r="AM149" s="47">
        <f>IFERROR(PIMExport!AM147*1,IFERROR(SUBSTITUTE(PIMExport!AM147,".",",")*1,PIMExport!AM147))</f>
        <v>9.8000000000000007</v>
      </c>
      <c r="AN149" s="47">
        <f>IFERROR(PIMExport!AN147*1,IFERROR(SUBSTITUTE(PIMExport!AN147,".",",")*1,PIMExport!AN147))</f>
        <v>1</v>
      </c>
      <c r="AO149" s="47">
        <f>IFERROR(PIMExport!AO147*1,IFERROR(SUBSTITUTE(PIMExport!AO147,".",",")*1,PIMExport!AO147))</f>
        <v>620</v>
      </c>
      <c r="AP149" s="47">
        <f>IFERROR(PIMExport!AP147*1,IFERROR(SUBSTITUTE(PIMExport!AP147,".",",")*1,PIMExport!AP147))</f>
        <v>0</v>
      </c>
      <c r="AQ149" s="47">
        <f>IFERROR(PIMExport!AQ147*1,IFERROR(SUBSTITUTE(PIMExport!AQ147,".",",")*1,PIMExport!AQ147))</f>
        <v>0</v>
      </c>
      <c r="AR149" s="47">
        <f>IFERROR(PIMExport!AR147*1,IFERROR(SUBSTITUTE(PIMExport!AR147,".",",")*1,PIMExport!AR147))</f>
        <v>0</v>
      </c>
      <c r="AS149" s="47">
        <f>IFERROR(PIMExport!AS147*1,IFERROR(SUBSTITUTE(PIMExport!AS147,".",",")*1,PIMExport!AS147))</f>
        <v>0</v>
      </c>
      <c r="AT149" s="47">
        <f>IFERROR(PIMExport!AT147*1,IFERROR(SUBSTITUTE(PIMExport!AT147,".",",")*1,PIMExport!AT147))</f>
        <v>0</v>
      </c>
      <c r="AU149" s="47">
        <f>IFERROR(PIMExport!AU147*1,IFERROR(SUBSTITUTE(PIMExport!AU147,".",",")*1,PIMExport!AU147))</f>
        <v>0</v>
      </c>
      <c r="AV149" s="47">
        <f>IFERROR(PIMExport!AV147*1,IFERROR(SUBSTITUTE(PIMExport!AV147,".",",")*1,PIMExport!AV147))</f>
        <v>0</v>
      </c>
      <c r="AW149" s="47">
        <f>IFERROR(PIMExport!AW147*1,IFERROR(SUBSTITUTE(PIMExport!AW147,".",",")*1,PIMExport!AW147))</f>
        <v>0</v>
      </c>
      <c r="AX149" s="47">
        <f>IFERROR(PIMExport!AX147*1,IFERROR(SUBSTITUTE(PIMExport!AX147,".",",")*1,PIMExport!AX147))</f>
        <v>0</v>
      </c>
      <c r="AY149" s="47">
        <f>IFERROR(PIMExport!AY147*1,IFERROR(SUBSTITUTE(PIMExport!AY147,".",",")*1,PIMExport!AY147))</f>
        <v>0</v>
      </c>
      <c r="AZ149" s="47">
        <f>IFERROR(PIMExport!AZ147*1,IFERROR(SUBSTITUTE(PIMExport!AZ147,".",",")*1,PIMExport!AZ147))</f>
        <v>0</v>
      </c>
      <c r="BA149" s="47">
        <f>IFERROR(PIMExport!BA147*1,IFERROR(SUBSTITUTE(PIMExport!BA147,".",",")*1,PIMExport!BA147))</f>
        <v>0</v>
      </c>
      <c r="BB149" s="47">
        <f>IFERROR(PIMExport!BB147*1,IFERROR(SUBSTITUTE(PIMExport!BB147,".",",")*1,PIMExport!BB147))</f>
        <v>0</v>
      </c>
      <c r="BC149" s="47">
        <f>IFERROR(PIMExport!BC147*1,IFERROR(SUBSTITUTE(PIMExport!BC147,".",",")*1,PIMExport!BC147))</f>
        <v>0</v>
      </c>
      <c r="BD149" s="47">
        <f>IFERROR(PIMExport!BD147*1,IFERROR(SUBSTITUTE(PIMExport!BD147,".",",")*1,PIMExport!BD147))</f>
        <v>0</v>
      </c>
      <c r="BE149" s="47">
        <f>IFERROR(PIMExport!BE147*1,IFERROR(SUBSTITUTE(PIMExport!BE147,".",",")*1,PIMExport!BE147))</f>
        <v>0</v>
      </c>
      <c r="BF149" s="47">
        <f>IFERROR(PIMExport!BF147*1,IFERROR(SUBSTITUTE(PIMExport!BF147,".",",")*1,PIMExport!BF147))</f>
        <v>0</v>
      </c>
      <c r="BG149" s="47">
        <f>IFERROR(PIMExport!BG147*1,IFERROR(SUBSTITUTE(PIMExport!BG147,".",",")*1,PIMExport!BG147))</f>
        <v>96</v>
      </c>
      <c r="BH149" s="47">
        <f>IFERROR(PIMExport!BH147*1,IFERROR(SUBSTITUTE(PIMExport!BH147,".",",")*1,PIMExport!BH147))</f>
        <v>0</v>
      </c>
      <c r="BI149" s="47">
        <f>IFERROR(PIMExport!BI147*1,IFERROR(SUBSTITUTE(PIMExport!BI147,".",",")*1,PIMExport!BI147))</f>
        <v>0</v>
      </c>
      <c r="BJ149" s="47">
        <f>IFERROR(PIMExport!BJ147*1,IFERROR(SUBSTITUTE(PIMExport!BJ147,".",",")*1,PIMExport!BJ147))</f>
        <v>0</v>
      </c>
      <c r="BK149" s="47">
        <f>IFERROR(PIMExport!BK147*1,IFERROR(SUBSTITUTE(PIMExport!BK147,".",",")*1,PIMExport!BK147))</f>
        <v>0</v>
      </c>
      <c r="BL149" s="47">
        <f>IFERROR(PIMExport!BL147*1,IFERROR(SUBSTITUTE(PIMExport!BL147,".",",")*1,PIMExport!BL147))</f>
        <v>0</v>
      </c>
      <c r="BM149" s="47">
        <f>IFERROR(PIMExport!BM147*1,IFERROR(SUBSTITUTE(PIMExport!BM147,".",",")*1,PIMExport!BM147))</f>
        <v>0</v>
      </c>
      <c r="BN149" s="47">
        <f>IFERROR(PIMExport!BN147*1,IFERROR(SUBSTITUTE(PIMExport!BN147,".",",")*1,PIMExport!BN147))</f>
        <v>0</v>
      </c>
      <c r="BO149" s="47">
        <f>IFERROR(PIMExport!BO147*1,IFERROR(SUBSTITUTE(PIMExport!BO147,".",",")*1,PIMExport!BO147))</f>
        <v>0</v>
      </c>
      <c r="BP149" s="47">
        <f>IFERROR(PIMExport!BP147*1,IFERROR(SUBSTITUTE(PIMExport!BP147,".",",")*1,PIMExport!BP147))</f>
        <v>0</v>
      </c>
      <c r="BQ149" s="47">
        <f>IFERROR(PIMExport!BQ147*1,IFERROR(SUBSTITUTE(PIMExport!BQ147,".",",")*1,PIMExport!BQ147))</f>
        <v>0</v>
      </c>
      <c r="BR149" s="47">
        <f>IFERROR(PIMExport!BR147*1,IFERROR(SUBSTITUTE(PIMExport!BR147,".",",")*1,PIMExport!BR147))</f>
        <v>0</v>
      </c>
      <c r="BS149" s="47">
        <f>IFERROR(PIMExport!BS147*1,IFERROR(SUBSTITUTE(PIMExport!BS147,".",",")*1,PIMExport!BS147))</f>
        <v>0</v>
      </c>
      <c r="BT149" s="47">
        <f>IFERROR(PIMExport!BT147*1,IFERROR(SUBSTITUTE(PIMExport!BT147,".",",")*1,PIMExport!BT147))</f>
        <v>0</v>
      </c>
      <c r="BU149" s="47">
        <f>IFERROR(PIMExport!BU147*1,IFERROR(SUBSTITUTE(PIMExport!BU147,".",",")*1,PIMExport!BU147))</f>
        <v>0</v>
      </c>
      <c r="BV149" s="47">
        <f>IFERROR(PIMExport!BV147*1,IFERROR(SUBSTITUTE(PIMExport!BV147,".",",")*1,PIMExport!BV147))</f>
        <v>0</v>
      </c>
      <c r="BW149" s="47">
        <f>IFERROR(PIMExport!BW147*1,IFERROR(SUBSTITUTE(PIMExport!BW147,".",",")*1,PIMExport!BW147))</f>
        <v>0</v>
      </c>
      <c r="BX149" s="47">
        <f>IFERROR(PIMExport!BX147*1,IFERROR(SUBSTITUTE(PIMExport!BX147,".",",")*1,PIMExport!BX147))</f>
        <v>0</v>
      </c>
      <c r="BY149" s="47">
        <f>IFERROR(PIMExport!BY147*1,IFERROR(SUBSTITUTE(PIMExport!BY147,".",",")*1,PIMExport!BY147))</f>
        <v>0</v>
      </c>
      <c r="BZ149" s="47">
        <f>IFERROR(PIMExport!BZ147*1,IFERROR(SUBSTITUTE(PIMExport!BZ147,".",",")*1,PIMExport!BZ147))</f>
        <v>0</v>
      </c>
      <c r="CA149" s="47">
        <f>IFERROR(PIMExport!CA147*1,IFERROR(SUBSTITUTE(PIMExport!CA147,".",",")*1,PIMExport!CA147))</f>
        <v>0</v>
      </c>
      <c r="CB149" s="47">
        <f>IFERROR(PIMExport!CB147*1,IFERROR(SUBSTITUTE(PIMExport!CB147,".",",")*1,PIMExport!CB147))</f>
        <v>0</v>
      </c>
      <c r="CC149" s="47">
        <f>IFERROR(PIMExport!CC147*1,IFERROR(SUBSTITUTE(PIMExport!CC147,".",",")*1,PIMExport!CC147))</f>
        <v>0</v>
      </c>
      <c r="CD149" s="47">
        <f>IFERROR(PIMExport!CD147*1,IFERROR(SUBSTITUTE(PIMExport!CD147,".",",")*1,PIMExport!CD147))</f>
        <v>0</v>
      </c>
      <c r="CE149" s="47">
        <f>IFERROR(PIMExport!CE147*1,IFERROR(SUBSTITUTE(PIMExport!CE147,".",",")*1,PIMExport!CE147))</f>
        <v>0</v>
      </c>
      <c r="CF149" s="47">
        <f>IFERROR(PIMExport!CF147*1,IFERROR(SUBSTITUTE(PIMExport!CF147,".",",")*1,PIMExport!CF147))</f>
        <v>0</v>
      </c>
      <c r="CG149" s="47">
        <f>IFERROR(PIMExport!CG147*1,IFERROR(SUBSTITUTE(PIMExport!CG147,".",",")*1,PIMExport!CG147))</f>
        <v>0</v>
      </c>
      <c r="CH149" s="47">
        <f>IFERROR(PIMExport!CH147*1,IFERROR(SUBSTITUTE(PIMExport!CH147,".",",")*1,PIMExport!CH147))</f>
        <v>0</v>
      </c>
      <c r="CI149" s="47">
        <f>IFERROR(PIMExport!CI147*1,IFERROR(SUBSTITUTE(PIMExport!CI147,".",",")*1,PIMExport!CI147))</f>
        <v>0</v>
      </c>
      <c r="CJ149" s="47">
        <f>IFERROR(PIMExport!CJ147*1,IFERROR(SUBSTITUTE(PIMExport!CJ147,".",",")*1,PIMExport!CJ147))</f>
        <v>0</v>
      </c>
      <c r="CK149" s="47">
        <f>IFERROR(PIMExport!CK147*1,IFERROR(SUBSTITUTE(PIMExport!CK147,".",",")*1,PIMExport!CK147))</f>
        <v>0</v>
      </c>
      <c r="CL149" s="47">
        <f>IFERROR(PIMExport!CL147*1,IFERROR(SUBSTITUTE(PIMExport!CL147,".",",")*1,PIMExport!CL147))</f>
        <v>0</v>
      </c>
      <c r="CM149" s="47">
        <f>IFERROR(PIMExport!CM147*1,IFERROR(SUBSTITUTE(PIMExport!CM147,".",",")*1,PIMExport!CM147))</f>
        <v>0</v>
      </c>
      <c r="CN149" s="47">
        <f>IFERROR(PIMExport!CN147*1,IFERROR(SUBSTITUTE(PIMExport!CN147,".",",")*1,PIMExport!CN147))</f>
        <v>0</v>
      </c>
      <c r="CO149" s="47">
        <f>IFERROR(PIMExport!CO147*1,IFERROR(SUBSTITUTE(PIMExport!CO147,".",",")*1,PIMExport!CO147))</f>
        <v>0</v>
      </c>
      <c r="CP149" s="47">
        <f>IFERROR(PIMExport!CP147*1,IFERROR(SUBSTITUTE(PIMExport!CP147,".",",")*1,PIMExport!CP147))</f>
        <v>0</v>
      </c>
      <c r="CQ149" s="47">
        <f>IFERROR(PIMExport!CQ147*1,IFERROR(SUBSTITUTE(PIMExport!CQ147,".",",")*1,PIMExport!CQ147))</f>
        <v>0</v>
      </c>
      <c r="CR149" s="47">
        <f>IFERROR(PIMExport!CR147*1,IFERROR(SUBSTITUTE(PIMExport!CR147,".",",")*1,PIMExport!CR147))</f>
        <v>0</v>
      </c>
      <c r="CS149" s="47">
        <f>IFERROR(PIMExport!CS147*1,IFERROR(SUBSTITUTE(PIMExport!CS147,".",",")*1,PIMExport!CS147))</f>
        <v>0</v>
      </c>
      <c r="CT149" s="47">
        <f>IFERROR(PIMExport!CT147*1,IFERROR(SUBSTITUTE(PIMExport!CT147,".",",")*1,PIMExport!CT147))</f>
        <v>0</v>
      </c>
      <c r="CU149" s="47">
        <f>IFERROR(PIMExport!CU147*1,IFERROR(SUBSTITUTE(PIMExport!CU147,".",",")*1,PIMExport!CU147))</f>
        <v>25.4</v>
      </c>
      <c r="CV149" s="47">
        <f>IFERROR(PIMExport!CV147*1,IFERROR(SUBSTITUTE(PIMExport!CV147,".",",")*1,PIMExport!CV147))</f>
        <v>0</v>
      </c>
      <c r="CW149" s="47">
        <f>IFERROR(PIMExport!CW147*1,IFERROR(SUBSTITUTE(PIMExport!CW147,".",",")*1,PIMExport!CW147))</f>
        <v>6.3999999999999997E-6</v>
      </c>
      <c r="CX149" s="47">
        <f>IFERROR(PIMExport!CX147*1,IFERROR(SUBSTITUTE(PIMExport!CX147,".",",")*1,PIMExport!CX147))</f>
        <v>0</v>
      </c>
      <c r="CY149" s="47">
        <f>IFERROR(PIMExport!CY147*1,IFERROR(SUBSTITUTE(PIMExport!CY147,".",",")*1,PIMExport!CY147))</f>
        <v>0</v>
      </c>
      <c r="CZ149" s="47">
        <f>IFERROR(PIMExport!CZ147*1,IFERROR(SUBSTITUTE(PIMExport!CZ147,".",",")*1,PIMExport!CZ147))</f>
        <v>500</v>
      </c>
      <c r="DA149" s="47">
        <f>IFERROR(PIMExport!DA147*1,IFERROR(SUBSTITUTE(PIMExport!DA147,".",",")*1,PIMExport!DA147))</f>
        <v>0</v>
      </c>
      <c r="DB149" s="47">
        <f>IFERROR(PIMExport!DB147*1,IFERROR(SUBSTITUTE(PIMExport!DB147,".",",")*1,PIMExport!DB147))</f>
        <v>0</v>
      </c>
      <c r="DC149" s="47">
        <f>IFERROR(PIMExport!DC147*1,IFERROR(SUBSTITUTE(PIMExport!DC147,".",",")*1,PIMExport!DC147))</f>
        <v>6.76</v>
      </c>
      <c r="DD149" s="47">
        <f>IFERROR(PIMExport!DD147*1,IFERROR(SUBSTITUTE(PIMExport!DD147,".",",")*1,PIMExport!DD147))</f>
        <v>0</v>
      </c>
      <c r="DE149" s="47">
        <f>IFERROR(PIMExport!DE147*1,IFERROR(SUBSTITUTE(PIMExport!DE147,".",",")*1,PIMExport!DE147))</f>
        <v>0</v>
      </c>
      <c r="DF149" s="47">
        <f>IFERROR(PIMExport!DF147*1,IFERROR(SUBSTITUTE(PIMExport!DF147,".",",")*1,PIMExport!DF147))</f>
        <v>0</v>
      </c>
      <c r="DG149" s="47">
        <f>IFERROR(PIMExport!DG147*1,IFERROR(SUBSTITUTE(PIMExport!DG147,".",",")*1,PIMExport!DG147))</f>
        <v>0</v>
      </c>
      <c r="DH149" s="47" t="str">
        <f>IFERROR(PIMExport!DH147*1,IFERROR(SUBSTITUTE(PIMExport!DH147,".",",")*1,PIMExport!DH147))</f>
        <v>Equal to or better than 0.025 mm</v>
      </c>
      <c r="DI149" s="47">
        <f>IFERROR(PIMExport!DI147*1,IFERROR(SUBSTITUTE(PIMExport!DI147,".",",")*1,PIMExport!DI147))</f>
        <v>0</v>
      </c>
      <c r="DJ149" s="47" t="str">
        <f>IFERROR(PIMExport!DJ147*1,IFERROR(SUBSTITUTE(PIMExport!DJ147,".",",")*1,PIMExport!DJ147))</f>
        <v>60 x 33 mm</v>
      </c>
      <c r="DK149" s="47" t="str">
        <f>IFERROR(PIMExport!DK147*1,IFERROR(SUBSTITUTE(PIMExport!DK147,".",",")*1,PIMExport!DK147))</f>
        <v>0.375 in</v>
      </c>
      <c r="DL149" s="47">
        <f>IFERROR(PIMExport!DL147*1,IFERROR(SUBSTITUTE(PIMExport!DL147,".",",")*1,PIMExport!DL147))</f>
        <v>65</v>
      </c>
      <c r="DM149" s="47">
        <f>IFERROR(PIMExport!DM147*1,IFERROR(SUBSTITUTE(PIMExport!DM147,".",",")*1,PIMExport!DM147))</f>
        <v>0</v>
      </c>
      <c r="DN149" s="47">
        <f>IFERROR(PIMExport!DN147*1,IFERROR(SUBSTITUTE(PIMExport!DN147,".",",")*1,PIMExport!DN147))</f>
        <v>0.8</v>
      </c>
      <c r="DO149" s="47" t="str">
        <f>IFERROR(PIMExport!DO147*1,IFERROR(SUBSTITUTE(PIMExport!DO147,".",",")*1,PIMExport!DO147))</f>
        <v>outside</v>
      </c>
    </row>
    <row r="150" spans="1:119">
      <c r="A150" s="47" t="str">
        <f>IFERROR(PIMExport!A148*1,IFERROR(SUBSTITUTE(PIMExport!A148,".",",")*1,PIMExport!A148))</f>
        <v>MS33LI0</v>
      </c>
      <c r="B150" s="47" t="str">
        <f>IFERROR(PIMExport!B148*1,IFERROR(SUBSTITUTE(PIMExport!B148,".",",")*1,PIMExport!B148))</f>
        <v>Leadscrew</v>
      </c>
      <c r="C150" s="47" t="str">
        <f>IFERROR(PIMExport!C148*1,IFERROR(SUBSTITUTE(PIMExport!C148,".",",")*1,PIMExport!C148))</f>
        <v>Ball Guide</v>
      </c>
      <c r="D150" s="47">
        <f>IFERROR(PIMExport!D148*1,IFERROR(SUBSTITUTE(PIMExport!D148,".",",")*1,PIMExport!D148))</f>
        <v>704</v>
      </c>
      <c r="E150" s="47">
        <f>IFERROR(PIMExport!E148*1,IFERROR(SUBSTITUTE(PIMExport!E148,".",",")*1,PIMExport!E148))</f>
        <v>0.12</v>
      </c>
      <c r="F150" s="47">
        <f>IFERROR(PIMExport!F148*1,IFERROR(SUBSTITUTE(PIMExport!F148,".",",")*1,PIMExport!F148))</f>
        <v>0</v>
      </c>
      <c r="G150" s="47">
        <f>IFERROR(PIMExport!G148*1,IFERROR(SUBSTITUTE(PIMExport!G148,".",",")*1,PIMExport!G148))</f>
        <v>0.69</v>
      </c>
      <c r="H150" s="47">
        <f>IFERROR(PIMExport!H148*1,IFERROR(SUBSTITUTE(PIMExport!H148,".",",")*1,PIMExport!H148))</f>
        <v>0.31</v>
      </c>
      <c r="I150" s="47">
        <f>IFERROR(PIMExport!I148*1,IFERROR(SUBSTITUTE(PIMExport!I148,".",",")*1,PIMExport!I148))</f>
        <v>34.5</v>
      </c>
      <c r="J150" s="47">
        <f>IFERROR(PIMExport!J148*1,IFERROR(SUBSTITUTE(PIMExport!J148,".",",")*1,PIMExport!J148))</f>
        <v>39</v>
      </c>
      <c r="K150" s="47">
        <f>IFERROR(PIMExport!K148*1,IFERROR(SUBSTITUTE(PIMExport!K148,".",",")*1,PIMExport!K148))</f>
        <v>15.4</v>
      </c>
      <c r="L150" s="47">
        <f>IFERROR(PIMExport!L148*1,IFERROR(SUBSTITUTE(PIMExport!L148,".",",")*1,PIMExport!L148))</f>
        <v>1.9999999999999999E-6</v>
      </c>
      <c r="M150" s="47">
        <f>IFERROR(PIMExport!M148*1,IFERROR(SUBSTITUTE(PIMExport!M148,".",",")*1,PIMExport!M148))</f>
        <v>0.84</v>
      </c>
      <c r="N150" s="47">
        <f>IFERROR(PIMExport!N148*1,IFERROR(SUBSTITUTE(PIMExport!N148,".",",")*1,PIMExport!N148))</f>
        <v>99999</v>
      </c>
      <c r="O150" s="47">
        <f>IFERROR(PIMExport!O148*1,IFERROR(SUBSTITUTE(PIMExport!O148,".",",")*1,PIMExport!O148))</f>
        <v>99999</v>
      </c>
      <c r="P150" s="47">
        <f>IFERROR(PIMExport!P148*1,IFERROR(SUBSTITUTE(PIMExport!P148,".",",")*1,PIMExport!P148))</f>
        <v>2000</v>
      </c>
      <c r="Q150" s="47">
        <f>IFERROR(PIMExport!Q148*1,IFERROR(SUBSTITUTE(PIMExport!Q148,".",",")*1,PIMExport!Q148))</f>
        <v>4.2000000000000003E-2</v>
      </c>
      <c r="R150" s="47">
        <f>IFERROR(PIMExport!R148*1,IFERROR(SUBSTITUTE(PIMExport!R148,".",",")*1,PIMExport!R148))</f>
        <v>4.2000000000000003E-2</v>
      </c>
      <c r="S150" s="47">
        <f>IFERROR(PIMExport!S148*1,IFERROR(SUBSTITUTE(PIMExport!S148,".",",")*1,PIMExport!S148))</f>
        <v>4.2000000000000003E-2</v>
      </c>
      <c r="T150" s="47">
        <f>IFERROR(PIMExport!T148*1,IFERROR(SUBSTITUTE(PIMExport!T148,".",",")*1,PIMExport!T148))</f>
        <v>0.5</v>
      </c>
      <c r="U150" s="47">
        <f>IFERROR(PIMExport!U148*1,IFERROR(SUBSTITUTE(PIMExport!U148,".",",")*1,PIMExport!U148))</f>
        <v>2E-3</v>
      </c>
      <c r="V150" s="47">
        <f>IFERROR(PIMExport!V148*1,IFERROR(SUBSTITUTE(PIMExport!V148,".",",")*1,PIMExport!V148))</f>
        <v>0</v>
      </c>
      <c r="W150" s="47">
        <f>IFERROR(PIMExport!W148*1,IFERROR(SUBSTITUTE(PIMExport!W148,".",",")*1,PIMExport!W148))</f>
        <v>0</v>
      </c>
      <c r="X150" s="47">
        <f>IFERROR(PIMExport!X148*1,IFERROR(SUBSTITUTE(PIMExport!X148,".",",")*1,PIMExport!X148))</f>
        <v>0</v>
      </c>
      <c r="Y150" s="47">
        <f>IFERROR(PIMExport!Y148*1,IFERROR(SUBSTITUTE(PIMExport!Y148,".",",")*1,PIMExport!Y148))</f>
        <v>80.099999999999994</v>
      </c>
      <c r="Z150" s="47">
        <f>IFERROR(PIMExport!Z148*1,IFERROR(SUBSTITUTE(PIMExport!Z148,".",",")*1,PIMExport!Z148))</f>
        <v>0</v>
      </c>
      <c r="AA150" s="47">
        <f>IFERROR(PIMExport!AA148*1,IFERROR(SUBSTITUTE(PIMExport!AA148,".",",")*1,PIMExport!AA148))</f>
        <v>0</v>
      </c>
      <c r="AB150" s="47">
        <f>IFERROR(PIMExport!AB148*1,IFERROR(SUBSTITUTE(PIMExport!AB148,".",",")*1,PIMExport!AB148))</f>
        <v>0</v>
      </c>
      <c r="AC150" s="47">
        <f>IFERROR(PIMExport!AC148*1,IFERROR(SUBSTITUTE(PIMExport!AC148,".",",")*1,PIMExport!AC148))</f>
        <v>0</v>
      </c>
      <c r="AD150" s="47">
        <f>IFERROR(PIMExport!AD148*1,IFERROR(SUBSTITUTE(PIMExport!AD148,".",",")*1,PIMExport!AD148))</f>
        <v>0</v>
      </c>
      <c r="AE150" s="47">
        <f>IFERROR(PIMExport!AE148*1,IFERROR(SUBSTITUTE(PIMExport!AE148,".",",")*1,PIMExport!AE148))</f>
        <v>150</v>
      </c>
      <c r="AF150" s="47">
        <f>IFERROR(PIMExport!AF148*1,IFERROR(SUBSTITUTE(PIMExport!AF148,".",",")*1,PIMExport!AF148))</f>
        <v>150</v>
      </c>
      <c r="AG150" s="47">
        <f>IFERROR(PIMExport!AG148*1,IFERROR(SUBSTITUTE(PIMExport!AG148,".",",")*1,PIMExport!AG148))</f>
        <v>2.8</v>
      </c>
      <c r="AH150" s="47">
        <f>IFERROR(PIMExport!AH148*1,IFERROR(SUBSTITUTE(PIMExport!AH148,".",",")*1,PIMExport!AH148))</f>
        <v>2.5</v>
      </c>
      <c r="AI150" s="47">
        <f>IFERROR(PIMExport!AI148*1,IFERROR(SUBSTITUTE(PIMExport!AI148,".",",")*1,PIMExport!AI148))</f>
        <v>5.0999999999999996</v>
      </c>
      <c r="AJ150" s="47">
        <f>IFERROR(PIMExport!AJ148*1,IFERROR(SUBSTITUTE(PIMExport!AJ148,".",",")*1,PIMExport!AJ148))</f>
        <v>0</v>
      </c>
      <c r="AK150" s="47">
        <f>IFERROR(PIMExport!AK148*1,IFERROR(SUBSTITUTE(PIMExport!AK148,".",",")*1,PIMExport!AK148))</f>
        <v>0</v>
      </c>
      <c r="AL150" s="47">
        <f>IFERROR(PIMExport!AL148*1,IFERROR(SUBSTITUTE(PIMExport!AL148,".",",")*1,PIMExport!AL148))</f>
        <v>1.016</v>
      </c>
      <c r="AM150" s="47">
        <f>IFERROR(PIMExport!AM148*1,IFERROR(SUBSTITUTE(PIMExport!AM148,".",",")*1,PIMExport!AM148))</f>
        <v>9.8000000000000007</v>
      </c>
      <c r="AN150" s="47">
        <f>IFERROR(PIMExport!AN148*1,IFERROR(SUBSTITUTE(PIMExport!AN148,".",",")*1,PIMExport!AN148))</f>
        <v>1</v>
      </c>
      <c r="AO150" s="47">
        <f>IFERROR(PIMExport!AO148*1,IFERROR(SUBSTITUTE(PIMExport!AO148,".",",")*1,PIMExport!AO148))</f>
        <v>620</v>
      </c>
      <c r="AP150" s="47">
        <f>IFERROR(PIMExport!AP148*1,IFERROR(SUBSTITUTE(PIMExport!AP148,".",",")*1,PIMExport!AP148))</f>
        <v>0</v>
      </c>
      <c r="AQ150" s="47">
        <f>IFERROR(PIMExport!AQ148*1,IFERROR(SUBSTITUTE(PIMExport!AQ148,".",",")*1,PIMExport!AQ148))</f>
        <v>0</v>
      </c>
      <c r="AR150" s="47">
        <f>IFERROR(PIMExport!AR148*1,IFERROR(SUBSTITUTE(PIMExport!AR148,".",",")*1,PIMExport!AR148))</f>
        <v>0</v>
      </c>
      <c r="AS150" s="47">
        <f>IFERROR(PIMExport!AS148*1,IFERROR(SUBSTITUTE(PIMExport!AS148,".",",")*1,PIMExport!AS148))</f>
        <v>0</v>
      </c>
      <c r="AT150" s="47">
        <f>IFERROR(PIMExport!AT148*1,IFERROR(SUBSTITUTE(PIMExport!AT148,".",",")*1,PIMExport!AT148))</f>
        <v>0</v>
      </c>
      <c r="AU150" s="47">
        <f>IFERROR(PIMExport!AU148*1,IFERROR(SUBSTITUTE(PIMExport!AU148,".",",")*1,PIMExport!AU148))</f>
        <v>0</v>
      </c>
      <c r="AV150" s="47">
        <f>IFERROR(PIMExport!AV148*1,IFERROR(SUBSTITUTE(PIMExport!AV148,".",",")*1,PIMExport!AV148))</f>
        <v>0</v>
      </c>
      <c r="AW150" s="47">
        <f>IFERROR(PIMExport!AW148*1,IFERROR(SUBSTITUTE(PIMExport!AW148,".",",")*1,PIMExport!AW148))</f>
        <v>0</v>
      </c>
      <c r="AX150" s="47">
        <f>IFERROR(PIMExport!AX148*1,IFERROR(SUBSTITUTE(PIMExport!AX148,".",",")*1,PIMExport!AX148))</f>
        <v>0</v>
      </c>
      <c r="AY150" s="47">
        <f>IFERROR(PIMExport!AY148*1,IFERROR(SUBSTITUTE(PIMExport!AY148,".",",")*1,PIMExport!AY148))</f>
        <v>0</v>
      </c>
      <c r="AZ150" s="47">
        <f>IFERROR(PIMExport!AZ148*1,IFERROR(SUBSTITUTE(PIMExport!AZ148,".",",")*1,PIMExport!AZ148))</f>
        <v>0</v>
      </c>
      <c r="BA150" s="47">
        <f>IFERROR(PIMExport!BA148*1,IFERROR(SUBSTITUTE(PIMExport!BA148,".",",")*1,PIMExport!BA148))</f>
        <v>0</v>
      </c>
      <c r="BB150" s="47">
        <f>IFERROR(PIMExport!BB148*1,IFERROR(SUBSTITUTE(PIMExport!BB148,".",",")*1,PIMExport!BB148))</f>
        <v>0</v>
      </c>
      <c r="BC150" s="47">
        <f>IFERROR(PIMExport!BC148*1,IFERROR(SUBSTITUTE(PIMExport!BC148,".",",")*1,PIMExport!BC148))</f>
        <v>0</v>
      </c>
      <c r="BD150" s="47">
        <f>IFERROR(PIMExport!BD148*1,IFERROR(SUBSTITUTE(PIMExport!BD148,".",",")*1,PIMExport!BD148))</f>
        <v>0</v>
      </c>
      <c r="BE150" s="47">
        <f>IFERROR(PIMExport!BE148*1,IFERROR(SUBSTITUTE(PIMExport!BE148,".",",")*1,PIMExport!BE148))</f>
        <v>0</v>
      </c>
      <c r="BF150" s="47">
        <f>IFERROR(PIMExport!BF148*1,IFERROR(SUBSTITUTE(PIMExport!BF148,".",",")*1,PIMExport!BF148))</f>
        <v>0</v>
      </c>
      <c r="BG150" s="47">
        <f>IFERROR(PIMExport!BG148*1,IFERROR(SUBSTITUTE(PIMExport!BG148,".",",")*1,PIMExport!BG148))</f>
        <v>96</v>
      </c>
      <c r="BH150" s="47">
        <f>IFERROR(PIMExport!BH148*1,IFERROR(SUBSTITUTE(PIMExport!BH148,".",",")*1,PIMExport!BH148))</f>
        <v>0</v>
      </c>
      <c r="BI150" s="47">
        <f>IFERROR(PIMExport!BI148*1,IFERROR(SUBSTITUTE(PIMExport!BI148,".",",")*1,PIMExport!BI148))</f>
        <v>0</v>
      </c>
      <c r="BJ150" s="47">
        <f>IFERROR(PIMExport!BJ148*1,IFERROR(SUBSTITUTE(PIMExport!BJ148,".",",")*1,PIMExport!BJ148))</f>
        <v>0</v>
      </c>
      <c r="BK150" s="47">
        <f>IFERROR(PIMExport!BK148*1,IFERROR(SUBSTITUTE(PIMExport!BK148,".",",")*1,PIMExport!BK148))</f>
        <v>0</v>
      </c>
      <c r="BL150" s="47">
        <f>IFERROR(PIMExport!BL148*1,IFERROR(SUBSTITUTE(PIMExport!BL148,".",",")*1,PIMExport!BL148))</f>
        <v>0</v>
      </c>
      <c r="BM150" s="47">
        <f>IFERROR(PIMExport!BM148*1,IFERROR(SUBSTITUTE(PIMExport!BM148,".",",")*1,PIMExport!BM148))</f>
        <v>0</v>
      </c>
      <c r="BN150" s="47">
        <f>IFERROR(PIMExport!BN148*1,IFERROR(SUBSTITUTE(PIMExport!BN148,".",",")*1,PIMExport!BN148))</f>
        <v>0</v>
      </c>
      <c r="BO150" s="47">
        <f>IFERROR(PIMExport!BO148*1,IFERROR(SUBSTITUTE(PIMExport!BO148,".",",")*1,PIMExport!BO148))</f>
        <v>0</v>
      </c>
      <c r="BP150" s="47">
        <f>IFERROR(PIMExport!BP148*1,IFERROR(SUBSTITUTE(PIMExport!BP148,".",",")*1,PIMExport!BP148))</f>
        <v>0</v>
      </c>
      <c r="BQ150" s="47">
        <f>IFERROR(PIMExport!BQ148*1,IFERROR(SUBSTITUTE(PIMExport!BQ148,".",",")*1,PIMExport!BQ148))</f>
        <v>0</v>
      </c>
      <c r="BR150" s="47">
        <f>IFERROR(PIMExport!BR148*1,IFERROR(SUBSTITUTE(PIMExport!BR148,".",",")*1,PIMExport!BR148))</f>
        <v>0</v>
      </c>
      <c r="BS150" s="47">
        <f>IFERROR(PIMExport!BS148*1,IFERROR(SUBSTITUTE(PIMExport!BS148,".",",")*1,PIMExport!BS148))</f>
        <v>0</v>
      </c>
      <c r="BT150" s="47">
        <f>IFERROR(PIMExport!BT148*1,IFERROR(SUBSTITUTE(PIMExport!BT148,".",",")*1,PIMExport!BT148))</f>
        <v>0</v>
      </c>
      <c r="BU150" s="47">
        <f>IFERROR(PIMExport!BU148*1,IFERROR(SUBSTITUTE(PIMExport!BU148,".",",")*1,PIMExport!BU148))</f>
        <v>0</v>
      </c>
      <c r="BV150" s="47">
        <f>IFERROR(PIMExport!BV148*1,IFERROR(SUBSTITUTE(PIMExport!BV148,".",",")*1,PIMExport!BV148))</f>
        <v>0</v>
      </c>
      <c r="BW150" s="47">
        <f>IFERROR(PIMExport!BW148*1,IFERROR(SUBSTITUTE(PIMExport!BW148,".",",")*1,PIMExport!BW148))</f>
        <v>0</v>
      </c>
      <c r="BX150" s="47">
        <f>IFERROR(PIMExport!BX148*1,IFERROR(SUBSTITUTE(PIMExport!BX148,".",",")*1,PIMExport!BX148))</f>
        <v>0</v>
      </c>
      <c r="BY150" s="47">
        <f>IFERROR(PIMExport!BY148*1,IFERROR(SUBSTITUTE(PIMExport!BY148,".",",")*1,PIMExport!BY148))</f>
        <v>0</v>
      </c>
      <c r="BZ150" s="47">
        <f>IFERROR(PIMExport!BZ148*1,IFERROR(SUBSTITUTE(PIMExport!BZ148,".",",")*1,PIMExport!BZ148))</f>
        <v>0</v>
      </c>
      <c r="CA150" s="47">
        <f>IFERROR(PIMExport!CA148*1,IFERROR(SUBSTITUTE(PIMExport!CA148,".",",")*1,PIMExport!CA148))</f>
        <v>0</v>
      </c>
      <c r="CB150" s="47">
        <f>IFERROR(PIMExport!CB148*1,IFERROR(SUBSTITUTE(PIMExport!CB148,".",",")*1,PIMExport!CB148))</f>
        <v>0</v>
      </c>
      <c r="CC150" s="47">
        <f>IFERROR(PIMExport!CC148*1,IFERROR(SUBSTITUTE(PIMExport!CC148,".",",")*1,PIMExport!CC148))</f>
        <v>0</v>
      </c>
      <c r="CD150" s="47">
        <f>IFERROR(PIMExport!CD148*1,IFERROR(SUBSTITUTE(PIMExport!CD148,".",",")*1,PIMExport!CD148))</f>
        <v>0</v>
      </c>
      <c r="CE150" s="47">
        <f>IFERROR(PIMExport!CE148*1,IFERROR(SUBSTITUTE(PIMExport!CE148,".",",")*1,PIMExport!CE148))</f>
        <v>0</v>
      </c>
      <c r="CF150" s="47">
        <f>IFERROR(PIMExport!CF148*1,IFERROR(SUBSTITUTE(PIMExport!CF148,".",",")*1,PIMExport!CF148))</f>
        <v>0</v>
      </c>
      <c r="CG150" s="47">
        <f>IFERROR(PIMExport!CG148*1,IFERROR(SUBSTITUTE(PIMExport!CG148,".",",")*1,PIMExport!CG148))</f>
        <v>0</v>
      </c>
      <c r="CH150" s="47">
        <f>IFERROR(PIMExport!CH148*1,IFERROR(SUBSTITUTE(PIMExport!CH148,".",",")*1,PIMExport!CH148))</f>
        <v>0</v>
      </c>
      <c r="CI150" s="47">
        <f>IFERROR(PIMExport!CI148*1,IFERROR(SUBSTITUTE(PIMExport!CI148,".",",")*1,PIMExport!CI148))</f>
        <v>0</v>
      </c>
      <c r="CJ150" s="47">
        <f>IFERROR(PIMExport!CJ148*1,IFERROR(SUBSTITUTE(PIMExport!CJ148,".",",")*1,PIMExport!CJ148))</f>
        <v>0</v>
      </c>
      <c r="CK150" s="47">
        <f>IFERROR(PIMExport!CK148*1,IFERROR(SUBSTITUTE(PIMExport!CK148,".",",")*1,PIMExport!CK148))</f>
        <v>0</v>
      </c>
      <c r="CL150" s="47">
        <f>IFERROR(PIMExport!CL148*1,IFERROR(SUBSTITUTE(PIMExport!CL148,".",",")*1,PIMExport!CL148))</f>
        <v>0</v>
      </c>
      <c r="CM150" s="47">
        <f>IFERROR(PIMExport!CM148*1,IFERROR(SUBSTITUTE(PIMExport!CM148,".",",")*1,PIMExport!CM148))</f>
        <v>0</v>
      </c>
      <c r="CN150" s="47">
        <f>IFERROR(PIMExport!CN148*1,IFERROR(SUBSTITUTE(PIMExport!CN148,".",",")*1,PIMExport!CN148))</f>
        <v>0</v>
      </c>
      <c r="CO150" s="47">
        <f>IFERROR(PIMExport!CO148*1,IFERROR(SUBSTITUTE(PIMExport!CO148,".",",")*1,PIMExport!CO148))</f>
        <v>0</v>
      </c>
      <c r="CP150" s="47">
        <f>IFERROR(PIMExport!CP148*1,IFERROR(SUBSTITUTE(PIMExport!CP148,".",",")*1,PIMExport!CP148))</f>
        <v>0</v>
      </c>
      <c r="CQ150" s="47">
        <f>IFERROR(PIMExport!CQ148*1,IFERROR(SUBSTITUTE(PIMExport!CQ148,".",",")*1,PIMExport!CQ148))</f>
        <v>0</v>
      </c>
      <c r="CR150" s="47">
        <f>IFERROR(PIMExport!CR148*1,IFERROR(SUBSTITUTE(PIMExport!CR148,".",",")*1,PIMExport!CR148))</f>
        <v>0</v>
      </c>
      <c r="CS150" s="47">
        <f>IFERROR(PIMExport!CS148*1,IFERROR(SUBSTITUTE(PIMExport!CS148,".",",")*1,PIMExport!CS148))</f>
        <v>0</v>
      </c>
      <c r="CT150" s="47">
        <f>IFERROR(PIMExport!CT148*1,IFERROR(SUBSTITUTE(PIMExport!CT148,".",",")*1,PIMExport!CT148))</f>
        <v>0</v>
      </c>
      <c r="CU150" s="47">
        <f>IFERROR(PIMExport!CU148*1,IFERROR(SUBSTITUTE(PIMExport!CU148,".",",")*1,PIMExport!CU148))</f>
        <v>30.479999999999901</v>
      </c>
      <c r="CV150" s="47">
        <f>IFERROR(PIMExport!CV148*1,IFERROR(SUBSTITUTE(PIMExport!CV148,".",",")*1,PIMExport!CV148))</f>
        <v>0</v>
      </c>
      <c r="CW150" s="47">
        <f>IFERROR(PIMExport!CW148*1,IFERROR(SUBSTITUTE(PIMExport!CW148,".",",")*1,PIMExport!CW148))</f>
        <v>6.3999999999999997E-6</v>
      </c>
      <c r="CX150" s="47">
        <f>IFERROR(PIMExport!CX148*1,IFERROR(SUBSTITUTE(PIMExport!CX148,".",",")*1,PIMExport!CX148))</f>
        <v>0</v>
      </c>
      <c r="CY150" s="47">
        <f>IFERROR(PIMExport!CY148*1,IFERROR(SUBSTITUTE(PIMExport!CY148,".",",")*1,PIMExport!CY148))</f>
        <v>0</v>
      </c>
      <c r="CZ150" s="47">
        <f>IFERROR(PIMExport!CZ148*1,IFERROR(SUBSTITUTE(PIMExport!CZ148,".",",")*1,PIMExport!CZ148))</f>
        <v>500</v>
      </c>
      <c r="DA150" s="47">
        <f>IFERROR(PIMExport!DA148*1,IFERROR(SUBSTITUTE(PIMExport!DA148,".",",")*1,PIMExport!DA148))</f>
        <v>0</v>
      </c>
      <c r="DB150" s="47">
        <f>IFERROR(PIMExport!DB148*1,IFERROR(SUBSTITUTE(PIMExport!DB148,".",",")*1,PIMExport!DB148))</f>
        <v>0</v>
      </c>
      <c r="DC150" s="47">
        <f>IFERROR(PIMExport!DC148*1,IFERROR(SUBSTITUTE(PIMExport!DC148,".",",")*1,PIMExport!DC148))</f>
        <v>6.76</v>
      </c>
      <c r="DD150" s="47">
        <f>IFERROR(PIMExport!DD148*1,IFERROR(SUBSTITUTE(PIMExport!DD148,".",",")*1,PIMExport!DD148))</f>
        <v>0</v>
      </c>
      <c r="DE150" s="47">
        <f>IFERROR(PIMExport!DE148*1,IFERROR(SUBSTITUTE(PIMExport!DE148,".",",")*1,PIMExport!DE148))</f>
        <v>0</v>
      </c>
      <c r="DF150" s="47">
        <f>IFERROR(PIMExport!DF148*1,IFERROR(SUBSTITUTE(PIMExport!DF148,".",",")*1,PIMExport!DF148))</f>
        <v>0</v>
      </c>
      <c r="DG150" s="47">
        <f>IFERROR(PIMExport!DG148*1,IFERROR(SUBSTITUTE(PIMExport!DG148,".",",")*1,PIMExport!DG148))</f>
        <v>0</v>
      </c>
      <c r="DH150" s="47" t="str">
        <f>IFERROR(PIMExport!DH148*1,IFERROR(SUBSTITUTE(PIMExport!DH148,".",",")*1,PIMExport!DH148))</f>
        <v>Equal to or better than 0.025 mm</v>
      </c>
      <c r="DI150" s="47">
        <f>IFERROR(PIMExport!DI148*1,IFERROR(SUBSTITUTE(PIMExport!DI148,".",",")*1,PIMExport!DI148))</f>
        <v>0</v>
      </c>
      <c r="DJ150" s="47" t="str">
        <f>IFERROR(PIMExport!DJ148*1,IFERROR(SUBSTITUTE(PIMExport!DJ148,".",",")*1,PIMExport!DJ148))</f>
        <v>60 x 33 mm</v>
      </c>
      <c r="DK150" s="47" t="str">
        <f>IFERROR(PIMExport!DK148*1,IFERROR(SUBSTITUTE(PIMExport!DK148,".",",")*1,PIMExport!DK148))</f>
        <v>0.375 in</v>
      </c>
      <c r="DL150" s="47">
        <f>IFERROR(PIMExport!DL148*1,IFERROR(SUBSTITUTE(PIMExport!DL148,".",",")*1,PIMExport!DL148))</f>
        <v>65</v>
      </c>
      <c r="DM150" s="47">
        <f>IFERROR(PIMExport!DM148*1,IFERROR(SUBSTITUTE(PIMExport!DM148,".",",")*1,PIMExport!DM148))</f>
        <v>0</v>
      </c>
      <c r="DN150" s="47">
        <f>IFERROR(PIMExport!DN148*1,IFERROR(SUBSTITUTE(PIMExport!DN148,".",",")*1,PIMExport!DN148))</f>
        <v>0.8</v>
      </c>
      <c r="DO150" s="47" t="str">
        <f>IFERROR(PIMExport!DO148*1,IFERROR(SUBSTITUTE(PIMExport!DO148,".",",")*1,PIMExport!DO148))</f>
        <v>outside</v>
      </c>
    </row>
    <row r="151" spans="1:119">
      <c r="A151" s="47" t="str">
        <f>IFERROR(PIMExport!A149*1,IFERROR(SUBSTITUTE(PIMExport!A149,".",",")*1,PIMExport!A149))</f>
        <v>MS33LJ0</v>
      </c>
      <c r="B151" s="47" t="str">
        <f>IFERROR(PIMExport!B149*1,IFERROR(SUBSTITUTE(PIMExport!B149,".",",")*1,PIMExport!B149))</f>
        <v>Leadscrew</v>
      </c>
      <c r="C151" s="47" t="str">
        <f>IFERROR(PIMExport!C149*1,IFERROR(SUBSTITUTE(PIMExport!C149,".",",")*1,PIMExport!C149))</f>
        <v>Ball Guide</v>
      </c>
      <c r="D151" s="47">
        <f>IFERROR(PIMExport!D149*1,IFERROR(SUBSTITUTE(PIMExport!D149,".",",")*1,PIMExport!D149))</f>
        <v>704</v>
      </c>
      <c r="E151" s="47">
        <f>IFERROR(PIMExport!E149*1,IFERROR(SUBSTITUTE(PIMExport!E149,".",",")*1,PIMExport!E149))</f>
        <v>0.12</v>
      </c>
      <c r="F151" s="47">
        <f>IFERROR(PIMExport!F149*1,IFERROR(SUBSTITUTE(PIMExport!F149,".",",")*1,PIMExport!F149))</f>
        <v>0</v>
      </c>
      <c r="G151" s="47">
        <f>IFERROR(PIMExport!G149*1,IFERROR(SUBSTITUTE(PIMExport!G149,".",",")*1,PIMExport!G149))</f>
        <v>0.69</v>
      </c>
      <c r="H151" s="47">
        <f>IFERROR(PIMExport!H149*1,IFERROR(SUBSTITUTE(PIMExport!H149,".",",")*1,PIMExport!H149))</f>
        <v>0.31</v>
      </c>
      <c r="I151" s="47">
        <f>IFERROR(PIMExport!I149*1,IFERROR(SUBSTITUTE(PIMExport!I149,".",",")*1,PIMExport!I149))</f>
        <v>34.5</v>
      </c>
      <c r="J151" s="47">
        <f>IFERROR(PIMExport!J149*1,IFERROR(SUBSTITUTE(PIMExport!J149,".",",")*1,PIMExport!J149))</f>
        <v>39</v>
      </c>
      <c r="K151" s="47">
        <f>IFERROR(PIMExport!K149*1,IFERROR(SUBSTITUTE(PIMExport!K149,".",",")*1,PIMExport!K149))</f>
        <v>15.4</v>
      </c>
      <c r="L151" s="47">
        <f>IFERROR(PIMExport!L149*1,IFERROR(SUBSTITUTE(PIMExport!L149,".",",")*1,PIMExport!L149))</f>
        <v>1.9999999999999999E-6</v>
      </c>
      <c r="M151" s="47">
        <f>IFERROR(PIMExport!M149*1,IFERROR(SUBSTITUTE(PIMExport!M149,".",",")*1,PIMExport!M149))</f>
        <v>0.47</v>
      </c>
      <c r="N151" s="47">
        <f>IFERROR(PIMExport!N149*1,IFERROR(SUBSTITUTE(PIMExport!N149,".",",")*1,PIMExport!N149))</f>
        <v>99999</v>
      </c>
      <c r="O151" s="47">
        <f>IFERROR(PIMExport!O149*1,IFERROR(SUBSTITUTE(PIMExport!O149,".",",")*1,PIMExport!O149))</f>
        <v>99999</v>
      </c>
      <c r="P151" s="47">
        <f>IFERROR(PIMExport!P149*1,IFERROR(SUBSTITUTE(PIMExport!P149,".",",")*1,PIMExport!P149))</f>
        <v>2000</v>
      </c>
      <c r="Q151" s="47">
        <f>IFERROR(PIMExport!Q149*1,IFERROR(SUBSTITUTE(PIMExport!Q149,".",",")*1,PIMExport!Q149))</f>
        <v>4.2000000000000003E-2</v>
      </c>
      <c r="R151" s="47">
        <f>IFERROR(PIMExport!R149*1,IFERROR(SUBSTITUTE(PIMExport!R149,".",",")*1,PIMExport!R149))</f>
        <v>4.2000000000000003E-2</v>
      </c>
      <c r="S151" s="47">
        <f>IFERROR(PIMExport!S149*1,IFERROR(SUBSTITUTE(PIMExport!S149,".",",")*1,PIMExport!S149))</f>
        <v>4.2000000000000003E-2</v>
      </c>
      <c r="T151" s="47">
        <f>IFERROR(PIMExport!T149*1,IFERROR(SUBSTITUTE(PIMExport!T149,".",",")*1,PIMExport!T149))</f>
        <v>0.5</v>
      </c>
      <c r="U151" s="47">
        <f>IFERROR(PIMExport!U149*1,IFERROR(SUBSTITUTE(PIMExport!U149,".",",")*1,PIMExport!U149))</f>
        <v>2E-3</v>
      </c>
      <c r="V151" s="47">
        <f>IFERROR(PIMExport!V149*1,IFERROR(SUBSTITUTE(PIMExport!V149,".",",")*1,PIMExport!V149))</f>
        <v>0</v>
      </c>
      <c r="W151" s="47">
        <f>IFERROR(PIMExport!W149*1,IFERROR(SUBSTITUTE(PIMExport!W149,".",",")*1,PIMExport!W149))</f>
        <v>0</v>
      </c>
      <c r="X151" s="47">
        <f>IFERROR(PIMExport!X149*1,IFERROR(SUBSTITUTE(PIMExport!X149,".",",")*1,PIMExport!X149))</f>
        <v>0</v>
      </c>
      <c r="Y151" s="47">
        <f>IFERROR(PIMExport!Y149*1,IFERROR(SUBSTITUTE(PIMExport!Y149,".",",")*1,PIMExport!Y149))</f>
        <v>80.099999999999994</v>
      </c>
      <c r="Z151" s="47">
        <f>IFERROR(PIMExport!Z149*1,IFERROR(SUBSTITUTE(PIMExport!Z149,".",",")*1,PIMExport!Z149))</f>
        <v>0</v>
      </c>
      <c r="AA151" s="47">
        <f>IFERROR(PIMExport!AA149*1,IFERROR(SUBSTITUTE(PIMExport!AA149,".",",")*1,PIMExport!AA149))</f>
        <v>0</v>
      </c>
      <c r="AB151" s="47">
        <f>IFERROR(PIMExport!AB149*1,IFERROR(SUBSTITUTE(PIMExport!AB149,".",",")*1,PIMExport!AB149))</f>
        <v>0</v>
      </c>
      <c r="AC151" s="47">
        <f>IFERROR(PIMExport!AC149*1,IFERROR(SUBSTITUTE(PIMExport!AC149,".",",")*1,PIMExport!AC149))</f>
        <v>0</v>
      </c>
      <c r="AD151" s="47">
        <f>IFERROR(PIMExport!AD149*1,IFERROR(SUBSTITUTE(PIMExport!AD149,".",",")*1,PIMExport!AD149))</f>
        <v>0</v>
      </c>
      <c r="AE151" s="47">
        <f>IFERROR(PIMExport!AE149*1,IFERROR(SUBSTITUTE(PIMExport!AE149,".",",")*1,PIMExport!AE149))</f>
        <v>150</v>
      </c>
      <c r="AF151" s="47">
        <f>IFERROR(PIMExport!AF149*1,IFERROR(SUBSTITUTE(PIMExport!AF149,".",",")*1,PIMExport!AF149))</f>
        <v>150</v>
      </c>
      <c r="AG151" s="47">
        <f>IFERROR(PIMExport!AG149*1,IFERROR(SUBSTITUTE(PIMExport!AG149,".",",")*1,PIMExport!AG149))</f>
        <v>2.8</v>
      </c>
      <c r="AH151" s="47">
        <f>IFERROR(PIMExport!AH149*1,IFERROR(SUBSTITUTE(PIMExport!AH149,".",",")*1,PIMExport!AH149))</f>
        <v>2.5</v>
      </c>
      <c r="AI151" s="47">
        <f>IFERROR(PIMExport!AI149*1,IFERROR(SUBSTITUTE(PIMExport!AI149,".",",")*1,PIMExport!AI149))</f>
        <v>5.0999999999999996</v>
      </c>
      <c r="AJ151" s="47">
        <f>IFERROR(PIMExport!AJ149*1,IFERROR(SUBSTITUTE(PIMExport!AJ149,".",",")*1,PIMExport!AJ149))</f>
        <v>0</v>
      </c>
      <c r="AK151" s="47">
        <f>IFERROR(PIMExport!AK149*1,IFERROR(SUBSTITUTE(PIMExport!AK149,".",",")*1,PIMExport!AK149))</f>
        <v>0</v>
      </c>
      <c r="AL151" s="47">
        <f>IFERROR(PIMExport!AL149*1,IFERROR(SUBSTITUTE(PIMExport!AL149,".",",")*1,PIMExport!AL149))</f>
        <v>7.0000000000000007E-2</v>
      </c>
      <c r="AM151" s="47">
        <f>IFERROR(PIMExport!AM149*1,IFERROR(SUBSTITUTE(PIMExport!AM149,".",",")*1,PIMExport!AM149))</f>
        <v>9.8000000000000007</v>
      </c>
      <c r="AN151" s="47">
        <f>IFERROR(PIMExport!AN149*1,IFERROR(SUBSTITUTE(PIMExport!AN149,".",",")*1,PIMExport!AN149))</f>
        <v>1</v>
      </c>
      <c r="AO151" s="47">
        <f>IFERROR(PIMExport!AO149*1,IFERROR(SUBSTITUTE(PIMExport!AO149,".",",")*1,PIMExport!AO149))</f>
        <v>620</v>
      </c>
      <c r="AP151" s="47">
        <f>IFERROR(PIMExport!AP149*1,IFERROR(SUBSTITUTE(PIMExport!AP149,".",",")*1,PIMExport!AP149))</f>
        <v>0</v>
      </c>
      <c r="AQ151" s="47">
        <f>IFERROR(PIMExport!AQ149*1,IFERROR(SUBSTITUTE(PIMExport!AQ149,".",",")*1,PIMExport!AQ149))</f>
        <v>0</v>
      </c>
      <c r="AR151" s="47">
        <f>IFERROR(PIMExport!AR149*1,IFERROR(SUBSTITUTE(PIMExport!AR149,".",",")*1,PIMExport!AR149))</f>
        <v>0</v>
      </c>
      <c r="AS151" s="47">
        <f>IFERROR(PIMExport!AS149*1,IFERROR(SUBSTITUTE(PIMExport!AS149,".",",")*1,PIMExport!AS149))</f>
        <v>0</v>
      </c>
      <c r="AT151" s="47">
        <f>IFERROR(PIMExport!AT149*1,IFERROR(SUBSTITUTE(PIMExport!AT149,".",",")*1,PIMExport!AT149))</f>
        <v>0</v>
      </c>
      <c r="AU151" s="47">
        <f>IFERROR(PIMExport!AU149*1,IFERROR(SUBSTITUTE(PIMExport!AU149,".",",")*1,PIMExport!AU149))</f>
        <v>0</v>
      </c>
      <c r="AV151" s="47">
        <f>IFERROR(PIMExport!AV149*1,IFERROR(SUBSTITUTE(PIMExport!AV149,".",",")*1,PIMExport!AV149))</f>
        <v>0</v>
      </c>
      <c r="AW151" s="47">
        <f>IFERROR(PIMExport!AW149*1,IFERROR(SUBSTITUTE(PIMExport!AW149,".",",")*1,PIMExport!AW149))</f>
        <v>0</v>
      </c>
      <c r="AX151" s="47">
        <f>IFERROR(PIMExport!AX149*1,IFERROR(SUBSTITUTE(PIMExport!AX149,".",",")*1,PIMExport!AX149))</f>
        <v>0</v>
      </c>
      <c r="AY151" s="47">
        <f>IFERROR(PIMExport!AY149*1,IFERROR(SUBSTITUTE(PIMExport!AY149,".",",")*1,PIMExport!AY149))</f>
        <v>0</v>
      </c>
      <c r="AZ151" s="47">
        <f>IFERROR(PIMExport!AZ149*1,IFERROR(SUBSTITUTE(PIMExport!AZ149,".",",")*1,PIMExport!AZ149))</f>
        <v>0</v>
      </c>
      <c r="BA151" s="47">
        <f>IFERROR(PIMExport!BA149*1,IFERROR(SUBSTITUTE(PIMExport!BA149,".",",")*1,PIMExport!BA149))</f>
        <v>0</v>
      </c>
      <c r="BB151" s="47">
        <f>IFERROR(PIMExport!BB149*1,IFERROR(SUBSTITUTE(PIMExport!BB149,".",",")*1,PIMExport!BB149))</f>
        <v>0</v>
      </c>
      <c r="BC151" s="47">
        <f>IFERROR(PIMExport!BC149*1,IFERROR(SUBSTITUTE(PIMExport!BC149,".",",")*1,PIMExport!BC149))</f>
        <v>0</v>
      </c>
      <c r="BD151" s="47">
        <f>IFERROR(PIMExport!BD149*1,IFERROR(SUBSTITUTE(PIMExport!BD149,".",",")*1,PIMExport!BD149))</f>
        <v>0</v>
      </c>
      <c r="BE151" s="47">
        <f>IFERROR(PIMExport!BE149*1,IFERROR(SUBSTITUTE(PIMExport!BE149,".",",")*1,PIMExport!BE149))</f>
        <v>0</v>
      </c>
      <c r="BF151" s="47">
        <f>IFERROR(PIMExport!BF149*1,IFERROR(SUBSTITUTE(PIMExport!BF149,".",",")*1,PIMExport!BF149))</f>
        <v>0</v>
      </c>
      <c r="BG151" s="47">
        <f>IFERROR(PIMExport!BG149*1,IFERROR(SUBSTITUTE(PIMExport!BG149,".",",")*1,PIMExport!BG149))</f>
        <v>96</v>
      </c>
      <c r="BH151" s="47">
        <f>IFERROR(PIMExport!BH149*1,IFERROR(SUBSTITUTE(PIMExport!BH149,".",",")*1,PIMExport!BH149))</f>
        <v>0</v>
      </c>
      <c r="BI151" s="47">
        <f>IFERROR(PIMExport!BI149*1,IFERROR(SUBSTITUTE(PIMExport!BI149,".",",")*1,PIMExport!BI149))</f>
        <v>0</v>
      </c>
      <c r="BJ151" s="47">
        <f>IFERROR(PIMExport!BJ149*1,IFERROR(SUBSTITUTE(PIMExport!BJ149,".",",")*1,PIMExport!BJ149))</f>
        <v>0</v>
      </c>
      <c r="BK151" s="47">
        <f>IFERROR(PIMExport!BK149*1,IFERROR(SUBSTITUTE(PIMExport!BK149,".",",")*1,PIMExport!BK149))</f>
        <v>0</v>
      </c>
      <c r="BL151" s="47">
        <f>IFERROR(PIMExport!BL149*1,IFERROR(SUBSTITUTE(PIMExport!BL149,".",",")*1,PIMExport!BL149))</f>
        <v>0</v>
      </c>
      <c r="BM151" s="47">
        <f>IFERROR(PIMExport!BM149*1,IFERROR(SUBSTITUTE(PIMExport!BM149,".",",")*1,PIMExport!BM149))</f>
        <v>0</v>
      </c>
      <c r="BN151" s="47">
        <f>IFERROR(PIMExport!BN149*1,IFERROR(SUBSTITUTE(PIMExport!BN149,".",",")*1,PIMExport!BN149))</f>
        <v>0</v>
      </c>
      <c r="BO151" s="47">
        <f>IFERROR(PIMExport!BO149*1,IFERROR(SUBSTITUTE(PIMExport!BO149,".",",")*1,PIMExport!BO149))</f>
        <v>0</v>
      </c>
      <c r="BP151" s="47">
        <f>IFERROR(PIMExport!BP149*1,IFERROR(SUBSTITUTE(PIMExport!BP149,".",",")*1,PIMExport!BP149))</f>
        <v>0</v>
      </c>
      <c r="BQ151" s="47">
        <f>IFERROR(PIMExport!BQ149*1,IFERROR(SUBSTITUTE(PIMExport!BQ149,".",",")*1,PIMExport!BQ149))</f>
        <v>0</v>
      </c>
      <c r="BR151" s="47">
        <f>IFERROR(PIMExport!BR149*1,IFERROR(SUBSTITUTE(PIMExport!BR149,".",",")*1,PIMExport!BR149))</f>
        <v>0</v>
      </c>
      <c r="BS151" s="47">
        <f>IFERROR(PIMExport!BS149*1,IFERROR(SUBSTITUTE(PIMExport!BS149,".",",")*1,PIMExport!BS149))</f>
        <v>0</v>
      </c>
      <c r="BT151" s="47">
        <f>IFERROR(PIMExport!BT149*1,IFERROR(SUBSTITUTE(PIMExport!BT149,".",",")*1,PIMExport!BT149))</f>
        <v>0</v>
      </c>
      <c r="BU151" s="47">
        <f>IFERROR(PIMExport!BU149*1,IFERROR(SUBSTITUTE(PIMExport!BU149,".",",")*1,PIMExport!BU149))</f>
        <v>0</v>
      </c>
      <c r="BV151" s="47">
        <f>IFERROR(PIMExport!BV149*1,IFERROR(SUBSTITUTE(PIMExport!BV149,".",",")*1,PIMExport!BV149))</f>
        <v>0</v>
      </c>
      <c r="BW151" s="47">
        <f>IFERROR(PIMExport!BW149*1,IFERROR(SUBSTITUTE(PIMExport!BW149,".",",")*1,PIMExport!BW149))</f>
        <v>0</v>
      </c>
      <c r="BX151" s="47">
        <f>IFERROR(PIMExport!BX149*1,IFERROR(SUBSTITUTE(PIMExport!BX149,".",",")*1,PIMExport!BX149))</f>
        <v>0</v>
      </c>
      <c r="BY151" s="47">
        <f>IFERROR(PIMExport!BY149*1,IFERROR(SUBSTITUTE(PIMExport!BY149,".",",")*1,PIMExport!BY149))</f>
        <v>0</v>
      </c>
      <c r="BZ151" s="47">
        <f>IFERROR(PIMExport!BZ149*1,IFERROR(SUBSTITUTE(PIMExport!BZ149,".",",")*1,PIMExport!BZ149))</f>
        <v>0</v>
      </c>
      <c r="CA151" s="47">
        <f>IFERROR(PIMExport!CA149*1,IFERROR(SUBSTITUTE(PIMExport!CA149,".",",")*1,PIMExport!CA149))</f>
        <v>0</v>
      </c>
      <c r="CB151" s="47">
        <f>IFERROR(PIMExport!CB149*1,IFERROR(SUBSTITUTE(PIMExport!CB149,".",",")*1,PIMExport!CB149))</f>
        <v>0</v>
      </c>
      <c r="CC151" s="47">
        <f>IFERROR(PIMExport!CC149*1,IFERROR(SUBSTITUTE(PIMExport!CC149,".",",")*1,PIMExport!CC149))</f>
        <v>0</v>
      </c>
      <c r="CD151" s="47">
        <f>IFERROR(PIMExport!CD149*1,IFERROR(SUBSTITUTE(PIMExport!CD149,".",",")*1,PIMExport!CD149))</f>
        <v>0</v>
      </c>
      <c r="CE151" s="47">
        <f>IFERROR(PIMExport!CE149*1,IFERROR(SUBSTITUTE(PIMExport!CE149,".",",")*1,PIMExport!CE149))</f>
        <v>0</v>
      </c>
      <c r="CF151" s="47">
        <f>IFERROR(PIMExport!CF149*1,IFERROR(SUBSTITUTE(PIMExport!CF149,".",",")*1,PIMExport!CF149))</f>
        <v>0</v>
      </c>
      <c r="CG151" s="47">
        <f>IFERROR(PIMExport!CG149*1,IFERROR(SUBSTITUTE(PIMExport!CG149,".",",")*1,PIMExport!CG149))</f>
        <v>0</v>
      </c>
      <c r="CH151" s="47">
        <f>IFERROR(PIMExport!CH149*1,IFERROR(SUBSTITUTE(PIMExport!CH149,".",",")*1,PIMExport!CH149))</f>
        <v>0</v>
      </c>
      <c r="CI151" s="47">
        <f>IFERROR(PIMExport!CI149*1,IFERROR(SUBSTITUTE(PIMExport!CI149,".",",")*1,PIMExport!CI149))</f>
        <v>0</v>
      </c>
      <c r="CJ151" s="47">
        <f>IFERROR(PIMExport!CJ149*1,IFERROR(SUBSTITUTE(PIMExport!CJ149,".",",")*1,PIMExport!CJ149))</f>
        <v>0</v>
      </c>
      <c r="CK151" s="47">
        <f>IFERROR(PIMExport!CK149*1,IFERROR(SUBSTITUTE(PIMExport!CK149,".",",")*1,PIMExport!CK149))</f>
        <v>0</v>
      </c>
      <c r="CL151" s="47">
        <f>IFERROR(PIMExport!CL149*1,IFERROR(SUBSTITUTE(PIMExport!CL149,".",",")*1,PIMExport!CL149))</f>
        <v>0</v>
      </c>
      <c r="CM151" s="47">
        <f>IFERROR(PIMExport!CM149*1,IFERROR(SUBSTITUTE(PIMExport!CM149,".",",")*1,PIMExport!CM149))</f>
        <v>0</v>
      </c>
      <c r="CN151" s="47">
        <f>IFERROR(PIMExport!CN149*1,IFERROR(SUBSTITUTE(PIMExport!CN149,".",",")*1,PIMExport!CN149))</f>
        <v>0</v>
      </c>
      <c r="CO151" s="47">
        <f>IFERROR(PIMExport!CO149*1,IFERROR(SUBSTITUTE(PIMExport!CO149,".",",")*1,PIMExport!CO149))</f>
        <v>0</v>
      </c>
      <c r="CP151" s="47">
        <f>IFERROR(PIMExport!CP149*1,IFERROR(SUBSTITUTE(PIMExport!CP149,".",",")*1,PIMExport!CP149))</f>
        <v>0</v>
      </c>
      <c r="CQ151" s="47">
        <f>IFERROR(PIMExport!CQ149*1,IFERROR(SUBSTITUTE(PIMExport!CQ149,".",",")*1,PIMExport!CQ149))</f>
        <v>0</v>
      </c>
      <c r="CR151" s="47">
        <f>IFERROR(PIMExport!CR149*1,IFERROR(SUBSTITUTE(PIMExport!CR149,".",",")*1,PIMExport!CR149))</f>
        <v>0</v>
      </c>
      <c r="CS151" s="47">
        <f>IFERROR(PIMExport!CS149*1,IFERROR(SUBSTITUTE(PIMExport!CS149,".",",")*1,PIMExport!CS149))</f>
        <v>0</v>
      </c>
      <c r="CT151" s="47">
        <f>IFERROR(PIMExport!CT149*1,IFERROR(SUBSTITUTE(PIMExport!CT149,".",",")*1,PIMExport!CT149))</f>
        <v>0</v>
      </c>
      <c r="CU151" s="47">
        <f>IFERROR(PIMExport!CU149*1,IFERROR(SUBSTITUTE(PIMExport!CU149,".",",")*1,PIMExport!CU149))</f>
        <v>2</v>
      </c>
      <c r="CV151" s="47">
        <f>IFERROR(PIMExport!CV149*1,IFERROR(SUBSTITUTE(PIMExport!CV149,".",",")*1,PIMExport!CV149))</f>
        <v>0</v>
      </c>
      <c r="CW151" s="47">
        <f>IFERROR(PIMExport!CW149*1,IFERROR(SUBSTITUTE(PIMExport!CW149,".",",")*1,PIMExport!CW149))</f>
        <v>6.3999999999999997E-6</v>
      </c>
      <c r="CX151" s="47">
        <f>IFERROR(PIMExport!CX149*1,IFERROR(SUBSTITUTE(PIMExport!CX149,".",",")*1,PIMExport!CX149))</f>
        <v>0</v>
      </c>
      <c r="CY151" s="47">
        <f>IFERROR(PIMExport!CY149*1,IFERROR(SUBSTITUTE(PIMExport!CY149,".",",")*1,PIMExport!CY149))</f>
        <v>0</v>
      </c>
      <c r="CZ151" s="47">
        <f>IFERROR(PIMExport!CZ149*1,IFERROR(SUBSTITUTE(PIMExport!CZ149,".",",")*1,PIMExport!CZ149))</f>
        <v>500</v>
      </c>
      <c r="DA151" s="47">
        <f>IFERROR(PIMExport!DA149*1,IFERROR(SUBSTITUTE(PIMExport!DA149,".",",")*1,PIMExport!DA149))</f>
        <v>0</v>
      </c>
      <c r="DB151" s="47">
        <f>IFERROR(PIMExport!DB149*1,IFERROR(SUBSTITUTE(PIMExport!DB149,".",",")*1,PIMExport!DB149))</f>
        <v>0</v>
      </c>
      <c r="DC151" s="47">
        <f>IFERROR(PIMExport!DC149*1,IFERROR(SUBSTITUTE(PIMExport!DC149,".",",")*1,PIMExport!DC149))</f>
        <v>6.76</v>
      </c>
      <c r="DD151" s="47">
        <f>IFERROR(PIMExport!DD149*1,IFERROR(SUBSTITUTE(PIMExport!DD149,".",",")*1,PIMExport!DD149))</f>
        <v>0</v>
      </c>
      <c r="DE151" s="47">
        <f>IFERROR(PIMExport!DE149*1,IFERROR(SUBSTITUTE(PIMExport!DE149,".",",")*1,PIMExport!DE149))</f>
        <v>0</v>
      </c>
      <c r="DF151" s="47">
        <f>IFERROR(PIMExport!DF149*1,IFERROR(SUBSTITUTE(PIMExport!DF149,".",",")*1,PIMExport!DF149))</f>
        <v>0</v>
      </c>
      <c r="DG151" s="47">
        <f>IFERROR(PIMExport!DG149*1,IFERROR(SUBSTITUTE(PIMExport!DG149,".",",")*1,PIMExport!DG149))</f>
        <v>0</v>
      </c>
      <c r="DH151" s="47" t="str">
        <f>IFERROR(PIMExport!DH149*1,IFERROR(SUBSTITUTE(PIMExport!DH149,".",",")*1,PIMExport!DH149))</f>
        <v>Equal to or better than 0.025 mm</v>
      </c>
      <c r="DI151" s="47">
        <f>IFERROR(PIMExport!DI149*1,IFERROR(SUBSTITUTE(PIMExport!DI149,".",",")*1,PIMExport!DI149))</f>
        <v>0</v>
      </c>
      <c r="DJ151" s="47" t="str">
        <f>IFERROR(PIMExport!DJ149*1,IFERROR(SUBSTITUTE(PIMExport!DJ149,".",",")*1,PIMExport!DJ149))</f>
        <v>60 x 33 mm</v>
      </c>
      <c r="DK151" s="47" t="str">
        <f>IFERROR(PIMExport!DK149*1,IFERROR(SUBSTITUTE(PIMExport!DK149,".",",")*1,PIMExport!DK149))</f>
        <v>0.375 in</v>
      </c>
      <c r="DL151" s="47">
        <f>IFERROR(PIMExport!DL149*1,IFERROR(SUBSTITUTE(PIMExport!DL149,".",",")*1,PIMExport!DL149))</f>
        <v>65</v>
      </c>
      <c r="DM151" s="47">
        <f>IFERROR(PIMExport!DM149*1,IFERROR(SUBSTITUTE(PIMExport!DM149,".",",")*1,PIMExport!DM149))</f>
        <v>0</v>
      </c>
      <c r="DN151" s="47">
        <f>IFERROR(PIMExport!DN149*1,IFERROR(SUBSTITUTE(PIMExport!DN149,".",",")*1,PIMExport!DN149))</f>
        <v>0.8</v>
      </c>
      <c r="DO151" s="47" t="str">
        <f>IFERROR(PIMExport!DO149*1,IFERROR(SUBSTITUTE(PIMExport!DO149,".",",")*1,PIMExport!DO149))</f>
        <v>outside</v>
      </c>
    </row>
    <row r="152" spans="1:119">
      <c r="A152" s="47" t="str">
        <f>IFERROR(PIMExport!A150*1,IFERROR(SUBSTITUTE(PIMExport!A150,".",",")*1,PIMExport!A150))</f>
        <v>WM06Z120-S</v>
      </c>
      <c r="B152" s="47" t="str">
        <f>IFERROR(PIMExport!B150*1,IFERROR(SUBSTITUTE(PIMExport!B150,".",",")*1,PIMExport!B150))</f>
        <v>Belt</v>
      </c>
      <c r="C152" s="47" t="str">
        <f>IFERROR(PIMExport!C150*1,IFERROR(SUBSTITUTE(PIMExport!C150,".",",")*1,PIMExport!C150))</f>
        <v>Ball Guide</v>
      </c>
      <c r="D152" s="47">
        <f>IFERROR(PIMExport!D150*1,IFERROR(SUBSTITUTE(PIMExport!D150,".",",")*1,PIMExport!D150))</f>
        <v>4000</v>
      </c>
      <c r="E152" s="47">
        <f>IFERROR(PIMExport!E150*1,IFERROR(SUBSTITUTE(PIMExport!E150,".",",")*1,PIMExport!E150))</f>
        <v>1.25</v>
      </c>
      <c r="F152" s="47">
        <f>IFERROR(PIMExport!F150*1,IFERROR(SUBSTITUTE(PIMExport!F150,".",",")*1,PIMExport!F150))</f>
        <v>0</v>
      </c>
      <c r="G152" s="47">
        <f>IFERROR(PIMExport!G150*1,IFERROR(SUBSTITUTE(PIMExport!G150,".",",")*1,PIMExport!G150))</f>
        <v>4.3</v>
      </c>
      <c r="H152" s="47">
        <f>IFERROR(PIMExport!H150*1,IFERROR(SUBSTITUTE(PIMExport!H150,".",",")*1,PIMExport!H150))</f>
        <v>0.45</v>
      </c>
      <c r="I152" s="47">
        <f>IFERROR(PIMExport!I150*1,IFERROR(SUBSTITUTE(PIMExport!I150,".",",")*1,PIMExport!I150))</f>
        <v>66.667000000000002</v>
      </c>
      <c r="J152" s="47">
        <f>IFERROR(PIMExport!J150*1,IFERROR(SUBSTITUTE(PIMExport!J150,".",",")*1,PIMExport!J150))</f>
        <v>35</v>
      </c>
      <c r="K152" s="47">
        <f>IFERROR(PIMExport!K150*1,IFERROR(SUBSTITUTE(PIMExport!K150,".",",")*1,PIMExport!K150))</f>
        <v>0</v>
      </c>
      <c r="L152" s="47">
        <f>IFERROR(PIMExport!L150*1,IFERROR(SUBSTITUTE(PIMExport!L150,".",",")*1,PIMExport!L150))</f>
        <v>3.8999999999999999E-5</v>
      </c>
      <c r="M152" s="47">
        <f>IFERROR(PIMExport!M150*1,IFERROR(SUBSTITUTE(PIMExport!M150,".",",")*1,PIMExport!M150))</f>
        <v>0.95</v>
      </c>
      <c r="N152" s="47">
        <f>IFERROR(PIMExport!N150*1,IFERROR(SUBSTITUTE(PIMExport!N150,".",",")*1,PIMExport!N150))</f>
        <v>150</v>
      </c>
      <c r="O152" s="47">
        <f>IFERROR(PIMExport!O150*1,IFERROR(SUBSTITUTE(PIMExport!O150,".",",")*1,PIMExport!O150))</f>
        <v>600</v>
      </c>
      <c r="P152" s="47">
        <f>IFERROR(PIMExport!P150*1,IFERROR(SUBSTITUTE(PIMExport!P150,".",",")*1,PIMExport!P150))</f>
        <v>1250</v>
      </c>
      <c r="Q152" s="47">
        <f>IFERROR(PIMExport!Q150*1,IFERROR(SUBSTITUTE(PIMExport!Q150,".",",")*1,PIMExport!Q150))</f>
        <v>1.6</v>
      </c>
      <c r="R152" s="47">
        <f>IFERROR(PIMExport!R150*1,IFERROR(SUBSTITUTE(PIMExport!R150,".",",")*1,PIMExport!R150))</f>
        <v>2.5</v>
      </c>
      <c r="S152" s="47">
        <f>IFERROR(PIMExport!S150*1,IFERROR(SUBSTITUTE(PIMExport!S150,".",",")*1,PIMExport!S150))</f>
        <v>3</v>
      </c>
      <c r="T152" s="47">
        <f>IFERROR(PIMExport!T150*1,IFERROR(SUBSTITUTE(PIMExport!T150,".",",")*1,PIMExport!T150))</f>
        <v>18</v>
      </c>
      <c r="U152" s="47">
        <f>IFERROR(PIMExport!U150*1,IFERROR(SUBSTITUTE(PIMExport!U150,".",",")*1,PIMExport!U150))</f>
        <v>0.1</v>
      </c>
      <c r="V152" s="47">
        <f>IFERROR(PIMExport!V150*1,IFERROR(SUBSTITUTE(PIMExport!V150,".",",")*1,PIMExport!V150))</f>
        <v>0</v>
      </c>
      <c r="W152" s="47">
        <f>IFERROR(PIMExport!W150*1,IFERROR(SUBSTITUTE(PIMExport!W150,".",",")*1,PIMExport!W150))</f>
        <v>2.5</v>
      </c>
      <c r="X152" s="47">
        <f>IFERROR(PIMExport!X150*1,IFERROR(SUBSTITUTE(PIMExport!X150,".",",")*1,PIMExport!X150))</f>
        <v>0</v>
      </c>
      <c r="Y152" s="47">
        <f>IFERROR(PIMExport!Y150*1,IFERROR(SUBSTITUTE(PIMExport!Y150,".",",")*1,PIMExport!Y150))</f>
        <v>850</v>
      </c>
      <c r="Z152" s="47">
        <f>IFERROR(PIMExport!Z150*1,IFERROR(SUBSTITUTE(PIMExport!Z150,".",",")*1,PIMExport!Z150))</f>
        <v>550</v>
      </c>
      <c r="AA152" s="47">
        <f>IFERROR(PIMExport!AA150*1,IFERROR(SUBSTITUTE(PIMExport!AA150,".",",")*1,PIMExport!AA150))</f>
        <v>0</v>
      </c>
      <c r="AB152" s="47">
        <f>IFERROR(PIMExport!AB150*1,IFERROR(SUBSTITUTE(PIMExport!AB150,".",",")*1,PIMExport!AB150))</f>
        <v>120</v>
      </c>
      <c r="AC152" s="47">
        <f>IFERROR(PIMExport!AC150*1,IFERROR(SUBSTITUTE(PIMExport!AC150,".",",")*1,PIMExport!AC150))</f>
        <v>0</v>
      </c>
      <c r="AD152" s="47">
        <f>IFERROR(PIMExport!AD150*1,IFERROR(SUBSTITUTE(PIMExport!AD150,".",",")*1,PIMExport!AD150))</f>
        <v>0</v>
      </c>
      <c r="AE152" s="47">
        <f>IFERROR(PIMExport!AE150*1,IFERROR(SUBSTITUTE(PIMExport!AE150,".",",")*1,PIMExport!AE150))</f>
        <v>1400</v>
      </c>
      <c r="AF152" s="47">
        <f>IFERROR(PIMExport!AF150*1,IFERROR(SUBSTITUTE(PIMExport!AF150,".",",")*1,PIMExport!AF150))</f>
        <v>1400</v>
      </c>
      <c r="AG152" s="47">
        <f>IFERROR(PIMExport!AG150*1,IFERROR(SUBSTITUTE(PIMExport!AG150,".",",")*1,PIMExport!AG150))</f>
        <v>25</v>
      </c>
      <c r="AH152" s="47">
        <f>IFERROR(PIMExport!AH150*1,IFERROR(SUBSTITUTE(PIMExport!AH150,".",",")*1,PIMExport!AH150))</f>
        <v>50</v>
      </c>
      <c r="AI152" s="47">
        <f>IFERROR(PIMExport!AI150*1,IFERROR(SUBSTITUTE(PIMExport!AI150,".",",")*1,PIMExport!AI150))</f>
        <v>50</v>
      </c>
      <c r="AJ152" s="47">
        <f>IFERROR(PIMExport!AJ150*1,IFERROR(SUBSTITUTE(PIMExport!AJ150,".",",")*1,PIMExport!AJ150))</f>
        <v>0</v>
      </c>
      <c r="AK152" s="47">
        <f>IFERROR(PIMExport!AK150*1,IFERROR(SUBSTITUTE(PIMExport!AK150,".",",")*1,PIMExport!AK150))</f>
        <v>0</v>
      </c>
      <c r="AL152" s="47">
        <f>IFERROR(PIMExport!AL150*1,IFERROR(SUBSTITUTE(PIMExport!AL150,".",",")*1,PIMExport!AL150))</f>
        <v>2.5</v>
      </c>
      <c r="AM152" s="47">
        <f>IFERROR(PIMExport!AM150*1,IFERROR(SUBSTITUTE(PIMExport!AM150,".",",")*1,PIMExport!AM150))</f>
        <v>20</v>
      </c>
      <c r="AN152" s="47">
        <f>IFERROR(PIMExport!AN150*1,IFERROR(SUBSTITUTE(PIMExport!AN150,".",",")*1,PIMExport!AN150))</f>
        <v>1</v>
      </c>
      <c r="AO152" s="47">
        <f>IFERROR(PIMExport!AO150*1,IFERROR(SUBSTITUTE(PIMExport!AO150,".",",")*1,PIMExport!AO150))</f>
        <v>23868</v>
      </c>
      <c r="AP152" s="47">
        <f>IFERROR(PIMExport!AP150*1,IFERROR(SUBSTITUTE(PIMExport!AP150,".",",")*1,PIMExport!AP150))</f>
        <v>300</v>
      </c>
      <c r="AQ152" s="47">
        <f>IFERROR(PIMExport!AQ150*1,IFERROR(SUBSTITUTE(PIMExport!AQ150,".",",")*1,PIMExport!AQ150))</f>
        <v>0</v>
      </c>
      <c r="AR152" s="47">
        <f>IFERROR(PIMExport!AR150*1,IFERROR(SUBSTITUTE(PIMExport!AR150,".",",")*1,PIMExport!AR150))</f>
        <v>0</v>
      </c>
      <c r="AS152" s="47">
        <f>IFERROR(PIMExport!AS150*1,IFERROR(SUBSTITUTE(PIMExport!AS150,".",",")*1,PIMExport!AS150))</f>
        <v>0</v>
      </c>
      <c r="AT152" s="47">
        <f>IFERROR(PIMExport!AT150*1,IFERROR(SUBSTITUTE(PIMExport!AT150,".",",")*1,PIMExport!AT150))</f>
        <v>0</v>
      </c>
      <c r="AU152" s="47">
        <f>IFERROR(PIMExport!AU150*1,IFERROR(SUBSTITUTE(PIMExport!AU150,".",",")*1,PIMExport!AU150))</f>
        <v>0</v>
      </c>
      <c r="AV152" s="47">
        <f>IFERROR(PIMExport!AV150*1,IFERROR(SUBSTITUTE(PIMExport!AV150,".",",")*1,PIMExport!AV150))</f>
        <v>0</v>
      </c>
      <c r="AW152" s="47">
        <f>IFERROR(PIMExport!AW150*1,IFERROR(SUBSTITUTE(PIMExport!AW150,".",",")*1,PIMExport!AW150))</f>
        <v>0</v>
      </c>
      <c r="AX152" s="47">
        <f>IFERROR(PIMExport!AX150*1,IFERROR(SUBSTITUTE(PIMExport!AX150,".",",")*1,PIMExport!AX150))</f>
        <v>850</v>
      </c>
      <c r="AY152" s="47">
        <f>IFERROR(PIMExport!AY150*1,IFERROR(SUBSTITUTE(PIMExport!AY150,".",",")*1,PIMExport!AY150))</f>
        <v>7.3999999999999996E-2</v>
      </c>
      <c r="AZ152" s="47">
        <f>IFERROR(PIMExport!AZ150*1,IFERROR(SUBSTITUTE(PIMExport!AZ150,".",",")*1,PIMExport!AZ150))</f>
        <v>7280</v>
      </c>
      <c r="BA152" s="47">
        <f>IFERROR(PIMExport!BA150*1,IFERROR(SUBSTITUTE(PIMExport!BA150,".",",")*1,PIMExport!BA150))</f>
        <v>4230</v>
      </c>
      <c r="BB152" s="47">
        <f>IFERROR(PIMExport!BB150*1,IFERROR(SUBSTITUTE(PIMExport!BB150,".",",")*1,PIMExport!BB150))</f>
        <v>38.200000000000003</v>
      </c>
      <c r="BC152" s="47">
        <f>IFERROR(PIMExport!BC150*1,IFERROR(SUBSTITUTE(PIMExport!BC150,".",",")*1,PIMExport!BC150))</f>
        <v>38.200000000000003</v>
      </c>
      <c r="BD152" s="47">
        <f>IFERROR(PIMExport!BD150*1,IFERROR(SUBSTITUTE(PIMExport!BD150,".",",")*1,PIMExport!BD150))</f>
        <v>55</v>
      </c>
      <c r="BE152" s="47">
        <f>IFERROR(PIMExport!BE150*1,IFERROR(SUBSTITUTE(PIMExport!BE150,".",",")*1,PIMExport!BE150))</f>
        <v>25</v>
      </c>
      <c r="BF152" s="47">
        <f>IFERROR(PIMExport!BF150*1,IFERROR(SUBSTITUTE(PIMExport!BF150,".",",")*1,PIMExport!BF150))</f>
        <v>0</v>
      </c>
      <c r="BG152" s="47">
        <f>IFERROR(PIMExport!BG150*1,IFERROR(SUBSTITUTE(PIMExport!BG150,".",",")*1,PIMExport!BG150))</f>
        <v>420</v>
      </c>
      <c r="BH152" s="47">
        <f>IFERROR(PIMExport!BH150*1,IFERROR(SUBSTITUTE(PIMExport!BH150,".",",")*1,PIMExport!BH150))</f>
        <v>0</v>
      </c>
      <c r="BI152" s="47">
        <f>IFERROR(PIMExport!BI150*1,IFERROR(SUBSTITUTE(PIMExport!BI150,".",",")*1,PIMExport!BI150))</f>
        <v>0</v>
      </c>
      <c r="BJ152" s="47">
        <f>IFERROR(PIMExport!BJ150*1,IFERROR(SUBSTITUTE(PIMExport!BJ150,".",",")*1,PIMExport!BJ150))</f>
        <v>0</v>
      </c>
      <c r="BK152" s="47">
        <f>IFERROR(PIMExport!BK150*1,IFERROR(SUBSTITUTE(PIMExport!BK150,".",",")*1,PIMExport!BK150))</f>
        <v>0</v>
      </c>
      <c r="BL152" s="47">
        <f>IFERROR(PIMExport!BL150*1,IFERROR(SUBSTITUTE(PIMExport!BL150,".",",")*1,PIMExport!BL150))</f>
        <v>0</v>
      </c>
      <c r="BM152" s="47">
        <f>IFERROR(PIMExport!BM150*1,IFERROR(SUBSTITUTE(PIMExport!BM150,".",",")*1,PIMExport!BM150))</f>
        <v>0</v>
      </c>
      <c r="BN152" s="47">
        <f>IFERROR(PIMExport!BN150*1,IFERROR(SUBSTITUTE(PIMExport!BN150,".",",")*1,PIMExport!BN150))</f>
        <v>0</v>
      </c>
      <c r="BO152" s="47">
        <f>IFERROR(PIMExport!BO150*1,IFERROR(SUBSTITUTE(PIMExport!BO150,".",",")*1,PIMExport!BO150))</f>
        <v>0</v>
      </c>
      <c r="BP152" s="47">
        <f>IFERROR(PIMExport!BP150*1,IFERROR(SUBSTITUTE(PIMExport!BP150,".",",")*1,PIMExport!BP150))</f>
        <v>0</v>
      </c>
      <c r="BQ152" s="47">
        <f>IFERROR(PIMExport!BQ150*1,IFERROR(SUBSTITUTE(PIMExport!BQ150,".",",")*1,PIMExport!BQ150))</f>
        <v>0</v>
      </c>
      <c r="BR152" s="47">
        <f>IFERROR(PIMExport!BR150*1,IFERROR(SUBSTITUTE(PIMExport!BR150,".",",")*1,PIMExport!BR150))</f>
        <v>0</v>
      </c>
      <c r="BS152" s="47">
        <f>IFERROR(PIMExport!BS150*1,IFERROR(SUBSTITUTE(PIMExport!BS150,".",",")*1,PIMExport!BS150))</f>
        <v>0</v>
      </c>
      <c r="BT152" s="47">
        <f>IFERROR(PIMExport!BT150*1,IFERROR(SUBSTITUTE(PIMExport!BT150,".",",")*1,PIMExport!BT150))</f>
        <v>0</v>
      </c>
      <c r="BU152" s="47">
        <f>IFERROR(PIMExport!BU150*1,IFERROR(SUBSTITUTE(PIMExport!BU150,".",",")*1,PIMExport!BU150))</f>
        <v>0</v>
      </c>
      <c r="BV152" s="47">
        <f>IFERROR(PIMExport!BV150*1,IFERROR(SUBSTITUTE(PIMExport!BV150,".",",")*1,PIMExport!BV150))</f>
        <v>0</v>
      </c>
      <c r="BW152" s="47">
        <f>IFERROR(PIMExport!BW150*1,IFERROR(SUBSTITUTE(PIMExport!BW150,".",",")*1,PIMExport!BW150))</f>
        <v>0</v>
      </c>
      <c r="BX152" s="47">
        <f>IFERROR(PIMExport!BX150*1,IFERROR(SUBSTITUTE(PIMExport!BX150,".",",")*1,PIMExport!BX150))</f>
        <v>0</v>
      </c>
      <c r="BY152" s="47">
        <f>IFERROR(PIMExport!BY150*1,IFERROR(SUBSTITUTE(PIMExport!BY150,".",",")*1,PIMExport!BY150))</f>
        <v>0</v>
      </c>
      <c r="BZ152" s="47">
        <f>IFERROR(PIMExport!BZ150*1,IFERROR(SUBSTITUTE(PIMExport!BZ150,".",",")*1,PIMExport!BZ150))</f>
        <v>0</v>
      </c>
      <c r="CA152" s="47">
        <f>IFERROR(PIMExport!CA150*1,IFERROR(SUBSTITUTE(PIMExport!CA150,".",",")*1,PIMExport!CA150))</f>
        <v>0</v>
      </c>
      <c r="CB152" s="47">
        <f>IFERROR(PIMExport!CB150*1,IFERROR(SUBSTITUTE(PIMExport!CB150,".",",")*1,PIMExport!CB150))</f>
        <v>0</v>
      </c>
      <c r="CC152" s="47">
        <f>IFERROR(PIMExport!CC150*1,IFERROR(SUBSTITUTE(PIMExport!CC150,".",",")*1,PIMExport!CC150))</f>
        <v>0</v>
      </c>
      <c r="CD152" s="47">
        <f>IFERROR(PIMExport!CD150*1,IFERROR(SUBSTITUTE(PIMExport!CD150,".",",")*1,PIMExport!CD150))</f>
        <v>0</v>
      </c>
      <c r="CE152" s="47">
        <f>IFERROR(PIMExport!CE150*1,IFERROR(SUBSTITUTE(PIMExport!CE150,".",",")*1,PIMExport!CE150))</f>
        <v>0</v>
      </c>
      <c r="CF152" s="47">
        <f>IFERROR(PIMExport!CF150*1,IFERROR(SUBSTITUTE(PIMExport!CF150,".",",")*1,PIMExport!CF150))</f>
        <v>0</v>
      </c>
      <c r="CG152" s="47">
        <f>IFERROR(PIMExport!CG150*1,IFERROR(SUBSTITUTE(PIMExport!CG150,".",",")*1,PIMExport!CG150))</f>
        <v>0</v>
      </c>
      <c r="CH152" s="47">
        <f>IFERROR(PIMExport!CH150*1,IFERROR(SUBSTITUTE(PIMExport!CH150,".",",")*1,PIMExport!CH150))</f>
        <v>0</v>
      </c>
      <c r="CI152" s="47">
        <f>IFERROR(PIMExport!CI150*1,IFERROR(SUBSTITUTE(PIMExport!CI150,".",",")*1,PIMExport!CI150))</f>
        <v>0</v>
      </c>
      <c r="CJ152" s="47">
        <f>IFERROR(PIMExport!CJ150*1,IFERROR(SUBSTITUTE(PIMExport!CJ150,".",",")*1,PIMExport!CJ150))</f>
        <v>0</v>
      </c>
      <c r="CK152" s="47">
        <f>IFERROR(PIMExport!CK150*1,IFERROR(SUBSTITUTE(PIMExport!CK150,".",",")*1,PIMExport!CK150))</f>
        <v>0</v>
      </c>
      <c r="CL152" s="47">
        <f>IFERROR(PIMExport!CL150*1,IFERROR(SUBSTITUTE(PIMExport!CL150,".",",")*1,PIMExport!CL150))</f>
        <v>0</v>
      </c>
      <c r="CM152" s="47">
        <f>IFERROR(PIMExport!CM150*1,IFERROR(SUBSTITUTE(PIMExport!CM150,".",",")*1,PIMExport!CM150))</f>
        <v>0</v>
      </c>
      <c r="CN152" s="47">
        <f>IFERROR(PIMExport!CN150*1,IFERROR(SUBSTITUTE(PIMExport!CN150,".",",")*1,PIMExport!CN150))</f>
        <v>0</v>
      </c>
      <c r="CO152" s="47">
        <f>IFERROR(PIMExport!CO150*1,IFERROR(SUBSTITUTE(PIMExport!CO150,".",",")*1,PIMExport!CO150))</f>
        <v>0</v>
      </c>
      <c r="CP152" s="47">
        <f>IFERROR(PIMExport!CP150*1,IFERROR(SUBSTITUTE(PIMExport!CP150,".",",")*1,PIMExport!CP150))</f>
        <v>0</v>
      </c>
      <c r="CQ152" s="47">
        <f>IFERROR(PIMExport!CQ150*1,IFERROR(SUBSTITUTE(PIMExport!CQ150,".",",")*1,PIMExport!CQ150))</f>
        <v>0</v>
      </c>
      <c r="CR152" s="47">
        <f>IFERROR(PIMExport!CR150*1,IFERROR(SUBSTITUTE(PIMExport!CR150,".",",")*1,PIMExport!CR150))</f>
        <v>0</v>
      </c>
      <c r="CS152" s="47">
        <f>IFERROR(PIMExport!CS150*1,IFERROR(SUBSTITUTE(PIMExport!CS150,".",",")*1,PIMExport!CS150))</f>
        <v>0</v>
      </c>
      <c r="CT152" s="47">
        <f>IFERROR(PIMExport!CT150*1,IFERROR(SUBSTITUTE(PIMExport!CT150,".",",")*1,PIMExport!CT150))</f>
        <v>0</v>
      </c>
      <c r="CU152" s="47">
        <f>IFERROR(PIMExport!CU150*1,IFERROR(SUBSTITUTE(PIMExport!CU150,".",",")*1,PIMExport!CU150))</f>
        <v>120</v>
      </c>
      <c r="CV152" s="47">
        <f>IFERROR(PIMExport!CV150*1,IFERROR(SUBSTITUTE(PIMExport!CV150,".",",")*1,PIMExport!CV150))</f>
        <v>0</v>
      </c>
      <c r="CW152" s="47">
        <f>IFERROR(PIMExport!CW150*1,IFERROR(SUBSTITUTE(PIMExport!CW150,".",",")*1,PIMExport!CW150))</f>
        <v>0</v>
      </c>
      <c r="CX152" s="47">
        <f>IFERROR(PIMExport!CX150*1,IFERROR(SUBSTITUTE(PIMExport!CX150,".",",")*1,PIMExport!CX150))</f>
        <v>0</v>
      </c>
      <c r="CY152" s="47">
        <f>IFERROR(PIMExport!CY150*1,IFERROR(SUBSTITUTE(PIMExport!CY150,".",",")*1,PIMExport!CY150))</f>
        <v>0</v>
      </c>
      <c r="CZ152" s="47">
        <f>IFERROR(PIMExport!CZ150*1,IFERROR(SUBSTITUTE(PIMExport!CZ150,".",",")*1,PIMExport!CZ150))</f>
        <v>0</v>
      </c>
      <c r="DA152" s="47">
        <f>IFERROR(PIMExport!DA150*1,IFERROR(SUBSTITUTE(PIMExport!DA150,".",",")*1,PIMExport!DA150))</f>
        <v>150</v>
      </c>
      <c r="DB152" s="47">
        <f>IFERROR(PIMExport!DB150*1,IFERROR(SUBSTITUTE(PIMExport!DB150,".",",")*1,PIMExport!DB150))</f>
        <v>0</v>
      </c>
      <c r="DC152" s="47">
        <f>IFERROR(PIMExport!DC150*1,IFERROR(SUBSTITUTE(PIMExport!DC150,".",",")*1,PIMExport!DC150))</f>
        <v>0</v>
      </c>
      <c r="DD152" s="47">
        <f>IFERROR(PIMExport!DD150*1,IFERROR(SUBSTITUTE(PIMExport!DD150,".",",")*1,PIMExport!DD150))</f>
        <v>0</v>
      </c>
      <c r="DE152" s="47">
        <f>IFERROR(PIMExport!DE150*1,IFERROR(SUBSTITUTE(PIMExport!DE150,".",",")*1,PIMExport!DE150))</f>
        <v>0</v>
      </c>
      <c r="DF152" s="47">
        <f>IFERROR(PIMExport!DF150*1,IFERROR(SUBSTITUTE(PIMExport!DF150,".",",")*1,PIMExport!DF150))</f>
        <v>0</v>
      </c>
      <c r="DG152" s="47">
        <f>IFERROR(PIMExport!DG150*1,IFERROR(SUBSTITUTE(PIMExport!DG150,".",",")*1,PIMExport!DG150))</f>
        <v>0</v>
      </c>
      <c r="DH152" s="47" t="str">
        <f>IFERROR(PIMExport!DH150*1,IFERROR(SUBSTITUTE(PIMExport!DH150,".",",")*1,PIMExport!DH150))</f>
        <v>Equal to or better than 0.100 mm</v>
      </c>
      <c r="DI152" s="47" t="str">
        <f>IFERROR(PIMExport!DI150*1,IFERROR(SUBSTITUTE(PIMExport!DI150,".",",")*1,PIMExport!DI150))</f>
        <v>20 ATL 5</v>
      </c>
      <c r="DJ152" s="47" t="str">
        <f>IFERROR(PIMExport!DJ150*1,IFERROR(SUBSTITUTE(PIMExport!DJ150,".",",")*1,PIMExport!DJ150))</f>
        <v>60 x 60 mm</v>
      </c>
      <c r="DK152" s="47">
        <f>IFERROR(PIMExport!DK150*1,IFERROR(SUBSTITUTE(PIMExport!DK150,".",",")*1,PIMExport!DK150))</f>
        <v>0</v>
      </c>
      <c r="DL152" s="47">
        <f>IFERROR(PIMExport!DL150*1,IFERROR(SUBSTITUTE(PIMExport!DL150,".",",")*1,PIMExport!DL150))</f>
        <v>210</v>
      </c>
      <c r="DM152" s="47">
        <f>IFERROR(PIMExport!DM150*1,IFERROR(SUBSTITUTE(PIMExport!DM150,".",",")*1,PIMExport!DM150))</f>
        <v>4420</v>
      </c>
      <c r="DN152" s="47">
        <f>IFERROR(PIMExport!DN150*1,IFERROR(SUBSTITUTE(PIMExport!DN150,".",",")*1,PIMExport!DN150))</f>
        <v>0</v>
      </c>
      <c r="DO152" s="47">
        <f>IFERROR(PIMExport!DO150*1,IFERROR(SUBSTITUTE(PIMExport!DO150,".",",")*1,PIMExport!DO150))</f>
        <v>0</v>
      </c>
    </row>
    <row r="153" spans="1:119">
      <c r="A153" s="47" t="str">
        <f>IFERROR(PIMExport!A151*1,IFERROR(SUBSTITUTE(PIMExport!A151,".",",")*1,PIMExport!A151))</f>
        <v>WM06Z120-Y255</v>
      </c>
      <c r="B153" s="47" t="str">
        <f>IFERROR(PIMExport!B151*1,IFERROR(SUBSTITUTE(PIMExport!B151,".",",")*1,PIMExport!B151))</f>
        <v>Belt</v>
      </c>
      <c r="C153" s="47" t="str">
        <f>IFERROR(PIMExport!C151*1,IFERROR(SUBSTITUTE(PIMExport!C151,".",",")*1,PIMExport!C151))</f>
        <v>Ball Guide</v>
      </c>
      <c r="D153" s="47">
        <f>IFERROR(PIMExport!D151*1,IFERROR(SUBSTITUTE(PIMExport!D151,".",",")*1,PIMExport!D151))</f>
        <v>3745</v>
      </c>
      <c r="E153" s="47">
        <f>IFERROR(PIMExport!E151*1,IFERROR(SUBSTITUTE(PIMExport!E151,".",",")*1,PIMExport!E151))</f>
        <v>1.25</v>
      </c>
      <c r="F153" s="47">
        <f>IFERROR(PIMExport!F151*1,IFERROR(SUBSTITUTE(PIMExport!F151,".",",")*1,PIMExport!F151))</f>
        <v>0</v>
      </c>
      <c r="G153" s="47">
        <f>IFERROR(PIMExport!G151*1,IFERROR(SUBSTITUTE(PIMExport!G151,".",",")*1,PIMExport!G151))</f>
        <v>4.3</v>
      </c>
      <c r="H153" s="47">
        <f>IFERROR(PIMExport!H151*1,IFERROR(SUBSTITUTE(PIMExport!H151,".",",")*1,PIMExport!H151))</f>
        <v>0.45</v>
      </c>
      <c r="I153" s="47">
        <f>IFERROR(PIMExport!I151*1,IFERROR(SUBSTITUTE(PIMExport!I151,".",",")*1,PIMExport!I151))</f>
        <v>255</v>
      </c>
      <c r="J153" s="47">
        <f>IFERROR(PIMExport!J151*1,IFERROR(SUBSTITUTE(PIMExport!J151,".",",")*1,PIMExport!J151))</f>
        <v>35</v>
      </c>
      <c r="K153" s="47">
        <f>IFERROR(PIMExport!K151*1,IFERROR(SUBSTITUTE(PIMExport!K151,".",",")*1,PIMExport!K151))</f>
        <v>0</v>
      </c>
      <c r="L153" s="47">
        <f>IFERROR(PIMExport!L151*1,IFERROR(SUBSTITUTE(PIMExport!L151,".",",")*1,PIMExport!L151))</f>
        <v>3.8999999999999999E-5</v>
      </c>
      <c r="M153" s="47">
        <f>IFERROR(PIMExport!M151*1,IFERROR(SUBSTITUTE(PIMExport!M151,".",",")*1,PIMExport!M151))</f>
        <v>0.95</v>
      </c>
      <c r="N153" s="47">
        <f>IFERROR(PIMExport!N151*1,IFERROR(SUBSTITUTE(PIMExport!N151,".",",")*1,PIMExport!N151))</f>
        <v>150</v>
      </c>
      <c r="O153" s="47">
        <f>IFERROR(PIMExport!O151*1,IFERROR(SUBSTITUTE(PIMExport!O151,".",",")*1,PIMExport!O151))</f>
        <v>600</v>
      </c>
      <c r="P153" s="47">
        <f>IFERROR(PIMExport!P151*1,IFERROR(SUBSTITUTE(PIMExport!P151,".",",")*1,PIMExport!P151))</f>
        <v>1250</v>
      </c>
      <c r="Q153" s="47">
        <f>IFERROR(PIMExport!Q151*1,IFERROR(SUBSTITUTE(PIMExport!Q151,".",",")*1,PIMExport!Q151))</f>
        <v>1.9</v>
      </c>
      <c r="R153" s="47">
        <f>IFERROR(PIMExport!R151*1,IFERROR(SUBSTITUTE(PIMExport!R151,".",",")*1,PIMExport!R151))</f>
        <v>2.9</v>
      </c>
      <c r="S153" s="47">
        <f>IFERROR(PIMExport!S151*1,IFERROR(SUBSTITUTE(PIMExport!S151,".",",")*1,PIMExport!S151))</f>
        <v>3.5</v>
      </c>
      <c r="T153" s="47">
        <f>IFERROR(PIMExport!T151*1,IFERROR(SUBSTITUTE(PIMExport!T151,".",",")*1,PIMExport!T151))</f>
        <v>36</v>
      </c>
      <c r="U153" s="47">
        <f>IFERROR(PIMExport!U151*1,IFERROR(SUBSTITUTE(PIMExport!U151,".",",")*1,PIMExport!U151))</f>
        <v>0.1</v>
      </c>
      <c r="V153" s="47">
        <f>IFERROR(PIMExport!V151*1,IFERROR(SUBSTITUTE(PIMExport!V151,".",",")*1,PIMExport!V151))</f>
        <v>0</v>
      </c>
      <c r="W153" s="47">
        <f>IFERROR(PIMExport!W151*1,IFERROR(SUBSTITUTE(PIMExport!W151,".",",")*1,PIMExport!W151))</f>
        <v>2.5</v>
      </c>
      <c r="X153" s="47">
        <f>IFERROR(PIMExport!X151*1,IFERROR(SUBSTITUTE(PIMExport!X151,".",",")*1,PIMExport!X151))</f>
        <v>0</v>
      </c>
      <c r="Y153" s="47">
        <f>IFERROR(PIMExport!Y151*1,IFERROR(SUBSTITUTE(PIMExport!Y151,".",",")*1,PIMExport!Y151))</f>
        <v>850</v>
      </c>
      <c r="Z153" s="47">
        <f>IFERROR(PIMExport!Z151*1,IFERROR(SUBSTITUTE(PIMExport!Z151,".",",")*1,PIMExport!Z151))</f>
        <v>550</v>
      </c>
      <c r="AA153" s="47">
        <f>IFERROR(PIMExport!AA151*1,IFERROR(SUBSTITUTE(PIMExport!AA151,".",",")*1,PIMExport!AA151))</f>
        <v>0</v>
      </c>
      <c r="AB153" s="47">
        <f>IFERROR(PIMExport!AB151*1,IFERROR(SUBSTITUTE(PIMExport!AB151,".",",")*1,PIMExport!AB151))</f>
        <v>120</v>
      </c>
      <c r="AC153" s="47">
        <f>IFERROR(PIMExport!AC151*1,IFERROR(SUBSTITUTE(PIMExport!AC151,".",",")*1,PIMExport!AC151))</f>
        <v>0</v>
      </c>
      <c r="AD153" s="47">
        <f>IFERROR(PIMExport!AD151*1,IFERROR(SUBSTITUTE(PIMExport!AD151,".",",")*1,PIMExport!AD151))</f>
        <v>0</v>
      </c>
      <c r="AE153" s="47">
        <f>IFERROR(PIMExport!AE151*1,IFERROR(SUBSTITUTE(PIMExport!AE151,".",",")*1,PIMExport!AE151))</f>
        <v>1400</v>
      </c>
      <c r="AF153" s="47">
        <f>IFERROR(PIMExport!AF151*1,IFERROR(SUBSTITUTE(PIMExport!AF151,".",",")*1,PIMExport!AF151))</f>
        <v>1400</v>
      </c>
      <c r="AG153" s="47">
        <f>IFERROR(PIMExport!AG151*1,IFERROR(SUBSTITUTE(PIMExport!AG151,".",",")*1,PIMExport!AG151))</f>
        <v>25</v>
      </c>
      <c r="AH153" s="47">
        <f>IFERROR(PIMExport!AH151*1,IFERROR(SUBSTITUTE(PIMExport!AH151,".",",")*1,PIMExport!AH151))</f>
        <v>0</v>
      </c>
      <c r="AI153" s="47">
        <f>IFERROR(PIMExport!AI151*1,IFERROR(SUBSTITUTE(PIMExport!AI151,".",",")*1,PIMExport!AI151))</f>
        <v>0</v>
      </c>
      <c r="AJ153" s="47">
        <f>IFERROR(PIMExport!AJ151*1,IFERROR(SUBSTITUTE(PIMExport!AJ151,".",",")*1,PIMExport!AJ151))</f>
        <v>1.4</v>
      </c>
      <c r="AK153" s="47">
        <f>IFERROR(PIMExport!AK151*1,IFERROR(SUBSTITUTE(PIMExport!AK151,".",",")*1,PIMExport!AK151))</f>
        <v>1.4</v>
      </c>
      <c r="AL153" s="47">
        <f>IFERROR(PIMExport!AL151*1,IFERROR(SUBSTITUTE(PIMExport!AL151,".",",")*1,PIMExport!AL151))</f>
        <v>2.5</v>
      </c>
      <c r="AM153" s="47">
        <f>IFERROR(PIMExport!AM151*1,IFERROR(SUBSTITUTE(PIMExport!AM151,".",",")*1,PIMExport!AM151))</f>
        <v>20</v>
      </c>
      <c r="AN153" s="47">
        <f>IFERROR(PIMExport!AN151*1,IFERROR(SUBSTITUTE(PIMExport!AN151,".",",")*1,PIMExport!AN151))</f>
        <v>2</v>
      </c>
      <c r="AO153" s="47">
        <f>IFERROR(PIMExport!AO151*1,IFERROR(SUBSTITUTE(PIMExport!AO151,".",",")*1,PIMExport!AO151))</f>
        <v>23868</v>
      </c>
      <c r="AP153" s="47">
        <f>IFERROR(PIMExport!AP151*1,IFERROR(SUBSTITUTE(PIMExport!AP151,".",",")*1,PIMExport!AP151))</f>
        <v>300</v>
      </c>
      <c r="AQ153" s="47">
        <f>IFERROR(PIMExport!AQ151*1,IFERROR(SUBSTITUTE(PIMExport!AQ151,".",",")*1,PIMExport!AQ151))</f>
        <v>0</v>
      </c>
      <c r="AR153" s="47">
        <f>IFERROR(PIMExport!AR151*1,IFERROR(SUBSTITUTE(PIMExport!AR151,".",",")*1,PIMExport!AR151))</f>
        <v>0</v>
      </c>
      <c r="AS153" s="47">
        <f>IFERROR(PIMExport!AS151*1,IFERROR(SUBSTITUTE(PIMExport!AS151,".",",")*1,PIMExport!AS151))</f>
        <v>0</v>
      </c>
      <c r="AT153" s="47">
        <f>IFERROR(PIMExport!AT151*1,IFERROR(SUBSTITUTE(PIMExport!AT151,".",",")*1,PIMExport!AT151))</f>
        <v>0</v>
      </c>
      <c r="AU153" s="47">
        <f>IFERROR(PIMExport!AU151*1,IFERROR(SUBSTITUTE(PIMExport!AU151,".",",")*1,PIMExport!AU151))</f>
        <v>0</v>
      </c>
      <c r="AV153" s="47">
        <f>IFERROR(PIMExport!AV151*1,IFERROR(SUBSTITUTE(PIMExport!AV151,".",",")*1,PIMExport!AV151))</f>
        <v>0</v>
      </c>
      <c r="AW153" s="47">
        <f>IFERROR(PIMExport!AW151*1,IFERROR(SUBSTITUTE(PIMExport!AW151,".",",")*1,PIMExport!AW151))</f>
        <v>0</v>
      </c>
      <c r="AX153" s="47">
        <f>IFERROR(PIMExport!AX151*1,IFERROR(SUBSTITUTE(PIMExport!AX151,".",",")*1,PIMExport!AX151))</f>
        <v>850</v>
      </c>
      <c r="AY153" s="47">
        <f>IFERROR(PIMExport!AY151*1,IFERROR(SUBSTITUTE(PIMExport!AY151,".",",")*1,PIMExport!AY151))</f>
        <v>7.3999999999999996E-2</v>
      </c>
      <c r="AZ153" s="47">
        <f>IFERROR(PIMExport!AZ151*1,IFERROR(SUBSTITUTE(PIMExport!AZ151,".",",")*1,PIMExport!AZ151))</f>
        <v>7280</v>
      </c>
      <c r="BA153" s="47">
        <f>IFERROR(PIMExport!BA151*1,IFERROR(SUBSTITUTE(PIMExport!BA151,".",",")*1,PIMExport!BA151))</f>
        <v>4230</v>
      </c>
      <c r="BB153" s="47">
        <f>IFERROR(PIMExport!BB151*1,IFERROR(SUBSTITUTE(PIMExport!BB151,".",",")*1,PIMExport!BB151))</f>
        <v>38.200000000000003</v>
      </c>
      <c r="BC153" s="47">
        <f>IFERROR(PIMExport!BC151*1,IFERROR(SUBSTITUTE(PIMExport!BC151,".",",")*1,PIMExport!BC151))</f>
        <v>38.200000000000003</v>
      </c>
      <c r="BD153" s="47">
        <f>IFERROR(PIMExport!BD151*1,IFERROR(SUBSTITUTE(PIMExport!BD151,".",",")*1,PIMExport!BD151))</f>
        <v>55</v>
      </c>
      <c r="BE153" s="47">
        <f>IFERROR(PIMExport!BE151*1,IFERROR(SUBSTITUTE(PIMExport!BE151,".",",")*1,PIMExport!BE151))</f>
        <v>25</v>
      </c>
      <c r="BF153" s="47">
        <f>IFERROR(PIMExport!BF151*1,IFERROR(SUBSTITUTE(PIMExport!BF151,".",",")*1,PIMExport!BF151))</f>
        <v>0</v>
      </c>
      <c r="BG153" s="47">
        <f>IFERROR(PIMExport!BG151*1,IFERROR(SUBSTITUTE(PIMExport!BG151,".",",")*1,PIMExport!BG151))</f>
        <v>420</v>
      </c>
      <c r="BH153" s="47">
        <f>IFERROR(PIMExport!BH151*1,IFERROR(SUBSTITUTE(PIMExport!BH151,".",",")*1,PIMExport!BH151))</f>
        <v>0</v>
      </c>
      <c r="BI153" s="47">
        <f>IFERROR(PIMExport!BI151*1,IFERROR(SUBSTITUTE(PIMExport!BI151,".",",")*1,PIMExport!BI151))</f>
        <v>0</v>
      </c>
      <c r="BJ153" s="47">
        <f>IFERROR(PIMExport!BJ151*1,IFERROR(SUBSTITUTE(PIMExport!BJ151,".",",")*1,PIMExport!BJ151))</f>
        <v>0</v>
      </c>
      <c r="BK153" s="47">
        <f>IFERROR(PIMExport!BK151*1,IFERROR(SUBSTITUTE(PIMExport!BK151,".",",")*1,PIMExport!BK151))</f>
        <v>0</v>
      </c>
      <c r="BL153" s="47">
        <f>IFERROR(PIMExport!BL151*1,IFERROR(SUBSTITUTE(PIMExport!BL151,".",",")*1,PIMExport!BL151))</f>
        <v>0</v>
      </c>
      <c r="BM153" s="47">
        <f>IFERROR(PIMExport!BM151*1,IFERROR(SUBSTITUTE(PIMExport!BM151,".",",")*1,PIMExport!BM151))</f>
        <v>0</v>
      </c>
      <c r="BN153" s="47">
        <f>IFERROR(PIMExport!BN151*1,IFERROR(SUBSTITUTE(PIMExport!BN151,".",",")*1,PIMExport!BN151))</f>
        <v>0</v>
      </c>
      <c r="BO153" s="47">
        <f>IFERROR(PIMExport!BO151*1,IFERROR(SUBSTITUTE(PIMExport!BO151,".",",")*1,PIMExport!BO151))</f>
        <v>0</v>
      </c>
      <c r="BP153" s="47">
        <f>IFERROR(PIMExport!BP151*1,IFERROR(SUBSTITUTE(PIMExport!BP151,".",",")*1,PIMExport!BP151))</f>
        <v>0</v>
      </c>
      <c r="BQ153" s="47">
        <f>IFERROR(PIMExport!BQ151*1,IFERROR(SUBSTITUTE(PIMExport!BQ151,".",",")*1,PIMExport!BQ151))</f>
        <v>0</v>
      </c>
      <c r="BR153" s="47">
        <f>IFERROR(PIMExport!BR151*1,IFERROR(SUBSTITUTE(PIMExport!BR151,".",",")*1,PIMExport!BR151))</f>
        <v>0</v>
      </c>
      <c r="BS153" s="47">
        <f>IFERROR(PIMExport!BS151*1,IFERROR(SUBSTITUTE(PIMExport!BS151,".",",")*1,PIMExport!BS151))</f>
        <v>0</v>
      </c>
      <c r="BT153" s="47">
        <f>IFERROR(PIMExport!BT151*1,IFERROR(SUBSTITUTE(PIMExport!BT151,".",",")*1,PIMExport!BT151))</f>
        <v>0</v>
      </c>
      <c r="BU153" s="47">
        <f>IFERROR(PIMExport!BU151*1,IFERROR(SUBSTITUTE(PIMExport!BU151,".",",")*1,PIMExport!BU151))</f>
        <v>0</v>
      </c>
      <c r="BV153" s="47">
        <f>IFERROR(PIMExport!BV151*1,IFERROR(SUBSTITUTE(PIMExport!BV151,".",",")*1,PIMExport!BV151))</f>
        <v>0</v>
      </c>
      <c r="BW153" s="47">
        <f>IFERROR(PIMExport!BW151*1,IFERROR(SUBSTITUTE(PIMExport!BW151,".",",")*1,PIMExport!BW151))</f>
        <v>0</v>
      </c>
      <c r="BX153" s="47">
        <f>IFERROR(PIMExport!BX151*1,IFERROR(SUBSTITUTE(PIMExport!BX151,".",",")*1,PIMExport!BX151))</f>
        <v>0</v>
      </c>
      <c r="BY153" s="47">
        <f>IFERROR(PIMExport!BY151*1,IFERROR(SUBSTITUTE(PIMExport!BY151,".",",")*1,PIMExport!BY151))</f>
        <v>0</v>
      </c>
      <c r="BZ153" s="47">
        <f>IFERROR(PIMExport!BZ151*1,IFERROR(SUBSTITUTE(PIMExport!BZ151,".",",")*1,PIMExport!BZ151))</f>
        <v>0</v>
      </c>
      <c r="CA153" s="47">
        <f>IFERROR(PIMExport!CA151*1,IFERROR(SUBSTITUTE(PIMExport!CA151,".",",")*1,PIMExport!CA151))</f>
        <v>0</v>
      </c>
      <c r="CB153" s="47">
        <f>IFERROR(PIMExport!CB151*1,IFERROR(SUBSTITUTE(PIMExport!CB151,".",",")*1,PIMExport!CB151))</f>
        <v>0</v>
      </c>
      <c r="CC153" s="47">
        <f>IFERROR(PIMExport!CC151*1,IFERROR(SUBSTITUTE(PIMExport!CC151,".",",")*1,PIMExport!CC151))</f>
        <v>0</v>
      </c>
      <c r="CD153" s="47">
        <f>IFERROR(PIMExport!CD151*1,IFERROR(SUBSTITUTE(PIMExport!CD151,".",",")*1,PIMExport!CD151))</f>
        <v>0</v>
      </c>
      <c r="CE153" s="47">
        <f>IFERROR(PIMExport!CE151*1,IFERROR(SUBSTITUTE(PIMExport!CE151,".",",")*1,PIMExport!CE151))</f>
        <v>0</v>
      </c>
      <c r="CF153" s="47">
        <f>IFERROR(PIMExport!CF151*1,IFERROR(SUBSTITUTE(PIMExport!CF151,".",",")*1,PIMExport!CF151))</f>
        <v>0</v>
      </c>
      <c r="CG153" s="47">
        <f>IFERROR(PIMExport!CG151*1,IFERROR(SUBSTITUTE(PIMExport!CG151,".",",")*1,PIMExport!CG151))</f>
        <v>0</v>
      </c>
      <c r="CH153" s="47">
        <f>IFERROR(PIMExport!CH151*1,IFERROR(SUBSTITUTE(PIMExport!CH151,".",",")*1,PIMExport!CH151))</f>
        <v>0</v>
      </c>
      <c r="CI153" s="47">
        <f>IFERROR(PIMExport!CI151*1,IFERROR(SUBSTITUTE(PIMExport!CI151,".",",")*1,PIMExport!CI151))</f>
        <v>0</v>
      </c>
      <c r="CJ153" s="47">
        <f>IFERROR(PIMExport!CJ151*1,IFERROR(SUBSTITUTE(PIMExport!CJ151,".",",")*1,PIMExport!CJ151))</f>
        <v>0</v>
      </c>
      <c r="CK153" s="47">
        <f>IFERROR(PIMExport!CK151*1,IFERROR(SUBSTITUTE(PIMExport!CK151,".",",")*1,PIMExport!CK151))</f>
        <v>0</v>
      </c>
      <c r="CL153" s="47">
        <f>IFERROR(PIMExport!CL151*1,IFERROR(SUBSTITUTE(PIMExport!CL151,".",",")*1,PIMExport!CL151))</f>
        <v>0</v>
      </c>
      <c r="CM153" s="47">
        <f>IFERROR(PIMExport!CM151*1,IFERROR(SUBSTITUTE(PIMExport!CM151,".",",")*1,PIMExport!CM151))</f>
        <v>0</v>
      </c>
      <c r="CN153" s="47">
        <f>IFERROR(PIMExport!CN151*1,IFERROR(SUBSTITUTE(PIMExport!CN151,".",",")*1,PIMExport!CN151))</f>
        <v>0</v>
      </c>
      <c r="CO153" s="47">
        <f>IFERROR(PIMExport!CO151*1,IFERROR(SUBSTITUTE(PIMExport!CO151,".",",")*1,PIMExport!CO151))</f>
        <v>0</v>
      </c>
      <c r="CP153" s="47">
        <f>IFERROR(PIMExport!CP151*1,IFERROR(SUBSTITUTE(PIMExport!CP151,".",",")*1,PIMExport!CP151))</f>
        <v>0</v>
      </c>
      <c r="CQ153" s="47">
        <f>IFERROR(PIMExport!CQ151*1,IFERROR(SUBSTITUTE(PIMExport!CQ151,".",",")*1,PIMExport!CQ151))</f>
        <v>0</v>
      </c>
      <c r="CR153" s="47">
        <f>IFERROR(PIMExport!CR151*1,IFERROR(SUBSTITUTE(PIMExport!CR151,".",",")*1,PIMExport!CR151))</f>
        <v>0</v>
      </c>
      <c r="CS153" s="47">
        <f>IFERROR(PIMExport!CS151*1,IFERROR(SUBSTITUTE(PIMExport!CS151,".",",")*1,PIMExport!CS151))</f>
        <v>0</v>
      </c>
      <c r="CT153" s="47">
        <f>IFERROR(PIMExport!CT151*1,IFERROR(SUBSTITUTE(PIMExport!CT151,".",",")*1,PIMExport!CT151))</f>
        <v>0</v>
      </c>
      <c r="CU153" s="47">
        <f>IFERROR(PIMExport!CU151*1,IFERROR(SUBSTITUTE(PIMExport!CU151,".",",")*1,PIMExport!CU151))</f>
        <v>120</v>
      </c>
      <c r="CV153" s="47">
        <f>IFERROR(PIMExport!CV151*1,IFERROR(SUBSTITUTE(PIMExport!CV151,".",",")*1,PIMExport!CV151))</f>
        <v>0</v>
      </c>
      <c r="CW153" s="47">
        <f>IFERROR(PIMExport!CW151*1,IFERROR(SUBSTITUTE(PIMExport!CW151,".",",")*1,PIMExport!CW151))</f>
        <v>0</v>
      </c>
      <c r="CX153" s="47">
        <f>IFERROR(PIMExport!CX151*1,IFERROR(SUBSTITUTE(PIMExport!CX151,".",",")*1,PIMExport!CX151))</f>
        <v>0</v>
      </c>
      <c r="CY153" s="47">
        <f>IFERROR(PIMExport!CY151*1,IFERROR(SUBSTITUTE(PIMExport!CY151,".",",")*1,PIMExport!CY151))</f>
        <v>0</v>
      </c>
      <c r="CZ153" s="47">
        <f>IFERROR(PIMExport!CZ151*1,IFERROR(SUBSTITUTE(PIMExport!CZ151,".",",")*1,PIMExport!CZ151))</f>
        <v>0</v>
      </c>
      <c r="DA153" s="47">
        <f>IFERROR(PIMExport!DA151*1,IFERROR(SUBSTITUTE(PIMExport!DA151,".",",")*1,PIMExport!DA151))</f>
        <v>150</v>
      </c>
      <c r="DB153" s="47">
        <f>IFERROR(PIMExport!DB151*1,IFERROR(SUBSTITUTE(PIMExport!DB151,".",",")*1,PIMExport!DB151))</f>
        <v>0</v>
      </c>
      <c r="DC153" s="47">
        <f>IFERROR(PIMExport!DC151*1,IFERROR(SUBSTITUTE(PIMExport!DC151,".",",")*1,PIMExport!DC151))</f>
        <v>0</v>
      </c>
      <c r="DD153" s="47">
        <f>IFERROR(PIMExport!DD151*1,IFERROR(SUBSTITUTE(PIMExport!DD151,".",",")*1,PIMExport!DD151))</f>
        <v>0</v>
      </c>
      <c r="DE153" s="47">
        <f>IFERROR(PIMExport!DE151*1,IFERROR(SUBSTITUTE(PIMExport!DE151,".",",")*1,PIMExport!DE151))</f>
        <v>0</v>
      </c>
      <c r="DF153" s="47">
        <f>IFERROR(PIMExport!DF151*1,IFERROR(SUBSTITUTE(PIMExport!DF151,".",",")*1,PIMExport!DF151))</f>
        <v>0</v>
      </c>
      <c r="DG153" s="47">
        <f>IFERROR(PIMExport!DG151*1,IFERROR(SUBSTITUTE(PIMExport!DG151,".",",")*1,PIMExport!DG151))</f>
        <v>0</v>
      </c>
      <c r="DH153" s="47" t="str">
        <f>IFERROR(PIMExport!DH151*1,IFERROR(SUBSTITUTE(PIMExport!DH151,".",",")*1,PIMExport!DH151))</f>
        <v>Equal to or better than 0.100 mm</v>
      </c>
      <c r="DI153" s="47" t="str">
        <f>IFERROR(PIMExport!DI151*1,IFERROR(SUBSTITUTE(PIMExport!DI151,".",",")*1,PIMExport!DI151))</f>
        <v>20 ATL 5</v>
      </c>
      <c r="DJ153" s="47" t="str">
        <f>IFERROR(PIMExport!DJ151*1,IFERROR(SUBSTITUTE(PIMExport!DJ151,".",",")*1,PIMExport!DJ151))</f>
        <v>60 x 60 mm</v>
      </c>
      <c r="DK153" s="47">
        <f>IFERROR(PIMExport!DK151*1,IFERROR(SUBSTITUTE(PIMExport!DK151,".",",")*1,PIMExport!DK151))</f>
        <v>0</v>
      </c>
      <c r="DL153" s="47">
        <f>IFERROR(PIMExport!DL151*1,IFERROR(SUBSTITUTE(PIMExport!DL151,".",",")*1,PIMExport!DL151))</f>
        <v>465</v>
      </c>
      <c r="DM153" s="47">
        <f>IFERROR(PIMExport!DM151*1,IFERROR(SUBSTITUTE(PIMExport!DM151,".",",")*1,PIMExport!DM151))</f>
        <v>4420</v>
      </c>
      <c r="DN153" s="47">
        <f>IFERROR(PIMExport!DN151*1,IFERROR(SUBSTITUTE(PIMExport!DN151,".",",")*1,PIMExport!DN151))</f>
        <v>0</v>
      </c>
      <c r="DO153" s="47">
        <f>IFERROR(PIMExport!DO151*1,IFERROR(SUBSTITUTE(PIMExport!DO151,".",",")*1,PIMExport!DO151))</f>
        <v>0</v>
      </c>
    </row>
    <row r="154" spans="1:119">
      <c r="A154" s="47" t="str">
        <f>IFERROR(PIMExport!A152*1,IFERROR(SUBSTITUTE(PIMExport!A152,".",",")*1,PIMExport!A152))</f>
        <v>WM08Z170-L</v>
      </c>
      <c r="B154" s="47" t="str">
        <f>IFERROR(PIMExport!B152*1,IFERROR(SUBSTITUTE(PIMExport!B152,".",",")*1,PIMExport!B152))</f>
        <v>Belt</v>
      </c>
      <c r="C154" s="47" t="str">
        <f>IFERROR(PIMExport!C152*1,IFERROR(SUBSTITUTE(PIMExport!C152,".",",")*1,PIMExport!C152))</f>
        <v>Ball Guide</v>
      </c>
      <c r="D154" s="47">
        <f>IFERROR(PIMExport!D152*1,IFERROR(SUBSTITUTE(PIMExport!D152,".",",")*1,PIMExport!D152))</f>
        <v>5400</v>
      </c>
      <c r="E154" s="47">
        <f>IFERROR(PIMExport!E152*1,IFERROR(SUBSTITUTE(PIMExport!E152,".",",")*1,PIMExport!E152))</f>
        <v>5.0999999999999996</v>
      </c>
      <c r="F154" s="47">
        <f>IFERROR(PIMExport!F152*1,IFERROR(SUBSTITUTE(PIMExport!F152,".",",")*1,PIMExport!F152))</f>
        <v>0</v>
      </c>
      <c r="G154" s="47">
        <f>IFERROR(PIMExport!G152*1,IFERROR(SUBSTITUTE(PIMExport!G152,".",",")*1,PIMExport!G152))</f>
        <v>11.2</v>
      </c>
      <c r="H154" s="47">
        <f>IFERROR(PIMExport!H152*1,IFERROR(SUBSTITUTE(PIMExport!H152,".",",")*1,PIMExport!H152))</f>
        <v>0.8</v>
      </c>
      <c r="I154" s="47">
        <f>IFERROR(PIMExport!I152*1,IFERROR(SUBSTITUTE(PIMExport!I152,".",",")*1,PIMExport!I152))</f>
        <v>324</v>
      </c>
      <c r="J154" s="47">
        <f>IFERROR(PIMExport!J152*1,IFERROR(SUBSTITUTE(PIMExport!J152,".",",")*1,PIMExport!J152))</f>
        <v>48.75</v>
      </c>
      <c r="K154" s="47">
        <f>IFERROR(PIMExport!K152*1,IFERROR(SUBSTITUTE(PIMExport!K152,".",",")*1,PIMExport!K152))</f>
        <v>0</v>
      </c>
      <c r="L154" s="47">
        <f>IFERROR(PIMExport!L152*1,IFERROR(SUBSTITUTE(PIMExport!L152,".",",")*1,PIMExport!L152))</f>
        <v>1.6000000000000001E-4</v>
      </c>
      <c r="M154" s="47">
        <f>IFERROR(PIMExport!M152*1,IFERROR(SUBSTITUTE(PIMExport!M152,".",",")*1,PIMExport!M152))</f>
        <v>0.95</v>
      </c>
      <c r="N154" s="47">
        <f>IFERROR(PIMExport!N152*1,IFERROR(SUBSTITUTE(PIMExport!N152,".",",")*1,PIMExport!N152))</f>
        <v>150</v>
      </c>
      <c r="O154" s="47">
        <f>IFERROR(PIMExport!O152*1,IFERROR(SUBSTITUTE(PIMExport!O152,".",",")*1,PIMExport!O152))</f>
        <v>450</v>
      </c>
      <c r="P154" s="47">
        <f>IFERROR(PIMExport!P152*1,IFERROR(SUBSTITUTE(PIMExport!P152,".",",")*1,PIMExport!P152))</f>
        <v>885</v>
      </c>
      <c r="Q154" s="47">
        <f>IFERROR(PIMExport!Q152*1,IFERROR(SUBSTITUTE(PIMExport!Q152,".",",")*1,PIMExport!Q152))</f>
        <v>6.5</v>
      </c>
      <c r="R154" s="47">
        <f>IFERROR(PIMExport!R152*1,IFERROR(SUBSTITUTE(PIMExport!R152,".",",")*1,PIMExport!R152))</f>
        <v>7.7</v>
      </c>
      <c r="S154" s="47">
        <f>IFERROR(PIMExport!S152*1,IFERROR(SUBSTITUTE(PIMExport!S152,".",",")*1,PIMExport!S152))</f>
        <v>9.3000000000000007</v>
      </c>
      <c r="T154" s="47">
        <f>IFERROR(PIMExport!T152*1,IFERROR(SUBSTITUTE(PIMExport!T152,".",",")*1,PIMExport!T152))</f>
        <v>25</v>
      </c>
      <c r="U154" s="47">
        <f>IFERROR(PIMExport!U152*1,IFERROR(SUBSTITUTE(PIMExport!U152,".",",")*1,PIMExport!U152))</f>
        <v>0.1</v>
      </c>
      <c r="V154" s="47">
        <f>IFERROR(PIMExport!V152*1,IFERROR(SUBSTITUTE(PIMExport!V152,".",",")*1,PIMExport!V152))</f>
        <v>0</v>
      </c>
      <c r="W154" s="47">
        <f>IFERROR(PIMExport!W152*1,IFERROR(SUBSTITUTE(PIMExport!W152,".",",")*1,PIMExport!W152))</f>
        <v>2.5</v>
      </c>
      <c r="X154" s="47">
        <f>IFERROR(PIMExport!X152*1,IFERROR(SUBSTITUTE(PIMExport!X152,".",",")*1,PIMExport!X152))</f>
        <v>0</v>
      </c>
      <c r="Y154" s="47">
        <f>IFERROR(PIMExport!Y152*1,IFERROR(SUBSTITUTE(PIMExport!Y152,".",",")*1,PIMExport!Y152))</f>
        <v>1470</v>
      </c>
      <c r="Z154" s="47">
        <f>IFERROR(PIMExport!Z152*1,IFERROR(SUBSTITUTE(PIMExport!Z152,".",",")*1,PIMExport!Z152))</f>
        <v>1070</v>
      </c>
      <c r="AA154" s="47">
        <f>IFERROR(PIMExport!AA152*1,IFERROR(SUBSTITUTE(PIMExport!AA152,".",",")*1,PIMExport!AA152))</f>
        <v>0</v>
      </c>
      <c r="AB154" s="47">
        <f>IFERROR(PIMExport!AB152*1,IFERROR(SUBSTITUTE(PIMExport!AB152,".",",")*1,PIMExport!AB152))</f>
        <v>160</v>
      </c>
      <c r="AC154" s="47">
        <f>IFERROR(PIMExport!AC152*1,IFERROR(SUBSTITUTE(PIMExport!AC152,".",",")*1,PIMExport!AC152))</f>
        <v>0</v>
      </c>
      <c r="AD154" s="47">
        <f>IFERROR(PIMExport!AD152*1,IFERROR(SUBSTITUTE(PIMExport!AD152,".",",")*1,PIMExport!AD152))</f>
        <v>0</v>
      </c>
      <c r="AE154" s="47">
        <f>IFERROR(PIMExport!AE152*1,IFERROR(SUBSTITUTE(PIMExport!AE152,".",",")*1,PIMExport!AE152))</f>
        <v>3000</v>
      </c>
      <c r="AF154" s="47">
        <f>IFERROR(PIMExport!AF152*1,IFERROR(SUBSTITUTE(PIMExport!AF152,".",",")*1,PIMExport!AF152))</f>
        <v>3000</v>
      </c>
      <c r="AG154" s="47">
        <f>IFERROR(PIMExport!AG152*1,IFERROR(SUBSTITUTE(PIMExport!AG152,".",",")*1,PIMExport!AG152))</f>
        <v>150</v>
      </c>
      <c r="AH154" s="47">
        <f>IFERROR(PIMExport!AH152*1,IFERROR(SUBSTITUTE(PIMExport!AH152,".",",")*1,PIMExport!AH152))</f>
        <v>750</v>
      </c>
      <c r="AI154" s="47">
        <f>IFERROR(PIMExport!AI152*1,IFERROR(SUBSTITUTE(PIMExport!AI152,".",",")*1,PIMExport!AI152))</f>
        <v>750</v>
      </c>
      <c r="AJ154" s="47">
        <f>IFERROR(PIMExport!AJ152*1,IFERROR(SUBSTITUTE(PIMExport!AJ152,".",",")*1,PIMExport!AJ152))</f>
        <v>0</v>
      </c>
      <c r="AK154" s="47">
        <f>IFERROR(PIMExport!AK152*1,IFERROR(SUBSTITUTE(PIMExport!AK152,".",",")*1,PIMExport!AK152))</f>
        <v>0</v>
      </c>
      <c r="AL154" s="47">
        <f>IFERROR(PIMExport!AL152*1,IFERROR(SUBSTITUTE(PIMExport!AL152,".",",")*1,PIMExport!AL152))</f>
        <v>2.5099999999999998</v>
      </c>
      <c r="AM154" s="47">
        <f>IFERROR(PIMExport!AM152*1,IFERROR(SUBSTITUTE(PIMExport!AM152,".",",")*1,PIMExport!AM152))</f>
        <v>20</v>
      </c>
      <c r="AN154" s="47">
        <f>IFERROR(PIMExport!AN152*1,IFERROR(SUBSTITUTE(PIMExport!AN152,".",",")*1,PIMExport!AN152))</f>
        <v>1</v>
      </c>
      <c r="AO154" s="47">
        <f>IFERROR(PIMExport!AO152*1,IFERROR(SUBSTITUTE(PIMExport!AO152,".",",")*1,PIMExport!AO152))</f>
        <v>54956</v>
      </c>
      <c r="AP154" s="47">
        <f>IFERROR(PIMExport!AP152*1,IFERROR(SUBSTITUTE(PIMExport!AP152,".",",")*1,PIMExport!AP152))</f>
        <v>600</v>
      </c>
      <c r="AQ154" s="47">
        <f>IFERROR(PIMExport!AQ152*1,IFERROR(SUBSTITUTE(PIMExport!AQ152,".",",")*1,PIMExport!AQ152))</f>
        <v>0</v>
      </c>
      <c r="AR154" s="47">
        <f>IFERROR(PIMExport!AR152*1,IFERROR(SUBSTITUTE(PIMExport!AR152,".",",")*1,PIMExport!AR152))</f>
        <v>0</v>
      </c>
      <c r="AS154" s="47">
        <f>IFERROR(PIMExport!AS152*1,IFERROR(SUBSTITUTE(PIMExport!AS152,".",",")*1,PIMExport!AS152))</f>
        <v>0</v>
      </c>
      <c r="AT154" s="47">
        <f>IFERROR(PIMExport!AT152*1,IFERROR(SUBSTITUTE(PIMExport!AT152,".",",")*1,PIMExport!AT152))</f>
        <v>0</v>
      </c>
      <c r="AU154" s="47">
        <f>IFERROR(PIMExport!AU152*1,IFERROR(SUBSTITUTE(PIMExport!AU152,".",",")*1,PIMExport!AU152))</f>
        <v>0</v>
      </c>
      <c r="AV154" s="47">
        <f>IFERROR(PIMExport!AV152*1,IFERROR(SUBSTITUTE(PIMExport!AV152,".",",")*1,PIMExport!AV152))</f>
        <v>0</v>
      </c>
      <c r="AW154" s="47">
        <f>IFERROR(PIMExport!AW152*1,IFERROR(SUBSTITUTE(PIMExport!AW152,".",",")*1,PIMExport!AW152))</f>
        <v>0</v>
      </c>
      <c r="AX154" s="47">
        <f>IFERROR(PIMExport!AX152*1,IFERROR(SUBSTITUTE(PIMExport!AX152,".",",")*1,PIMExport!AX152))</f>
        <v>1470</v>
      </c>
      <c r="AY154" s="47">
        <f>IFERROR(PIMExport!AY152*1,IFERROR(SUBSTITUTE(PIMExport!AY152,".",",")*1,PIMExport!AY152))</f>
        <v>0.14000000000000001</v>
      </c>
      <c r="AZ154" s="47">
        <f>IFERROR(PIMExport!AZ152*1,IFERROR(SUBSTITUTE(PIMExport!AZ152,".",",")*1,PIMExport!AZ152))</f>
        <v>13800</v>
      </c>
      <c r="BA154" s="47">
        <f>IFERROR(PIMExport!BA152*1,IFERROR(SUBSTITUTE(PIMExport!BA152,".",",")*1,PIMExport!BA152))</f>
        <v>8060</v>
      </c>
      <c r="BB154" s="47">
        <f>IFERROR(PIMExport!BB152*1,IFERROR(SUBSTITUTE(PIMExport!BB152,".",",")*1,PIMExport!BB152))</f>
        <v>54.11</v>
      </c>
      <c r="BC154" s="47">
        <f>IFERROR(PIMExport!BC152*1,IFERROR(SUBSTITUTE(PIMExport!BC152,".",",")*1,PIMExport!BC152))</f>
        <v>54.11</v>
      </c>
      <c r="BD154" s="47">
        <f>IFERROR(PIMExport!BD152*1,IFERROR(SUBSTITUTE(PIMExport!BD152,".",",")*1,PIMExport!BD152))</f>
        <v>75</v>
      </c>
      <c r="BE154" s="47">
        <f>IFERROR(PIMExport!BE152*1,IFERROR(SUBSTITUTE(PIMExport!BE152,".",",")*1,PIMExport!BE152))</f>
        <v>30</v>
      </c>
      <c r="BF154" s="47">
        <f>IFERROR(PIMExport!BF152*1,IFERROR(SUBSTITUTE(PIMExport!BF152,".",",")*1,PIMExport!BF152))</f>
        <v>0</v>
      </c>
      <c r="BG154" s="47">
        <f>IFERROR(PIMExport!BG152*1,IFERROR(SUBSTITUTE(PIMExport!BG152,".",",")*1,PIMExport!BG152))</f>
        <v>760</v>
      </c>
      <c r="BH154" s="47">
        <f>IFERROR(PIMExport!BH152*1,IFERROR(SUBSTITUTE(PIMExport!BH152,".",",")*1,PIMExport!BH152))</f>
        <v>0</v>
      </c>
      <c r="BI154" s="47">
        <f>IFERROR(PIMExport!BI152*1,IFERROR(SUBSTITUTE(PIMExport!BI152,".",",")*1,PIMExport!BI152))</f>
        <v>0</v>
      </c>
      <c r="BJ154" s="47">
        <f>IFERROR(PIMExport!BJ152*1,IFERROR(SUBSTITUTE(PIMExport!BJ152,".",",")*1,PIMExport!BJ152))</f>
        <v>0</v>
      </c>
      <c r="BK154" s="47">
        <f>IFERROR(PIMExport!BK152*1,IFERROR(SUBSTITUTE(PIMExport!BK152,".",",")*1,PIMExport!BK152))</f>
        <v>0</v>
      </c>
      <c r="BL154" s="47">
        <f>IFERROR(PIMExport!BL152*1,IFERROR(SUBSTITUTE(PIMExport!BL152,".",",")*1,PIMExport!BL152))</f>
        <v>0</v>
      </c>
      <c r="BM154" s="47">
        <f>IFERROR(PIMExport!BM152*1,IFERROR(SUBSTITUTE(PIMExport!BM152,".",",")*1,PIMExport!BM152))</f>
        <v>0</v>
      </c>
      <c r="BN154" s="47">
        <f>IFERROR(PIMExport!BN152*1,IFERROR(SUBSTITUTE(PIMExport!BN152,".",",")*1,PIMExport!BN152))</f>
        <v>0</v>
      </c>
      <c r="BO154" s="47">
        <f>IFERROR(PIMExport!BO152*1,IFERROR(SUBSTITUTE(PIMExport!BO152,".",",")*1,PIMExport!BO152))</f>
        <v>0</v>
      </c>
      <c r="BP154" s="47">
        <f>IFERROR(PIMExport!BP152*1,IFERROR(SUBSTITUTE(PIMExport!BP152,".",",")*1,PIMExport!BP152))</f>
        <v>0</v>
      </c>
      <c r="BQ154" s="47">
        <f>IFERROR(PIMExport!BQ152*1,IFERROR(SUBSTITUTE(PIMExport!BQ152,".",",")*1,PIMExport!BQ152))</f>
        <v>0</v>
      </c>
      <c r="BR154" s="47">
        <f>IFERROR(PIMExport!BR152*1,IFERROR(SUBSTITUTE(PIMExport!BR152,".",",")*1,PIMExport!BR152))</f>
        <v>0</v>
      </c>
      <c r="BS154" s="47">
        <f>IFERROR(PIMExport!BS152*1,IFERROR(SUBSTITUTE(PIMExport!BS152,".",",")*1,PIMExport!BS152))</f>
        <v>0</v>
      </c>
      <c r="BT154" s="47">
        <f>IFERROR(PIMExport!BT152*1,IFERROR(SUBSTITUTE(PIMExport!BT152,".",",")*1,PIMExport!BT152))</f>
        <v>0</v>
      </c>
      <c r="BU154" s="47">
        <f>IFERROR(PIMExport!BU152*1,IFERROR(SUBSTITUTE(PIMExport!BU152,".",",")*1,PIMExport!BU152))</f>
        <v>0</v>
      </c>
      <c r="BV154" s="47">
        <f>IFERROR(PIMExport!BV152*1,IFERROR(SUBSTITUTE(PIMExport!BV152,".",",")*1,PIMExport!BV152))</f>
        <v>0</v>
      </c>
      <c r="BW154" s="47">
        <f>IFERROR(PIMExport!BW152*1,IFERROR(SUBSTITUTE(PIMExport!BW152,".",",")*1,PIMExport!BW152))</f>
        <v>0</v>
      </c>
      <c r="BX154" s="47">
        <f>IFERROR(PIMExport!BX152*1,IFERROR(SUBSTITUTE(PIMExport!BX152,".",",")*1,PIMExport!BX152))</f>
        <v>0</v>
      </c>
      <c r="BY154" s="47">
        <f>IFERROR(PIMExport!BY152*1,IFERROR(SUBSTITUTE(PIMExport!BY152,".",",")*1,PIMExport!BY152))</f>
        <v>0</v>
      </c>
      <c r="BZ154" s="47">
        <f>IFERROR(PIMExport!BZ152*1,IFERROR(SUBSTITUTE(PIMExport!BZ152,".",",")*1,PIMExport!BZ152))</f>
        <v>0</v>
      </c>
      <c r="CA154" s="47">
        <f>IFERROR(PIMExport!CA152*1,IFERROR(SUBSTITUTE(PIMExport!CA152,".",",")*1,PIMExport!CA152))</f>
        <v>0</v>
      </c>
      <c r="CB154" s="47">
        <f>IFERROR(PIMExport!CB152*1,IFERROR(SUBSTITUTE(PIMExport!CB152,".",",")*1,PIMExport!CB152))</f>
        <v>0</v>
      </c>
      <c r="CC154" s="47">
        <f>IFERROR(PIMExport!CC152*1,IFERROR(SUBSTITUTE(PIMExport!CC152,".",",")*1,PIMExport!CC152))</f>
        <v>0</v>
      </c>
      <c r="CD154" s="47">
        <f>IFERROR(PIMExport!CD152*1,IFERROR(SUBSTITUTE(PIMExport!CD152,".",",")*1,PIMExport!CD152))</f>
        <v>0</v>
      </c>
      <c r="CE154" s="47">
        <f>IFERROR(PIMExport!CE152*1,IFERROR(SUBSTITUTE(PIMExport!CE152,".",",")*1,PIMExport!CE152))</f>
        <v>0</v>
      </c>
      <c r="CF154" s="47">
        <f>IFERROR(PIMExport!CF152*1,IFERROR(SUBSTITUTE(PIMExport!CF152,".",",")*1,PIMExport!CF152))</f>
        <v>0</v>
      </c>
      <c r="CG154" s="47">
        <f>IFERROR(PIMExport!CG152*1,IFERROR(SUBSTITUTE(PIMExport!CG152,".",",")*1,PIMExport!CG152))</f>
        <v>0</v>
      </c>
      <c r="CH154" s="47">
        <f>IFERROR(PIMExport!CH152*1,IFERROR(SUBSTITUTE(PIMExport!CH152,".",",")*1,PIMExport!CH152))</f>
        <v>0</v>
      </c>
      <c r="CI154" s="47">
        <f>IFERROR(PIMExport!CI152*1,IFERROR(SUBSTITUTE(PIMExport!CI152,".",",")*1,PIMExport!CI152))</f>
        <v>0</v>
      </c>
      <c r="CJ154" s="47">
        <f>IFERROR(PIMExport!CJ152*1,IFERROR(SUBSTITUTE(PIMExport!CJ152,".",",")*1,PIMExport!CJ152))</f>
        <v>0</v>
      </c>
      <c r="CK154" s="47">
        <f>IFERROR(PIMExport!CK152*1,IFERROR(SUBSTITUTE(PIMExport!CK152,".",",")*1,PIMExport!CK152))</f>
        <v>0</v>
      </c>
      <c r="CL154" s="47">
        <f>IFERROR(PIMExport!CL152*1,IFERROR(SUBSTITUTE(PIMExport!CL152,".",",")*1,PIMExport!CL152))</f>
        <v>0</v>
      </c>
      <c r="CM154" s="47">
        <f>IFERROR(PIMExport!CM152*1,IFERROR(SUBSTITUTE(PIMExport!CM152,".",",")*1,PIMExport!CM152))</f>
        <v>0</v>
      </c>
      <c r="CN154" s="47">
        <f>IFERROR(PIMExport!CN152*1,IFERROR(SUBSTITUTE(PIMExport!CN152,".",",")*1,PIMExport!CN152))</f>
        <v>0</v>
      </c>
      <c r="CO154" s="47">
        <f>IFERROR(PIMExport!CO152*1,IFERROR(SUBSTITUTE(PIMExport!CO152,".",",")*1,PIMExport!CO152))</f>
        <v>0</v>
      </c>
      <c r="CP154" s="47">
        <f>IFERROR(PIMExport!CP152*1,IFERROR(SUBSTITUTE(PIMExport!CP152,".",",")*1,PIMExport!CP152))</f>
        <v>0</v>
      </c>
      <c r="CQ154" s="47">
        <f>IFERROR(PIMExport!CQ152*1,IFERROR(SUBSTITUTE(PIMExport!CQ152,".",",")*1,PIMExport!CQ152))</f>
        <v>0</v>
      </c>
      <c r="CR154" s="47">
        <f>IFERROR(PIMExport!CR152*1,IFERROR(SUBSTITUTE(PIMExport!CR152,".",",")*1,PIMExport!CR152))</f>
        <v>0</v>
      </c>
      <c r="CS154" s="47">
        <f>IFERROR(PIMExport!CS152*1,IFERROR(SUBSTITUTE(PIMExport!CS152,".",",")*1,PIMExport!CS152))</f>
        <v>0</v>
      </c>
      <c r="CT154" s="47">
        <f>IFERROR(PIMExport!CT152*1,IFERROR(SUBSTITUTE(PIMExport!CT152,".",",")*1,PIMExport!CT152))</f>
        <v>0</v>
      </c>
      <c r="CU154" s="47">
        <f>IFERROR(PIMExport!CU152*1,IFERROR(SUBSTITUTE(PIMExport!CU152,".",",")*1,PIMExport!CU152))</f>
        <v>170</v>
      </c>
      <c r="CV154" s="47">
        <f>IFERROR(PIMExport!CV152*1,IFERROR(SUBSTITUTE(PIMExport!CV152,".",",")*1,PIMExport!CV152))</f>
        <v>0</v>
      </c>
      <c r="CW154" s="47">
        <f>IFERROR(PIMExport!CW152*1,IFERROR(SUBSTITUTE(PIMExport!CW152,".",",")*1,PIMExport!CW152))</f>
        <v>0</v>
      </c>
      <c r="CX154" s="47">
        <f>IFERROR(PIMExport!CX152*1,IFERROR(SUBSTITUTE(PIMExport!CX152,".",",")*1,PIMExport!CX152))</f>
        <v>0</v>
      </c>
      <c r="CY154" s="47">
        <f>IFERROR(PIMExport!CY152*1,IFERROR(SUBSTITUTE(PIMExport!CY152,".",",")*1,PIMExport!CY152))</f>
        <v>0</v>
      </c>
      <c r="CZ154" s="47">
        <f>IFERROR(PIMExport!CZ152*1,IFERROR(SUBSTITUTE(PIMExport!CZ152,".",",")*1,PIMExport!CZ152))</f>
        <v>0</v>
      </c>
      <c r="DA154" s="47">
        <f>IFERROR(PIMExport!DA152*1,IFERROR(SUBSTITUTE(PIMExport!DA152,".",",")*1,PIMExport!DA152))</f>
        <v>600</v>
      </c>
      <c r="DB154" s="47">
        <f>IFERROR(PIMExport!DB152*1,IFERROR(SUBSTITUTE(PIMExport!DB152,".",",")*1,PIMExport!DB152))</f>
        <v>0</v>
      </c>
      <c r="DC154" s="47">
        <f>IFERROR(PIMExport!DC152*1,IFERROR(SUBSTITUTE(PIMExport!DC152,".",",")*1,PIMExport!DC152))</f>
        <v>0</v>
      </c>
      <c r="DD154" s="47">
        <f>IFERROR(PIMExport!DD152*1,IFERROR(SUBSTITUTE(PIMExport!DD152,".",",")*1,PIMExport!DD152))</f>
        <v>0</v>
      </c>
      <c r="DE154" s="47">
        <f>IFERROR(PIMExport!DE152*1,IFERROR(SUBSTITUTE(PIMExport!DE152,".",",")*1,PIMExport!DE152))</f>
        <v>0</v>
      </c>
      <c r="DF154" s="47">
        <f>IFERROR(PIMExport!DF152*1,IFERROR(SUBSTITUTE(PIMExport!DF152,".",",")*1,PIMExport!DF152))</f>
        <v>0</v>
      </c>
      <c r="DG154" s="47">
        <f>IFERROR(PIMExport!DG152*1,IFERROR(SUBSTITUTE(PIMExport!DG152,".",",")*1,PIMExport!DG152))</f>
        <v>0</v>
      </c>
      <c r="DH154" s="47" t="str">
        <f>IFERROR(PIMExport!DH152*1,IFERROR(SUBSTITUTE(PIMExport!DH152,".",",")*1,PIMExport!DH152))</f>
        <v>Equal to or better than 0.100 mm</v>
      </c>
      <c r="DI154" s="47" t="str">
        <f>IFERROR(PIMExport!DI152*1,IFERROR(SUBSTITUTE(PIMExport!DI152,".",",")*1,PIMExport!DI152))</f>
        <v>25 AT 10</v>
      </c>
      <c r="DJ154" s="47" t="str">
        <f>IFERROR(PIMExport!DJ152*1,IFERROR(SUBSTITUTE(PIMExport!DJ152,".",",")*1,PIMExport!DJ152))</f>
        <v>80 x 80 mm</v>
      </c>
      <c r="DK154" s="47">
        <f>IFERROR(PIMExport!DK152*1,IFERROR(SUBSTITUTE(PIMExport!DK152,".",",")*1,PIMExport!DK152))</f>
        <v>0</v>
      </c>
      <c r="DL154" s="47">
        <f>IFERROR(PIMExport!DL152*1,IFERROR(SUBSTITUTE(PIMExport!DL152,".",",")*1,PIMExport!DL152))</f>
        <v>460</v>
      </c>
      <c r="DM154" s="47">
        <f>IFERROR(PIMExport!DM152*1,IFERROR(SUBSTITUTE(PIMExport!DM152,".",",")*1,PIMExport!DM152))</f>
        <v>6160</v>
      </c>
      <c r="DN154" s="47">
        <f>IFERROR(PIMExport!DN152*1,IFERROR(SUBSTITUTE(PIMExport!DN152,".",",")*1,PIMExport!DN152))</f>
        <v>0</v>
      </c>
      <c r="DO154" s="47">
        <f>IFERROR(PIMExport!DO152*1,IFERROR(SUBSTITUTE(PIMExport!DO152,".",",")*1,PIMExport!DO152))</f>
        <v>0</v>
      </c>
    </row>
    <row r="155" spans="1:119">
      <c r="A155" s="47" t="str">
        <f>IFERROR(PIMExport!A153*1,IFERROR(SUBSTITUTE(PIMExport!A153,".",",")*1,PIMExport!A153))</f>
        <v>WM08Z170-N</v>
      </c>
      <c r="B155" s="47" t="str">
        <f>IFERROR(PIMExport!B153*1,IFERROR(SUBSTITUTE(PIMExport!B153,".",",")*1,PIMExport!B153))</f>
        <v>Belt</v>
      </c>
      <c r="C155" s="47" t="str">
        <f>IFERROR(PIMExport!C153*1,IFERROR(SUBSTITUTE(PIMExport!C153,".",",")*1,PIMExport!C153))</f>
        <v>Ball Guide</v>
      </c>
      <c r="D155" s="47">
        <f>IFERROR(PIMExport!D153*1,IFERROR(SUBSTITUTE(PIMExport!D153,".",",")*1,PIMExport!D153))</f>
        <v>5400</v>
      </c>
      <c r="E155" s="47">
        <f>IFERROR(PIMExport!E153*1,IFERROR(SUBSTITUTE(PIMExport!E153,".",",")*1,PIMExport!E153))</f>
        <v>3.4</v>
      </c>
      <c r="F155" s="47">
        <f>IFERROR(PIMExport!F153*1,IFERROR(SUBSTITUTE(PIMExport!F153,".",",")*1,PIMExport!F153))</f>
        <v>0</v>
      </c>
      <c r="G155" s="47">
        <f>IFERROR(PIMExport!G153*1,IFERROR(SUBSTITUTE(PIMExport!G153,".",",")*1,PIMExport!G153))</f>
        <v>11.2</v>
      </c>
      <c r="H155" s="47">
        <f>IFERROR(PIMExport!H153*1,IFERROR(SUBSTITUTE(PIMExport!H153,".",",")*1,PIMExport!H153))</f>
        <v>0.8</v>
      </c>
      <c r="I155" s="47">
        <f>IFERROR(PIMExport!I153*1,IFERROR(SUBSTITUTE(PIMExport!I153,".",",")*1,PIMExport!I153))</f>
        <v>154</v>
      </c>
      <c r="J155" s="47">
        <f>IFERROR(PIMExport!J153*1,IFERROR(SUBSTITUTE(PIMExport!J153,".",",")*1,PIMExport!J153))</f>
        <v>48.75</v>
      </c>
      <c r="K155" s="47">
        <f>IFERROR(PIMExport!K153*1,IFERROR(SUBSTITUTE(PIMExport!K153,".",",")*1,PIMExport!K153))</f>
        <v>0</v>
      </c>
      <c r="L155" s="47">
        <f>IFERROR(PIMExport!L153*1,IFERROR(SUBSTITUTE(PIMExport!L153,".",",")*1,PIMExport!L153))</f>
        <v>1.6000000000000001E-4</v>
      </c>
      <c r="M155" s="47">
        <f>IFERROR(PIMExport!M153*1,IFERROR(SUBSTITUTE(PIMExport!M153,".",",")*1,PIMExport!M153))</f>
        <v>0.95</v>
      </c>
      <c r="N155" s="47">
        <f>IFERROR(PIMExport!N153*1,IFERROR(SUBSTITUTE(PIMExport!N153,".",",")*1,PIMExport!N153))</f>
        <v>150</v>
      </c>
      <c r="O155" s="47">
        <f>IFERROR(PIMExport!O153*1,IFERROR(SUBSTITUTE(PIMExport!O153,".",",")*1,PIMExport!O153))</f>
        <v>450</v>
      </c>
      <c r="P155" s="47">
        <f>IFERROR(PIMExport!P153*1,IFERROR(SUBSTITUTE(PIMExport!P153,".",",")*1,PIMExport!P153))</f>
        <v>885</v>
      </c>
      <c r="Q155" s="47">
        <f>IFERROR(PIMExport!Q153*1,IFERROR(SUBSTITUTE(PIMExport!Q153,".",",")*1,PIMExport!Q153))</f>
        <v>6.5</v>
      </c>
      <c r="R155" s="47">
        <f>IFERROR(PIMExport!R153*1,IFERROR(SUBSTITUTE(PIMExport!R153,".",",")*1,PIMExport!R153))</f>
        <v>7.7</v>
      </c>
      <c r="S155" s="47">
        <f>IFERROR(PIMExport!S153*1,IFERROR(SUBSTITUTE(PIMExport!S153,".",",")*1,PIMExport!S153))</f>
        <v>9.3000000000000007</v>
      </c>
      <c r="T155" s="47">
        <f>IFERROR(PIMExport!T153*1,IFERROR(SUBSTITUTE(PIMExport!T153,".",",")*1,PIMExport!T153))</f>
        <v>25</v>
      </c>
      <c r="U155" s="47">
        <f>IFERROR(PIMExport!U153*1,IFERROR(SUBSTITUTE(PIMExport!U153,".",",")*1,PIMExport!U153))</f>
        <v>0.1</v>
      </c>
      <c r="V155" s="47">
        <f>IFERROR(PIMExport!V153*1,IFERROR(SUBSTITUTE(PIMExport!V153,".",",")*1,PIMExport!V153))</f>
        <v>0</v>
      </c>
      <c r="W155" s="47">
        <f>IFERROR(PIMExport!W153*1,IFERROR(SUBSTITUTE(PIMExport!W153,".",",")*1,PIMExport!W153))</f>
        <v>2.5</v>
      </c>
      <c r="X155" s="47">
        <f>IFERROR(PIMExport!X153*1,IFERROR(SUBSTITUTE(PIMExport!X153,".",",")*1,PIMExport!X153))</f>
        <v>0</v>
      </c>
      <c r="Y155" s="47">
        <f>IFERROR(PIMExport!Y153*1,IFERROR(SUBSTITUTE(PIMExport!Y153,".",",")*1,PIMExport!Y153))</f>
        <v>1470</v>
      </c>
      <c r="Z155" s="47">
        <f>IFERROR(PIMExport!Z153*1,IFERROR(SUBSTITUTE(PIMExport!Z153,".",",")*1,PIMExport!Z153))</f>
        <v>1070</v>
      </c>
      <c r="AA155" s="47">
        <f>IFERROR(PIMExport!AA153*1,IFERROR(SUBSTITUTE(PIMExport!AA153,".",",")*1,PIMExport!AA153))</f>
        <v>0</v>
      </c>
      <c r="AB155" s="47">
        <f>IFERROR(PIMExport!AB153*1,IFERROR(SUBSTITUTE(PIMExport!AB153,".",",")*1,PIMExport!AB153))</f>
        <v>160</v>
      </c>
      <c r="AC155" s="47">
        <f>IFERROR(PIMExport!AC153*1,IFERROR(SUBSTITUTE(PIMExport!AC153,".",",")*1,PIMExport!AC153))</f>
        <v>0</v>
      </c>
      <c r="AD155" s="47">
        <f>IFERROR(PIMExport!AD153*1,IFERROR(SUBSTITUTE(PIMExport!AD153,".",",")*1,PIMExport!AD153))</f>
        <v>0</v>
      </c>
      <c r="AE155" s="47">
        <f>IFERROR(PIMExport!AE153*1,IFERROR(SUBSTITUTE(PIMExport!AE153,".",",")*1,PIMExport!AE153))</f>
        <v>3000</v>
      </c>
      <c r="AF155" s="47">
        <f>IFERROR(PIMExport!AF153*1,IFERROR(SUBSTITUTE(PIMExport!AF153,".",",")*1,PIMExport!AF153))</f>
        <v>3000</v>
      </c>
      <c r="AG155" s="47">
        <f>IFERROR(PIMExport!AG153*1,IFERROR(SUBSTITUTE(PIMExport!AG153,".",",")*1,PIMExport!AG153))</f>
        <v>150</v>
      </c>
      <c r="AH155" s="47">
        <f>IFERROR(PIMExport!AH153*1,IFERROR(SUBSTITUTE(PIMExport!AH153,".",",")*1,PIMExport!AH153))</f>
        <v>300</v>
      </c>
      <c r="AI155" s="47">
        <f>IFERROR(PIMExport!AI153*1,IFERROR(SUBSTITUTE(PIMExport!AI153,".",",")*1,PIMExport!AI153))</f>
        <v>300</v>
      </c>
      <c r="AJ155" s="47">
        <f>IFERROR(PIMExport!AJ153*1,IFERROR(SUBSTITUTE(PIMExport!AJ153,".",",")*1,PIMExport!AJ153))</f>
        <v>0</v>
      </c>
      <c r="AK155" s="47">
        <f>IFERROR(PIMExport!AK153*1,IFERROR(SUBSTITUTE(PIMExport!AK153,".",",")*1,PIMExport!AK153))</f>
        <v>0</v>
      </c>
      <c r="AL155" s="47">
        <f>IFERROR(PIMExport!AL153*1,IFERROR(SUBSTITUTE(PIMExport!AL153,".",",")*1,PIMExport!AL153))</f>
        <v>2.5099999999999998</v>
      </c>
      <c r="AM155" s="47">
        <f>IFERROR(PIMExport!AM153*1,IFERROR(SUBSTITUTE(PIMExport!AM153,".",",")*1,PIMExport!AM153))</f>
        <v>20</v>
      </c>
      <c r="AN155" s="47">
        <f>IFERROR(PIMExport!AN153*1,IFERROR(SUBSTITUTE(PIMExport!AN153,".",",")*1,PIMExport!AN153))</f>
        <v>1</v>
      </c>
      <c r="AO155" s="47">
        <f>IFERROR(PIMExport!AO153*1,IFERROR(SUBSTITUTE(PIMExport!AO153,".",",")*1,PIMExport!AO153))</f>
        <v>54956</v>
      </c>
      <c r="AP155" s="47">
        <f>IFERROR(PIMExport!AP153*1,IFERROR(SUBSTITUTE(PIMExport!AP153,".",",")*1,PIMExport!AP153))</f>
        <v>600</v>
      </c>
      <c r="AQ155" s="47">
        <f>IFERROR(PIMExport!AQ153*1,IFERROR(SUBSTITUTE(PIMExport!AQ153,".",",")*1,PIMExport!AQ153))</f>
        <v>0</v>
      </c>
      <c r="AR155" s="47">
        <f>IFERROR(PIMExport!AR153*1,IFERROR(SUBSTITUTE(PIMExport!AR153,".",",")*1,PIMExport!AR153))</f>
        <v>0</v>
      </c>
      <c r="AS155" s="47">
        <f>IFERROR(PIMExport!AS153*1,IFERROR(SUBSTITUTE(PIMExport!AS153,".",",")*1,PIMExport!AS153))</f>
        <v>0</v>
      </c>
      <c r="AT155" s="47">
        <f>IFERROR(PIMExport!AT153*1,IFERROR(SUBSTITUTE(PIMExport!AT153,".",",")*1,PIMExport!AT153))</f>
        <v>0</v>
      </c>
      <c r="AU155" s="47">
        <f>IFERROR(PIMExport!AU153*1,IFERROR(SUBSTITUTE(PIMExport!AU153,".",",")*1,PIMExport!AU153))</f>
        <v>0</v>
      </c>
      <c r="AV155" s="47">
        <f>IFERROR(PIMExport!AV153*1,IFERROR(SUBSTITUTE(PIMExport!AV153,".",",")*1,PIMExport!AV153))</f>
        <v>0</v>
      </c>
      <c r="AW155" s="47">
        <f>IFERROR(PIMExport!AW153*1,IFERROR(SUBSTITUTE(PIMExport!AW153,".",",")*1,PIMExport!AW153))</f>
        <v>0</v>
      </c>
      <c r="AX155" s="47">
        <f>IFERROR(PIMExport!AX153*1,IFERROR(SUBSTITUTE(PIMExport!AX153,".",",")*1,PIMExport!AX153))</f>
        <v>1470</v>
      </c>
      <c r="AY155" s="47">
        <f>IFERROR(PIMExport!AY153*1,IFERROR(SUBSTITUTE(PIMExport!AY153,".",",")*1,PIMExport!AY153))</f>
        <v>0.14000000000000001</v>
      </c>
      <c r="AZ155" s="47">
        <f>IFERROR(PIMExport!AZ153*1,IFERROR(SUBSTITUTE(PIMExport!AZ153,".",",")*1,PIMExport!AZ153))</f>
        <v>13800</v>
      </c>
      <c r="BA155" s="47">
        <f>IFERROR(PIMExport!BA153*1,IFERROR(SUBSTITUTE(PIMExport!BA153,".",",")*1,PIMExport!BA153))</f>
        <v>8060</v>
      </c>
      <c r="BB155" s="47">
        <f>IFERROR(PIMExport!BB153*1,IFERROR(SUBSTITUTE(PIMExport!BB153,".",",")*1,PIMExport!BB153))</f>
        <v>54.11</v>
      </c>
      <c r="BC155" s="47">
        <f>IFERROR(PIMExport!BC153*1,IFERROR(SUBSTITUTE(PIMExport!BC153,".",",")*1,PIMExport!BC153))</f>
        <v>54.11</v>
      </c>
      <c r="BD155" s="47">
        <f>IFERROR(PIMExport!BD153*1,IFERROR(SUBSTITUTE(PIMExport!BD153,".",",")*1,PIMExport!BD153))</f>
        <v>75</v>
      </c>
      <c r="BE155" s="47">
        <f>IFERROR(PIMExport!BE153*1,IFERROR(SUBSTITUTE(PIMExport!BE153,".",",")*1,PIMExport!BE153))</f>
        <v>30</v>
      </c>
      <c r="BF155" s="47">
        <f>IFERROR(PIMExport!BF153*1,IFERROR(SUBSTITUTE(PIMExport!BF153,".",",")*1,PIMExport!BF153))</f>
        <v>0</v>
      </c>
      <c r="BG155" s="47">
        <f>IFERROR(PIMExport!BG153*1,IFERROR(SUBSTITUTE(PIMExport!BG153,".",",")*1,PIMExport!BG153))</f>
        <v>590</v>
      </c>
      <c r="BH155" s="47">
        <f>IFERROR(PIMExport!BH153*1,IFERROR(SUBSTITUTE(PIMExport!BH153,".",",")*1,PIMExport!BH153))</f>
        <v>0</v>
      </c>
      <c r="BI155" s="47">
        <f>IFERROR(PIMExport!BI153*1,IFERROR(SUBSTITUTE(PIMExport!BI153,".",",")*1,PIMExport!BI153))</f>
        <v>0</v>
      </c>
      <c r="BJ155" s="47">
        <f>IFERROR(PIMExport!BJ153*1,IFERROR(SUBSTITUTE(PIMExport!BJ153,".",",")*1,PIMExport!BJ153))</f>
        <v>0</v>
      </c>
      <c r="BK155" s="47">
        <f>IFERROR(PIMExport!BK153*1,IFERROR(SUBSTITUTE(PIMExport!BK153,".",",")*1,PIMExport!BK153))</f>
        <v>0</v>
      </c>
      <c r="BL155" s="47">
        <f>IFERROR(PIMExport!BL153*1,IFERROR(SUBSTITUTE(PIMExport!BL153,".",",")*1,PIMExport!BL153))</f>
        <v>0</v>
      </c>
      <c r="BM155" s="47">
        <f>IFERROR(PIMExport!BM153*1,IFERROR(SUBSTITUTE(PIMExport!BM153,".",",")*1,PIMExport!BM153))</f>
        <v>0</v>
      </c>
      <c r="BN155" s="47">
        <f>IFERROR(PIMExport!BN153*1,IFERROR(SUBSTITUTE(PIMExport!BN153,".",",")*1,PIMExport!BN153))</f>
        <v>0</v>
      </c>
      <c r="BO155" s="47">
        <f>IFERROR(PIMExport!BO153*1,IFERROR(SUBSTITUTE(PIMExport!BO153,".",",")*1,PIMExport!BO153))</f>
        <v>0</v>
      </c>
      <c r="BP155" s="47">
        <f>IFERROR(PIMExport!BP153*1,IFERROR(SUBSTITUTE(PIMExport!BP153,".",",")*1,PIMExport!BP153))</f>
        <v>0</v>
      </c>
      <c r="BQ155" s="47">
        <f>IFERROR(PIMExport!BQ153*1,IFERROR(SUBSTITUTE(PIMExport!BQ153,".",",")*1,PIMExport!BQ153))</f>
        <v>0</v>
      </c>
      <c r="BR155" s="47">
        <f>IFERROR(PIMExport!BR153*1,IFERROR(SUBSTITUTE(PIMExport!BR153,".",",")*1,PIMExport!BR153))</f>
        <v>0</v>
      </c>
      <c r="BS155" s="47">
        <f>IFERROR(PIMExport!BS153*1,IFERROR(SUBSTITUTE(PIMExport!BS153,".",",")*1,PIMExport!BS153))</f>
        <v>0</v>
      </c>
      <c r="BT155" s="47">
        <f>IFERROR(PIMExport!BT153*1,IFERROR(SUBSTITUTE(PIMExport!BT153,".",",")*1,PIMExport!BT153))</f>
        <v>0</v>
      </c>
      <c r="BU155" s="47">
        <f>IFERROR(PIMExport!BU153*1,IFERROR(SUBSTITUTE(PIMExport!BU153,".",",")*1,PIMExport!BU153))</f>
        <v>0</v>
      </c>
      <c r="BV155" s="47">
        <f>IFERROR(PIMExport!BV153*1,IFERROR(SUBSTITUTE(PIMExport!BV153,".",",")*1,PIMExport!BV153))</f>
        <v>0</v>
      </c>
      <c r="BW155" s="47">
        <f>IFERROR(PIMExport!BW153*1,IFERROR(SUBSTITUTE(PIMExport!BW153,".",",")*1,PIMExport!BW153))</f>
        <v>0</v>
      </c>
      <c r="BX155" s="47">
        <f>IFERROR(PIMExport!BX153*1,IFERROR(SUBSTITUTE(PIMExport!BX153,".",",")*1,PIMExport!BX153))</f>
        <v>0</v>
      </c>
      <c r="BY155" s="47">
        <f>IFERROR(PIMExport!BY153*1,IFERROR(SUBSTITUTE(PIMExport!BY153,".",",")*1,PIMExport!BY153))</f>
        <v>0</v>
      </c>
      <c r="BZ155" s="47">
        <f>IFERROR(PIMExport!BZ153*1,IFERROR(SUBSTITUTE(PIMExport!BZ153,".",",")*1,PIMExport!BZ153))</f>
        <v>0</v>
      </c>
      <c r="CA155" s="47">
        <f>IFERROR(PIMExport!CA153*1,IFERROR(SUBSTITUTE(PIMExport!CA153,".",",")*1,PIMExport!CA153))</f>
        <v>0</v>
      </c>
      <c r="CB155" s="47">
        <f>IFERROR(PIMExport!CB153*1,IFERROR(SUBSTITUTE(PIMExport!CB153,".",",")*1,PIMExport!CB153))</f>
        <v>0</v>
      </c>
      <c r="CC155" s="47">
        <f>IFERROR(PIMExport!CC153*1,IFERROR(SUBSTITUTE(PIMExport!CC153,".",",")*1,PIMExport!CC153))</f>
        <v>0</v>
      </c>
      <c r="CD155" s="47">
        <f>IFERROR(PIMExport!CD153*1,IFERROR(SUBSTITUTE(PIMExport!CD153,".",",")*1,PIMExport!CD153))</f>
        <v>0</v>
      </c>
      <c r="CE155" s="47">
        <f>IFERROR(PIMExport!CE153*1,IFERROR(SUBSTITUTE(PIMExport!CE153,".",",")*1,PIMExport!CE153))</f>
        <v>0</v>
      </c>
      <c r="CF155" s="47">
        <f>IFERROR(PIMExport!CF153*1,IFERROR(SUBSTITUTE(PIMExport!CF153,".",",")*1,PIMExport!CF153))</f>
        <v>0</v>
      </c>
      <c r="CG155" s="47">
        <f>IFERROR(PIMExport!CG153*1,IFERROR(SUBSTITUTE(PIMExport!CG153,".",",")*1,PIMExport!CG153))</f>
        <v>0</v>
      </c>
      <c r="CH155" s="47">
        <f>IFERROR(PIMExport!CH153*1,IFERROR(SUBSTITUTE(PIMExport!CH153,".",",")*1,PIMExport!CH153))</f>
        <v>0</v>
      </c>
      <c r="CI155" s="47">
        <f>IFERROR(PIMExport!CI153*1,IFERROR(SUBSTITUTE(PIMExport!CI153,".",",")*1,PIMExport!CI153))</f>
        <v>0</v>
      </c>
      <c r="CJ155" s="47">
        <f>IFERROR(PIMExport!CJ153*1,IFERROR(SUBSTITUTE(PIMExport!CJ153,".",",")*1,PIMExport!CJ153))</f>
        <v>0</v>
      </c>
      <c r="CK155" s="47">
        <f>IFERROR(PIMExport!CK153*1,IFERROR(SUBSTITUTE(PIMExport!CK153,".",",")*1,PIMExport!CK153))</f>
        <v>0</v>
      </c>
      <c r="CL155" s="47">
        <f>IFERROR(PIMExport!CL153*1,IFERROR(SUBSTITUTE(PIMExport!CL153,".",",")*1,PIMExport!CL153))</f>
        <v>0</v>
      </c>
      <c r="CM155" s="47">
        <f>IFERROR(PIMExport!CM153*1,IFERROR(SUBSTITUTE(PIMExport!CM153,".",",")*1,PIMExport!CM153))</f>
        <v>0</v>
      </c>
      <c r="CN155" s="47">
        <f>IFERROR(PIMExport!CN153*1,IFERROR(SUBSTITUTE(PIMExport!CN153,".",",")*1,PIMExport!CN153))</f>
        <v>0</v>
      </c>
      <c r="CO155" s="47">
        <f>IFERROR(PIMExport!CO153*1,IFERROR(SUBSTITUTE(PIMExport!CO153,".",",")*1,PIMExport!CO153))</f>
        <v>0</v>
      </c>
      <c r="CP155" s="47">
        <f>IFERROR(PIMExport!CP153*1,IFERROR(SUBSTITUTE(PIMExport!CP153,".",",")*1,PIMExport!CP153))</f>
        <v>0</v>
      </c>
      <c r="CQ155" s="47">
        <f>IFERROR(PIMExport!CQ153*1,IFERROR(SUBSTITUTE(PIMExport!CQ153,".",",")*1,PIMExport!CQ153))</f>
        <v>0</v>
      </c>
      <c r="CR155" s="47">
        <f>IFERROR(PIMExport!CR153*1,IFERROR(SUBSTITUTE(PIMExport!CR153,".",",")*1,PIMExport!CR153))</f>
        <v>0</v>
      </c>
      <c r="CS155" s="47">
        <f>IFERROR(PIMExport!CS153*1,IFERROR(SUBSTITUTE(PIMExport!CS153,".",",")*1,PIMExport!CS153))</f>
        <v>0</v>
      </c>
      <c r="CT155" s="47">
        <f>IFERROR(PIMExport!CT153*1,IFERROR(SUBSTITUTE(PIMExport!CT153,".",",")*1,PIMExport!CT153))</f>
        <v>0</v>
      </c>
      <c r="CU155" s="47">
        <f>IFERROR(PIMExport!CU153*1,IFERROR(SUBSTITUTE(PIMExport!CU153,".",",")*1,PIMExport!CU153))</f>
        <v>170</v>
      </c>
      <c r="CV155" s="47">
        <f>IFERROR(PIMExport!CV153*1,IFERROR(SUBSTITUTE(PIMExport!CV153,".",",")*1,PIMExport!CV153))</f>
        <v>0</v>
      </c>
      <c r="CW155" s="47">
        <f>IFERROR(PIMExport!CW153*1,IFERROR(SUBSTITUTE(PIMExport!CW153,".",",")*1,PIMExport!CW153))</f>
        <v>0</v>
      </c>
      <c r="CX155" s="47">
        <f>IFERROR(PIMExport!CX153*1,IFERROR(SUBSTITUTE(PIMExport!CX153,".",",")*1,PIMExport!CX153))</f>
        <v>0</v>
      </c>
      <c r="CY155" s="47">
        <f>IFERROR(PIMExport!CY153*1,IFERROR(SUBSTITUTE(PIMExport!CY153,".",",")*1,PIMExport!CY153))</f>
        <v>0</v>
      </c>
      <c r="CZ155" s="47">
        <f>IFERROR(PIMExport!CZ153*1,IFERROR(SUBSTITUTE(PIMExport!CZ153,".",",")*1,PIMExport!CZ153))</f>
        <v>0</v>
      </c>
      <c r="DA155" s="47">
        <f>IFERROR(PIMExport!DA153*1,IFERROR(SUBSTITUTE(PIMExport!DA153,".",",")*1,PIMExport!DA153))</f>
        <v>600</v>
      </c>
      <c r="DB155" s="47">
        <f>IFERROR(PIMExport!DB153*1,IFERROR(SUBSTITUTE(PIMExport!DB153,".",",")*1,PIMExport!DB153))</f>
        <v>0</v>
      </c>
      <c r="DC155" s="47">
        <f>IFERROR(PIMExport!DC153*1,IFERROR(SUBSTITUTE(PIMExport!DC153,".",",")*1,PIMExport!DC153))</f>
        <v>0</v>
      </c>
      <c r="DD155" s="47">
        <f>IFERROR(PIMExport!DD153*1,IFERROR(SUBSTITUTE(PIMExport!DD153,".",",")*1,PIMExport!DD153))</f>
        <v>0</v>
      </c>
      <c r="DE155" s="47">
        <f>IFERROR(PIMExport!DE153*1,IFERROR(SUBSTITUTE(PIMExport!DE153,".",",")*1,PIMExport!DE153))</f>
        <v>0</v>
      </c>
      <c r="DF155" s="47">
        <f>IFERROR(PIMExport!DF153*1,IFERROR(SUBSTITUTE(PIMExport!DF153,".",",")*1,PIMExport!DF153))</f>
        <v>0</v>
      </c>
      <c r="DG155" s="47">
        <f>IFERROR(PIMExport!DG153*1,IFERROR(SUBSTITUTE(PIMExport!DG153,".",",")*1,PIMExport!DG153))</f>
        <v>0</v>
      </c>
      <c r="DH155" s="47" t="str">
        <f>IFERROR(PIMExport!DH153*1,IFERROR(SUBSTITUTE(PIMExport!DH153,".",",")*1,PIMExport!DH153))</f>
        <v>Equal to or better than 0.100 mm</v>
      </c>
      <c r="DI155" s="47" t="str">
        <f>IFERROR(PIMExport!DI153*1,IFERROR(SUBSTITUTE(PIMExport!DI153,".",",")*1,PIMExport!DI153))</f>
        <v>25 AT 10</v>
      </c>
      <c r="DJ155" s="47" t="str">
        <f>IFERROR(PIMExport!DJ153*1,IFERROR(SUBSTITUTE(PIMExport!DJ153,".",",")*1,PIMExport!DJ153))</f>
        <v>80 x 80 mm</v>
      </c>
      <c r="DK155" s="47">
        <f>IFERROR(PIMExport!DK153*1,IFERROR(SUBSTITUTE(PIMExport!DK153,".",",")*1,PIMExport!DK153))</f>
        <v>0</v>
      </c>
      <c r="DL155" s="47">
        <f>IFERROR(PIMExport!DL153*1,IFERROR(SUBSTITUTE(PIMExport!DL153,".",",")*1,PIMExport!DL153))</f>
        <v>290</v>
      </c>
      <c r="DM155" s="47">
        <f>IFERROR(PIMExport!DM153*1,IFERROR(SUBSTITUTE(PIMExport!DM153,".",",")*1,PIMExport!DM153))</f>
        <v>5990</v>
      </c>
      <c r="DN155" s="47">
        <f>IFERROR(PIMExport!DN153*1,IFERROR(SUBSTITUTE(PIMExport!DN153,".",",")*1,PIMExport!DN153))</f>
        <v>0</v>
      </c>
      <c r="DO155" s="47">
        <f>IFERROR(PIMExport!DO153*1,IFERROR(SUBSTITUTE(PIMExport!DO153,".",",")*1,PIMExport!DO153))</f>
        <v>0</v>
      </c>
    </row>
    <row r="156" spans="1:119">
      <c r="A156" s="47" t="str">
        <f>IFERROR(PIMExport!A154*1,IFERROR(SUBSTITUTE(PIMExport!A154,".",",")*1,PIMExport!A154))</f>
        <v>WM08Z170-S</v>
      </c>
      <c r="B156" s="47" t="str">
        <f>IFERROR(PIMExport!B154*1,IFERROR(SUBSTITUTE(PIMExport!B154,".",",")*1,PIMExport!B154))</f>
        <v>Belt</v>
      </c>
      <c r="C156" s="47" t="str">
        <f>IFERROR(PIMExport!C154*1,IFERROR(SUBSTITUTE(PIMExport!C154,".",",")*1,PIMExport!C154))</f>
        <v>Ball Guide</v>
      </c>
      <c r="D156" s="47">
        <f>IFERROR(PIMExport!D154*1,IFERROR(SUBSTITUTE(PIMExport!D154,".",",")*1,PIMExport!D154))</f>
        <v>5500</v>
      </c>
      <c r="E156" s="47">
        <f>IFERROR(PIMExport!E154*1,IFERROR(SUBSTITUTE(PIMExport!E154,".",",")*1,PIMExport!E154))</f>
        <v>2.1</v>
      </c>
      <c r="F156" s="47">
        <f>IFERROR(PIMExport!F154*1,IFERROR(SUBSTITUTE(PIMExport!F154,".",",")*1,PIMExport!F154))</f>
        <v>0</v>
      </c>
      <c r="G156" s="47">
        <f>IFERROR(PIMExport!G154*1,IFERROR(SUBSTITUTE(PIMExport!G154,".",",")*1,PIMExport!G154))</f>
        <v>9.1999999999999993</v>
      </c>
      <c r="H156" s="47">
        <f>IFERROR(PIMExport!H154*1,IFERROR(SUBSTITUTE(PIMExport!H154,".",",")*1,PIMExport!H154))</f>
        <v>0.8</v>
      </c>
      <c r="I156" s="47">
        <f>IFERROR(PIMExport!I154*1,IFERROR(SUBSTITUTE(PIMExport!I154,".",",")*1,PIMExport!I154))</f>
        <v>1000</v>
      </c>
      <c r="J156" s="47">
        <f>IFERROR(PIMExport!J154*1,IFERROR(SUBSTITUTE(PIMExport!J154,".",",")*1,PIMExport!J154))</f>
        <v>48.75</v>
      </c>
      <c r="K156" s="47">
        <f>IFERROR(PIMExport!K154*1,IFERROR(SUBSTITUTE(PIMExport!K154,".",",")*1,PIMExport!K154))</f>
        <v>0</v>
      </c>
      <c r="L156" s="47">
        <f>IFERROR(PIMExport!L154*1,IFERROR(SUBSTITUTE(PIMExport!L154,".",",")*1,PIMExport!L154))</f>
        <v>1.6000000000000001E-4</v>
      </c>
      <c r="M156" s="47">
        <f>IFERROR(PIMExport!M154*1,IFERROR(SUBSTITUTE(PIMExport!M154,".",",")*1,PIMExport!M154))</f>
        <v>0.95</v>
      </c>
      <c r="N156" s="47">
        <f>IFERROR(PIMExport!N154*1,IFERROR(SUBSTITUTE(PIMExport!N154,".",",")*1,PIMExport!N154))</f>
        <v>150</v>
      </c>
      <c r="O156" s="47">
        <f>IFERROR(PIMExport!O154*1,IFERROR(SUBSTITUTE(PIMExport!O154,".",",")*1,PIMExport!O154))</f>
        <v>450</v>
      </c>
      <c r="P156" s="47">
        <f>IFERROR(PIMExport!P154*1,IFERROR(SUBSTITUTE(PIMExport!P154,".",",")*1,PIMExport!P154))</f>
        <v>885</v>
      </c>
      <c r="Q156" s="47">
        <f>IFERROR(PIMExport!Q154*1,IFERROR(SUBSTITUTE(PIMExport!Q154,".",",")*1,PIMExport!Q154))</f>
        <v>4</v>
      </c>
      <c r="R156" s="47">
        <f>IFERROR(PIMExport!R154*1,IFERROR(SUBSTITUTE(PIMExport!R154,".",",")*1,PIMExport!R154))</f>
        <v>5.4</v>
      </c>
      <c r="S156" s="47">
        <f>IFERROR(PIMExport!S154*1,IFERROR(SUBSTITUTE(PIMExport!S154,".",",")*1,PIMExport!S154))</f>
        <v>6.2</v>
      </c>
      <c r="T156" s="47">
        <f>IFERROR(PIMExport!T154*1,IFERROR(SUBSTITUTE(PIMExport!T154,".",",")*1,PIMExport!T154))</f>
        <v>22.5</v>
      </c>
      <c r="U156" s="47">
        <f>IFERROR(PIMExport!U154*1,IFERROR(SUBSTITUTE(PIMExport!U154,".",",")*1,PIMExport!U154))</f>
        <v>0.1</v>
      </c>
      <c r="V156" s="47">
        <f>IFERROR(PIMExport!V154*1,IFERROR(SUBSTITUTE(PIMExport!V154,".",",")*1,PIMExport!V154))</f>
        <v>0</v>
      </c>
      <c r="W156" s="47">
        <f>IFERROR(PIMExport!W154*1,IFERROR(SUBSTITUTE(PIMExport!W154,".",",")*1,PIMExport!W154))</f>
        <v>2.5</v>
      </c>
      <c r="X156" s="47">
        <f>IFERROR(PIMExport!X154*1,IFERROR(SUBSTITUTE(PIMExport!X154,".",",")*1,PIMExport!X154))</f>
        <v>0</v>
      </c>
      <c r="Y156" s="47">
        <f>IFERROR(PIMExport!Y154*1,IFERROR(SUBSTITUTE(PIMExport!Y154,".",",")*1,PIMExport!Y154))</f>
        <v>1470</v>
      </c>
      <c r="Z156" s="47">
        <f>IFERROR(PIMExport!Z154*1,IFERROR(SUBSTITUTE(PIMExport!Z154,".",",")*1,PIMExport!Z154))</f>
        <v>1070</v>
      </c>
      <c r="AA156" s="47">
        <f>IFERROR(PIMExport!AA154*1,IFERROR(SUBSTITUTE(PIMExport!AA154,".",",")*1,PIMExport!AA154))</f>
        <v>0</v>
      </c>
      <c r="AB156" s="47">
        <f>IFERROR(PIMExport!AB154*1,IFERROR(SUBSTITUTE(PIMExport!AB154,".",",")*1,PIMExport!AB154))</f>
        <v>160</v>
      </c>
      <c r="AC156" s="47">
        <f>IFERROR(PIMExport!AC154*1,IFERROR(SUBSTITUTE(PIMExport!AC154,".",",")*1,PIMExport!AC154))</f>
        <v>0</v>
      </c>
      <c r="AD156" s="47">
        <f>IFERROR(PIMExport!AD154*1,IFERROR(SUBSTITUTE(PIMExport!AD154,".",",")*1,PIMExport!AD154))</f>
        <v>0</v>
      </c>
      <c r="AE156" s="47">
        <f>IFERROR(PIMExport!AE154*1,IFERROR(SUBSTITUTE(PIMExport!AE154,".",",")*1,PIMExport!AE154))</f>
        <v>2100</v>
      </c>
      <c r="AF156" s="47">
        <f>IFERROR(PIMExport!AF154*1,IFERROR(SUBSTITUTE(PIMExport!AF154,".",",")*1,PIMExport!AF154))</f>
        <v>2100</v>
      </c>
      <c r="AG156" s="47">
        <f>IFERROR(PIMExport!AG154*1,IFERROR(SUBSTITUTE(PIMExport!AG154,".",",")*1,PIMExport!AG154))</f>
        <v>68</v>
      </c>
      <c r="AH156" s="47">
        <f>IFERROR(PIMExport!AH154*1,IFERROR(SUBSTITUTE(PIMExport!AH154,".",",")*1,PIMExport!AH154))</f>
        <v>135</v>
      </c>
      <c r="AI156" s="47">
        <f>IFERROR(PIMExport!AI154*1,IFERROR(SUBSTITUTE(PIMExport!AI154,".",",")*1,PIMExport!AI154))</f>
        <v>135</v>
      </c>
      <c r="AJ156" s="47">
        <f>IFERROR(PIMExport!AJ154*1,IFERROR(SUBSTITUTE(PIMExport!AJ154,".",",")*1,PIMExport!AJ154))</f>
        <v>0</v>
      </c>
      <c r="AK156" s="47">
        <f>IFERROR(PIMExport!AK154*1,IFERROR(SUBSTITUTE(PIMExport!AK154,".",",")*1,PIMExport!AK154))</f>
        <v>0</v>
      </c>
      <c r="AL156" s="47">
        <f>IFERROR(PIMExport!AL154*1,IFERROR(SUBSTITUTE(PIMExport!AL154,".",",")*1,PIMExport!AL154))</f>
        <v>2.5099999999999998</v>
      </c>
      <c r="AM156" s="47">
        <f>IFERROR(PIMExport!AM154*1,IFERROR(SUBSTITUTE(PIMExport!AM154,".",",")*1,PIMExport!AM154))</f>
        <v>20</v>
      </c>
      <c r="AN156" s="47">
        <f>IFERROR(PIMExport!AN154*1,IFERROR(SUBSTITUTE(PIMExport!AN154,".",",")*1,PIMExport!AN154))</f>
        <v>1</v>
      </c>
      <c r="AO156" s="47">
        <f>IFERROR(PIMExport!AO154*1,IFERROR(SUBSTITUTE(PIMExport!AO154,".",",")*1,PIMExport!AO154))</f>
        <v>35838</v>
      </c>
      <c r="AP156" s="47">
        <f>IFERROR(PIMExport!AP154*1,IFERROR(SUBSTITUTE(PIMExport!AP154,".",",")*1,PIMExport!AP154))</f>
        <v>400</v>
      </c>
      <c r="AQ156" s="47">
        <f>IFERROR(PIMExport!AQ154*1,IFERROR(SUBSTITUTE(PIMExport!AQ154,".",",")*1,PIMExport!AQ154))</f>
        <v>0</v>
      </c>
      <c r="AR156" s="47">
        <f>IFERROR(PIMExport!AR154*1,IFERROR(SUBSTITUTE(PIMExport!AR154,".",",")*1,PIMExport!AR154))</f>
        <v>0</v>
      </c>
      <c r="AS156" s="47">
        <f>IFERROR(PIMExport!AS154*1,IFERROR(SUBSTITUTE(PIMExport!AS154,".",",")*1,PIMExport!AS154))</f>
        <v>0</v>
      </c>
      <c r="AT156" s="47">
        <f>IFERROR(PIMExport!AT154*1,IFERROR(SUBSTITUTE(PIMExport!AT154,".",",")*1,PIMExport!AT154))</f>
        <v>0</v>
      </c>
      <c r="AU156" s="47">
        <f>IFERROR(PIMExport!AU154*1,IFERROR(SUBSTITUTE(PIMExport!AU154,".",",")*1,PIMExport!AU154))</f>
        <v>0</v>
      </c>
      <c r="AV156" s="47">
        <f>IFERROR(PIMExport!AV154*1,IFERROR(SUBSTITUTE(PIMExport!AV154,".",",")*1,PIMExport!AV154))</f>
        <v>0</v>
      </c>
      <c r="AW156" s="47">
        <f>IFERROR(PIMExport!AW154*1,IFERROR(SUBSTITUTE(PIMExport!AW154,".",",")*1,PIMExport!AW154))</f>
        <v>0</v>
      </c>
      <c r="AX156" s="47">
        <f>IFERROR(PIMExport!AX154*1,IFERROR(SUBSTITUTE(PIMExport!AX154,".",",")*1,PIMExport!AX154))</f>
        <v>1470</v>
      </c>
      <c r="AY156" s="47">
        <f>IFERROR(PIMExport!AY154*1,IFERROR(SUBSTITUTE(PIMExport!AY154,".",",")*1,PIMExport!AY154))</f>
        <v>0.14000000000000001</v>
      </c>
      <c r="AZ156" s="47">
        <f>IFERROR(PIMExport!AZ154*1,IFERROR(SUBSTITUTE(PIMExport!AZ154,".",",")*1,PIMExport!AZ154))</f>
        <v>13800</v>
      </c>
      <c r="BA156" s="47">
        <f>IFERROR(PIMExport!BA154*1,IFERROR(SUBSTITUTE(PIMExport!BA154,".",",")*1,PIMExport!BA154))</f>
        <v>8060</v>
      </c>
      <c r="BB156" s="47">
        <f>IFERROR(PIMExport!BB154*1,IFERROR(SUBSTITUTE(PIMExport!BB154,".",",")*1,PIMExport!BB154))</f>
        <v>54.11</v>
      </c>
      <c r="BC156" s="47">
        <f>IFERROR(PIMExport!BC154*1,IFERROR(SUBSTITUTE(PIMExport!BC154,".",",")*1,PIMExport!BC154))</f>
        <v>54.11</v>
      </c>
      <c r="BD156" s="47">
        <f>IFERROR(PIMExport!BD154*1,IFERROR(SUBSTITUTE(PIMExport!BD154,".",",")*1,PIMExport!BD154))</f>
        <v>75</v>
      </c>
      <c r="BE156" s="47">
        <f>IFERROR(PIMExport!BE154*1,IFERROR(SUBSTITUTE(PIMExport!BE154,".",",")*1,PIMExport!BE154))</f>
        <v>30</v>
      </c>
      <c r="BF156" s="47">
        <f>IFERROR(PIMExport!BF154*1,IFERROR(SUBSTITUTE(PIMExport!BF154,".",",")*1,PIMExport!BF154))</f>
        <v>0</v>
      </c>
      <c r="BG156" s="47">
        <f>IFERROR(PIMExport!BG154*1,IFERROR(SUBSTITUTE(PIMExport!BG154,".",",")*1,PIMExport!BG154))</f>
        <v>490</v>
      </c>
      <c r="BH156" s="47">
        <f>IFERROR(PIMExport!BH154*1,IFERROR(SUBSTITUTE(PIMExport!BH154,".",",")*1,PIMExport!BH154))</f>
        <v>0</v>
      </c>
      <c r="BI156" s="47">
        <f>IFERROR(PIMExport!BI154*1,IFERROR(SUBSTITUTE(PIMExport!BI154,".",",")*1,PIMExport!BI154))</f>
        <v>0</v>
      </c>
      <c r="BJ156" s="47">
        <f>IFERROR(PIMExport!BJ154*1,IFERROR(SUBSTITUTE(PIMExport!BJ154,".",",")*1,PIMExport!BJ154))</f>
        <v>0</v>
      </c>
      <c r="BK156" s="47">
        <f>IFERROR(PIMExport!BK154*1,IFERROR(SUBSTITUTE(PIMExport!BK154,".",",")*1,PIMExport!BK154))</f>
        <v>0</v>
      </c>
      <c r="BL156" s="47">
        <f>IFERROR(PIMExport!BL154*1,IFERROR(SUBSTITUTE(PIMExport!BL154,".",",")*1,PIMExport!BL154))</f>
        <v>0</v>
      </c>
      <c r="BM156" s="47">
        <f>IFERROR(PIMExport!BM154*1,IFERROR(SUBSTITUTE(PIMExport!BM154,".",",")*1,PIMExport!BM154))</f>
        <v>0</v>
      </c>
      <c r="BN156" s="47">
        <f>IFERROR(PIMExport!BN154*1,IFERROR(SUBSTITUTE(PIMExport!BN154,".",",")*1,PIMExport!BN154))</f>
        <v>0</v>
      </c>
      <c r="BO156" s="47">
        <f>IFERROR(PIMExport!BO154*1,IFERROR(SUBSTITUTE(PIMExport!BO154,".",",")*1,PIMExport!BO154))</f>
        <v>0</v>
      </c>
      <c r="BP156" s="47">
        <f>IFERROR(PIMExport!BP154*1,IFERROR(SUBSTITUTE(PIMExport!BP154,".",",")*1,PIMExport!BP154))</f>
        <v>0</v>
      </c>
      <c r="BQ156" s="47">
        <f>IFERROR(PIMExport!BQ154*1,IFERROR(SUBSTITUTE(PIMExport!BQ154,".",",")*1,PIMExport!BQ154))</f>
        <v>0</v>
      </c>
      <c r="BR156" s="47">
        <f>IFERROR(PIMExport!BR154*1,IFERROR(SUBSTITUTE(PIMExport!BR154,".",",")*1,PIMExport!BR154))</f>
        <v>0</v>
      </c>
      <c r="BS156" s="47">
        <f>IFERROR(PIMExport!BS154*1,IFERROR(SUBSTITUTE(PIMExport!BS154,".",",")*1,PIMExport!BS154))</f>
        <v>0</v>
      </c>
      <c r="BT156" s="47">
        <f>IFERROR(PIMExport!BT154*1,IFERROR(SUBSTITUTE(PIMExport!BT154,".",",")*1,PIMExport!BT154))</f>
        <v>0</v>
      </c>
      <c r="BU156" s="47">
        <f>IFERROR(PIMExport!BU154*1,IFERROR(SUBSTITUTE(PIMExport!BU154,".",",")*1,PIMExport!BU154))</f>
        <v>0</v>
      </c>
      <c r="BV156" s="47">
        <f>IFERROR(PIMExport!BV154*1,IFERROR(SUBSTITUTE(PIMExport!BV154,".",",")*1,PIMExport!BV154))</f>
        <v>0</v>
      </c>
      <c r="BW156" s="47">
        <f>IFERROR(PIMExport!BW154*1,IFERROR(SUBSTITUTE(PIMExport!BW154,".",",")*1,PIMExport!BW154))</f>
        <v>0</v>
      </c>
      <c r="BX156" s="47">
        <f>IFERROR(PIMExport!BX154*1,IFERROR(SUBSTITUTE(PIMExport!BX154,".",",")*1,PIMExport!BX154))</f>
        <v>0</v>
      </c>
      <c r="BY156" s="47">
        <f>IFERROR(PIMExport!BY154*1,IFERROR(SUBSTITUTE(PIMExport!BY154,".",",")*1,PIMExport!BY154))</f>
        <v>0</v>
      </c>
      <c r="BZ156" s="47">
        <f>IFERROR(PIMExport!BZ154*1,IFERROR(SUBSTITUTE(PIMExport!BZ154,".",",")*1,PIMExport!BZ154))</f>
        <v>0</v>
      </c>
      <c r="CA156" s="47">
        <f>IFERROR(PIMExport!CA154*1,IFERROR(SUBSTITUTE(PIMExport!CA154,".",",")*1,PIMExport!CA154))</f>
        <v>0</v>
      </c>
      <c r="CB156" s="47">
        <f>IFERROR(PIMExport!CB154*1,IFERROR(SUBSTITUTE(PIMExport!CB154,".",",")*1,PIMExport!CB154))</f>
        <v>0</v>
      </c>
      <c r="CC156" s="47">
        <f>IFERROR(PIMExport!CC154*1,IFERROR(SUBSTITUTE(PIMExport!CC154,".",",")*1,PIMExport!CC154))</f>
        <v>0</v>
      </c>
      <c r="CD156" s="47">
        <f>IFERROR(PIMExport!CD154*1,IFERROR(SUBSTITUTE(PIMExport!CD154,".",",")*1,PIMExport!CD154))</f>
        <v>0</v>
      </c>
      <c r="CE156" s="47">
        <f>IFERROR(PIMExport!CE154*1,IFERROR(SUBSTITUTE(PIMExport!CE154,".",",")*1,PIMExport!CE154))</f>
        <v>0</v>
      </c>
      <c r="CF156" s="47">
        <f>IFERROR(PIMExport!CF154*1,IFERROR(SUBSTITUTE(PIMExport!CF154,".",",")*1,PIMExport!CF154))</f>
        <v>0</v>
      </c>
      <c r="CG156" s="47">
        <f>IFERROR(PIMExport!CG154*1,IFERROR(SUBSTITUTE(PIMExport!CG154,".",",")*1,PIMExport!CG154))</f>
        <v>0</v>
      </c>
      <c r="CH156" s="47">
        <f>IFERROR(PIMExport!CH154*1,IFERROR(SUBSTITUTE(PIMExport!CH154,".",",")*1,PIMExport!CH154))</f>
        <v>0</v>
      </c>
      <c r="CI156" s="47">
        <f>IFERROR(PIMExport!CI154*1,IFERROR(SUBSTITUTE(PIMExport!CI154,".",",")*1,PIMExport!CI154))</f>
        <v>0</v>
      </c>
      <c r="CJ156" s="47">
        <f>IFERROR(PIMExport!CJ154*1,IFERROR(SUBSTITUTE(PIMExport!CJ154,".",",")*1,PIMExport!CJ154))</f>
        <v>0</v>
      </c>
      <c r="CK156" s="47">
        <f>IFERROR(PIMExport!CK154*1,IFERROR(SUBSTITUTE(PIMExport!CK154,".",",")*1,PIMExport!CK154))</f>
        <v>0</v>
      </c>
      <c r="CL156" s="47">
        <f>IFERROR(PIMExport!CL154*1,IFERROR(SUBSTITUTE(PIMExport!CL154,".",",")*1,PIMExport!CL154))</f>
        <v>0</v>
      </c>
      <c r="CM156" s="47">
        <f>IFERROR(PIMExport!CM154*1,IFERROR(SUBSTITUTE(PIMExport!CM154,".",",")*1,PIMExport!CM154))</f>
        <v>0</v>
      </c>
      <c r="CN156" s="47">
        <f>IFERROR(PIMExport!CN154*1,IFERROR(SUBSTITUTE(PIMExport!CN154,".",",")*1,PIMExport!CN154))</f>
        <v>0</v>
      </c>
      <c r="CO156" s="47">
        <f>IFERROR(PIMExport!CO154*1,IFERROR(SUBSTITUTE(PIMExport!CO154,".",",")*1,PIMExport!CO154))</f>
        <v>0</v>
      </c>
      <c r="CP156" s="47">
        <f>IFERROR(PIMExport!CP154*1,IFERROR(SUBSTITUTE(PIMExport!CP154,".",",")*1,PIMExport!CP154))</f>
        <v>0</v>
      </c>
      <c r="CQ156" s="47">
        <f>IFERROR(PIMExport!CQ154*1,IFERROR(SUBSTITUTE(PIMExport!CQ154,".",",")*1,PIMExport!CQ154))</f>
        <v>0</v>
      </c>
      <c r="CR156" s="47">
        <f>IFERROR(PIMExport!CR154*1,IFERROR(SUBSTITUTE(PIMExport!CR154,".",",")*1,PIMExport!CR154))</f>
        <v>0</v>
      </c>
      <c r="CS156" s="47">
        <f>IFERROR(PIMExport!CS154*1,IFERROR(SUBSTITUTE(PIMExport!CS154,".",",")*1,PIMExport!CS154))</f>
        <v>0</v>
      </c>
      <c r="CT156" s="47">
        <f>IFERROR(PIMExport!CT154*1,IFERROR(SUBSTITUTE(PIMExport!CT154,".",",")*1,PIMExport!CT154))</f>
        <v>0</v>
      </c>
      <c r="CU156" s="47">
        <f>IFERROR(PIMExport!CU154*1,IFERROR(SUBSTITUTE(PIMExport!CU154,".",",")*1,PIMExport!CU154))</f>
        <v>170</v>
      </c>
      <c r="CV156" s="47">
        <f>IFERROR(PIMExport!CV154*1,IFERROR(SUBSTITUTE(PIMExport!CV154,".",",")*1,PIMExport!CV154))</f>
        <v>0</v>
      </c>
      <c r="CW156" s="47">
        <f>IFERROR(PIMExport!CW154*1,IFERROR(SUBSTITUTE(PIMExport!CW154,".",",")*1,PIMExport!CW154))</f>
        <v>0</v>
      </c>
      <c r="CX156" s="47">
        <f>IFERROR(PIMExport!CX154*1,IFERROR(SUBSTITUTE(PIMExport!CX154,".",",")*1,PIMExport!CX154))</f>
        <v>0</v>
      </c>
      <c r="CY156" s="47">
        <f>IFERROR(PIMExport!CY154*1,IFERROR(SUBSTITUTE(PIMExport!CY154,".",",")*1,PIMExport!CY154))</f>
        <v>0</v>
      </c>
      <c r="CZ156" s="47">
        <f>IFERROR(PIMExport!CZ154*1,IFERROR(SUBSTITUTE(PIMExport!CZ154,".",",")*1,PIMExport!CZ154))</f>
        <v>0</v>
      </c>
      <c r="DA156" s="47">
        <f>IFERROR(PIMExport!DA154*1,IFERROR(SUBSTITUTE(PIMExport!DA154,".",",")*1,PIMExport!DA154))</f>
        <v>600</v>
      </c>
      <c r="DB156" s="47">
        <f>IFERROR(PIMExport!DB154*1,IFERROR(SUBSTITUTE(PIMExport!DB154,".",",")*1,PIMExport!DB154))</f>
        <v>0</v>
      </c>
      <c r="DC156" s="47">
        <f>IFERROR(PIMExport!DC154*1,IFERROR(SUBSTITUTE(PIMExport!DC154,".",",")*1,PIMExport!DC154))</f>
        <v>0</v>
      </c>
      <c r="DD156" s="47">
        <f>IFERROR(PIMExport!DD154*1,IFERROR(SUBSTITUTE(PIMExport!DD154,".",",")*1,PIMExport!DD154))</f>
        <v>0</v>
      </c>
      <c r="DE156" s="47">
        <f>IFERROR(PIMExport!DE154*1,IFERROR(SUBSTITUTE(PIMExport!DE154,".",",")*1,PIMExport!DE154))</f>
        <v>0</v>
      </c>
      <c r="DF156" s="47">
        <f>IFERROR(PIMExport!DF154*1,IFERROR(SUBSTITUTE(PIMExport!DF154,".",",")*1,PIMExport!DF154))</f>
        <v>0</v>
      </c>
      <c r="DG156" s="47">
        <f>IFERROR(PIMExport!DG154*1,IFERROR(SUBSTITUTE(PIMExport!DG154,".",",")*1,PIMExport!DG154))</f>
        <v>0</v>
      </c>
      <c r="DH156" s="47" t="str">
        <f>IFERROR(PIMExport!DH154*1,IFERROR(SUBSTITUTE(PIMExport!DH154,".",",")*1,PIMExport!DH154))</f>
        <v>Equal to or better than 0.100 mm</v>
      </c>
      <c r="DI156" s="47" t="str">
        <f>IFERROR(PIMExport!DI154*1,IFERROR(SUBSTITUTE(PIMExport!DI154,".",",")*1,PIMExport!DI154))</f>
        <v>25 AT 10</v>
      </c>
      <c r="DJ156" s="47" t="str">
        <f>IFERROR(PIMExport!DJ154*1,IFERROR(SUBSTITUTE(PIMExport!DJ154,".",",")*1,PIMExport!DJ154))</f>
        <v>80 x 80 mm</v>
      </c>
      <c r="DK156" s="47">
        <f>IFERROR(PIMExport!DK154*1,IFERROR(SUBSTITUTE(PIMExport!DK154,".",",")*1,PIMExport!DK154))</f>
        <v>0</v>
      </c>
      <c r="DL156" s="47">
        <f>IFERROR(PIMExport!DL154*1,IFERROR(SUBSTITUTE(PIMExport!DL154,".",",")*1,PIMExport!DL154))</f>
        <v>210</v>
      </c>
      <c r="DM156" s="47">
        <f>IFERROR(PIMExport!DM154*1,IFERROR(SUBSTITUTE(PIMExport!DM154,".",",")*1,PIMExport!DM154))</f>
        <v>5990</v>
      </c>
      <c r="DN156" s="47">
        <f>IFERROR(PIMExport!DN154*1,IFERROR(SUBSTITUTE(PIMExport!DN154,".",",")*1,PIMExport!DN154))</f>
        <v>0</v>
      </c>
      <c r="DO156" s="47">
        <f>IFERROR(PIMExport!DO154*1,IFERROR(SUBSTITUTE(PIMExport!DO154,".",",")*1,PIMExport!DO154))</f>
        <v>0</v>
      </c>
    </row>
    <row r="157" spans="1:119">
      <c r="A157" s="47" t="str">
        <f>IFERROR(PIMExport!A155*1,IFERROR(SUBSTITUTE(PIMExport!A155,".",",")*1,PIMExport!A155))</f>
        <v>WM08Z170-Y280</v>
      </c>
      <c r="B157" s="47" t="str">
        <f>IFERROR(PIMExport!B155*1,IFERROR(SUBSTITUTE(PIMExport!B155,".",",")*1,PIMExport!B155))</f>
        <v>Belt</v>
      </c>
      <c r="C157" s="47" t="str">
        <f>IFERROR(PIMExport!C155*1,IFERROR(SUBSTITUTE(PIMExport!C155,".",",")*1,PIMExport!C155))</f>
        <v>Ball Guide</v>
      </c>
      <c r="D157" s="47">
        <f>IFERROR(PIMExport!D155*1,IFERROR(SUBSTITUTE(PIMExport!D155,".",",")*1,PIMExport!D155))</f>
        <v>5220</v>
      </c>
      <c r="E157" s="47">
        <f>IFERROR(PIMExport!E155*1,IFERROR(SUBSTITUTE(PIMExport!E155,".",",")*1,PIMExport!E155))</f>
        <v>2.1</v>
      </c>
      <c r="F157" s="47">
        <f>IFERROR(PIMExport!F155*1,IFERROR(SUBSTITUTE(PIMExport!F155,".",",")*1,PIMExport!F155))</f>
        <v>0</v>
      </c>
      <c r="G157" s="47">
        <f>IFERROR(PIMExport!G155*1,IFERROR(SUBSTITUTE(PIMExport!G155,".",",")*1,PIMExport!G155))</f>
        <v>9.1999999999999993</v>
      </c>
      <c r="H157" s="47">
        <f>IFERROR(PIMExport!H155*1,IFERROR(SUBSTITUTE(PIMExport!H155,".",",")*1,PIMExport!H155))</f>
        <v>0.8</v>
      </c>
      <c r="I157" s="47">
        <f>IFERROR(PIMExport!I155*1,IFERROR(SUBSTITUTE(PIMExport!I155,".",",")*1,PIMExport!I155))</f>
        <v>280</v>
      </c>
      <c r="J157" s="47">
        <f>IFERROR(PIMExport!J155*1,IFERROR(SUBSTITUTE(PIMExport!J155,".",",")*1,PIMExport!J155))</f>
        <v>48.75</v>
      </c>
      <c r="K157" s="47">
        <f>IFERROR(PIMExport!K155*1,IFERROR(SUBSTITUTE(PIMExport!K155,".",",")*1,PIMExport!K155))</f>
        <v>0</v>
      </c>
      <c r="L157" s="47">
        <f>IFERROR(PIMExport!L155*1,IFERROR(SUBSTITUTE(PIMExport!L155,".",",")*1,PIMExport!L155))</f>
        <v>1.6000000000000001E-4</v>
      </c>
      <c r="M157" s="47">
        <f>IFERROR(PIMExport!M155*1,IFERROR(SUBSTITUTE(PIMExport!M155,".",",")*1,PIMExport!M155))</f>
        <v>0.95</v>
      </c>
      <c r="N157" s="47">
        <f>IFERROR(PIMExport!N155*1,IFERROR(SUBSTITUTE(PIMExport!N155,".",",")*1,PIMExport!N155))</f>
        <v>150</v>
      </c>
      <c r="O157" s="47">
        <f>IFERROR(PIMExport!O155*1,IFERROR(SUBSTITUTE(PIMExport!O155,".",",")*1,PIMExport!O155))</f>
        <v>450</v>
      </c>
      <c r="P157" s="47">
        <f>IFERROR(PIMExport!P155*1,IFERROR(SUBSTITUTE(PIMExport!P155,".",",")*1,PIMExport!P155))</f>
        <v>885</v>
      </c>
      <c r="Q157" s="47">
        <f>IFERROR(PIMExport!Q155*1,IFERROR(SUBSTITUTE(PIMExport!Q155,".",",")*1,PIMExport!Q155))</f>
        <v>4.5999999999999996</v>
      </c>
      <c r="R157" s="47">
        <f>IFERROR(PIMExport!R155*1,IFERROR(SUBSTITUTE(PIMExport!R155,".",",")*1,PIMExport!R155))</f>
        <v>6.1</v>
      </c>
      <c r="S157" s="47">
        <f>IFERROR(PIMExport!S155*1,IFERROR(SUBSTITUTE(PIMExport!S155,".",",")*1,PIMExport!S155))</f>
        <v>7</v>
      </c>
      <c r="T157" s="47">
        <f>IFERROR(PIMExport!T155*1,IFERROR(SUBSTITUTE(PIMExport!T155,".",",")*1,PIMExport!T155))</f>
        <v>22.5</v>
      </c>
      <c r="U157" s="47">
        <f>IFERROR(PIMExport!U155*1,IFERROR(SUBSTITUTE(PIMExport!U155,".",",")*1,PIMExport!U155))</f>
        <v>0.1</v>
      </c>
      <c r="V157" s="47">
        <f>IFERROR(PIMExport!V155*1,IFERROR(SUBSTITUTE(PIMExport!V155,".",",")*1,PIMExport!V155))</f>
        <v>0</v>
      </c>
      <c r="W157" s="47">
        <f>IFERROR(PIMExport!W155*1,IFERROR(SUBSTITUTE(PIMExport!W155,".",",")*1,PIMExport!W155))</f>
        <v>2.5</v>
      </c>
      <c r="X157" s="47">
        <f>IFERROR(PIMExport!X155*1,IFERROR(SUBSTITUTE(PIMExport!X155,".",",")*1,PIMExport!X155))</f>
        <v>0</v>
      </c>
      <c r="Y157" s="47">
        <f>IFERROR(PIMExport!Y155*1,IFERROR(SUBSTITUTE(PIMExport!Y155,".",",")*1,PIMExport!Y155))</f>
        <v>1470</v>
      </c>
      <c r="Z157" s="47">
        <f>IFERROR(PIMExport!Z155*1,IFERROR(SUBSTITUTE(PIMExport!Z155,".",",")*1,PIMExport!Z155))</f>
        <v>1070</v>
      </c>
      <c r="AA157" s="47">
        <f>IFERROR(PIMExport!AA155*1,IFERROR(SUBSTITUTE(PIMExport!AA155,".",",")*1,PIMExport!AA155))</f>
        <v>0</v>
      </c>
      <c r="AB157" s="47">
        <f>IFERROR(PIMExport!AB155*1,IFERROR(SUBSTITUTE(PIMExport!AB155,".",",")*1,PIMExport!AB155))</f>
        <v>160</v>
      </c>
      <c r="AC157" s="47">
        <f>IFERROR(PIMExport!AC155*1,IFERROR(SUBSTITUTE(PIMExport!AC155,".",",")*1,PIMExport!AC155))</f>
        <v>0</v>
      </c>
      <c r="AD157" s="47">
        <f>IFERROR(PIMExport!AD155*1,IFERROR(SUBSTITUTE(PIMExport!AD155,".",",")*1,PIMExport!AD155))</f>
        <v>0</v>
      </c>
      <c r="AE157" s="47">
        <f>IFERROR(PIMExport!AE155*1,IFERROR(SUBSTITUTE(PIMExport!AE155,".",",")*1,PIMExport!AE155))</f>
        <v>2100</v>
      </c>
      <c r="AF157" s="47">
        <f>IFERROR(PIMExport!AF155*1,IFERROR(SUBSTITUTE(PIMExport!AF155,".",",")*1,PIMExport!AF155))</f>
        <v>2100</v>
      </c>
      <c r="AG157" s="47">
        <f>IFERROR(PIMExport!AG155*1,IFERROR(SUBSTITUTE(PIMExport!AG155,".",",")*1,PIMExport!AG155))</f>
        <v>68</v>
      </c>
      <c r="AH157" s="47">
        <f>IFERROR(PIMExport!AH155*1,IFERROR(SUBSTITUTE(PIMExport!AH155,".",",")*1,PIMExport!AH155))</f>
        <v>0</v>
      </c>
      <c r="AI157" s="47">
        <f>IFERROR(PIMExport!AI155*1,IFERROR(SUBSTITUTE(PIMExport!AI155,".",",")*1,PIMExport!AI155))</f>
        <v>0</v>
      </c>
      <c r="AJ157" s="47">
        <f>IFERROR(PIMExport!AJ155*1,IFERROR(SUBSTITUTE(PIMExport!AJ155,".",",")*1,PIMExport!AJ155))</f>
        <v>2.1</v>
      </c>
      <c r="AK157" s="47">
        <f>IFERROR(PIMExport!AK155*1,IFERROR(SUBSTITUTE(PIMExport!AK155,".",",")*1,PIMExport!AK155))</f>
        <v>2.1</v>
      </c>
      <c r="AL157" s="47">
        <f>IFERROR(PIMExport!AL155*1,IFERROR(SUBSTITUTE(PIMExport!AL155,".",",")*1,PIMExport!AL155))</f>
        <v>2.5099999999999998</v>
      </c>
      <c r="AM157" s="47">
        <f>IFERROR(PIMExport!AM155*1,IFERROR(SUBSTITUTE(PIMExport!AM155,".",",")*1,PIMExport!AM155))</f>
        <v>20</v>
      </c>
      <c r="AN157" s="47">
        <f>IFERROR(PIMExport!AN155*1,IFERROR(SUBSTITUTE(PIMExport!AN155,".",",")*1,PIMExport!AN155))</f>
        <v>2</v>
      </c>
      <c r="AO157" s="47">
        <f>IFERROR(PIMExport!AO155*1,IFERROR(SUBSTITUTE(PIMExport!AO155,".",",")*1,PIMExport!AO155))</f>
        <v>35838</v>
      </c>
      <c r="AP157" s="47">
        <f>IFERROR(PIMExport!AP155*1,IFERROR(SUBSTITUTE(PIMExport!AP155,".",",")*1,PIMExport!AP155))</f>
        <v>400</v>
      </c>
      <c r="AQ157" s="47">
        <f>IFERROR(PIMExport!AQ155*1,IFERROR(SUBSTITUTE(PIMExport!AQ155,".",",")*1,PIMExport!AQ155))</f>
        <v>0</v>
      </c>
      <c r="AR157" s="47">
        <f>IFERROR(PIMExport!AR155*1,IFERROR(SUBSTITUTE(PIMExport!AR155,".",",")*1,PIMExport!AR155))</f>
        <v>0</v>
      </c>
      <c r="AS157" s="47">
        <f>IFERROR(PIMExport!AS155*1,IFERROR(SUBSTITUTE(PIMExport!AS155,".",",")*1,PIMExport!AS155))</f>
        <v>0</v>
      </c>
      <c r="AT157" s="47">
        <f>IFERROR(PIMExport!AT155*1,IFERROR(SUBSTITUTE(PIMExport!AT155,".",",")*1,PIMExport!AT155))</f>
        <v>0</v>
      </c>
      <c r="AU157" s="47">
        <f>IFERROR(PIMExport!AU155*1,IFERROR(SUBSTITUTE(PIMExport!AU155,".",",")*1,PIMExport!AU155))</f>
        <v>0</v>
      </c>
      <c r="AV157" s="47">
        <f>IFERROR(PIMExport!AV155*1,IFERROR(SUBSTITUTE(PIMExport!AV155,".",",")*1,PIMExport!AV155))</f>
        <v>0</v>
      </c>
      <c r="AW157" s="47">
        <f>IFERROR(PIMExport!AW155*1,IFERROR(SUBSTITUTE(PIMExport!AW155,".",",")*1,PIMExport!AW155))</f>
        <v>0</v>
      </c>
      <c r="AX157" s="47">
        <f>IFERROR(PIMExport!AX155*1,IFERROR(SUBSTITUTE(PIMExport!AX155,".",",")*1,PIMExport!AX155))</f>
        <v>1470</v>
      </c>
      <c r="AY157" s="47">
        <f>IFERROR(PIMExport!AY155*1,IFERROR(SUBSTITUTE(PIMExport!AY155,".",",")*1,PIMExport!AY155))</f>
        <v>0.14000000000000001</v>
      </c>
      <c r="AZ157" s="47">
        <f>IFERROR(PIMExport!AZ155*1,IFERROR(SUBSTITUTE(PIMExport!AZ155,".",",")*1,PIMExport!AZ155))</f>
        <v>13800</v>
      </c>
      <c r="BA157" s="47">
        <f>IFERROR(PIMExport!BA155*1,IFERROR(SUBSTITUTE(PIMExport!BA155,".",",")*1,PIMExport!BA155))</f>
        <v>8060</v>
      </c>
      <c r="BB157" s="47">
        <f>IFERROR(PIMExport!BB155*1,IFERROR(SUBSTITUTE(PIMExport!BB155,".",",")*1,PIMExport!BB155))</f>
        <v>54.11</v>
      </c>
      <c r="BC157" s="47">
        <f>IFERROR(PIMExport!BC155*1,IFERROR(SUBSTITUTE(PIMExport!BC155,".",",")*1,PIMExport!BC155))</f>
        <v>54.11</v>
      </c>
      <c r="BD157" s="47">
        <f>IFERROR(PIMExport!BD155*1,IFERROR(SUBSTITUTE(PIMExport!BD155,".",",")*1,PIMExport!BD155))</f>
        <v>75</v>
      </c>
      <c r="BE157" s="47">
        <f>IFERROR(PIMExport!BE155*1,IFERROR(SUBSTITUTE(PIMExport!BE155,".",",")*1,PIMExport!BE155))</f>
        <v>30</v>
      </c>
      <c r="BF157" s="47">
        <f>IFERROR(PIMExport!BF155*1,IFERROR(SUBSTITUTE(PIMExport!BF155,".",",")*1,PIMExport!BF155))</f>
        <v>0</v>
      </c>
      <c r="BG157" s="47">
        <f>IFERROR(PIMExport!BG155*1,IFERROR(SUBSTITUTE(PIMExport!BG155,".",",")*1,PIMExport!BG155))</f>
        <v>490</v>
      </c>
      <c r="BH157" s="47">
        <f>IFERROR(PIMExport!BH155*1,IFERROR(SUBSTITUTE(PIMExport!BH155,".",",")*1,PIMExport!BH155))</f>
        <v>0</v>
      </c>
      <c r="BI157" s="47">
        <f>IFERROR(PIMExport!BI155*1,IFERROR(SUBSTITUTE(PIMExport!BI155,".",",")*1,PIMExport!BI155))</f>
        <v>0</v>
      </c>
      <c r="BJ157" s="47">
        <f>IFERROR(PIMExport!BJ155*1,IFERROR(SUBSTITUTE(PIMExport!BJ155,".",",")*1,PIMExport!BJ155))</f>
        <v>0</v>
      </c>
      <c r="BK157" s="47">
        <f>IFERROR(PIMExport!BK155*1,IFERROR(SUBSTITUTE(PIMExport!BK155,".",",")*1,PIMExport!BK155))</f>
        <v>0</v>
      </c>
      <c r="BL157" s="47">
        <f>IFERROR(PIMExport!BL155*1,IFERROR(SUBSTITUTE(PIMExport!BL155,".",",")*1,PIMExport!BL155))</f>
        <v>0</v>
      </c>
      <c r="BM157" s="47">
        <f>IFERROR(PIMExport!BM155*1,IFERROR(SUBSTITUTE(PIMExport!BM155,".",",")*1,PIMExport!BM155))</f>
        <v>0</v>
      </c>
      <c r="BN157" s="47">
        <f>IFERROR(PIMExport!BN155*1,IFERROR(SUBSTITUTE(PIMExport!BN155,".",",")*1,PIMExport!BN155))</f>
        <v>0</v>
      </c>
      <c r="BO157" s="47">
        <f>IFERROR(PIMExport!BO155*1,IFERROR(SUBSTITUTE(PIMExport!BO155,".",",")*1,PIMExport!BO155))</f>
        <v>0</v>
      </c>
      <c r="BP157" s="47">
        <f>IFERROR(PIMExport!BP155*1,IFERROR(SUBSTITUTE(PIMExport!BP155,".",",")*1,PIMExport!BP155))</f>
        <v>0</v>
      </c>
      <c r="BQ157" s="47">
        <f>IFERROR(PIMExport!BQ155*1,IFERROR(SUBSTITUTE(PIMExport!BQ155,".",",")*1,PIMExport!BQ155))</f>
        <v>0</v>
      </c>
      <c r="BR157" s="47">
        <f>IFERROR(PIMExport!BR155*1,IFERROR(SUBSTITUTE(PIMExport!BR155,".",",")*1,PIMExport!BR155))</f>
        <v>0</v>
      </c>
      <c r="BS157" s="47">
        <f>IFERROR(PIMExport!BS155*1,IFERROR(SUBSTITUTE(PIMExport!BS155,".",",")*1,PIMExport!BS155))</f>
        <v>0</v>
      </c>
      <c r="BT157" s="47">
        <f>IFERROR(PIMExport!BT155*1,IFERROR(SUBSTITUTE(PIMExport!BT155,".",",")*1,PIMExport!BT155))</f>
        <v>0</v>
      </c>
      <c r="BU157" s="47">
        <f>IFERROR(PIMExport!BU155*1,IFERROR(SUBSTITUTE(PIMExport!BU155,".",",")*1,PIMExport!BU155))</f>
        <v>0</v>
      </c>
      <c r="BV157" s="47">
        <f>IFERROR(PIMExport!BV155*1,IFERROR(SUBSTITUTE(PIMExport!BV155,".",",")*1,PIMExport!BV155))</f>
        <v>0</v>
      </c>
      <c r="BW157" s="47">
        <f>IFERROR(PIMExport!BW155*1,IFERROR(SUBSTITUTE(PIMExport!BW155,".",",")*1,PIMExport!BW155))</f>
        <v>0</v>
      </c>
      <c r="BX157" s="47">
        <f>IFERROR(PIMExport!BX155*1,IFERROR(SUBSTITUTE(PIMExport!BX155,".",",")*1,PIMExport!BX155))</f>
        <v>0</v>
      </c>
      <c r="BY157" s="47">
        <f>IFERROR(PIMExport!BY155*1,IFERROR(SUBSTITUTE(PIMExport!BY155,".",",")*1,PIMExport!BY155))</f>
        <v>0</v>
      </c>
      <c r="BZ157" s="47">
        <f>IFERROR(PIMExport!BZ155*1,IFERROR(SUBSTITUTE(PIMExport!BZ155,".",",")*1,PIMExport!BZ155))</f>
        <v>0</v>
      </c>
      <c r="CA157" s="47">
        <f>IFERROR(PIMExport!CA155*1,IFERROR(SUBSTITUTE(PIMExport!CA155,".",",")*1,PIMExport!CA155))</f>
        <v>0</v>
      </c>
      <c r="CB157" s="47">
        <f>IFERROR(PIMExport!CB155*1,IFERROR(SUBSTITUTE(PIMExport!CB155,".",",")*1,PIMExport!CB155))</f>
        <v>0</v>
      </c>
      <c r="CC157" s="47">
        <f>IFERROR(PIMExport!CC155*1,IFERROR(SUBSTITUTE(PIMExport!CC155,".",",")*1,PIMExport!CC155))</f>
        <v>0</v>
      </c>
      <c r="CD157" s="47">
        <f>IFERROR(PIMExport!CD155*1,IFERROR(SUBSTITUTE(PIMExport!CD155,".",",")*1,PIMExport!CD155))</f>
        <v>0</v>
      </c>
      <c r="CE157" s="47">
        <f>IFERROR(PIMExport!CE155*1,IFERROR(SUBSTITUTE(PIMExport!CE155,".",",")*1,PIMExport!CE155))</f>
        <v>0</v>
      </c>
      <c r="CF157" s="47">
        <f>IFERROR(PIMExport!CF155*1,IFERROR(SUBSTITUTE(PIMExport!CF155,".",",")*1,PIMExport!CF155))</f>
        <v>0</v>
      </c>
      <c r="CG157" s="47">
        <f>IFERROR(PIMExport!CG155*1,IFERROR(SUBSTITUTE(PIMExport!CG155,".",",")*1,PIMExport!CG155))</f>
        <v>0</v>
      </c>
      <c r="CH157" s="47">
        <f>IFERROR(PIMExport!CH155*1,IFERROR(SUBSTITUTE(PIMExport!CH155,".",",")*1,PIMExport!CH155))</f>
        <v>0</v>
      </c>
      <c r="CI157" s="47">
        <f>IFERROR(PIMExport!CI155*1,IFERROR(SUBSTITUTE(PIMExport!CI155,".",",")*1,PIMExport!CI155))</f>
        <v>0</v>
      </c>
      <c r="CJ157" s="47">
        <f>IFERROR(PIMExport!CJ155*1,IFERROR(SUBSTITUTE(PIMExport!CJ155,".",",")*1,PIMExport!CJ155))</f>
        <v>0</v>
      </c>
      <c r="CK157" s="47">
        <f>IFERROR(PIMExport!CK155*1,IFERROR(SUBSTITUTE(PIMExport!CK155,".",",")*1,PIMExport!CK155))</f>
        <v>0</v>
      </c>
      <c r="CL157" s="47">
        <f>IFERROR(PIMExport!CL155*1,IFERROR(SUBSTITUTE(PIMExport!CL155,".",",")*1,PIMExport!CL155))</f>
        <v>0</v>
      </c>
      <c r="CM157" s="47">
        <f>IFERROR(PIMExport!CM155*1,IFERROR(SUBSTITUTE(PIMExport!CM155,".",",")*1,PIMExport!CM155))</f>
        <v>0</v>
      </c>
      <c r="CN157" s="47">
        <f>IFERROR(PIMExport!CN155*1,IFERROR(SUBSTITUTE(PIMExport!CN155,".",",")*1,PIMExport!CN155))</f>
        <v>0</v>
      </c>
      <c r="CO157" s="47">
        <f>IFERROR(PIMExport!CO155*1,IFERROR(SUBSTITUTE(PIMExport!CO155,".",",")*1,PIMExport!CO155))</f>
        <v>0</v>
      </c>
      <c r="CP157" s="47">
        <f>IFERROR(PIMExport!CP155*1,IFERROR(SUBSTITUTE(PIMExport!CP155,".",",")*1,PIMExport!CP155))</f>
        <v>0</v>
      </c>
      <c r="CQ157" s="47">
        <f>IFERROR(PIMExport!CQ155*1,IFERROR(SUBSTITUTE(PIMExport!CQ155,".",",")*1,PIMExport!CQ155))</f>
        <v>0</v>
      </c>
      <c r="CR157" s="47">
        <f>IFERROR(PIMExport!CR155*1,IFERROR(SUBSTITUTE(PIMExport!CR155,".",",")*1,PIMExport!CR155))</f>
        <v>0</v>
      </c>
      <c r="CS157" s="47">
        <f>IFERROR(PIMExport!CS155*1,IFERROR(SUBSTITUTE(PIMExport!CS155,".",",")*1,PIMExport!CS155))</f>
        <v>0</v>
      </c>
      <c r="CT157" s="47">
        <f>IFERROR(PIMExport!CT155*1,IFERROR(SUBSTITUTE(PIMExport!CT155,".",",")*1,PIMExport!CT155))</f>
        <v>0</v>
      </c>
      <c r="CU157" s="47">
        <f>IFERROR(PIMExport!CU155*1,IFERROR(SUBSTITUTE(PIMExport!CU155,".",",")*1,PIMExport!CU155))</f>
        <v>170</v>
      </c>
      <c r="CV157" s="47">
        <f>IFERROR(PIMExport!CV155*1,IFERROR(SUBSTITUTE(PIMExport!CV155,".",",")*1,PIMExport!CV155))</f>
        <v>0</v>
      </c>
      <c r="CW157" s="47">
        <f>IFERROR(PIMExport!CW155*1,IFERROR(SUBSTITUTE(PIMExport!CW155,".",",")*1,PIMExport!CW155))</f>
        <v>0</v>
      </c>
      <c r="CX157" s="47">
        <f>IFERROR(PIMExport!CX155*1,IFERROR(SUBSTITUTE(PIMExport!CX155,".",",")*1,PIMExport!CX155))</f>
        <v>0</v>
      </c>
      <c r="CY157" s="47">
        <f>IFERROR(PIMExport!CY155*1,IFERROR(SUBSTITUTE(PIMExport!CY155,".",",")*1,PIMExport!CY155))</f>
        <v>0</v>
      </c>
      <c r="CZ157" s="47">
        <f>IFERROR(PIMExport!CZ155*1,IFERROR(SUBSTITUTE(PIMExport!CZ155,".",",")*1,PIMExport!CZ155))</f>
        <v>0</v>
      </c>
      <c r="DA157" s="47">
        <f>IFERROR(PIMExport!DA155*1,IFERROR(SUBSTITUTE(PIMExport!DA155,".",",")*1,PIMExport!DA155))</f>
        <v>600</v>
      </c>
      <c r="DB157" s="47">
        <f>IFERROR(PIMExport!DB155*1,IFERROR(SUBSTITUTE(PIMExport!DB155,".",",")*1,PIMExport!DB155))</f>
        <v>0</v>
      </c>
      <c r="DC157" s="47">
        <f>IFERROR(PIMExport!DC155*1,IFERROR(SUBSTITUTE(PIMExport!DC155,".",",")*1,PIMExport!DC155))</f>
        <v>0</v>
      </c>
      <c r="DD157" s="47">
        <f>IFERROR(PIMExport!DD155*1,IFERROR(SUBSTITUTE(PIMExport!DD155,".",",")*1,PIMExport!DD155))</f>
        <v>0</v>
      </c>
      <c r="DE157" s="47">
        <f>IFERROR(PIMExport!DE155*1,IFERROR(SUBSTITUTE(PIMExport!DE155,".",",")*1,PIMExport!DE155))</f>
        <v>0</v>
      </c>
      <c r="DF157" s="47">
        <f>IFERROR(PIMExport!DF155*1,IFERROR(SUBSTITUTE(PIMExport!DF155,".",",")*1,PIMExport!DF155))</f>
        <v>0</v>
      </c>
      <c r="DG157" s="47">
        <f>IFERROR(PIMExport!DG155*1,IFERROR(SUBSTITUTE(PIMExport!DG155,".",",")*1,PIMExport!DG155))</f>
        <v>0</v>
      </c>
      <c r="DH157" s="47" t="str">
        <f>IFERROR(PIMExport!DH155*1,IFERROR(SUBSTITUTE(PIMExport!DH155,".",",")*1,PIMExport!DH155))</f>
        <v>Equal to or better than 0.100 mm</v>
      </c>
      <c r="DI157" s="47" t="str">
        <f>IFERROR(PIMExport!DI155*1,IFERROR(SUBSTITUTE(PIMExport!DI155,".",",")*1,PIMExport!DI155))</f>
        <v>25 AT 10</v>
      </c>
      <c r="DJ157" s="47" t="str">
        <f>IFERROR(PIMExport!DJ155*1,IFERROR(SUBSTITUTE(PIMExport!DJ155,".",",")*1,PIMExport!DJ155))</f>
        <v>80 x 80 mm</v>
      </c>
      <c r="DK157" s="47">
        <f>IFERROR(PIMExport!DK155*1,IFERROR(SUBSTITUTE(PIMExport!DK155,".",",")*1,PIMExport!DK155))</f>
        <v>0</v>
      </c>
      <c r="DL157" s="47">
        <f>IFERROR(PIMExport!DL155*1,IFERROR(SUBSTITUTE(PIMExport!DL155,".",",")*1,PIMExport!DL155))</f>
        <v>490</v>
      </c>
      <c r="DM157" s="47">
        <f>IFERROR(PIMExport!DM155*1,IFERROR(SUBSTITUTE(PIMExport!DM155,".",",")*1,PIMExport!DM155))</f>
        <v>5990</v>
      </c>
      <c r="DN157" s="47">
        <f>IFERROR(PIMExport!DN155*1,IFERROR(SUBSTITUTE(PIMExport!DN155,".",",")*1,PIMExport!DN155))</f>
        <v>0</v>
      </c>
      <c r="DO157" s="47">
        <f>IFERROR(PIMExport!DO155*1,IFERROR(SUBSTITUTE(PIMExport!DO155,".",",")*1,PIMExport!DO155))</f>
        <v>0</v>
      </c>
    </row>
    <row r="158" spans="1:119">
      <c r="A158" s="47" t="str">
        <f>IFERROR(PIMExport!A156*1,IFERROR(SUBSTITUTE(PIMExport!A156,".",",")*1,PIMExport!A156))</f>
        <v>WM08Z170-Z360</v>
      </c>
      <c r="B158" s="47" t="str">
        <f>IFERROR(PIMExport!B156*1,IFERROR(SUBSTITUTE(PIMExport!B156,".",",")*1,PIMExport!B156))</f>
        <v>Belt</v>
      </c>
      <c r="C158" s="47" t="str">
        <f>IFERROR(PIMExport!C156*1,IFERROR(SUBSTITUTE(PIMExport!C156,".",",")*1,PIMExport!C156))</f>
        <v>Ball Guide</v>
      </c>
      <c r="D158" s="47">
        <f>IFERROR(PIMExport!D156*1,IFERROR(SUBSTITUTE(PIMExport!D156,".",",")*1,PIMExport!D156))</f>
        <v>5040</v>
      </c>
      <c r="E158" s="47">
        <f>IFERROR(PIMExport!E156*1,IFERROR(SUBSTITUTE(PIMExport!E156,".",",")*1,PIMExport!E156))</f>
        <v>3.4</v>
      </c>
      <c r="F158" s="47">
        <f>IFERROR(PIMExport!F156*1,IFERROR(SUBSTITUTE(PIMExport!F156,".",",")*1,PIMExport!F156))</f>
        <v>0</v>
      </c>
      <c r="G158" s="47">
        <f>IFERROR(PIMExport!G156*1,IFERROR(SUBSTITUTE(PIMExport!G156,".",",")*1,PIMExport!G156))</f>
        <v>11.2</v>
      </c>
      <c r="H158" s="47">
        <f>IFERROR(PIMExport!H156*1,IFERROR(SUBSTITUTE(PIMExport!H156,".",",")*1,PIMExport!H156))</f>
        <v>0.8</v>
      </c>
      <c r="I158" s="47">
        <f>IFERROR(PIMExport!I156*1,IFERROR(SUBSTITUTE(PIMExport!I156,".",",")*1,PIMExport!I156))</f>
        <v>360</v>
      </c>
      <c r="J158" s="47">
        <f>IFERROR(PIMExport!J156*1,IFERROR(SUBSTITUTE(PIMExport!J156,".",",")*1,PIMExport!J156))</f>
        <v>48.75</v>
      </c>
      <c r="K158" s="47">
        <f>IFERROR(PIMExport!K156*1,IFERROR(SUBSTITUTE(PIMExport!K156,".",",")*1,PIMExport!K156))</f>
        <v>0</v>
      </c>
      <c r="L158" s="47">
        <f>IFERROR(PIMExport!L156*1,IFERROR(SUBSTITUTE(PIMExport!L156,".",",")*1,PIMExport!L156))</f>
        <v>1.6000000000000001E-4</v>
      </c>
      <c r="M158" s="47">
        <f>IFERROR(PIMExport!M156*1,IFERROR(SUBSTITUTE(PIMExport!M156,".",",")*1,PIMExport!M156))</f>
        <v>0.95</v>
      </c>
      <c r="N158" s="47">
        <f>IFERROR(PIMExport!N156*1,IFERROR(SUBSTITUTE(PIMExport!N156,".",",")*1,PIMExport!N156))</f>
        <v>150</v>
      </c>
      <c r="O158" s="47">
        <f>IFERROR(PIMExport!O156*1,IFERROR(SUBSTITUTE(PIMExport!O156,".",",")*1,PIMExport!O156))</f>
        <v>450</v>
      </c>
      <c r="P158" s="47">
        <f>IFERROR(PIMExport!P156*1,IFERROR(SUBSTITUTE(PIMExport!P156,".",",")*1,PIMExport!P156))</f>
        <v>885</v>
      </c>
      <c r="Q158" s="47">
        <f>IFERROR(PIMExport!Q156*1,IFERROR(SUBSTITUTE(PIMExport!Q156,".",",")*1,PIMExport!Q156))</f>
        <v>7.1</v>
      </c>
      <c r="R158" s="47">
        <f>IFERROR(PIMExport!R156*1,IFERROR(SUBSTITUTE(PIMExport!R156,".",",")*1,PIMExport!R156))</f>
        <v>8.4</v>
      </c>
      <c r="S158" s="47">
        <f>IFERROR(PIMExport!S156*1,IFERROR(SUBSTITUTE(PIMExport!S156,".",",")*1,PIMExport!S156))</f>
        <v>10.1</v>
      </c>
      <c r="T158" s="47">
        <f>IFERROR(PIMExport!T156*1,IFERROR(SUBSTITUTE(PIMExport!T156,".",",")*1,PIMExport!T156))</f>
        <v>25</v>
      </c>
      <c r="U158" s="47">
        <f>IFERROR(PIMExport!U156*1,IFERROR(SUBSTITUTE(PIMExport!U156,".",",")*1,PIMExport!U156))</f>
        <v>0.1</v>
      </c>
      <c r="V158" s="47">
        <f>IFERROR(PIMExport!V156*1,IFERROR(SUBSTITUTE(PIMExport!V156,".",",")*1,PIMExport!V156))</f>
        <v>0</v>
      </c>
      <c r="W158" s="47">
        <f>IFERROR(PIMExport!W156*1,IFERROR(SUBSTITUTE(PIMExport!W156,".",",")*1,PIMExport!W156))</f>
        <v>2.5</v>
      </c>
      <c r="X158" s="47">
        <f>IFERROR(PIMExport!X156*1,IFERROR(SUBSTITUTE(PIMExport!X156,".",",")*1,PIMExport!X156))</f>
        <v>0</v>
      </c>
      <c r="Y158" s="47">
        <f>IFERROR(PIMExport!Y156*1,IFERROR(SUBSTITUTE(PIMExport!Y156,".",",")*1,PIMExport!Y156))</f>
        <v>1470</v>
      </c>
      <c r="Z158" s="47">
        <f>IFERROR(PIMExport!Z156*1,IFERROR(SUBSTITUTE(PIMExport!Z156,".",",")*1,PIMExport!Z156))</f>
        <v>1070</v>
      </c>
      <c r="AA158" s="47">
        <f>IFERROR(PIMExport!AA156*1,IFERROR(SUBSTITUTE(PIMExport!AA156,".",",")*1,PIMExport!AA156))</f>
        <v>0</v>
      </c>
      <c r="AB158" s="47">
        <f>IFERROR(PIMExport!AB156*1,IFERROR(SUBSTITUTE(PIMExport!AB156,".",",")*1,PIMExport!AB156))</f>
        <v>160</v>
      </c>
      <c r="AC158" s="47">
        <f>IFERROR(PIMExport!AC156*1,IFERROR(SUBSTITUTE(PIMExport!AC156,".",",")*1,PIMExport!AC156))</f>
        <v>0</v>
      </c>
      <c r="AD158" s="47">
        <f>IFERROR(PIMExport!AD156*1,IFERROR(SUBSTITUTE(PIMExport!AD156,".",",")*1,PIMExport!AD156))</f>
        <v>0</v>
      </c>
      <c r="AE158" s="47">
        <f>IFERROR(PIMExport!AE156*1,IFERROR(SUBSTITUTE(PIMExport!AE156,".",",")*1,PIMExport!AE156))</f>
        <v>3000</v>
      </c>
      <c r="AF158" s="47">
        <f>IFERROR(PIMExport!AF156*1,IFERROR(SUBSTITUTE(PIMExport!AF156,".",",")*1,PIMExport!AF156))</f>
        <v>3000</v>
      </c>
      <c r="AG158" s="47">
        <f>IFERROR(PIMExport!AG156*1,IFERROR(SUBSTITUTE(PIMExport!AG156,".",",")*1,PIMExport!AG156))</f>
        <v>150</v>
      </c>
      <c r="AH158" s="47">
        <f>IFERROR(PIMExport!AH156*1,IFERROR(SUBSTITUTE(PIMExport!AH156,".",",")*1,PIMExport!AH156))</f>
        <v>0</v>
      </c>
      <c r="AI158" s="47">
        <f>IFERROR(PIMExport!AI156*1,IFERROR(SUBSTITUTE(PIMExport!AI156,".",",")*1,PIMExport!AI156))</f>
        <v>0</v>
      </c>
      <c r="AJ158" s="47">
        <f>IFERROR(PIMExport!AJ156*1,IFERROR(SUBSTITUTE(PIMExport!AJ156,".",",")*1,PIMExport!AJ156))</f>
        <v>3</v>
      </c>
      <c r="AK158" s="47">
        <f>IFERROR(PIMExport!AK156*1,IFERROR(SUBSTITUTE(PIMExport!AK156,".",",")*1,PIMExport!AK156))</f>
        <v>3</v>
      </c>
      <c r="AL158" s="47">
        <f>IFERROR(PIMExport!AL156*1,IFERROR(SUBSTITUTE(PIMExport!AL156,".",",")*1,PIMExport!AL156))</f>
        <v>2.5099999999999998</v>
      </c>
      <c r="AM158" s="47">
        <f>IFERROR(PIMExport!AM156*1,IFERROR(SUBSTITUTE(PIMExport!AM156,".",",")*1,PIMExport!AM156))</f>
        <v>20</v>
      </c>
      <c r="AN158" s="47">
        <f>IFERROR(PIMExport!AN156*1,IFERROR(SUBSTITUTE(PIMExport!AN156,".",",")*1,PIMExport!AN156))</f>
        <v>2</v>
      </c>
      <c r="AO158" s="47">
        <f>IFERROR(PIMExport!AO156*1,IFERROR(SUBSTITUTE(PIMExport!AO156,".",",")*1,PIMExport!AO156))</f>
        <v>54956</v>
      </c>
      <c r="AP158" s="47">
        <f>IFERROR(PIMExport!AP156*1,IFERROR(SUBSTITUTE(PIMExport!AP156,".",",")*1,PIMExport!AP156))</f>
        <v>600</v>
      </c>
      <c r="AQ158" s="47">
        <f>IFERROR(PIMExport!AQ156*1,IFERROR(SUBSTITUTE(PIMExport!AQ156,".",",")*1,PIMExport!AQ156))</f>
        <v>0</v>
      </c>
      <c r="AR158" s="47">
        <f>IFERROR(PIMExport!AR156*1,IFERROR(SUBSTITUTE(PIMExport!AR156,".",",")*1,PIMExport!AR156))</f>
        <v>0</v>
      </c>
      <c r="AS158" s="47">
        <f>IFERROR(PIMExport!AS156*1,IFERROR(SUBSTITUTE(PIMExport!AS156,".",",")*1,PIMExport!AS156))</f>
        <v>0</v>
      </c>
      <c r="AT158" s="47">
        <f>IFERROR(PIMExport!AT156*1,IFERROR(SUBSTITUTE(PIMExport!AT156,".",",")*1,PIMExport!AT156))</f>
        <v>0</v>
      </c>
      <c r="AU158" s="47">
        <f>IFERROR(PIMExport!AU156*1,IFERROR(SUBSTITUTE(PIMExport!AU156,".",",")*1,PIMExport!AU156))</f>
        <v>0</v>
      </c>
      <c r="AV158" s="47">
        <f>IFERROR(PIMExport!AV156*1,IFERROR(SUBSTITUTE(PIMExport!AV156,".",",")*1,PIMExport!AV156))</f>
        <v>0</v>
      </c>
      <c r="AW158" s="47">
        <f>IFERROR(PIMExport!AW156*1,IFERROR(SUBSTITUTE(PIMExport!AW156,".",",")*1,PIMExport!AW156))</f>
        <v>0</v>
      </c>
      <c r="AX158" s="47">
        <f>IFERROR(PIMExport!AX156*1,IFERROR(SUBSTITUTE(PIMExport!AX156,".",",")*1,PIMExport!AX156))</f>
        <v>1470</v>
      </c>
      <c r="AY158" s="47">
        <f>IFERROR(PIMExport!AY156*1,IFERROR(SUBSTITUTE(PIMExport!AY156,".",",")*1,PIMExport!AY156))</f>
        <v>0.14000000000000001</v>
      </c>
      <c r="AZ158" s="47">
        <f>IFERROR(PIMExport!AZ156*1,IFERROR(SUBSTITUTE(PIMExport!AZ156,".",",")*1,PIMExport!AZ156))</f>
        <v>13800</v>
      </c>
      <c r="BA158" s="47">
        <f>IFERROR(PIMExport!BA156*1,IFERROR(SUBSTITUTE(PIMExport!BA156,".",",")*1,PIMExport!BA156))</f>
        <v>8060</v>
      </c>
      <c r="BB158" s="47">
        <f>IFERROR(PIMExport!BB156*1,IFERROR(SUBSTITUTE(PIMExport!BB156,".",",")*1,PIMExport!BB156))</f>
        <v>54.11</v>
      </c>
      <c r="BC158" s="47">
        <f>IFERROR(PIMExport!BC156*1,IFERROR(SUBSTITUTE(PIMExport!BC156,".",",")*1,PIMExport!BC156))</f>
        <v>54.11</v>
      </c>
      <c r="BD158" s="47">
        <f>IFERROR(PIMExport!BD156*1,IFERROR(SUBSTITUTE(PIMExport!BD156,".",",")*1,PIMExport!BD156))</f>
        <v>75</v>
      </c>
      <c r="BE158" s="47">
        <f>IFERROR(PIMExport!BE156*1,IFERROR(SUBSTITUTE(PIMExport!BE156,".",",")*1,PIMExport!BE156))</f>
        <v>30</v>
      </c>
      <c r="BF158" s="47">
        <f>IFERROR(PIMExport!BF156*1,IFERROR(SUBSTITUTE(PIMExport!BF156,".",",")*1,PIMExport!BF156))</f>
        <v>0</v>
      </c>
      <c r="BG158" s="47">
        <f>IFERROR(PIMExport!BG156*1,IFERROR(SUBSTITUTE(PIMExport!BG156,".",",")*1,PIMExport!BG156))</f>
        <v>590</v>
      </c>
      <c r="BH158" s="47">
        <f>IFERROR(PIMExport!BH156*1,IFERROR(SUBSTITUTE(PIMExport!BH156,".",",")*1,PIMExport!BH156))</f>
        <v>0</v>
      </c>
      <c r="BI158" s="47">
        <f>IFERROR(PIMExport!BI156*1,IFERROR(SUBSTITUTE(PIMExport!BI156,".",",")*1,PIMExport!BI156))</f>
        <v>0</v>
      </c>
      <c r="BJ158" s="47">
        <f>IFERROR(PIMExport!BJ156*1,IFERROR(SUBSTITUTE(PIMExport!BJ156,".",",")*1,PIMExport!BJ156))</f>
        <v>0</v>
      </c>
      <c r="BK158" s="47">
        <f>IFERROR(PIMExport!BK156*1,IFERROR(SUBSTITUTE(PIMExport!BK156,".",",")*1,PIMExport!BK156))</f>
        <v>0</v>
      </c>
      <c r="BL158" s="47">
        <f>IFERROR(PIMExport!BL156*1,IFERROR(SUBSTITUTE(PIMExport!BL156,".",",")*1,PIMExport!BL156))</f>
        <v>0</v>
      </c>
      <c r="BM158" s="47">
        <f>IFERROR(PIMExport!BM156*1,IFERROR(SUBSTITUTE(PIMExport!BM156,".",",")*1,PIMExport!BM156))</f>
        <v>0</v>
      </c>
      <c r="BN158" s="47">
        <f>IFERROR(PIMExport!BN156*1,IFERROR(SUBSTITUTE(PIMExport!BN156,".",",")*1,PIMExport!BN156))</f>
        <v>0</v>
      </c>
      <c r="BO158" s="47">
        <f>IFERROR(PIMExport!BO156*1,IFERROR(SUBSTITUTE(PIMExport!BO156,".",",")*1,PIMExport!BO156))</f>
        <v>0</v>
      </c>
      <c r="BP158" s="47">
        <f>IFERROR(PIMExport!BP156*1,IFERROR(SUBSTITUTE(PIMExport!BP156,".",",")*1,PIMExport!BP156))</f>
        <v>0</v>
      </c>
      <c r="BQ158" s="47">
        <f>IFERROR(PIMExport!BQ156*1,IFERROR(SUBSTITUTE(PIMExport!BQ156,".",",")*1,PIMExport!BQ156))</f>
        <v>0</v>
      </c>
      <c r="BR158" s="47">
        <f>IFERROR(PIMExport!BR156*1,IFERROR(SUBSTITUTE(PIMExport!BR156,".",",")*1,PIMExport!BR156))</f>
        <v>0</v>
      </c>
      <c r="BS158" s="47">
        <f>IFERROR(PIMExport!BS156*1,IFERROR(SUBSTITUTE(PIMExport!BS156,".",",")*1,PIMExport!BS156))</f>
        <v>0</v>
      </c>
      <c r="BT158" s="47">
        <f>IFERROR(PIMExport!BT156*1,IFERROR(SUBSTITUTE(PIMExport!BT156,".",",")*1,PIMExport!BT156))</f>
        <v>0</v>
      </c>
      <c r="BU158" s="47">
        <f>IFERROR(PIMExport!BU156*1,IFERROR(SUBSTITUTE(PIMExport!BU156,".",",")*1,PIMExport!BU156))</f>
        <v>0</v>
      </c>
      <c r="BV158" s="47">
        <f>IFERROR(PIMExport!BV156*1,IFERROR(SUBSTITUTE(PIMExport!BV156,".",",")*1,PIMExport!BV156))</f>
        <v>0</v>
      </c>
      <c r="BW158" s="47">
        <f>IFERROR(PIMExport!BW156*1,IFERROR(SUBSTITUTE(PIMExport!BW156,".",",")*1,PIMExport!BW156))</f>
        <v>0</v>
      </c>
      <c r="BX158" s="47">
        <f>IFERROR(PIMExport!BX156*1,IFERROR(SUBSTITUTE(PIMExport!BX156,".",",")*1,PIMExport!BX156))</f>
        <v>0</v>
      </c>
      <c r="BY158" s="47">
        <f>IFERROR(PIMExport!BY156*1,IFERROR(SUBSTITUTE(PIMExport!BY156,".",",")*1,PIMExport!BY156))</f>
        <v>0</v>
      </c>
      <c r="BZ158" s="47">
        <f>IFERROR(PIMExport!BZ156*1,IFERROR(SUBSTITUTE(PIMExport!BZ156,".",",")*1,PIMExport!BZ156))</f>
        <v>0</v>
      </c>
      <c r="CA158" s="47">
        <f>IFERROR(PIMExport!CA156*1,IFERROR(SUBSTITUTE(PIMExport!CA156,".",",")*1,PIMExport!CA156))</f>
        <v>0</v>
      </c>
      <c r="CB158" s="47">
        <f>IFERROR(PIMExport!CB156*1,IFERROR(SUBSTITUTE(PIMExport!CB156,".",",")*1,PIMExport!CB156))</f>
        <v>0</v>
      </c>
      <c r="CC158" s="47">
        <f>IFERROR(PIMExport!CC156*1,IFERROR(SUBSTITUTE(PIMExport!CC156,".",",")*1,PIMExport!CC156))</f>
        <v>0</v>
      </c>
      <c r="CD158" s="47">
        <f>IFERROR(PIMExport!CD156*1,IFERROR(SUBSTITUTE(PIMExport!CD156,".",",")*1,PIMExport!CD156))</f>
        <v>0</v>
      </c>
      <c r="CE158" s="47">
        <f>IFERROR(PIMExport!CE156*1,IFERROR(SUBSTITUTE(PIMExport!CE156,".",",")*1,PIMExport!CE156))</f>
        <v>0</v>
      </c>
      <c r="CF158" s="47">
        <f>IFERROR(PIMExport!CF156*1,IFERROR(SUBSTITUTE(PIMExport!CF156,".",",")*1,PIMExport!CF156))</f>
        <v>0</v>
      </c>
      <c r="CG158" s="47">
        <f>IFERROR(PIMExport!CG156*1,IFERROR(SUBSTITUTE(PIMExport!CG156,".",",")*1,PIMExport!CG156))</f>
        <v>0</v>
      </c>
      <c r="CH158" s="47">
        <f>IFERROR(PIMExport!CH156*1,IFERROR(SUBSTITUTE(PIMExport!CH156,".",",")*1,PIMExport!CH156))</f>
        <v>0</v>
      </c>
      <c r="CI158" s="47">
        <f>IFERROR(PIMExport!CI156*1,IFERROR(SUBSTITUTE(PIMExport!CI156,".",",")*1,PIMExport!CI156))</f>
        <v>0</v>
      </c>
      <c r="CJ158" s="47">
        <f>IFERROR(PIMExport!CJ156*1,IFERROR(SUBSTITUTE(PIMExport!CJ156,".",",")*1,PIMExport!CJ156))</f>
        <v>0</v>
      </c>
      <c r="CK158" s="47">
        <f>IFERROR(PIMExport!CK156*1,IFERROR(SUBSTITUTE(PIMExport!CK156,".",",")*1,PIMExport!CK156))</f>
        <v>0</v>
      </c>
      <c r="CL158" s="47">
        <f>IFERROR(PIMExport!CL156*1,IFERROR(SUBSTITUTE(PIMExport!CL156,".",",")*1,PIMExport!CL156))</f>
        <v>0</v>
      </c>
      <c r="CM158" s="47">
        <f>IFERROR(PIMExport!CM156*1,IFERROR(SUBSTITUTE(PIMExport!CM156,".",",")*1,PIMExport!CM156))</f>
        <v>0</v>
      </c>
      <c r="CN158" s="47">
        <f>IFERROR(PIMExport!CN156*1,IFERROR(SUBSTITUTE(PIMExport!CN156,".",",")*1,PIMExport!CN156))</f>
        <v>0</v>
      </c>
      <c r="CO158" s="47">
        <f>IFERROR(PIMExport!CO156*1,IFERROR(SUBSTITUTE(PIMExport!CO156,".",",")*1,PIMExport!CO156))</f>
        <v>0</v>
      </c>
      <c r="CP158" s="47">
        <f>IFERROR(PIMExport!CP156*1,IFERROR(SUBSTITUTE(PIMExport!CP156,".",",")*1,PIMExport!CP156))</f>
        <v>0</v>
      </c>
      <c r="CQ158" s="47">
        <f>IFERROR(PIMExport!CQ156*1,IFERROR(SUBSTITUTE(PIMExport!CQ156,".",",")*1,PIMExport!CQ156))</f>
        <v>0</v>
      </c>
      <c r="CR158" s="47">
        <f>IFERROR(PIMExport!CR156*1,IFERROR(SUBSTITUTE(PIMExport!CR156,".",",")*1,PIMExport!CR156))</f>
        <v>0</v>
      </c>
      <c r="CS158" s="47">
        <f>IFERROR(PIMExport!CS156*1,IFERROR(SUBSTITUTE(PIMExport!CS156,".",",")*1,PIMExport!CS156))</f>
        <v>0</v>
      </c>
      <c r="CT158" s="47">
        <f>IFERROR(PIMExport!CT156*1,IFERROR(SUBSTITUTE(PIMExport!CT156,".",",")*1,PIMExport!CT156))</f>
        <v>0</v>
      </c>
      <c r="CU158" s="47">
        <f>IFERROR(PIMExport!CU156*1,IFERROR(SUBSTITUTE(PIMExport!CU156,".",",")*1,PIMExport!CU156))</f>
        <v>170</v>
      </c>
      <c r="CV158" s="47">
        <f>IFERROR(PIMExport!CV156*1,IFERROR(SUBSTITUTE(PIMExport!CV156,".",",")*1,PIMExport!CV156))</f>
        <v>0</v>
      </c>
      <c r="CW158" s="47">
        <f>IFERROR(PIMExport!CW156*1,IFERROR(SUBSTITUTE(PIMExport!CW156,".",",")*1,PIMExport!CW156))</f>
        <v>0</v>
      </c>
      <c r="CX158" s="47">
        <f>IFERROR(PIMExport!CX156*1,IFERROR(SUBSTITUTE(PIMExport!CX156,".",",")*1,PIMExport!CX156))</f>
        <v>0</v>
      </c>
      <c r="CY158" s="47">
        <f>IFERROR(PIMExport!CY156*1,IFERROR(SUBSTITUTE(PIMExport!CY156,".",",")*1,PIMExport!CY156))</f>
        <v>0</v>
      </c>
      <c r="CZ158" s="47">
        <f>IFERROR(PIMExport!CZ156*1,IFERROR(SUBSTITUTE(PIMExport!CZ156,".",",")*1,PIMExport!CZ156))</f>
        <v>0</v>
      </c>
      <c r="DA158" s="47">
        <f>IFERROR(PIMExport!DA156*1,IFERROR(SUBSTITUTE(PIMExport!DA156,".",",")*1,PIMExport!DA156))</f>
        <v>600</v>
      </c>
      <c r="DB158" s="47">
        <f>IFERROR(PIMExport!DB156*1,IFERROR(SUBSTITUTE(PIMExport!DB156,".",",")*1,PIMExport!DB156))</f>
        <v>0</v>
      </c>
      <c r="DC158" s="47">
        <f>IFERROR(PIMExport!DC156*1,IFERROR(SUBSTITUTE(PIMExport!DC156,".",",")*1,PIMExport!DC156))</f>
        <v>0</v>
      </c>
      <c r="DD158" s="47">
        <f>IFERROR(PIMExport!DD156*1,IFERROR(SUBSTITUTE(PIMExport!DD156,".",",")*1,PIMExport!DD156))</f>
        <v>0</v>
      </c>
      <c r="DE158" s="47">
        <f>IFERROR(PIMExport!DE156*1,IFERROR(SUBSTITUTE(PIMExport!DE156,".",",")*1,PIMExport!DE156))</f>
        <v>0</v>
      </c>
      <c r="DF158" s="47">
        <f>IFERROR(PIMExport!DF156*1,IFERROR(SUBSTITUTE(PIMExport!DF156,".",",")*1,PIMExport!DF156))</f>
        <v>0</v>
      </c>
      <c r="DG158" s="47">
        <f>IFERROR(PIMExport!DG156*1,IFERROR(SUBSTITUTE(PIMExport!DG156,".",",")*1,PIMExport!DG156))</f>
        <v>0</v>
      </c>
      <c r="DH158" s="47" t="str">
        <f>IFERROR(PIMExport!DH156*1,IFERROR(SUBSTITUTE(PIMExport!DH156,".",",")*1,PIMExport!DH156))</f>
        <v>Equal to or better than 0.100 mm</v>
      </c>
      <c r="DI158" s="47" t="str">
        <f>IFERROR(PIMExport!DI156*1,IFERROR(SUBSTITUTE(PIMExport!DI156,".",",")*1,PIMExport!DI156))</f>
        <v>25 AT 10</v>
      </c>
      <c r="DJ158" s="47" t="str">
        <f>IFERROR(PIMExport!DJ156*1,IFERROR(SUBSTITUTE(PIMExport!DJ156,".",",")*1,PIMExport!DJ156))</f>
        <v>80 x 80 mm</v>
      </c>
      <c r="DK158" s="47">
        <f>IFERROR(PIMExport!DK156*1,IFERROR(SUBSTITUTE(PIMExport!DK156,".",",")*1,PIMExport!DK156))</f>
        <v>0</v>
      </c>
      <c r="DL158" s="47">
        <f>IFERROR(PIMExport!DL156*1,IFERROR(SUBSTITUTE(PIMExport!DL156,".",",")*1,PIMExport!DL156))</f>
        <v>650</v>
      </c>
      <c r="DM158" s="47">
        <f>IFERROR(PIMExport!DM156*1,IFERROR(SUBSTITUTE(PIMExport!DM156,".",",")*1,PIMExport!DM156))</f>
        <v>5990</v>
      </c>
      <c r="DN158" s="47">
        <f>IFERROR(PIMExport!DN156*1,IFERROR(SUBSTITUTE(PIMExport!DN156,".",",")*1,PIMExport!DN156))</f>
        <v>0</v>
      </c>
      <c r="DO158" s="47">
        <f>IFERROR(PIMExport!DO156*1,IFERROR(SUBSTITUTE(PIMExport!DO156,".",",")*1,PIMExport!DO156))</f>
        <v>0</v>
      </c>
    </row>
    <row r="159" spans="1:119">
      <c r="A159" s="47" t="str">
        <f>IFERROR(PIMExport!A157*1,IFERROR(SUBSTITUTE(PIMExport!A157,".",",")*1,PIMExport!A157))</f>
        <v>WHZ05Z120-N</v>
      </c>
      <c r="B159" s="47" t="str">
        <f>IFERROR(PIMExport!B157*1,IFERROR(SUBSTITUTE(PIMExport!B157,".",",")*1,PIMExport!B157))</f>
        <v>Belt, Moving Profile</v>
      </c>
      <c r="C159" s="47" t="str">
        <f>IFERROR(PIMExport!C157*1,IFERROR(SUBSTITUTE(PIMExport!C157,".",",")*1,PIMExport!C157))</f>
        <v>Wheel</v>
      </c>
      <c r="D159" s="47">
        <f>IFERROR(PIMExport!D157*1,IFERROR(SUBSTITUTE(PIMExport!D157,".",",")*1,PIMExport!D157))</f>
        <v>1500</v>
      </c>
      <c r="E159" s="47">
        <f>IFERROR(PIMExport!E157*1,IFERROR(SUBSTITUTE(PIMExport!E157,".",",")*1,PIMExport!E157))</f>
        <v>2.9</v>
      </c>
      <c r="F159" s="47">
        <f>IFERROR(PIMExport!F157*1,IFERROR(SUBSTITUTE(PIMExport!F157,".",",")*1,PIMExport!F157))</f>
        <v>0</v>
      </c>
      <c r="G159" s="47">
        <f>IFERROR(PIMExport!G157*1,IFERROR(SUBSTITUTE(PIMExport!G157,".",",")*1,PIMExport!G157))</f>
        <v>4.5</v>
      </c>
      <c r="H159" s="47">
        <f>IFERROR(PIMExport!H157*1,IFERROR(SUBSTITUTE(PIMExport!H157,".",",")*1,PIMExport!H157))</f>
        <v>0.42</v>
      </c>
      <c r="I159" s="47">
        <f>IFERROR(PIMExport!I157*1,IFERROR(SUBSTITUTE(PIMExport!I157,".",",")*1,PIMExport!I157))</f>
        <v>198</v>
      </c>
      <c r="J159" s="47">
        <f>IFERROR(PIMExport!J157*1,IFERROR(SUBSTITUTE(PIMExport!J157,".",",")*1,PIMExport!J157))</f>
        <v>39</v>
      </c>
      <c r="K159" s="47">
        <f>IFERROR(PIMExport!K157*1,IFERROR(SUBSTITUTE(PIMExport!K157,".",",")*1,PIMExport!K157))</f>
        <v>35</v>
      </c>
      <c r="L159" s="47">
        <f>IFERROR(PIMExport!L157*1,IFERROR(SUBSTITUTE(PIMExport!L157,".",",")*1,PIMExport!L157))</f>
        <v>6.4999999999999996E-6</v>
      </c>
      <c r="M159" s="47">
        <f>IFERROR(PIMExport!M157*1,IFERROR(SUBSTITUTE(PIMExport!M157,".",",")*1,PIMExport!M157))</f>
        <v>1</v>
      </c>
      <c r="N159" s="47">
        <f>IFERROR(PIMExport!N157*1,IFERROR(SUBSTITUTE(PIMExport!N157,".",",")*1,PIMExport!N157))</f>
        <v>150</v>
      </c>
      <c r="O159" s="47">
        <f>IFERROR(PIMExport!O157*1,IFERROR(SUBSTITUTE(PIMExport!O157,".",",")*1,PIMExport!O157))</f>
        <v>1500</v>
      </c>
      <c r="P159" s="47">
        <f>IFERROR(PIMExport!P157*1,IFERROR(SUBSTITUTE(PIMExport!P157,".",",")*1,PIMExport!P157))</f>
        <v>3250</v>
      </c>
      <c r="Q159" s="47">
        <f>IFERROR(PIMExport!Q157*1,IFERROR(SUBSTITUTE(PIMExport!Q157,".",",")*1,PIMExport!Q157))</f>
        <v>1.7</v>
      </c>
      <c r="R159" s="47">
        <f>IFERROR(PIMExport!R157*1,IFERROR(SUBSTITUTE(PIMExport!R157,".",",")*1,PIMExport!R157))</f>
        <v>2.4</v>
      </c>
      <c r="S159" s="47">
        <f>IFERROR(PIMExport!S157*1,IFERROR(SUBSTITUTE(PIMExport!S157,".",",")*1,PIMExport!S157))</f>
        <v>3.8</v>
      </c>
      <c r="T159" s="47">
        <f>IFERROR(PIMExport!T157*1,IFERROR(SUBSTITUTE(PIMExport!T157,".",",")*1,PIMExport!T157))</f>
        <v>10</v>
      </c>
      <c r="U159" s="47">
        <f>IFERROR(PIMExport!U157*1,IFERROR(SUBSTITUTE(PIMExport!U157,".",",")*1,PIMExport!U157))</f>
        <v>0.01</v>
      </c>
      <c r="V159" s="47">
        <f>IFERROR(PIMExport!V157*1,IFERROR(SUBSTITUTE(PIMExport!V157,".",",")*1,PIMExport!V157))</f>
        <v>0</v>
      </c>
      <c r="W159" s="47">
        <f>IFERROR(PIMExport!W157*1,IFERROR(SUBSTITUTE(PIMExport!W157,".",",")*1,PIMExport!W157))</f>
        <v>2</v>
      </c>
      <c r="X159" s="47">
        <f>IFERROR(PIMExport!X157*1,IFERROR(SUBSTITUTE(PIMExport!X157,".",",")*1,PIMExport!X157))</f>
        <v>0</v>
      </c>
      <c r="Y159" s="47">
        <f>IFERROR(PIMExport!Y157*1,IFERROR(SUBSTITUTE(PIMExport!Y157,".",",")*1,PIMExport!Y157))</f>
        <v>670</v>
      </c>
      <c r="Z159" s="47">
        <f>IFERROR(PIMExport!Z157*1,IFERROR(SUBSTITUTE(PIMExport!Z157,".",",")*1,PIMExport!Z157))</f>
        <v>540</v>
      </c>
      <c r="AA159" s="47">
        <f>IFERROR(PIMExport!AA157*1,IFERROR(SUBSTITUTE(PIMExport!AA157,".",",")*1,PIMExport!AA157))</f>
        <v>0</v>
      </c>
      <c r="AB159" s="47">
        <f>IFERROR(PIMExport!AB157*1,IFERROR(SUBSTITUTE(PIMExport!AB157,".",",")*1,PIMExport!AB157))</f>
        <v>85</v>
      </c>
      <c r="AC159" s="47">
        <f>IFERROR(PIMExport!AC157*1,IFERROR(SUBSTITUTE(PIMExport!AC157,".",",")*1,PIMExport!AC157))</f>
        <v>26.1538</v>
      </c>
      <c r="AD159" s="47">
        <f>IFERROR(PIMExport!AD157*1,IFERROR(SUBSTITUTE(PIMExport!AD157,".",",")*1,PIMExport!AD157))</f>
        <v>0</v>
      </c>
      <c r="AE159" s="47">
        <f>IFERROR(PIMExport!AE157*1,IFERROR(SUBSTITUTE(PIMExport!AE157,".",",")*1,PIMExport!AE157))</f>
        <v>415</v>
      </c>
      <c r="AF159" s="47">
        <f>IFERROR(PIMExport!AF157*1,IFERROR(SUBSTITUTE(PIMExport!AF157,".",",")*1,PIMExport!AF157))</f>
        <v>730</v>
      </c>
      <c r="AG159" s="47">
        <f>IFERROR(PIMExport!AG157*1,IFERROR(SUBSTITUTE(PIMExport!AG157,".",",")*1,PIMExport!AG157))</f>
        <v>16</v>
      </c>
      <c r="AH159" s="47">
        <f>IFERROR(PIMExport!AH157*1,IFERROR(SUBSTITUTE(PIMExport!AH157,".",",")*1,PIMExport!AH157))</f>
        <v>87</v>
      </c>
      <c r="AI159" s="47">
        <f>IFERROR(PIMExport!AI157*1,IFERROR(SUBSTITUTE(PIMExport!AI157,".",",")*1,PIMExport!AI157))</f>
        <v>50</v>
      </c>
      <c r="AJ159" s="47">
        <f>IFERROR(PIMExport!AJ157*1,IFERROR(SUBSTITUTE(PIMExport!AJ157,".",",")*1,PIMExport!AJ157))</f>
        <v>0</v>
      </c>
      <c r="AK159" s="47">
        <f>IFERROR(PIMExport!AK157*1,IFERROR(SUBSTITUTE(PIMExport!AK157,".",",")*1,PIMExport!AK157))</f>
        <v>0</v>
      </c>
      <c r="AL159" s="47">
        <f>IFERROR(PIMExport!AL157*1,IFERROR(SUBSTITUTE(PIMExport!AL157,".",",")*1,PIMExport!AL157))</f>
        <v>6.5</v>
      </c>
      <c r="AM159" s="47">
        <f>IFERROR(PIMExport!AM157*1,IFERROR(SUBSTITUTE(PIMExport!AM157,".",",")*1,PIMExport!AM157))</f>
        <v>40</v>
      </c>
      <c r="AN159" s="47">
        <f>IFERROR(PIMExport!AN157*1,IFERROR(SUBSTITUTE(PIMExport!AN157,".",",")*1,PIMExport!AN157))</f>
        <v>1</v>
      </c>
      <c r="AO159" s="47">
        <f>IFERROR(PIMExport!AO157*1,IFERROR(SUBSTITUTE(PIMExport!AO157,".",",")*1,PIMExport!AO157))</f>
        <v>0</v>
      </c>
      <c r="AP159" s="47">
        <f>IFERROR(PIMExport!AP157*1,IFERROR(SUBSTITUTE(PIMExport!AP157,".",",")*1,PIMExport!AP157))</f>
        <v>0</v>
      </c>
      <c r="AQ159" s="47">
        <f>IFERROR(PIMExport!AQ157*1,IFERROR(SUBSTITUTE(PIMExport!AQ157,".",",")*1,PIMExport!AQ157))</f>
        <v>1630</v>
      </c>
      <c r="AR159" s="47">
        <f>IFERROR(PIMExport!AR157*1,IFERROR(SUBSTITUTE(PIMExport!AR157,".",",")*1,PIMExport!AR157))</f>
        <v>15.8</v>
      </c>
      <c r="AS159" s="47">
        <f>IFERROR(PIMExport!AS157*1,IFERROR(SUBSTITUTE(PIMExport!AS157,".",",")*1,PIMExport!AS157))</f>
        <v>200</v>
      </c>
      <c r="AT159" s="47">
        <f>IFERROR(PIMExport!AT157*1,IFERROR(SUBSTITUTE(PIMExport!AT157,".",",")*1,PIMExport!AT157))</f>
        <v>1</v>
      </c>
      <c r="AU159" s="47">
        <f>IFERROR(PIMExport!AU157*1,IFERROR(SUBSTITUTE(PIMExport!AU157,".",",")*1,PIMExport!AU157))</f>
        <v>0.5</v>
      </c>
      <c r="AV159" s="47">
        <f>IFERROR(PIMExport!AV157*1,IFERROR(SUBSTITUTE(PIMExport!AV157,".",",")*1,PIMExport!AV157))</f>
        <v>3.1</v>
      </c>
      <c r="AW159" s="47">
        <f>IFERROR(PIMExport!AW157*1,IFERROR(SUBSTITUTE(PIMExport!AW157,".",",")*1,PIMExport!AW157))</f>
        <v>3.6</v>
      </c>
      <c r="AX159" s="47">
        <f>IFERROR(PIMExport!AX157*1,IFERROR(SUBSTITUTE(PIMExport!AX157,".",",")*1,PIMExport!AX157))</f>
        <v>650</v>
      </c>
      <c r="AY159" s="47">
        <f>IFERROR(PIMExport!AY157*1,IFERROR(SUBSTITUTE(PIMExport!AY157,".",",")*1,PIMExport!AY157))</f>
        <v>0</v>
      </c>
      <c r="AZ159" s="47">
        <f>IFERROR(PIMExport!AZ157*1,IFERROR(SUBSTITUTE(PIMExport!AZ157,".",",")*1,PIMExport!AZ157))</f>
        <v>7000</v>
      </c>
      <c r="BA159" s="47">
        <f>IFERROR(PIMExport!BA157*1,IFERROR(SUBSTITUTE(PIMExport!BA157,".",",")*1,PIMExport!BA157))</f>
        <v>2510</v>
      </c>
      <c r="BB159" s="47">
        <f>IFERROR(PIMExport!BB157*1,IFERROR(SUBSTITUTE(PIMExport!BB157,".",",")*1,PIMExport!BB157))</f>
        <v>38.200000000000003</v>
      </c>
      <c r="BC159" s="47">
        <f>IFERROR(PIMExport!BC157*1,IFERROR(SUBSTITUTE(PIMExport!BC157,".",",")*1,PIMExport!BC157))</f>
        <v>60</v>
      </c>
      <c r="BD159" s="47">
        <f>IFERROR(PIMExport!BD157*1,IFERROR(SUBSTITUTE(PIMExport!BD157,".",",")*1,PIMExport!BD157))</f>
        <v>45</v>
      </c>
      <c r="BE159" s="47">
        <f>IFERROR(PIMExport!BE157*1,IFERROR(SUBSTITUTE(PIMExport!BE157,".",",")*1,PIMExport!BE157))</f>
        <v>18</v>
      </c>
      <c r="BF159" s="47">
        <f>IFERROR(PIMExport!BF157*1,IFERROR(SUBSTITUTE(PIMExport!BF157,".",",")*1,PIMExport!BF157))</f>
        <v>0</v>
      </c>
      <c r="BG159" s="47">
        <f>IFERROR(PIMExport!BG157*1,IFERROR(SUBSTITUTE(PIMExport!BG157,".",",")*1,PIMExport!BG157))</f>
        <v>350</v>
      </c>
      <c r="BH159" s="47">
        <f>IFERROR(PIMExport!BH157*1,IFERROR(SUBSTITUTE(PIMExport!BH157,".",",")*1,PIMExport!BH157))</f>
        <v>0</v>
      </c>
      <c r="BI159" s="47">
        <f>IFERROR(PIMExport!BI157*1,IFERROR(SUBSTITUTE(PIMExport!BI157,".",",")*1,PIMExport!BI157))</f>
        <v>0</v>
      </c>
      <c r="BJ159" s="47">
        <f>IFERROR(PIMExport!BJ157*1,IFERROR(SUBSTITUTE(PIMExport!BJ157,".",",")*1,PIMExport!BJ157))</f>
        <v>0</v>
      </c>
      <c r="BK159" s="47">
        <f>IFERROR(PIMExport!BK157*1,IFERROR(SUBSTITUTE(PIMExport!BK157,".",",")*1,PIMExport!BK157))</f>
        <v>0</v>
      </c>
      <c r="BL159" s="47">
        <f>IFERROR(PIMExport!BL157*1,IFERROR(SUBSTITUTE(PIMExport!BL157,".",",")*1,PIMExport!BL157))</f>
        <v>0</v>
      </c>
      <c r="BM159" s="47">
        <f>IFERROR(PIMExport!BM157*1,IFERROR(SUBSTITUTE(PIMExport!BM157,".",",")*1,PIMExport!BM157))</f>
        <v>0</v>
      </c>
      <c r="BN159" s="47">
        <f>IFERROR(PIMExport!BN157*1,IFERROR(SUBSTITUTE(PIMExport!BN157,".",",")*1,PIMExport!BN157))</f>
        <v>0</v>
      </c>
      <c r="BO159" s="47">
        <f>IFERROR(PIMExport!BO157*1,IFERROR(SUBSTITUTE(PIMExport!BO157,".",",")*1,PIMExport!BO157))</f>
        <v>0</v>
      </c>
      <c r="BP159" s="47">
        <f>IFERROR(PIMExport!BP157*1,IFERROR(SUBSTITUTE(PIMExport!BP157,".",",")*1,PIMExport!BP157))</f>
        <v>0</v>
      </c>
      <c r="BQ159" s="47">
        <f>IFERROR(PIMExport!BQ157*1,IFERROR(SUBSTITUTE(PIMExport!BQ157,".",",")*1,PIMExport!BQ157))</f>
        <v>0</v>
      </c>
      <c r="BR159" s="47">
        <f>IFERROR(PIMExport!BR157*1,IFERROR(SUBSTITUTE(PIMExport!BR157,".",",")*1,PIMExport!BR157))</f>
        <v>0</v>
      </c>
      <c r="BS159" s="47">
        <f>IFERROR(PIMExport!BS157*1,IFERROR(SUBSTITUTE(PIMExport!BS157,".",",")*1,PIMExport!BS157))</f>
        <v>0</v>
      </c>
      <c r="BT159" s="47">
        <f>IFERROR(PIMExport!BT157*1,IFERROR(SUBSTITUTE(PIMExport!BT157,".",",")*1,PIMExport!BT157))</f>
        <v>0</v>
      </c>
      <c r="BU159" s="47">
        <f>IFERROR(PIMExport!BU157*1,IFERROR(SUBSTITUTE(PIMExport!BU157,".",",")*1,PIMExport!BU157))</f>
        <v>0</v>
      </c>
      <c r="BV159" s="47">
        <f>IFERROR(PIMExport!BV157*1,IFERROR(SUBSTITUTE(PIMExport!BV157,".",",")*1,PIMExport!BV157))</f>
        <v>0</v>
      </c>
      <c r="BW159" s="47">
        <f>IFERROR(PIMExport!BW157*1,IFERROR(SUBSTITUTE(PIMExport!BW157,".",",")*1,PIMExport!BW157))</f>
        <v>0</v>
      </c>
      <c r="BX159" s="47">
        <f>IFERROR(PIMExport!BX157*1,IFERROR(SUBSTITUTE(PIMExport!BX157,".",",")*1,PIMExport!BX157))</f>
        <v>0</v>
      </c>
      <c r="BY159" s="47">
        <f>IFERROR(PIMExport!BY157*1,IFERROR(SUBSTITUTE(PIMExport!BY157,".",",")*1,PIMExport!BY157))</f>
        <v>0</v>
      </c>
      <c r="BZ159" s="47">
        <f>IFERROR(PIMExport!BZ157*1,IFERROR(SUBSTITUTE(PIMExport!BZ157,".",",")*1,PIMExport!BZ157))</f>
        <v>0</v>
      </c>
      <c r="CA159" s="47">
        <f>IFERROR(PIMExport!CA157*1,IFERROR(SUBSTITUTE(PIMExport!CA157,".",",")*1,PIMExport!CA157))</f>
        <v>0</v>
      </c>
      <c r="CB159" s="47">
        <f>IFERROR(PIMExport!CB157*1,IFERROR(SUBSTITUTE(PIMExport!CB157,".",",")*1,PIMExport!CB157))</f>
        <v>0</v>
      </c>
      <c r="CC159" s="47">
        <f>IFERROR(PIMExport!CC157*1,IFERROR(SUBSTITUTE(PIMExport!CC157,".",",")*1,PIMExport!CC157))</f>
        <v>0</v>
      </c>
      <c r="CD159" s="47">
        <f>IFERROR(PIMExport!CD157*1,IFERROR(SUBSTITUTE(PIMExport!CD157,".",",")*1,PIMExport!CD157))</f>
        <v>0</v>
      </c>
      <c r="CE159" s="47">
        <f>IFERROR(PIMExport!CE157*1,IFERROR(SUBSTITUTE(PIMExport!CE157,".",",")*1,PIMExport!CE157))</f>
        <v>0</v>
      </c>
      <c r="CF159" s="47">
        <f>IFERROR(PIMExport!CF157*1,IFERROR(SUBSTITUTE(PIMExport!CF157,".",",")*1,PIMExport!CF157))</f>
        <v>0</v>
      </c>
      <c r="CG159" s="47">
        <f>IFERROR(PIMExport!CG157*1,IFERROR(SUBSTITUTE(PIMExport!CG157,".",",")*1,PIMExport!CG157))</f>
        <v>0</v>
      </c>
      <c r="CH159" s="47">
        <f>IFERROR(PIMExport!CH157*1,IFERROR(SUBSTITUTE(PIMExport!CH157,".",",")*1,PIMExport!CH157))</f>
        <v>0</v>
      </c>
      <c r="CI159" s="47">
        <f>IFERROR(PIMExport!CI157*1,IFERROR(SUBSTITUTE(PIMExport!CI157,".",",")*1,PIMExport!CI157))</f>
        <v>0</v>
      </c>
      <c r="CJ159" s="47">
        <f>IFERROR(PIMExport!CJ157*1,IFERROR(SUBSTITUTE(PIMExport!CJ157,".",",")*1,PIMExport!CJ157))</f>
        <v>0</v>
      </c>
      <c r="CK159" s="47">
        <f>IFERROR(PIMExport!CK157*1,IFERROR(SUBSTITUTE(PIMExport!CK157,".",",")*1,PIMExport!CK157))</f>
        <v>0</v>
      </c>
      <c r="CL159" s="47">
        <f>IFERROR(PIMExport!CL157*1,IFERROR(SUBSTITUTE(PIMExport!CL157,".",",")*1,PIMExport!CL157))</f>
        <v>0</v>
      </c>
      <c r="CM159" s="47">
        <f>IFERROR(PIMExport!CM157*1,IFERROR(SUBSTITUTE(PIMExport!CM157,".",",")*1,PIMExport!CM157))</f>
        <v>0</v>
      </c>
      <c r="CN159" s="47">
        <f>IFERROR(PIMExport!CN157*1,IFERROR(SUBSTITUTE(PIMExport!CN157,".",",")*1,PIMExport!CN157))</f>
        <v>0</v>
      </c>
      <c r="CO159" s="47">
        <f>IFERROR(PIMExport!CO157*1,IFERROR(SUBSTITUTE(PIMExport!CO157,".",",")*1,PIMExport!CO157))</f>
        <v>0</v>
      </c>
      <c r="CP159" s="47">
        <f>IFERROR(PIMExport!CP157*1,IFERROR(SUBSTITUTE(PIMExport!CP157,".",",")*1,PIMExport!CP157))</f>
        <v>0</v>
      </c>
      <c r="CQ159" s="47">
        <f>IFERROR(PIMExport!CQ157*1,IFERROR(SUBSTITUTE(PIMExport!CQ157,".",",")*1,PIMExport!CQ157))</f>
        <v>0</v>
      </c>
      <c r="CR159" s="47">
        <f>IFERROR(PIMExport!CR157*1,IFERROR(SUBSTITUTE(PIMExport!CR157,".",",")*1,PIMExport!CR157))</f>
        <v>0</v>
      </c>
      <c r="CS159" s="47">
        <f>IFERROR(PIMExport!CS157*1,IFERROR(SUBSTITUTE(PIMExport!CS157,".",",")*1,PIMExport!CS157))</f>
        <v>0</v>
      </c>
      <c r="CT159" s="47">
        <f>IFERROR(PIMExport!CT157*1,IFERROR(SUBSTITUTE(PIMExport!CT157,".",",")*1,PIMExport!CT157))</f>
        <v>0</v>
      </c>
      <c r="CU159" s="47">
        <f>IFERROR(PIMExport!CU157*1,IFERROR(SUBSTITUTE(PIMExport!CU157,".",",")*1,PIMExport!CU157))</f>
        <v>120</v>
      </c>
      <c r="CV159" s="47">
        <f>IFERROR(PIMExport!CV157*1,IFERROR(SUBSTITUTE(PIMExport!CV157,".",",")*1,PIMExport!CV157))</f>
        <v>0</v>
      </c>
      <c r="CW159" s="47">
        <f>IFERROR(PIMExport!CW157*1,IFERROR(SUBSTITUTE(PIMExport!CW157,".",",")*1,PIMExport!CW157))</f>
        <v>0</v>
      </c>
      <c r="CX159" s="47">
        <f>IFERROR(PIMExport!CX157*1,IFERROR(SUBSTITUTE(PIMExport!CX157,".",",")*1,PIMExport!CX157))</f>
        <v>0</v>
      </c>
      <c r="CY159" s="47">
        <f>IFERROR(PIMExport!CY157*1,IFERROR(SUBSTITUTE(PIMExport!CY157,".",",")*1,PIMExport!CY157))</f>
        <v>0</v>
      </c>
      <c r="CZ159" s="47">
        <f>IFERROR(PIMExport!CZ157*1,IFERROR(SUBSTITUTE(PIMExport!CZ157,".",",")*1,PIMExport!CZ157))</f>
        <v>0</v>
      </c>
      <c r="DA159" s="47">
        <f>IFERROR(PIMExport!DA157*1,IFERROR(SUBSTITUTE(PIMExport!DA157,".",",")*1,PIMExport!DA157))</f>
        <v>150</v>
      </c>
      <c r="DB159" s="47">
        <f>IFERROR(PIMExport!DB157*1,IFERROR(SUBSTITUTE(PIMExport!DB157,".",",")*1,PIMExport!DB157))</f>
        <v>0</v>
      </c>
      <c r="DC159" s="47">
        <f>IFERROR(PIMExport!DC157*1,IFERROR(SUBSTITUTE(PIMExport!DC157,".",",")*1,PIMExport!DC157))</f>
        <v>0</v>
      </c>
      <c r="DD159" s="47">
        <f>IFERROR(PIMExport!DD157*1,IFERROR(SUBSTITUTE(PIMExport!DD157,".",",")*1,PIMExport!DD157))</f>
        <v>0</v>
      </c>
      <c r="DE159" s="47">
        <f>IFERROR(PIMExport!DE157*1,IFERROR(SUBSTITUTE(PIMExport!DE157,".",",")*1,PIMExport!DE157))</f>
        <v>0</v>
      </c>
      <c r="DF159" s="47">
        <f>IFERROR(PIMExport!DF157*1,IFERROR(SUBSTITUTE(PIMExport!DF157,".",",")*1,PIMExport!DF157))</f>
        <v>0</v>
      </c>
      <c r="DG159" s="47">
        <f>IFERROR(PIMExport!DG157*1,IFERROR(SUBSTITUTE(PIMExport!DG157,".",",")*1,PIMExport!DG157))</f>
        <v>0</v>
      </c>
      <c r="DH159" s="47" t="str">
        <f>IFERROR(PIMExport!DH157*1,IFERROR(SUBSTITUTE(PIMExport!DH157,".",",")*1,PIMExport!DH157))</f>
        <v>Equal to or better than 0.100 mm</v>
      </c>
      <c r="DI159" s="47" t="str">
        <f>IFERROR(PIMExport!DI157*1,IFERROR(SUBSTITUTE(PIMExport!DI157,".",",")*1,PIMExport!DI157))</f>
        <v>16 ATL 5</v>
      </c>
      <c r="DJ159" s="47" t="str">
        <f>IFERROR(PIMExport!DJ157*1,IFERROR(SUBSTITUTE(PIMExport!DJ157,".",",")*1,PIMExport!DJ157))</f>
        <v>50 x 50 mm</v>
      </c>
      <c r="DK159" s="47">
        <f>IFERROR(PIMExport!DK157*1,IFERROR(SUBSTITUTE(PIMExport!DK157,".",",")*1,PIMExport!DK157))</f>
        <v>0</v>
      </c>
      <c r="DL159" s="47">
        <f>IFERROR(PIMExport!DL157*1,IFERROR(SUBSTITUTE(PIMExport!DL157,".",",")*1,PIMExport!DL157))</f>
        <v>240</v>
      </c>
      <c r="DM159" s="47">
        <f>IFERROR(PIMExport!DM157*1,IFERROR(SUBSTITUTE(PIMExport!DM157,".",",")*1,PIMExport!DM157))</f>
        <v>1850</v>
      </c>
      <c r="DN159" s="47">
        <f>IFERROR(PIMExport!DN157*1,IFERROR(SUBSTITUTE(PIMExport!DN157,".",",")*1,PIMExport!DN157))</f>
        <v>0</v>
      </c>
      <c r="DO159" s="47">
        <f>IFERROR(PIMExport!DO157*1,IFERROR(SUBSTITUTE(PIMExport!DO157,".",",")*1,PIMExport!DO157))</f>
        <v>0</v>
      </c>
    </row>
    <row r="160" spans="1:119">
      <c r="A160" s="47" t="str">
        <f>IFERROR(PIMExport!A158*1,IFERROR(SUBSTITUTE(PIMExport!A158,".",",")*1,PIMExport!A158))</f>
        <v>WHZ05Z120-L</v>
      </c>
      <c r="B160" s="47" t="str">
        <f>IFERROR(PIMExport!B158*1,IFERROR(SUBSTITUTE(PIMExport!B158,".",",")*1,PIMExport!B158))</f>
        <v>Belt, Moving Profile</v>
      </c>
      <c r="C160" s="47" t="str">
        <f>IFERROR(PIMExport!C158*1,IFERROR(SUBSTITUTE(PIMExport!C158,".",",")*1,PIMExport!C158))</f>
        <v>Wheel</v>
      </c>
      <c r="D160" s="47">
        <f>IFERROR(PIMExport!D158*1,IFERROR(SUBSTITUTE(PIMExport!D158,".",",")*1,PIMExport!D158))</f>
        <v>1500</v>
      </c>
      <c r="E160" s="47">
        <f>IFERROR(PIMExport!E158*1,IFERROR(SUBSTITUTE(PIMExport!E158,".",",")*1,PIMExport!E158))</f>
        <v>3.3</v>
      </c>
      <c r="F160" s="47">
        <f>IFERROR(PIMExport!F158*1,IFERROR(SUBSTITUTE(PIMExport!F158,".",",")*1,PIMExport!F158))</f>
        <v>0</v>
      </c>
      <c r="G160" s="47">
        <f>IFERROR(PIMExport!G158*1,IFERROR(SUBSTITUTE(PIMExport!G158,".",",")*1,PIMExport!G158))</f>
        <v>4.5</v>
      </c>
      <c r="H160" s="47">
        <f>IFERROR(PIMExport!H158*1,IFERROR(SUBSTITUTE(PIMExport!H158,".",",")*1,PIMExport!H158))</f>
        <v>0.42</v>
      </c>
      <c r="I160" s="47">
        <f>IFERROR(PIMExport!I158*1,IFERROR(SUBSTITUTE(PIMExport!I158,".",",")*1,PIMExport!I158))</f>
        <v>368</v>
      </c>
      <c r="J160" s="47">
        <f>IFERROR(PIMExport!J158*1,IFERROR(SUBSTITUTE(PIMExport!J158,".",",")*1,PIMExport!J158))</f>
        <v>39</v>
      </c>
      <c r="K160" s="47">
        <f>IFERROR(PIMExport!K158*1,IFERROR(SUBSTITUTE(PIMExport!K158,".",",")*1,PIMExport!K158))</f>
        <v>35</v>
      </c>
      <c r="L160" s="47">
        <f>IFERROR(PIMExport!L158*1,IFERROR(SUBSTITUTE(PIMExport!L158,".",",")*1,PIMExport!L158))</f>
        <v>6.4999999999999996E-6</v>
      </c>
      <c r="M160" s="47">
        <f>IFERROR(PIMExport!M158*1,IFERROR(SUBSTITUTE(PIMExport!M158,".",",")*1,PIMExport!M158))</f>
        <v>1</v>
      </c>
      <c r="N160" s="47">
        <f>IFERROR(PIMExport!N158*1,IFERROR(SUBSTITUTE(PIMExport!N158,".",",")*1,PIMExport!N158))</f>
        <v>150</v>
      </c>
      <c r="O160" s="47">
        <f>IFERROR(PIMExport!O158*1,IFERROR(SUBSTITUTE(PIMExport!O158,".",",")*1,PIMExport!O158))</f>
        <v>1500</v>
      </c>
      <c r="P160" s="47">
        <f>IFERROR(PIMExport!P158*1,IFERROR(SUBSTITUTE(PIMExport!P158,".",",")*1,PIMExport!P158))</f>
        <v>3250</v>
      </c>
      <c r="Q160" s="47">
        <f>IFERROR(PIMExport!Q158*1,IFERROR(SUBSTITUTE(PIMExport!Q158,".",",")*1,PIMExport!Q158))</f>
        <v>1.7</v>
      </c>
      <c r="R160" s="47">
        <f>IFERROR(PIMExport!R158*1,IFERROR(SUBSTITUTE(PIMExport!R158,".",",")*1,PIMExport!R158))</f>
        <v>2.4</v>
      </c>
      <c r="S160" s="47">
        <f>IFERROR(PIMExport!S158*1,IFERROR(SUBSTITUTE(PIMExport!S158,".",",")*1,PIMExport!S158))</f>
        <v>3.8</v>
      </c>
      <c r="T160" s="47">
        <f>IFERROR(PIMExport!T158*1,IFERROR(SUBSTITUTE(PIMExport!T158,".",",")*1,PIMExport!T158))</f>
        <v>10</v>
      </c>
      <c r="U160" s="47">
        <f>IFERROR(PIMExport!U158*1,IFERROR(SUBSTITUTE(PIMExport!U158,".",",")*1,PIMExport!U158))</f>
        <v>0.01</v>
      </c>
      <c r="V160" s="47">
        <f>IFERROR(PIMExport!V158*1,IFERROR(SUBSTITUTE(PIMExport!V158,".",",")*1,PIMExport!V158))</f>
        <v>0</v>
      </c>
      <c r="W160" s="47">
        <f>IFERROR(PIMExport!W158*1,IFERROR(SUBSTITUTE(PIMExport!W158,".",",")*1,PIMExport!W158))</f>
        <v>2</v>
      </c>
      <c r="X160" s="47">
        <f>IFERROR(PIMExport!X158*1,IFERROR(SUBSTITUTE(PIMExport!X158,".",",")*1,PIMExport!X158))</f>
        <v>0</v>
      </c>
      <c r="Y160" s="47">
        <f>IFERROR(PIMExport!Y158*1,IFERROR(SUBSTITUTE(PIMExport!Y158,".",",")*1,PIMExport!Y158))</f>
        <v>670</v>
      </c>
      <c r="Z160" s="47">
        <f>IFERROR(PIMExport!Z158*1,IFERROR(SUBSTITUTE(PIMExport!Z158,".",",")*1,PIMExport!Z158))</f>
        <v>540</v>
      </c>
      <c r="AA160" s="47">
        <f>IFERROR(PIMExport!AA158*1,IFERROR(SUBSTITUTE(PIMExport!AA158,".",",")*1,PIMExport!AA158))</f>
        <v>0</v>
      </c>
      <c r="AB160" s="47">
        <f>IFERROR(PIMExport!AB158*1,IFERROR(SUBSTITUTE(PIMExport!AB158,".",",")*1,PIMExport!AB158))</f>
        <v>85</v>
      </c>
      <c r="AC160" s="47">
        <f>IFERROR(PIMExport!AC158*1,IFERROR(SUBSTITUTE(PIMExport!AC158,".",",")*1,PIMExport!AC158))</f>
        <v>26.1538</v>
      </c>
      <c r="AD160" s="47">
        <f>IFERROR(PIMExport!AD158*1,IFERROR(SUBSTITUTE(PIMExport!AD158,".",",")*1,PIMExport!AD158))</f>
        <v>0</v>
      </c>
      <c r="AE160" s="47">
        <f>IFERROR(PIMExport!AE158*1,IFERROR(SUBSTITUTE(PIMExport!AE158,".",",")*1,PIMExport!AE158))</f>
        <v>415</v>
      </c>
      <c r="AF160" s="47">
        <f>IFERROR(PIMExport!AF158*1,IFERROR(SUBSTITUTE(PIMExport!AF158,".",",")*1,PIMExport!AF158))</f>
        <v>730</v>
      </c>
      <c r="AG160" s="47">
        <f>IFERROR(PIMExport!AG158*1,IFERROR(SUBSTITUTE(PIMExport!AG158,".",",")*1,PIMExport!AG158))</f>
        <v>16</v>
      </c>
      <c r="AH160" s="47">
        <f>IFERROR(PIMExport!AH158*1,IFERROR(SUBSTITUTE(PIMExport!AH158,".",",")*1,PIMExport!AH158))</f>
        <v>130</v>
      </c>
      <c r="AI160" s="47">
        <f>IFERROR(PIMExport!AI158*1,IFERROR(SUBSTITUTE(PIMExport!AI158,".",",")*1,PIMExport!AI158))</f>
        <v>75</v>
      </c>
      <c r="AJ160" s="47">
        <f>IFERROR(PIMExport!AJ158*1,IFERROR(SUBSTITUTE(PIMExport!AJ158,".",",")*1,PIMExport!AJ158))</f>
        <v>0</v>
      </c>
      <c r="AK160" s="47">
        <f>IFERROR(PIMExport!AK158*1,IFERROR(SUBSTITUTE(PIMExport!AK158,".",",")*1,PIMExport!AK158))</f>
        <v>0</v>
      </c>
      <c r="AL160" s="47">
        <f>IFERROR(PIMExport!AL158*1,IFERROR(SUBSTITUTE(PIMExport!AL158,".",",")*1,PIMExport!AL158))</f>
        <v>6.5</v>
      </c>
      <c r="AM160" s="47">
        <f>IFERROR(PIMExport!AM158*1,IFERROR(SUBSTITUTE(PIMExport!AM158,".",",")*1,PIMExport!AM158))</f>
        <v>40</v>
      </c>
      <c r="AN160" s="47">
        <f>IFERROR(PIMExport!AN158*1,IFERROR(SUBSTITUTE(PIMExport!AN158,".",",")*1,PIMExport!AN158))</f>
        <v>1</v>
      </c>
      <c r="AO160" s="47">
        <f>IFERROR(PIMExport!AO158*1,IFERROR(SUBSTITUTE(PIMExport!AO158,".",",")*1,PIMExport!AO158))</f>
        <v>0</v>
      </c>
      <c r="AP160" s="47">
        <f>IFERROR(PIMExport!AP158*1,IFERROR(SUBSTITUTE(PIMExport!AP158,".",",")*1,PIMExport!AP158))</f>
        <v>0</v>
      </c>
      <c r="AQ160" s="47">
        <f>IFERROR(PIMExport!AQ158*1,IFERROR(SUBSTITUTE(PIMExport!AQ158,".",",")*1,PIMExport!AQ158))</f>
        <v>1630</v>
      </c>
      <c r="AR160" s="47">
        <f>IFERROR(PIMExport!AR158*1,IFERROR(SUBSTITUTE(PIMExport!AR158,".",",")*1,PIMExport!AR158))</f>
        <v>15.8</v>
      </c>
      <c r="AS160" s="47">
        <f>IFERROR(PIMExport!AS158*1,IFERROR(SUBSTITUTE(PIMExport!AS158,".",",")*1,PIMExport!AS158))</f>
        <v>200</v>
      </c>
      <c r="AT160" s="47">
        <f>IFERROR(PIMExport!AT158*1,IFERROR(SUBSTITUTE(PIMExport!AT158,".",",")*1,PIMExport!AT158))</f>
        <v>1</v>
      </c>
      <c r="AU160" s="47">
        <f>IFERROR(PIMExport!AU158*1,IFERROR(SUBSTITUTE(PIMExport!AU158,".",",")*1,PIMExport!AU158))</f>
        <v>0.5</v>
      </c>
      <c r="AV160" s="47">
        <f>IFERROR(PIMExport!AV158*1,IFERROR(SUBSTITUTE(PIMExport!AV158,".",",")*1,PIMExport!AV158))</f>
        <v>3.1</v>
      </c>
      <c r="AW160" s="47">
        <f>IFERROR(PIMExport!AW158*1,IFERROR(SUBSTITUTE(PIMExport!AW158,".",",")*1,PIMExport!AW158))</f>
        <v>3.6</v>
      </c>
      <c r="AX160" s="47">
        <f>IFERROR(PIMExport!AX158*1,IFERROR(SUBSTITUTE(PIMExport!AX158,".",",")*1,PIMExport!AX158))</f>
        <v>650</v>
      </c>
      <c r="AY160" s="47">
        <f>IFERROR(PIMExport!AY158*1,IFERROR(SUBSTITUTE(PIMExport!AY158,".",",")*1,PIMExport!AY158))</f>
        <v>0</v>
      </c>
      <c r="AZ160" s="47">
        <f>IFERROR(PIMExport!AZ158*1,IFERROR(SUBSTITUTE(PIMExport!AZ158,".",",")*1,PIMExport!AZ158))</f>
        <v>7000</v>
      </c>
      <c r="BA160" s="47">
        <f>IFERROR(PIMExport!BA158*1,IFERROR(SUBSTITUTE(PIMExport!BA158,".",",")*1,PIMExport!BA158))</f>
        <v>2510</v>
      </c>
      <c r="BB160" s="47">
        <f>IFERROR(PIMExport!BB158*1,IFERROR(SUBSTITUTE(PIMExport!BB158,".",",")*1,PIMExport!BB158))</f>
        <v>38.200000000000003</v>
      </c>
      <c r="BC160" s="47">
        <f>IFERROR(PIMExport!BC158*1,IFERROR(SUBSTITUTE(PIMExport!BC158,".",",")*1,PIMExport!BC158))</f>
        <v>60</v>
      </c>
      <c r="BD160" s="47">
        <f>IFERROR(PIMExport!BD158*1,IFERROR(SUBSTITUTE(PIMExport!BD158,".",",")*1,PIMExport!BD158))</f>
        <v>45</v>
      </c>
      <c r="BE160" s="47">
        <f>IFERROR(PIMExport!BE158*1,IFERROR(SUBSTITUTE(PIMExport!BE158,".",",")*1,PIMExport!BE158))</f>
        <v>18</v>
      </c>
      <c r="BF160" s="47">
        <f>IFERROR(PIMExport!BF158*1,IFERROR(SUBSTITUTE(PIMExport!BF158,".",",")*1,PIMExport!BF158))</f>
        <v>0</v>
      </c>
      <c r="BG160" s="47">
        <f>IFERROR(PIMExport!BG158*1,IFERROR(SUBSTITUTE(PIMExport!BG158,".",",")*1,PIMExport!BG158))</f>
        <v>510</v>
      </c>
      <c r="BH160" s="47">
        <f>IFERROR(PIMExport!BH158*1,IFERROR(SUBSTITUTE(PIMExport!BH158,".",",")*1,PIMExport!BH158))</f>
        <v>0</v>
      </c>
      <c r="BI160" s="47">
        <f>IFERROR(PIMExport!BI158*1,IFERROR(SUBSTITUTE(PIMExport!BI158,".",",")*1,PIMExport!BI158))</f>
        <v>0</v>
      </c>
      <c r="BJ160" s="47">
        <f>IFERROR(PIMExport!BJ158*1,IFERROR(SUBSTITUTE(PIMExport!BJ158,".",",")*1,PIMExport!BJ158))</f>
        <v>0</v>
      </c>
      <c r="BK160" s="47">
        <f>IFERROR(PIMExport!BK158*1,IFERROR(SUBSTITUTE(PIMExport!BK158,".",",")*1,PIMExport!BK158))</f>
        <v>0</v>
      </c>
      <c r="BL160" s="47">
        <f>IFERROR(PIMExport!BL158*1,IFERROR(SUBSTITUTE(PIMExport!BL158,".",",")*1,PIMExport!BL158))</f>
        <v>0</v>
      </c>
      <c r="BM160" s="47">
        <f>IFERROR(PIMExport!BM158*1,IFERROR(SUBSTITUTE(PIMExport!BM158,".",",")*1,PIMExport!BM158))</f>
        <v>0</v>
      </c>
      <c r="BN160" s="47">
        <f>IFERROR(PIMExport!BN158*1,IFERROR(SUBSTITUTE(PIMExport!BN158,".",",")*1,PIMExport!BN158))</f>
        <v>0</v>
      </c>
      <c r="BO160" s="47">
        <f>IFERROR(PIMExport!BO158*1,IFERROR(SUBSTITUTE(PIMExport!BO158,".",",")*1,PIMExport!BO158))</f>
        <v>0</v>
      </c>
      <c r="BP160" s="47">
        <f>IFERROR(PIMExport!BP158*1,IFERROR(SUBSTITUTE(PIMExport!BP158,".",",")*1,PIMExport!BP158))</f>
        <v>0</v>
      </c>
      <c r="BQ160" s="47">
        <f>IFERROR(PIMExport!BQ158*1,IFERROR(SUBSTITUTE(PIMExport!BQ158,".",",")*1,PIMExport!BQ158))</f>
        <v>0</v>
      </c>
      <c r="BR160" s="47">
        <f>IFERROR(PIMExport!BR158*1,IFERROR(SUBSTITUTE(PIMExport!BR158,".",",")*1,PIMExport!BR158))</f>
        <v>0</v>
      </c>
      <c r="BS160" s="47">
        <f>IFERROR(PIMExport!BS158*1,IFERROR(SUBSTITUTE(PIMExport!BS158,".",",")*1,PIMExport!BS158))</f>
        <v>0</v>
      </c>
      <c r="BT160" s="47">
        <f>IFERROR(PIMExport!BT158*1,IFERROR(SUBSTITUTE(PIMExport!BT158,".",",")*1,PIMExport!BT158))</f>
        <v>0</v>
      </c>
      <c r="BU160" s="47">
        <f>IFERROR(PIMExport!BU158*1,IFERROR(SUBSTITUTE(PIMExport!BU158,".",",")*1,PIMExport!BU158))</f>
        <v>0</v>
      </c>
      <c r="BV160" s="47">
        <f>IFERROR(PIMExport!BV158*1,IFERROR(SUBSTITUTE(PIMExport!BV158,".",",")*1,PIMExport!BV158))</f>
        <v>0</v>
      </c>
      <c r="BW160" s="47">
        <f>IFERROR(PIMExport!BW158*1,IFERROR(SUBSTITUTE(PIMExport!BW158,".",",")*1,PIMExport!BW158))</f>
        <v>0</v>
      </c>
      <c r="BX160" s="47">
        <f>IFERROR(PIMExport!BX158*1,IFERROR(SUBSTITUTE(PIMExport!BX158,".",",")*1,PIMExport!BX158))</f>
        <v>0</v>
      </c>
      <c r="BY160" s="47">
        <f>IFERROR(PIMExport!BY158*1,IFERROR(SUBSTITUTE(PIMExport!BY158,".",",")*1,PIMExport!BY158))</f>
        <v>0</v>
      </c>
      <c r="BZ160" s="47">
        <f>IFERROR(PIMExport!BZ158*1,IFERROR(SUBSTITUTE(PIMExport!BZ158,".",",")*1,PIMExport!BZ158))</f>
        <v>0</v>
      </c>
      <c r="CA160" s="47">
        <f>IFERROR(PIMExport!CA158*1,IFERROR(SUBSTITUTE(PIMExport!CA158,".",",")*1,PIMExport!CA158))</f>
        <v>0</v>
      </c>
      <c r="CB160" s="47">
        <f>IFERROR(PIMExport!CB158*1,IFERROR(SUBSTITUTE(PIMExport!CB158,".",",")*1,PIMExport!CB158))</f>
        <v>0</v>
      </c>
      <c r="CC160" s="47">
        <f>IFERROR(PIMExport!CC158*1,IFERROR(SUBSTITUTE(PIMExport!CC158,".",",")*1,PIMExport!CC158))</f>
        <v>0</v>
      </c>
      <c r="CD160" s="47">
        <f>IFERROR(PIMExport!CD158*1,IFERROR(SUBSTITUTE(PIMExport!CD158,".",",")*1,PIMExport!CD158))</f>
        <v>0</v>
      </c>
      <c r="CE160" s="47">
        <f>IFERROR(PIMExport!CE158*1,IFERROR(SUBSTITUTE(PIMExport!CE158,".",",")*1,PIMExport!CE158))</f>
        <v>0</v>
      </c>
      <c r="CF160" s="47">
        <f>IFERROR(PIMExport!CF158*1,IFERROR(SUBSTITUTE(PIMExport!CF158,".",",")*1,PIMExport!CF158))</f>
        <v>0</v>
      </c>
      <c r="CG160" s="47">
        <f>IFERROR(PIMExport!CG158*1,IFERROR(SUBSTITUTE(PIMExport!CG158,".",",")*1,PIMExport!CG158))</f>
        <v>0</v>
      </c>
      <c r="CH160" s="47">
        <f>IFERROR(PIMExport!CH158*1,IFERROR(SUBSTITUTE(PIMExport!CH158,".",",")*1,PIMExport!CH158))</f>
        <v>0</v>
      </c>
      <c r="CI160" s="47">
        <f>IFERROR(PIMExport!CI158*1,IFERROR(SUBSTITUTE(PIMExport!CI158,".",",")*1,PIMExport!CI158))</f>
        <v>0</v>
      </c>
      <c r="CJ160" s="47">
        <f>IFERROR(PIMExport!CJ158*1,IFERROR(SUBSTITUTE(PIMExport!CJ158,".",",")*1,PIMExport!CJ158))</f>
        <v>0</v>
      </c>
      <c r="CK160" s="47">
        <f>IFERROR(PIMExport!CK158*1,IFERROR(SUBSTITUTE(PIMExport!CK158,".",",")*1,PIMExport!CK158))</f>
        <v>0</v>
      </c>
      <c r="CL160" s="47">
        <f>IFERROR(PIMExport!CL158*1,IFERROR(SUBSTITUTE(PIMExport!CL158,".",",")*1,PIMExport!CL158))</f>
        <v>0</v>
      </c>
      <c r="CM160" s="47">
        <f>IFERROR(PIMExport!CM158*1,IFERROR(SUBSTITUTE(PIMExport!CM158,".",",")*1,PIMExport!CM158))</f>
        <v>0</v>
      </c>
      <c r="CN160" s="47">
        <f>IFERROR(PIMExport!CN158*1,IFERROR(SUBSTITUTE(PIMExport!CN158,".",",")*1,PIMExport!CN158))</f>
        <v>0</v>
      </c>
      <c r="CO160" s="47">
        <f>IFERROR(PIMExport!CO158*1,IFERROR(SUBSTITUTE(PIMExport!CO158,".",",")*1,PIMExport!CO158))</f>
        <v>0</v>
      </c>
      <c r="CP160" s="47">
        <f>IFERROR(PIMExport!CP158*1,IFERROR(SUBSTITUTE(PIMExport!CP158,".",",")*1,PIMExport!CP158))</f>
        <v>0</v>
      </c>
      <c r="CQ160" s="47">
        <f>IFERROR(PIMExport!CQ158*1,IFERROR(SUBSTITUTE(PIMExport!CQ158,".",",")*1,PIMExport!CQ158))</f>
        <v>0</v>
      </c>
      <c r="CR160" s="47">
        <f>IFERROR(PIMExport!CR158*1,IFERROR(SUBSTITUTE(PIMExport!CR158,".",",")*1,PIMExport!CR158))</f>
        <v>0</v>
      </c>
      <c r="CS160" s="47">
        <f>IFERROR(PIMExport!CS158*1,IFERROR(SUBSTITUTE(PIMExport!CS158,".",",")*1,PIMExport!CS158))</f>
        <v>0</v>
      </c>
      <c r="CT160" s="47">
        <f>IFERROR(PIMExport!CT158*1,IFERROR(SUBSTITUTE(PIMExport!CT158,".",",")*1,PIMExport!CT158))</f>
        <v>0</v>
      </c>
      <c r="CU160" s="47">
        <f>IFERROR(PIMExport!CU158*1,IFERROR(SUBSTITUTE(PIMExport!CU158,".",",")*1,PIMExport!CU158))</f>
        <v>120</v>
      </c>
      <c r="CV160" s="47">
        <f>IFERROR(PIMExport!CV158*1,IFERROR(SUBSTITUTE(PIMExport!CV158,".",",")*1,PIMExport!CV158))</f>
        <v>0</v>
      </c>
      <c r="CW160" s="47">
        <f>IFERROR(PIMExport!CW158*1,IFERROR(SUBSTITUTE(PIMExport!CW158,".",",")*1,PIMExport!CW158))</f>
        <v>0</v>
      </c>
      <c r="CX160" s="47">
        <f>IFERROR(PIMExport!CX158*1,IFERROR(SUBSTITUTE(PIMExport!CX158,".",",")*1,PIMExport!CX158))</f>
        <v>0</v>
      </c>
      <c r="CY160" s="47">
        <f>IFERROR(PIMExport!CY158*1,IFERROR(SUBSTITUTE(PIMExport!CY158,".",",")*1,PIMExport!CY158))</f>
        <v>0</v>
      </c>
      <c r="CZ160" s="47">
        <f>IFERROR(PIMExport!CZ158*1,IFERROR(SUBSTITUTE(PIMExport!CZ158,".",",")*1,PIMExport!CZ158))</f>
        <v>0</v>
      </c>
      <c r="DA160" s="47">
        <f>IFERROR(PIMExport!DA158*1,IFERROR(SUBSTITUTE(PIMExport!DA158,".",",")*1,PIMExport!DA158))</f>
        <v>150</v>
      </c>
      <c r="DB160" s="47">
        <f>IFERROR(PIMExport!DB158*1,IFERROR(SUBSTITUTE(PIMExport!DB158,".",",")*1,PIMExport!DB158))</f>
        <v>0</v>
      </c>
      <c r="DC160" s="47">
        <f>IFERROR(PIMExport!DC158*1,IFERROR(SUBSTITUTE(PIMExport!DC158,".",",")*1,PIMExport!DC158))</f>
        <v>0</v>
      </c>
      <c r="DD160" s="47">
        <f>IFERROR(PIMExport!DD158*1,IFERROR(SUBSTITUTE(PIMExport!DD158,".",",")*1,PIMExport!DD158))</f>
        <v>0</v>
      </c>
      <c r="DE160" s="47">
        <f>IFERROR(PIMExport!DE158*1,IFERROR(SUBSTITUTE(PIMExport!DE158,".",",")*1,PIMExport!DE158))</f>
        <v>0</v>
      </c>
      <c r="DF160" s="47">
        <f>IFERROR(PIMExport!DF158*1,IFERROR(SUBSTITUTE(PIMExport!DF158,".",",")*1,PIMExport!DF158))</f>
        <v>0</v>
      </c>
      <c r="DG160" s="47">
        <f>IFERROR(PIMExport!DG158*1,IFERROR(SUBSTITUTE(PIMExport!DG158,".",",")*1,PIMExport!DG158))</f>
        <v>0</v>
      </c>
      <c r="DH160" s="47" t="str">
        <f>IFERROR(PIMExport!DH158*1,IFERROR(SUBSTITUTE(PIMExport!DH158,".",",")*1,PIMExport!DH158))</f>
        <v>Equal to or better than 0.100 mm</v>
      </c>
      <c r="DI160" s="47" t="str">
        <f>IFERROR(PIMExport!DI158*1,IFERROR(SUBSTITUTE(PIMExport!DI158,".",",")*1,PIMExport!DI158))</f>
        <v>16 ATL 5</v>
      </c>
      <c r="DJ160" s="47" t="str">
        <f>IFERROR(PIMExport!DJ158*1,IFERROR(SUBSTITUTE(PIMExport!DJ158,".",",")*1,PIMExport!DJ158))</f>
        <v>50 x 50 mm</v>
      </c>
      <c r="DK160" s="47">
        <f>IFERROR(PIMExport!DK158*1,IFERROR(SUBSTITUTE(PIMExport!DK158,".",",")*1,PIMExport!DK158))</f>
        <v>0</v>
      </c>
      <c r="DL160" s="47">
        <f>IFERROR(PIMExport!DL158*1,IFERROR(SUBSTITUTE(PIMExport!DL158,".",",")*1,PIMExport!DL158))</f>
        <v>400</v>
      </c>
      <c r="DM160" s="47">
        <f>IFERROR(PIMExport!DM158*1,IFERROR(SUBSTITUTE(PIMExport!DM158,".",",")*1,PIMExport!DM158))</f>
        <v>2010</v>
      </c>
      <c r="DN160" s="47">
        <f>IFERROR(PIMExport!DN158*1,IFERROR(SUBSTITUTE(PIMExport!DN158,".",",")*1,PIMExport!DN158))</f>
        <v>0</v>
      </c>
      <c r="DO160" s="47">
        <f>IFERROR(PIMExport!DO158*1,IFERROR(SUBSTITUTE(PIMExport!DO158,".",",")*1,PIMExport!DO158))</f>
        <v>0</v>
      </c>
    </row>
    <row r="161" spans="1:119">
      <c r="A161" s="47" t="str">
        <f>IFERROR(PIMExport!A159*1,IFERROR(SUBSTITUTE(PIMExport!A159,".",",")*1,PIMExport!A159))</f>
        <v>WHZ05Z120-Z260</v>
      </c>
      <c r="B161" s="47" t="str">
        <f>IFERROR(PIMExport!B159*1,IFERROR(SUBSTITUTE(PIMExport!B159,".",",")*1,PIMExport!B159))</f>
        <v>Belt, Moving Profile</v>
      </c>
      <c r="C161" s="47" t="str">
        <f>IFERROR(PIMExport!C159*1,IFERROR(SUBSTITUTE(PIMExport!C159,".",",")*1,PIMExport!C159))</f>
        <v>Wheel</v>
      </c>
      <c r="D161" s="47">
        <f>IFERROR(PIMExport!D159*1,IFERROR(SUBSTITUTE(PIMExport!D159,".",",")*1,PIMExport!D159))</f>
        <v>1400</v>
      </c>
      <c r="E161" s="47">
        <f>IFERROR(PIMExport!E159*1,IFERROR(SUBSTITUTE(PIMExport!E159,".",",")*1,PIMExport!E159))</f>
        <v>1.9</v>
      </c>
      <c r="F161" s="47">
        <f>IFERROR(PIMExport!F159*1,IFERROR(SUBSTITUTE(PIMExport!F159,".",",")*1,PIMExport!F159))</f>
        <v>0</v>
      </c>
      <c r="G161" s="47">
        <f>IFERROR(PIMExport!G159*1,IFERROR(SUBSTITUTE(PIMExport!G159,".",",")*1,PIMExport!G159))</f>
        <v>4.5</v>
      </c>
      <c r="H161" s="47">
        <f>IFERROR(PIMExport!H159*1,IFERROR(SUBSTITUTE(PIMExport!H159,".",",")*1,PIMExport!H159))</f>
        <v>0.42</v>
      </c>
      <c r="I161" s="47">
        <f>IFERROR(PIMExport!I159*1,IFERROR(SUBSTITUTE(PIMExport!I159,".",",")*1,PIMExport!I159))</f>
        <v>260</v>
      </c>
      <c r="J161" s="47">
        <f>IFERROR(PIMExport!J159*1,IFERROR(SUBSTITUTE(PIMExport!J159,".",",")*1,PIMExport!J159))</f>
        <v>39</v>
      </c>
      <c r="K161" s="47">
        <f>IFERROR(PIMExport!K159*1,IFERROR(SUBSTITUTE(PIMExport!K159,".",",")*1,PIMExport!K159))</f>
        <v>35</v>
      </c>
      <c r="L161" s="47">
        <f>IFERROR(PIMExport!L159*1,IFERROR(SUBSTITUTE(PIMExport!L159,".",",")*1,PIMExport!L159))</f>
        <v>6.4999999999999996E-6</v>
      </c>
      <c r="M161" s="47">
        <f>IFERROR(PIMExport!M159*1,IFERROR(SUBSTITUTE(PIMExport!M159,".",",")*1,PIMExport!M159))</f>
        <v>1</v>
      </c>
      <c r="N161" s="47">
        <f>IFERROR(PIMExport!N159*1,IFERROR(SUBSTITUTE(PIMExport!N159,".",",")*1,PIMExport!N159))</f>
        <v>150</v>
      </c>
      <c r="O161" s="47">
        <f>IFERROR(PIMExport!O159*1,IFERROR(SUBSTITUTE(PIMExport!O159,".",",")*1,PIMExport!O159))</f>
        <v>1500</v>
      </c>
      <c r="P161" s="47">
        <f>IFERROR(PIMExport!P159*1,IFERROR(SUBSTITUTE(PIMExport!P159,".",",")*1,PIMExport!P159))</f>
        <v>3250</v>
      </c>
      <c r="Q161" s="47">
        <f>IFERROR(PIMExport!Q159*1,IFERROR(SUBSTITUTE(PIMExport!Q159,".",",")*1,PIMExport!Q159))</f>
        <v>1.7</v>
      </c>
      <c r="R161" s="47">
        <f>IFERROR(PIMExport!R159*1,IFERROR(SUBSTITUTE(PIMExport!R159,".",",")*1,PIMExport!R159))</f>
        <v>2.4</v>
      </c>
      <c r="S161" s="47">
        <f>IFERROR(PIMExport!S159*1,IFERROR(SUBSTITUTE(PIMExport!S159,".",",")*1,PIMExport!S159))</f>
        <v>3.8</v>
      </c>
      <c r="T161" s="47">
        <f>IFERROR(PIMExport!T159*1,IFERROR(SUBSTITUTE(PIMExport!T159,".",",")*1,PIMExport!T159))</f>
        <v>10</v>
      </c>
      <c r="U161" s="47">
        <f>IFERROR(PIMExport!U159*1,IFERROR(SUBSTITUTE(PIMExport!U159,".",",")*1,PIMExport!U159))</f>
        <v>0.01</v>
      </c>
      <c r="V161" s="47">
        <f>IFERROR(PIMExport!V159*1,IFERROR(SUBSTITUTE(PIMExport!V159,".",",")*1,PIMExport!V159))</f>
        <v>0</v>
      </c>
      <c r="W161" s="47">
        <f>IFERROR(PIMExport!W159*1,IFERROR(SUBSTITUTE(PIMExport!W159,".",",")*1,PIMExport!W159))</f>
        <v>2</v>
      </c>
      <c r="X161" s="47">
        <f>IFERROR(PIMExport!X159*1,IFERROR(SUBSTITUTE(PIMExport!X159,".",",")*1,PIMExport!X159))</f>
        <v>0</v>
      </c>
      <c r="Y161" s="47">
        <f>IFERROR(PIMExport!Y159*1,IFERROR(SUBSTITUTE(PIMExport!Y159,".",",")*1,PIMExport!Y159))</f>
        <v>670</v>
      </c>
      <c r="Z161" s="47">
        <f>IFERROR(PIMExport!Z159*1,IFERROR(SUBSTITUTE(PIMExport!Z159,".",",")*1,PIMExport!Z159))</f>
        <v>540</v>
      </c>
      <c r="AA161" s="47">
        <f>IFERROR(PIMExport!AA159*1,IFERROR(SUBSTITUTE(PIMExport!AA159,".",",")*1,PIMExport!AA159))</f>
        <v>0</v>
      </c>
      <c r="AB161" s="47">
        <f>IFERROR(PIMExport!AB159*1,IFERROR(SUBSTITUTE(PIMExport!AB159,".",",")*1,PIMExport!AB159))</f>
        <v>85</v>
      </c>
      <c r="AC161" s="47">
        <f>IFERROR(PIMExport!AC159*1,IFERROR(SUBSTITUTE(PIMExport!AC159,".",",")*1,PIMExport!AC159))</f>
        <v>26.1538</v>
      </c>
      <c r="AD161" s="47">
        <f>IFERROR(PIMExport!AD159*1,IFERROR(SUBSTITUTE(PIMExport!AD159,".",",")*1,PIMExport!AD159))</f>
        <v>0</v>
      </c>
      <c r="AE161" s="47">
        <f>IFERROR(PIMExport!AE159*1,IFERROR(SUBSTITUTE(PIMExport!AE159,".",",")*1,PIMExport!AE159))</f>
        <v>415</v>
      </c>
      <c r="AF161" s="47">
        <f>IFERROR(PIMExport!AF159*1,IFERROR(SUBSTITUTE(PIMExport!AF159,".",",")*1,PIMExport!AF159))</f>
        <v>730</v>
      </c>
      <c r="AG161" s="47">
        <f>IFERROR(PIMExport!AG159*1,IFERROR(SUBSTITUTE(PIMExport!AG159,".",",")*1,PIMExport!AG159))</f>
        <v>16</v>
      </c>
      <c r="AH161" s="47">
        <f>IFERROR(PIMExport!AH159*1,IFERROR(SUBSTITUTE(PIMExport!AH159,".",",")*1,PIMExport!AH159))</f>
        <v>0</v>
      </c>
      <c r="AI161" s="47">
        <f>IFERROR(PIMExport!AI159*1,IFERROR(SUBSTITUTE(PIMExport!AI159,".",",")*1,PIMExport!AI159))</f>
        <v>0</v>
      </c>
      <c r="AJ161" s="47">
        <f>IFERROR(PIMExport!AJ159*1,IFERROR(SUBSTITUTE(PIMExport!AJ159,".",",")*1,PIMExport!AJ159))</f>
        <v>0.41499999999999998</v>
      </c>
      <c r="AK161" s="47">
        <f>IFERROR(PIMExport!AK159*1,IFERROR(SUBSTITUTE(PIMExport!AK159,".",",")*1,PIMExport!AK159))</f>
        <v>0.73</v>
      </c>
      <c r="AL161" s="47">
        <f>IFERROR(PIMExport!AL159*1,IFERROR(SUBSTITUTE(PIMExport!AL159,".",",")*1,PIMExport!AL159))</f>
        <v>6.5</v>
      </c>
      <c r="AM161" s="47">
        <f>IFERROR(PIMExport!AM159*1,IFERROR(SUBSTITUTE(PIMExport!AM159,".",",")*1,PIMExport!AM159))</f>
        <v>40</v>
      </c>
      <c r="AN161" s="47">
        <f>IFERROR(PIMExport!AN159*1,IFERROR(SUBSTITUTE(PIMExport!AN159,".",",")*1,PIMExport!AN159))</f>
        <v>2</v>
      </c>
      <c r="AO161" s="47">
        <f>IFERROR(PIMExport!AO159*1,IFERROR(SUBSTITUTE(PIMExport!AO159,".",",")*1,PIMExport!AO159))</f>
        <v>0</v>
      </c>
      <c r="AP161" s="47">
        <f>IFERROR(PIMExport!AP159*1,IFERROR(SUBSTITUTE(PIMExport!AP159,".",",")*1,PIMExport!AP159))</f>
        <v>0</v>
      </c>
      <c r="AQ161" s="47">
        <f>IFERROR(PIMExport!AQ159*1,IFERROR(SUBSTITUTE(PIMExport!AQ159,".",",")*1,PIMExport!AQ159))</f>
        <v>1630</v>
      </c>
      <c r="AR161" s="47">
        <f>IFERROR(PIMExport!AR159*1,IFERROR(SUBSTITUTE(PIMExport!AR159,".",",")*1,PIMExport!AR159))</f>
        <v>15.8</v>
      </c>
      <c r="AS161" s="47">
        <f>IFERROR(PIMExport!AS159*1,IFERROR(SUBSTITUTE(PIMExport!AS159,".",",")*1,PIMExport!AS159))</f>
        <v>200</v>
      </c>
      <c r="AT161" s="47">
        <f>IFERROR(PIMExport!AT159*1,IFERROR(SUBSTITUTE(PIMExport!AT159,".",",")*1,PIMExport!AT159))</f>
        <v>1</v>
      </c>
      <c r="AU161" s="47">
        <f>IFERROR(PIMExport!AU159*1,IFERROR(SUBSTITUTE(PIMExport!AU159,".",",")*1,PIMExport!AU159))</f>
        <v>0.5</v>
      </c>
      <c r="AV161" s="47">
        <f>IFERROR(PIMExport!AV159*1,IFERROR(SUBSTITUTE(PIMExport!AV159,".",",")*1,PIMExport!AV159))</f>
        <v>3.1</v>
      </c>
      <c r="AW161" s="47">
        <f>IFERROR(PIMExport!AW159*1,IFERROR(SUBSTITUTE(PIMExport!AW159,".",",")*1,PIMExport!AW159))</f>
        <v>3.6</v>
      </c>
      <c r="AX161" s="47">
        <f>IFERROR(PIMExport!AX159*1,IFERROR(SUBSTITUTE(PIMExport!AX159,".",",")*1,PIMExport!AX159))</f>
        <v>650</v>
      </c>
      <c r="AY161" s="47">
        <f>IFERROR(PIMExport!AY159*1,IFERROR(SUBSTITUTE(PIMExport!AY159,".",",")*1,PIMExport!AY159))</f>
        <v>0</v>
      </c>
      <c r="AZ161" s="47">
        <f>IFERROR(PIMExport!AZ159*1,IFERROR(SUBSTITUTE(PIMExport!AZ159,".",",")*1,PIMExport!AZ159))</f>
        <v>7000</v>
      </c>
      <c r="BA161" s="47">
        <f>IFERROR(PIMExport!BA159*1,IFERROR(SUBSTITUTE(PIMExport!BA159,".",",")*1,PIMExport!BA159))</f>
        <v>2510</v>
      </c>
      <c r="BB161" s="47">
        <f>IFERROR(PIMExport!BB159*1,IFERROR(SUBSTITUTE(PIMExport!BB159,".",",")*1,PIMExport!BB159))</f>
        <v>38.200000000000003</v>
      </c>
      <c r="BC161" s="47">
        <f>IFERROR(PIMExport!BC159*1,IFERROR(SUBSTITUTE(PIMExport!BC159,".",",")*1,PIMExport!BC159))</f>
        <v>60</v>
      </c>
      <c r="BD161" s="47">
        <f>IFERROR(PIMExport!BD159*1,IFERROR(SUBSTITUTE(PIMExport!BD159,".",",")*1,PIMExport!BD159))</f>
        <v>45</v>
      </c>
      <c r="BE161" s="47">
        <f>IFERROR(PIMExport!BE159*1,IFERROR(SUBSTITUTE(PIMExport!BE159,".",",")*1,PIMExport!BE159))</f>
        <v>18</v>
      </c>
      <c r="BF161" s="47">
        <f>IFERROR(PIMExport!BF159*1,IFERROR(SUBSTITUTE(PIMExport!BF159,".",",")*1,PIMExport!BF159))</f>
        <v>0</v>
      </c>
      <c r="BG161" s="47">
        <f>IFERROR(PIMExport!BG159*1,IFERROR(SUBSTITUTE(PIMExport!BG159,".",",")*1,PIMExport!BG159))</f>
        <v>350</v>
      </c>
      <c r="BH161" s="47">
        <f>IFERROR(PIMExport!BH159*1,IFERROR(SUBSTITUTE(PIMExport!BH159,".",",")*1,PIMExport!BH159))</f>
        <v>0</v>
      </c>
      <c r="BI161" s="47">
        <f>IFERROR(PIMExport!BI159*1,IFERROR(SUBSTITUTE(PIMExport!BI159,".",",")*1,PIMExport!BI159))</f>
        <v>0</v>
      </c>
      <c r="BJ161" s="47">
        <f>IFERROR(PIMExport!BJ159*1,IFERROR(SUBSTITUTE(PIMExport!BJ159,".",",")*1,PIMExport!BJ159))</f>
        <v>0</v>
      </c>
      <c r="BK161" s="47">
        <f>IFERROR(PIMExport!BK159*1,IFERROR(SUBSTITUTE(PIMExport!BK159,".",",")*1,PIMExport!BK159))</f>
        <v>0</v>
      </c>
      <c r="BL161" s="47">
        <f>IFERROR(PIMExport!BL159*1,IFERROR(SUBSTITUTE(PIMExport!BL159,".",",")*1,PIMExport!BL159))</f>
        <v>0</v>
      </c>
      <c r="BM161" s="47">
        <f>IFERROR(PIMExport!BM159*1,IFERROR(SUBSTITUTE(PIMExport!BM159,".",",")*1,PIMExport!BM159))</f>
        <v>0</v>
      </c>
      <c r="BN161" s="47">
        <f>IFERROR(PIMExport!BN159*1,IFERROR(SUBSTITUTE(PIMExport!BN159,".",",")*1,PIMExport!BN159))</f>
        <v>0</v>
      </c>
      <c r="BO161" s="47">
        <f>IFERROR(PIMExport!BO159*1,IFERROR(SUBSTITUTE(PIMExport!BO159,".",",")*1,PIMExport!BO159))</f>
        <v>0</v>
      </c>
      <c r="BP161" s="47">
        <f>IFERROR(PIMExport!BP159*1,IFERROR(SUBSTITUTE(PIMExport!BP159,".",",")*1,PIMExport!BP159))</f>
        <v>0</v>
      </c>
      <c r="BQ161" s="47">
        <f>IFERROR(PIMExport!BQ159*1,IFERROR(SUBSTITUTE(PIMExport!BQ159,".",",")*1,PIMExport!BQ159))</f>
        <v>0</v>
      </c>
      <c r="BR161" s="47">
        <f>IFERROR(PIMExport!BR159*1,IFERROR(SUBSTITUTE(PIMExport!BR159,".",",")*1,PIMExport!BR159))</f>
        <v>0</v>
      </c>
      <c r="BS161" s="47">
        <f>IFERROR(PIMExport!BS159*1,IFERROR(SUBSTITUTE(PIMExport!BS159,".",",")*1,PIMExport!BS159))</f>
        <v>0</v>
      </c>
      <c r="BT161" s="47">
        <f>IFERROR(PIMExport!BT159*1,IFERROR(SUBSTITUTE(PIMExport!BT159,".",",")*1,PIMExport!BT159))</f>
        <v>0</v>
      </c>
      <c r="BU161" s="47">
        <f>IFERROR(PIMExport!BU159*1,IFERROR(SUBSTITUTE(PIMExport!BU159,".",",")*1,PIMExport!BU159))</f>
        <v>0</v>
      </c>
      <c r="BV161" s="47">
        <f>IFERROR(PIMExport!BV159*1,IFERROR(SUBSTITUTE(PIMExport!BV159,".",",")*1,PIMExport!BV159))</f>
        <v>0</v>
      </c>
      <c r="BW161" s="47">
        <f>IFERROR(PIMExport!BW159*1,IFERROR(SUBSTITUTE(PIMExport!BW159,".",",")*1,PIMExport!BW159))</f>
        <v>0</v>
      </c>
      <c r="BX161" s="47">
        <f>IFERROR(PIMExport!BX159*1,IFERROR(SUBSTITUTE(PIMExport!BX159,".",",")*1,PIMExport!BX159))</f>
        <v>0</v>
      </c>
      <c r="BY161" s="47">
        <f>IFERROR(PIMExport!BY159*1,IFERROR(SUBSTITUTE(PIMExport!BY159,".",",")*1,PIMExport!BY159))</f>
        <v>0</v>
      </c>
      <c r="BZ161" s="47">
        <f>IFERROR(PIMExport!BZ159*1,IFERROR(SUBSTITUTE(PIMExport!BZ159,".",",")*1,PIMExport!BZ159))</f>
        <v>0</v>
      </c>
      <c r="CA161" s="47">
        <f>IFERROR(PIMExport!CA159*1,IFERROR(SUBSTITUTE(PIMExport!CA159,".",",")*1,PIMExport!CA159))</f>
        <v>0</v>
      </c>
      <c r="CB161" s="47">
        <f>IFERROR(PIMExport!CB159*1,IFERROR(SUBSTITUTE(PIMExport!CB159,".",",")*1,PIMExport!CB159))</f>
        <v>0</v>
      </c>
      <c r="CC161" s="47">
        <f>IFERROR(PIMExport!CC159*1,IFERROR(SUBSTITUTE(PIMExport!CC159,".",",")*1,PIMExport!CC159))</f>
        <v>0</v>
      </c>
      <c r="CD161" s="47">
        <f>IFERROR(PIMExport!CD159*1,IFERROR(SUBSTITUTE(PIMExport!CD159,".",",")*1,PIMExport!CD159))</f>
        <v>0</v>
      </c>
      <c r="CE161" s="47">
        <f>IFERROR(PIMExport!CE159*1,IFERROR(SUBSTITUTE(PIMExport!CE159,".",",")*1,PIMExport!CE159))</f>
        <v>0</v>
      </c>
      <c r="CF161" s="47">
        <f>IFERROR(PIMExport!CF159*1,IFERROR(SUBSTITUTE(PIMExport!CF159,".",",")*1,PIMExport!CF159))</f>
        <v>0</v>
      </c>
      <c r="CG161" s="47">
        <f>IFERROR(PIMExport!CG159*1,IFERROR(SUBSTITUTE(PIMExport!CG159,".",",")*1,PIMExport!CG159))</f>
        <v>0</v>
      </c>
      <c r="CH161" s="47">
        <f>IFERROR(PIMExport!CH159*1,IFERROR(SUBSTITUTE(PIMExport!CH159,".",",")*1,PIMExport!CH159))</f>
        <v>0</v>
      </c>
      <c r="CI161" s="47">
        <f>IFERROR(PIMExport!CI159*1,IFERROR(SUBSTITUTE(PIMExport!CI159,".",",")*1,PIMExport!CI159))</f>
        <v>0</v>
      </c>
      <c r="CJ161" s="47">
        <f>IFERROR(PIMExport!CJ159*1,IFERROR(SUBSTITUTE(PIMExport!CJ159,".",",")*1,PIMExport!CJ159))</f>
        <v>0</v>
      </c>
      <c r="CK161" s="47">
        <f>IFERROR(PIMExport!CK159*1,IFERROR(SUBSTITUTE(PIMExport!CK159,".",",")*1,PIMExport!CK159))</f>
        <v>0</v>
      </c>
      <c r="CL161" s="47">
        <f>IFERROR(PIMExport!CL159*1,IFERROR(SUBSTITUTE(PIMExport!CL159,".",",")*1,PIMExport!CL159))</f>
        <v>0</v>
      </c>
      <c r="CM161" s="47">
        <f>IFERROR(PIMExport!CM159*1,IFERROR(SUBSTITUTE(PIMExport!CM159,".",",")*1,PIMExport!CM159))</f>
        <v>0</v>
      </c>
      <c r="CN161" s="47">
        <f>IFERROR(PIMExport!CN159*1,IFERROR(SUBSTITUTE(PIMExport!CN159,".",",")*1,PIMExport!CN159))</f>
        <v>0</v>
      </c>
      <c r="CO161" s="47">
        <f>IFERROR(PIMExport!CO159*1,IFERROR(SUBSTITUTE(PIMExport!CO159,".",",")*1,PIMExport!CO159))</f>
        <v>0</v>
      </c>
      <c r="CP161" s="47">
        <f>IFERROR(PIMExport!CP159*1,IFERROR(SUBSTITUTE(PIMExport!CP159,".",",")*1,PIMExport!CP159))</f>
        <v>0</v>
      </c>
      <c r="CQ161" s="47">
        <f>IFERROR(PIMExport!CQ159*1,IFERROR(SUBSTITUTE(PIMExport!CQ159,".",",")*1,PIMExport!CQ159))</f>
        <v>0</v>
      </c>
      <c r="CR161" s="47">
        <f>IFERROR(PIMExport!CR159*1,IFERROR(SUBSTITUTE(PIMExport!CR159,".",",")*1,PIMExport!CR159))</f>
        <v>0</v>
      </c>
      <c r="CS161" s="47">
        <f>IFERROR(PIMExport!CS159*1,IFERROR(SUBSTITUTE(PIMExport!CS159,".",",")*1,PIMExport!CS159))</f>
        <v>0</v>
      </c>
      <c r="CT161" s="47">
        <f>IFERROR(PIMExport!CT159*1,IFERROR(SUBSTITUTE(PIMExport!CT159,".",",")*1,PIMExport!CT159))</f>
        <v>0</v>
      </c>
      <c r="CU161" s="47">
        <f>IFERROR(PIMExport!CU159*1,IFERROR(SUBSTITUTE(PIMExport!CU159,".",",")*1,PIMExport!CU159))</f>
        <v>120</v>
      </c>
      <c r="CV161" s="47">
        <f>IFERROR(PIMExport!CV159*1,IFERROR(SUBSTITUTE(PIMExport!CV159,".",",")*1,PIMExport!CV159))</f>
        <v>0</v>
      </c>
      <c r="CW161" s="47">
        <f>IFERROR(PIMExport!CW159*1,IFERROR(SUBSTITUTE(PIMExport!CW159,".",",")*1,PIMExport!CW159))</f>
        <v>0</v>
      </c>
      <c r="CX161" s="47">
        <f>IFERROR(PIMExport!CX159*1,IFERROR(SUBSTITUTE(PIMExport!CX159,".",",")*1,PIMExport!CX159))</f>
        <v>0</v>
      </c>
      <c r="CY161" s="47">
        <f>IFERROR(PIMExport!CY159*1,IFERROR(SUBSTITUTE(PIMExport!CY159,".",",")*1,PIMExport!CY159))</f>
        <v>0</v>
      </c>
      <c r="CZ161" s="47">
        <f>IFERROR(PIMExport!CZ159*1,IFERROR(SUBSTITUTE(PIMExport!CZ159,".",",")*1,PIMExport!CZ159))</f>
        <v>0</v>
      </c>
      <c r="DA161" s="47">
        <f>IFERROR(PIMExport!DA159*1,IFERROR(SUBSTITUTE(PIMExport!DA159,".",",")*1,PIMExport!DA159))</f>
        <v>150</v>
      </c>
      <c r="DB161" s="47">
        <f>IFERROR(PIMExport!DB159*1,IFERROR(SUBSTITUTE(PIMExport!DB159,".",",")*1,PIMExport!DB159))</f>
        <v>0</v>
      </c>
      <c r="DC161" s="47">
        <f>IFERROR(PIMExport!DC159*1,IFERROR(SUBSTITUTE(PIMExport!DC159,".",",")*1,PIMExport!DC159))</f>
        <v>0</v>
      </c>
      <c r="DD161" s="47">
        <f>IFERROR(PIMExport!DD159*1,IFERROR(SUBSTITUTE(PIMExport!DD159,".",",")*1,PIMExport!DD159))</f>
        <v>0</v>
      </c>
      <c r="DE161" s="47">
        <f>IFERROR(PIMExport!DE159*1,IFERROR(SUBSTITUTE(PIMExport!DE159,".",",")*1,PIMExport!DE159))</f>
        <v>0</v>
      </c>
      <c r="DF161" s="47">
        <f>IFERROR(PIMExport!DF159*1,IFERROR(SUBSTITUTE(PIMExport!DF159,".",",")*1,PIMExport!DF159))</f>
        <v>0</v>
      </c>
      <c r="DG161" s="47">
        <f>IFERROR(PIMExport!DG159*1,IFERROR(SUBSTITUTE(PIMExport!DG159,".",",")*1,PIMExport!DG159))</f>
        <v>0</v>
      </c>
      <c r="DH161" s="47" t="str">
        <f>IFERROR(PIMExport!DH159*1,IFERROR(SUBSTITUTE(PIMExport!DH159,".",",")*1,PIMExport!DH159))</f>
        <v>Equal to or better than 0.100 mm</v>
      </c>
      <c r="DI161" s="47" t="str">
        <f>IFERROR(PIMExport!DI159*1,IFERROR(SUBSTITUTE(PIMExport!DI159,".",",")*1,PIMExport!DI159))</f>
        <v>16 ATL 5</v>
      </c>
      <c r="DJ161" s="47" t="str">
        <f>IFERROR(PIMExport!DJ159*1,IFERROR(SUBSTITUTE(PIMExport!DJ159,".",",")*1,PIMExport!DJ159))</f>
        <v>50 x 50 mm</v>
      </c>
      <c r="DK161" s="47">
        <f>IFERROR(PIMExport!DK159*1,IFERROR(SUBSTITUTE(PIMExport!DK159,".",",")*1,PIMExport!DK159))</f>
        <v>0</v>
      </c>
      <c r="DL161" s="47">
        <f>IFERROR(PIMExport!DL159*1,IFERROR(SUBSTITUTE(PIMExport!DL159,".",",")*1,PIMExport!DL159))</f>
        <v>500</v>
      </c>
      <c r="DM161" s="47">
        <f>IFERROR(PIMExport!DM159*1,IFERROR(SUBSTITUTE(PIMExport!DM159,".",",")*1,PIMExport!DM159))</f>
        <v>2010</v>
      </c>
      <c r="DN161" s="47">
        <f>IFERROR(PIMExport!DN159*1,IFERROR(SUBSTITUTE(PIMExport!DN159,".",",")*1,PIMExport!DN159))</f>
        <v>0</v>
      </c>
      <c r="DO161" s="47">
        <f>IFERROR(PIMExport!DO159*1,IFERROR(SUBSTITUTE(PIMExport!DO159,".",",")*1,PIMExport!DO159))</f>
        <v>0</v>
      </c>
    </row>
    <row r="162" spans="1:119">
      <c r="A162" s="47" t="str">
        <f>IFERROR(PIMExport!A160*1,IFERROR(SUBSTITUTE(PIMExport!A160,".",",")*1,PIMExport!A160))</f>
        <v>WHZ08Z200-N</v>
      </c>
      <c r="B162" s="47" t="str">
        <f>IFERROR(PIMExport!B160*1,IFERROR(SUBSTITUTE(PIMExport!B160,".",",")*1,PIMExport!B160))</f>
        <v>Belt, Moving Profile</v>
      </c>
      <c r="C162" s="47" t="str">
        <f>IFERROR(PIMExport!C160*1,IFERROR(SUBSTITUTE(PIMExport!C160,".",",")*1,PIMExport!C160))</f>
        <v>Wheel</v>
      </c>
      <c r="D162" s="47">
        <f>IFERROR(PIMExport!D160*1,IFERROR(SUBSTITUTE(PIMExport!D160,".",",")*1,PIMExport!D160))</f>
        <v>3000</v>
      </c>
      <c r="E162" s="47">
        <f>IFERROR(PIMExport!E160*1,IFERROR(SUBSTITUTE(PIMExport!E160,".",",")*1,PIMExport!E160))</f>
        <v>6.65</v>
      </c>
      <c r="F162" s="47">
        <f>IFERROR(PIMExport!F160*1,IFERROR(SUBSTITUTE(PIMExport!F160,".",",")*1,PIMExport!F160))</f>
        <v>0</v>
      </c>
      <c r="G162" s="47">
        <f>IFERROR(PIMExport!G160*1,IFERROR(SUBSTITUTE(PIMExport!G160,".",",")*1,PIMExport!G160))</f>
        <v>11.2</v>
      </c>
      <c r="H162" s="47">
        <f>IFERROR(PIMExport!H160*1,IFERROR(SUBSTITUTE(PIMExport!H160,".",",")*1,PIMExport!H160))</f>
        <v>0.91</v>
      </c>
      <c r="I162" s="47">
        <f>IFERROR(PIMExport!I160*1,IFERROR(SUBSTITUTE(PIMExport!I160,".",",")*1,PIMExport!I160))</f>
        <v>220</v>
      </c>
      <c r="J162" s="47">
        <f>IFERROR(PIMExport!J160*1,IFERROR(SUBSTITUTE(PIMExport!J160,".",",")*1,PIMExport!J160))</f>
        <v>65</v>
      </c>
      <c r="K162" s="47">
        <f>IFERROR(PIMExport!K160*1,IFERROR(SUBSTITUTE(PIMExport!K160,".",",")*1,PIMExport!K160))</f>
        <v>45</v>
      </c>
      <c r="L162" s="47">
        <f>IFERROR(PIMExport!L160*1,IFERROR(SUBSTITUTE(PIMExport!L160,".",",")*1,PIMExport!L160))</f>
        <v>1.21E-4</v>
      </c>
      <c r="M162" s="47">
        <f>IFERROR(PIMExport!M160*1,IFERROR(SUBSTITUTE(PIMExport!M160,".",",")*1,PIMExport!M160))</f>
        <v>1</v>
      </c>
      <c r="N162" s="47">
        <f>IFERROR(PIMExport!N160*1,IFERROR(SUBSTITUTE(PIMExport!N160,".",",")*1,PIMExport!N160))</f>
        <v>150</v>
      </c>
      <c r="O162" s="47">
        <f>IFERROR(PIMExport!O160*1,IFERROR(SUBSTITUTE(PIMExport!O160,".",",")*1,PIMExport!O160))</f>
        <v>1500</v>
      </c>
      <c r="P162" s="47">
        <f>IFERROR(PIMExport!P160*1,IFERROR(SUBSTITUTE(PIMExport!P160,".",",")*1,PIMExport!P160))</f>
        <v>3000</v>
      </c>
      <c r="Q162" s="47">
        <f>IFERROR(PIMExport!Q160*1,IFERROR(SUBSTITUTE(PIMExport!Q160,".",",")*1,PIMExport!Q160))</f>
        <v>2.4</v>
      </c>
      <c r="R162" s="47">
        <f>IFERROR(PIMExport!R160*1,IFERROR(SUBSTITUTE(PIMExport!R160,".",",")*1,PIMExport!R160))</f>
        <v>3.5</v>
      </c>
      <c r="S162" s="47">
        <f>IFERROR(PIMExport!S160*1,IFERROR(SUBSTITUTE(PIMExport!S160,".",",")*1,PIMExport!S160))</f>
        <v>5</v>
      </c>
      <c r="T162" s="47">
        <f>IFERROR(PIMExport!T160*1,IFERROR(SUBSTITUTE(PIMExport!T160,".",",")*1,PIMExport!T160))</f>
        <v>20</v>
      </c>
      <c r="U162" s="47">
        <f>IFERROR(PIMExport!U160*1,IFERROR(SUBSTITUTE(PIMExport!U160,".",",")*1,PIMExport!U160))</f>
        <v>0.01</v>
      </c>
      <c r="V162" s="47">
        <f>IFERROR(PIMExport!V160*1,IFERROR(SUBSTITUTE(PIMExport!V160,".",",")*1,PIMExport!V160))</f>
        <v>0</v>
      </c>
      <c r="W162" s="47">
        <f>IFERROR(PIMExport!W160*1,IFERROR(SUBSTITUTE(PIMExport!W160,".",",")*1,PIMExport!W160))</f>
        <v>0.5</v>
      </c>
      <c r="X162" s="47">
        <f>IFERROR(PIMExport!X160*1,IFERROR(SUBSTITUTE(PIMExport!X160,".",",")*1,PIMExport!X160))</f>
        <v>3</v>
      </c>
      <c r="Y162" s="47">
        <f>IFERROR(PIMExport!Y160*1,IFERROR(SUBSTITUTE(PIMExport!Y160,".",",")*1,PIMExport!Y160))</f>
        <v>2700</v>
      </c>
      <c r="Z162" s="47">
        <f>IFERROR(PIMExport!Z160*1,IFERROR(SUBSTITUTE(PIMExport!Z160,".",",")*1,PIMExport!Z160))</f>
        <v>2800</v>
      </c>
      <c r="AA162" s="47">
        <f>IFERROR(PIMExport!AA160*1,IFERROR(SUBSTITUTE(PIMExport!AA160,".",",")*1,PIMExport!AA160))</f>
        <v>2300</v>
      </c>
      <c r="AB162" s="47">
        <f>IFERROR(PIMExport!AB160*1,IFERROR(SUBSTITUTE(PIMExport!AB160,".",",")*1,PIMExport!AB160))</f>
        <v>0</v>
      </c>
      <c r="AC162" s="47">
        <f>IFERROR(PIMExport!AC160*1,IFERROR(SUBSTITUTE(PIMExport!AC160,".",",")*1,PIMExport!AC160))</f>
        <v>280</v>
      </c>
      <c r="AD162" s="47">
        <f>IFERROR(PIMExport!AD160*1,IFERROR(SUBSTITUTE(PIMExport!AD160,".",",")*1,PIMExport!AD160))</f>
        <v>90</v>
      </c>
      <c r="AE162" s="47">
        <f>IFERROR(PIMExport!AE160*1,IFERROR(SUBSTITUTE(PIMExport!AE160,".",",")*1,PIMExport!AE160))</f>
        <v>882</v>
      </c>
      <c r="AF162" s="47">
        <f>IFERROR(PIMExport!AF160*1,IFERROR(SUBSTITUTE(PIMExport!AF160,".",",")*1,PIMExport!AF160))</f>
        <v>2100</v>
      </c>
      <c r="AG162" s="47">
        <f>IFERROR(PIMExport!AG160*1,IFERROR(SUBSTITUTE(PIMExport!AG160,".",",")*1,PIMExport!AG160))</f>
        <v>75</v>
      </c>
      <c r="AH162" s="47">
        <f>IFERROR(PIMExport!AH160*1,IFERROR(SUBSTITUTE(PIMExport!AH160,".",",")*1,PIMExport!AH160))</f>
        <v>230</v>
      </c>
      <c r="AI162" s="47">
        <f>IFERROR(PIMExport!AI160*1,IFERROR(SUBSTITUTE(PIMExport!AI160,".",",")*1,PIMExport!AI160))</f>
        <v>100</v>
      </c>
      <c r="AJ162" s="47">
        <f>IFERROR(PIMExport!AJ160*1,IFERROR(SUBSTITUTE(PIMExport!AJ160,".",",")*1,PIMExport!AJ160))</f>
        <v>0</v>
      </c>
      <c r="AK162" s="47">
        <f>IFERROR(PIMExport!AK160*1,IFERROR(SUBSTITUTE(PIMExport!AK160,".",",")*1,PIMExport!AK160))</f>
        <v>0</v>
      </c>
      <c r="AL162" s="47">
        <f>IFERROR(PIMExport!AL160*1,IFERROR(SUBSTITUTE(PIMExport!AL160,".",",")*1,PIMExport!AL160))</f>
        <v>10</v>
      </c>
      <c r="AM162" s="47">
        <f>IFERROR(PIMExport!AM160*1,IFERROR(SUBSTITUTE(PIMExport!AM160,".",",")*1,PIMExport!AM160))</f>
        <v>40</v>
      </c>
      <c r="AN162" s="47">
        <f>IFERROR(PIMExport!AN160*1,IFERROR(SUBSTITUTE(PIMExport!AN160,".",",")*1,PIMExport!AN160))</f>
        <v>1</v>
      </c>
      <c r="AO162" s="47">
        <f>IFERROR(PIMExport!AO160*1,IFERROR(SUBSTITUTE(PIMExport!AO160,".",",")*1,PIMExport!AO160))</f>
        <v>0</v>
      </c>
      <c r="AP162" s="47">
        <f>IFERROR(PIMExport!AP160*1,IFERROR(SUBSTITUTE(PIMExport!AP160,".",",")*1,PIMExport!AP160))</f>
        <v>0</v>
      </c>
      <c r="AQ162" s="47">
        <f>IFERROR(PIMExport!AQ160*1,IFERROR(SUBSTITUTE(PIMExport!AQ160,".",",")*1,PIMExport!AQ160))</f>
        <v>4100</v>
      </c>
      <c r="AR162" s="47">
        <f>IFERROR(PIMExport!AR160*1,IFERROR(SUBSTITUTE(PIMExport!AR160,".",",")*1,PIMExport!AR160))</f>
        <v>22.8</v>
      </c>
      <c r="AS162" s="47">
        <f>IFERROR(PIMExport!AS160*1,IFERROR(SUBSTITUTE(PIMExport!AS160,".",",")*1,PIMExport!AS160))</f>
        <v>500</v>
      </c>
      <c r="AT162" s="47">
        <f>IFERROR(PIMExport!AT160*1,IFERROR(SUBSTITUTE(PIMExport!AT160,".",",")*1,PIMExport!AT160))</f>
        <v>1</v>
      </c>
      <c r="AU162" s="47">
        <f>IFERROR(PIMExport!AU160*1,IFERROR(SUBSTITUTE(PIMExport!AU160,".",",")*1,PIMExport!AU160))</f>
        <v>0.5</v>
      </c>
      <c r="AV162" s="47">
        <f>IFERROR(PIMExport!AV160*1,IFERROR(SUBSTITUTE(PIMExport!AV160,".",",")*1,PIMExport!AV160))</f>
        <v>3.1</v>
      </c>
      <c r="AW162" s="47">
        <f>IFERROR(PIMExport!AW160*1,IFERROR(SUBSTITUTE(PIMExport!AW160,".",",")*1,PIMExport!AW160))</f>
        <v>3.6</v>
      </c>
      <c r="AX162" s="47">
        <f>IFERROR(PIMExport!AX160*1,IFERROR(SUBSTITUTE(PIMExport!AX160,".",",")*1,PIMExport!AX160))</f>
        <v>1110</v>
      </c>
      <c r="AY162" s="47">
        <f>IFERROR(PIMExport!AY160*1,IFERROR(SUBSTITUTE(PIMExport!AY160,".",",")*1,PIMExport!AY160))</f>
        <v>0</v>
      </c>
      <c r="AZ162" s="47">
        <f>IFERROR(PIMExport!AZ160*1,IFERROR(SUBSTITUTE(PIMExport!AZ160,".",",")*1,PIMExport!AZ160))</f>
        <v>21600</v>
      </c>
      <c r="BA162" s="47">
        <f>IFERROR(PIMExport!BA160*1,IFERROR(SUBSTITUTE(PIMExport!BA160,".",",")*1,PIMExport!BA160))</f>
        <v>9800</v>
      </c>
      <c r="BB162" s="47">
        <f>IFERROR(PIMExport!BB160*1,IFERROR(SUBSTITUTE(PIMExport!BB160,".",",")*1,PIMExport!BB160))</f>
        <v>63.66</v>
      </c>
      <c r="BC162" s="47">
        <f>IFERROR(PIMExport!BC160*1,IFERROR(SUBSTITUTE(PIMExport!BC160,".",",")*1,PIMExport!BC160))</f>
        <v>70</v>
      </c>
      <c r="BD162" s="47">
        <f>IFERROR(PIMExport!BD160*1,IFERROR(SUBSTITUTE(PIMExport!BD160,".",",")*1,PIMExport!BD160))</f>
        <v>70</v>
      </c>
      <c r="BE162" s="47">
        <f>IFERROR(PIMExport!BE160*1,IFERROR(SUBSTITUTE(PIMExport!BE160,".",",")*1,PIMExport!BE160))</f>
        <v>34</v>
      </c>
      <c r="BF162" s="47">
        <f>IFERROR(PIMExport!BF160*1,IFERROR(SUBSTITUTE(PIMExport!BF160,".",",")*1,PIMExport!BF160))</f>
        <v>0</v>
      </c>
      <c r="BG162" s="47">
        <f>IFERROR(PIMExport!BG160*1,IFERROR(SUBSTITUTE(PIMExport!BG160,".",",")*1,PIMExport!BG160))</f>
        <v>410</v>
      </c>
      <c r="BH162" s="47">
        <f>IFERROR(PIMExport!BH160*1,IFERROR(SUBSTITUTE(PIMExport!BH160,".",",")*1,PIMExport!BH160))</f>
        <v>0</v>
      </c>
      <c r="BI162" s="47">
        <f>IFERROR(PIMExport!BI160*1,IFERROR(SUBSTITUTE(PIMExport!BI160,".",",")*1,PIMExport!BI160))</f>
        <v>0</v>
      </c>
      <c r="BJ162" s="47">
        <f>IFERROR(PIMExport!BJ160*1,IFERROR(SUBSTITUTE(PIMExport!BJ160,".",",")*1,PIMExport!BJ160))</f>
        <v>0</v>
      </c>
      <c r="BK162" s="47">
        <f>IFERROR(PIMExport!BK160*1,IFERROR(SUBSTITUTE(PIMExport!BK160,".",",")*1,PIMExport!BK160))</f>
        <v>0</v>
      </c>
      <c r="BL162" s="47">
        <f>IFERROR(PIMExport!BL160*1,IFERROR(SUBSTITUTE(PIMExport!BL160,".",",")*1,PIMExport!BL160))</f>
        <v>0</v>
      </c>
      <c r="BM162" s="47">
        <f>IFERROR(PIMExport!BM160*1,IFERROR(SUBSTITUTE(PIMExport!BM160,".",",")*1,PIMExport!BM160))</f>
        <v>0</v>
      </c>
      <c r="BN162" s="47">
        <f>IFERROR(PIMExport!BN160*1,IFERROR(SUBSTITUTE(PIMExport!BN160,".",",")*1,PIMExport!BN160))</f>
        <v>0</v>
      </c>
      <c r="BO162" s="47">
        <f>IFERROR(PIMExport!BO160*1,IFERROR(SUBSTITUTE(PIMExport!BO160,".",",")*1,PIMExport!BO160))</f>
        <v>0</v>
      </c>
      <c r="BP162" s="47">
        <f>IFERROR(PIMExport!BP160*1,IFERROR(SUBSTITUTE(PIMExport!BP160,".",",")*1,PIMExport!BP160))</f>
        <v>0</v>
      </c>
      <c r="BQ162" s="47">
        <f>IFERROR(PIMExport!BQ160*1,IFERROR(SUBSTITUTE(PIMExport!BQ160,".",",")*1,PIMExport!BQ160))</f>
        <v>0</v>
      </c>
      <c r="BR162" s="47">
        <f>IFERROR(PIMExport!BR160*1,IFERROR(SUBSTITUTE(PIMExport!BR160,".",",")*1,PIMExport!BR160))</f>
        <v>0</v>
      </c>
      <c r="BS162" s="47">
        <f>IFERROR(PIMExport!BS160*1,IFERROR(SUBSTITUTE(PIMExport!BS160,".",",")*1,PIMExport!BS160))</f>
        <v>0</v>
      </c>
      <c r="BT162" s="47">
        <f>IFERROR(PIMExport!BT160*1,IFERROR(SUBSTITUTE(PIMExport!BT160,".",",")*1,PIMExport!BT160))</f>
        <v>0</v>
      </c>
      <c r="BU162" s="47">
        <f>IFERROR(PIMExport!BU160*1,IFERROR(SUBSTITUTE(PIMExport!BU160,".",",")*1,PIMExport!BU160))</f>
        <v>0</v>
      </c>
      <c r="BV162" s="47">
        <f>IFERROR(PIMExport!BV160*1,IFERROR(SUBSTITUTE(PIMExport!BV160,".",",")*1,PIMExport!BV160))</f>
        <v>0</v>
      </c>
      <c r="BW162" s="47">
        <f>IFERROR(PIMExport!BW160*1,IFERROR(SUBSTITUTE(PIMExport!BW160,".",",")*1,PIMExport!BW160))</f>
        <v>0</v>
      </c>
      <c r="BX162" s="47">
        <f>IFERROR(PIMExport!BX160*1,IFERROR(SUBSTITUTE(PIMExport!BX160,".",",")*1,PIMExport!BX160))</f>
        <v>0</v>
      </c>
      <c r="BY162" s="47">
        <f>IFERROR(PIMExport!BY160*1,IFERROR(SUBSTITUTE(PIMExport!BY160,".",",")*1,PIMExport!BY160))</f>
        <v>0</v>
      </c>
      <c r="BZ162" s="47">
        <f>IFERROR(PIMExport!BZ160*1,IFERROR(SUBSTITUTE(PIMExport!BZ160,".",",")*1,PIMExport!BZ160))</f>
        <v>0</v>
      </c>
      <c r="CA162" s="47">
        <f>IFERROR(PIMExport!CA160*1,IFERROR(SUBSTITUTE(PIMExport!CA160,".",",")*1,PIMExport!CA160))</f>
        <v>0</v>
      </c>
      <c r="CB162" s="47">
        <f>IFERROR(PIMExport!CB160*1,IFERROR(SUBSTITUTE(PIMExport!CB160,".",",")*1,PIMExport!CB160))</f>
        <v>0</v>
      </c>
      <c r="CC162" s="47">
        <f>IFERROR(PIMExport!CC160*1,IFERROR(SUBSTITUTE(PIMExport!CC160,".",",")*1,PIMExport!CC160))</f>
        <v>0</v>
      </c>
      <c r="CD162" s="47">
        <f>IFERROR(PIMExport!CD160*1,IFERROR(SUBSTITUTE(PIMExport!CD160,".",",")*1,PIMExport!CD160))</f>
        <v>0</v>
      </c>
      <c r="CE162" s="47">
        <f>IFERROR(PIMExport!CE160*1,IFERROR(SUBSTITUTE(PIMExport!CE160,".",",")*1,PIMExport!CE160))</f>
        <v>0</v>
      </c>
      <c r="CF162" s="47">
        <f>IFERROR(PIMExport!CF160*1,IFERROR(SUBSTITUTE(PIMExport!CF160,".",",")*1,PIMExport!CF160))</f>
        <v>0</v>
      </c>
      <c r="CG162" s="47">
        <f>IFERROR(PIMExport!CG160*1,IFERROR(SUBSTITUTE(PIMExport!CG160,".",",")*1,PIMExport!CG160))</f>
        <v>0</v>
      </c>
      <c r="CH162" s="47">
        <f>IFERROR(PIMExport!CH160*1,IFERROR(SUBSTITUTE(PIMExport!CH160,".",",")*1,PIMExport!CH160))</f>
        <v>0</v>
      </c>
      <c r="CI162" s="47">
        <f>IFERROR(PIMExport!CI160*1,IFERROR(SUBSTITUTE(PIMExport!CI160,".",",")*1,PIMExport!CI160))</f>
        <v>0</v>
      </c>
      <c r="CJ162" s="47">
        <f>IFERROR(PIMExport!CJ160*1,IFERROR(SUBSTITUTE(PIMExport!CJ160,".",",")*1,PIMExport!CJ160))</f>
        <v>0</v>
      </c>
      <c r="CK162" s="47">
        <f>IFERROR(PIMExport!CK160*1,IFERROR(SUBSTITUTE(PIMExport!CK160,".",",")*1,PIMExport!CK160))</f>
        <v>0</v>
      </c>
      <c r="CL162" s="47">
        <f>IFERROR(PIMExport!CL160*1,IFERROR(SUBSTITUTE(PIMExport!CL160,".",",")*1,PIMExport!CL160))</f>
        <v>0</v>
      </c>
      <c r="CM162" s="47">
        <f>IFERROR(PIMExport!CM160*1,IFERROR(SUBSTITUTE(PIMExport!CM160,".",",")*1,PIMExport!CM160))</f>
        <v>0</v>
      </c>
      <c r="CN162" s="47">
        <f>IFERROR(PIMExport!CN160*1,IFERROR(SUBSTITUTE(PIMExport!CN160,".",",")*1,PIMExport!CN160))</f>
        <v>0</v>
      </c>
      <c r="CO162" s="47">
        <f>IFERROR(PIMExport!CO160*1,IFERROR(SUBSTITUTE(PIMExport!CO160,".",",")*1,PIMExport!CO160))</f>
        <v>0</v>
      </c>
      <c r="CP162" s="47">
        <f>IFERROR(PIMExport!CP160*1,IFERROR(SUBSTITUTE(PIMExport!CP160,".",",")*1,PIMExport!CP160))</f>
        <v>0</v>
      </c>
      <c r="CQ162" s="47">
        <f>IFERROR(PIMExport!CQ160*1,IFERROR(SUBSTITUTE(PIMExport!CQ160,".",",")*1,PIMExport!CQ160))</f>
        <v>0</v>
      </c>
      <c r="CR162" s="47">
        <f>IFERROR(PIMExport!CR160*1,IFERROR(SUBSTITUTE(PIMExport!CR160,".",",")*1,PIMExport!CR160))</f>
        <v>0</v>
      </c>
      <c r="CS162" s="47">
        <f>IFERROR(PIMExport!CS160*1,IFERROR(SUBSTITUTE(PIMExport!CS160,".",",")*1,PIMExport!CS160))</f>
        <v>0</v>
      </c>
      <c r="CT162" s="47">
        <f>IFERROR(PIMExport!CT160*1,IFERROR(SUBSTITUTE(PIMExport!CT160,".",",")*1,PIMExport!CT160))</f>
        <v>0</v>
      </c>
      <c r="CU162" s="47">
        <f>IFERROR(PIMExport!CU160*1,IFERROR(SUBSTITUTE(PIMExport!CU160,".",",")*1,PIMExport!CU160))</f>
        <v>200</v>
      </c>
      <c r="CV162" s="47">
        <f>IFERROR(PIMExport!CV160*1,IFERROR(SUBSTITUTE(PIMExport!CV160,".",",")*1,PIMExport!CV160))</f>
        <v>0</v>
      </c>
      <c r="CW162" s="47">
        <f>IFERROR(PIMExport!CW160*1,IFERROR(SUBSTITUTE(PIMExport!CW160,".",",")*1,PIMExport!CW160))</f>
        <v>0</v>
      </c>
      <c r="CX162" s="47">
        <f>IFERROR(PIMExport!CX160*1,IFERROR(SUBSTITUTE(PIMExport!CX160,".",",")*1,PIMExport!CX160))</f>
        <v>0</v>
      </c>
      <c r="CY162" s="47">
        <f>IFERROR(PIMExport!CY160*1,IFERROR(SUBSTITUTE(PIMExport!CY160,".",",")*1,PIMExport!CY160))</f>
        <v>0</v>
      </c>
      <c r="CZ162" s="47">
        <f>IFERROR(PIMExport!CZ160*1,IFERROR(SUBSTITUTE(PIMExport!CZ160,".",",")*1,PIMExport!CZ160))</f>
        <v>0</v>
      </c>
      <c r="DA162" s="47">
        <f>IFERROR(PIMExport!DA160*1,IFERROR(SUBSTITUTE(PIMExport!DA160,".",",")*1,PIMExport!DA160))</f>
        <v>500</v>
      </c>
      <c r="DB162" s="47">
        <f>IFERROR(PIMExport!DB160*1,IFERROR(SUBSTITUTE(PIMExport!DB160,".",",")*1,PIMExport!DB160))</f>
        <v>0</v>
      </c>
      <c r="DC162" s="47">
        <f>IFERROR(PIMExport!DC160*1,IFERROR(SUBSTITUTE(PIMExport!DC160,".",",")*1,PIMExport!DC160))</f>
        <v>0</v>
      </c>
      <c r="DD162" s="47">
        <f>IFERROR(PIMExport!DD160*1,IFERROR(SUBSTITUTE(PIMExport!DD160,".",",")*1,PIMExport!DD160))</f>
        <v>0</v>
      </c>
      <c r="DE162" s="47">
        <f>IFERROR(PIMExport!DE160*1,IFERROR(SUBSTITUTE(PIMExport!DE160,".",",")*1,PIMExport!DE160))</f>
        <v>0</v>
      </c>
      <c r="DF162" s="47">
        <f>IFERROR(PIMExport!DF160*1,IFERROR(SUBSTITUTE(PIMExport!DF160,".",",")*1,PIMExport!DF160))</f>
        <v>0</v>
      </c>
      <c r="DG162" s="47">
        <f>IFERROR(PIMExport!DG160*1,IFERROR(SUBSTITUTE(PIMExport!DG160,".",",")*1,PIMExport!DG160))</f>
        <v>0</v>
      </c>
      <c r="DH162" s="47" t="str">
        <f>IFERROR(PIMExport!DH160*1,IFERROR(SUBSTITUTE(PIMExport!DH160,".",",")*1,PIMExport!DH160))</f>
        <v>Equal to or better than 0.100 mm</v>
      </c>
      <c r="DI162" s="47" t="str">
        <f>IFERROR(PIMExport!DI160*1,IFERROR(SUBSTITUTE(PIMExport!DI160,".",",")*1,PIMExport!DI160))</f>
        <v>32 ATL 5</v>
      </c>
      <c r="DJ162" s="47" t="str">
        <f>IFERROR(PIMExport!DJ160*1,IFERROR(SUBSTITUTE(PIMExport!DJ160,".",",")*1,PIMExport!DJ160))</f>
        <v>80 x 80 mm</v>
      </c>
      <c r="DK162" s="47">
        <f>IFERROR(PIMExport!DK160*1,IFERROR(SUBSTITUTE(PIMExport!DK160,".",",")*1,PIMExport!DK160))</f>
        <v>0</v>
      </c>
      <c r="DL162" s="47">
        <f>IFERROR(PIMExport!DL160*1,IFERROR(SUBSTITUTE(PIMExport!DL160,".",",")*1,PIMExport!DL160))</f>
        <v>280</v>
      </c>
      <c r="DM162" s="47">
        <f>IFERROR(PIMExport!DM160*1,IFERROR(SUBSTITUTE(PIMExport!DM160,".",",")*1,PIMExport!DM160))</f>
        <v>3410</v>
      </c>
      <c r="DN162" s="47">
        <f>IFERROR(PIMExport!DN160*1,IFERROR(SUBSTITUTE(PIMExport!DN160,".",",")*1,PIMExport!DN160))</f>
        <v>0</v>
      </c>
      <c r="DO162" s="47">
        <f>IFERROR(PIMExport!DO160*1,IFERROR(SUBSTITUTE(PIMExport!DO160,".",",")*1,PIMExport!DO160))</f>
        <v>0</v>
      </c>
    </row>
    <row r="163" spans="1:119">
      <c r="A163" s="47" t="str">
        <f>IFERROR(PIMExport!A161*1,IFERROR(SUBSTITUTE(PIMExport!A161,".",",")*1,PIMExport!A161))</f>
        <v>WHZ08Z200-L</v>
      </c>
      <c r="B163" s="47" t="str">
        <f>IFERROR(PIMExport!B161*1,IFERROR(SUBSTITUTE(PIMExport!B161,".",",")*1,PIMExport!B161))</f>
        <v>Belt, Moving Profile</v>
      </c>
      <c r="C163" s="47" t="str">
        <f>IFERROR(PIMExport!C161*1,IFERROR(SUBSTITUTE(PIMExport!C161,".",",")*1,PIMExport!C161))</f>
        <v>Wheel</v>
      </c>
      <c r="D163" s="47">
        <f>IFERROR(PIMExport!D161*1,IFERROR(SUBSTITUTE(PIMExport!D161,".",",")*1,PIMExport!D161))</f>
        <v>3000</v>
      </c>
      <c r="E163" s="47">
        <f>IFERROR(PIMExport!E161*1,IFERROR(SUBSTITUTE(PIMExport!E161,".",",")*1,PIMExport!E161))</f>
        <v>7.4</v>
      </c>
      <c r="F163" s="47">
        <f>IFERROR(PIMExport!F161*1,IFERROR(SUBSTITUTE(PIMExport!F161,".",",")*1,PIMExport!F161))</f>
        <v>0</v>
      </c>
      <c r="G163" s="47">
        <f>IFERROR(PIMExport!G161*1,IFERROR(SUBSTITUTE(PIMExport!G161,".",",")*1,PIMExport!G161))</f>
        <v>11.2</v>
      </c>
      <c r="H163" s="47">
        <f>IFERROR(PIMExport!H161*1,IFERROR(SUBSTITUTE(PIMExport!H161,".",",")*1,PIMExport!H161))</f>
        <v>0.91</v>
      </c>
      <c r="I163" s="47">
        <f>IFERROR(PIMExport!I161*1,IFERROR(SUBSTITUTE(PIMExport!I161,".",",")*1,PIMExport!I161))</f>
        <v>390</v>
      </c>
      <c r="J163" s="47">
        <f>IFERROR(PIMExport!J161*1,IFERROR(SUBSTITUTE(PIMExport!J161,".",",")*1,PIMExport!J161))</f>
        <v>65</v>
      </c>
      <c r="K163" s="47">
        <f>IFERROR(PIMExport!K161*1,IFERROR(SUBSTITUTE(PIMExport!K161,".",",")*1,PIMExport!K161))</f>
        <v>45</v>
      </c>
      <c r="L163" s="47">
        <f>IFERROR(PIMExport!L161*1,IFERROR(SUBSTITUTE(PIMExport!L161,".",",")*1,PIMExport!L161))</f>
        <v>1.21E-4</v>
      </c>
      <c r="M163" s="47">
        <f>IFERROR(PIMExport!M161*1,IFERROR(SUBSTITUTE(PIMExport!M161,".",",")*1,PIMExport!M161))</f>
        <v>1</v>
      </c>
      <c r="N163" s="47">
        <f>IFERROR(PIMExport!N161*1,IFERROR(SUBSTITUTE(PIMExport!N161,".",",")*1,PIMExport!N161))</f>
        <v>150</v>
      </c>
      <c r="O163" s="47">
        <f>IFERROR(PIMExport!O161*1,IFERROR(SUBSTITUTE(PIMExport!O161,".",",")*1,PIMExport!O161))</f>
        <v>1500</v>
      </c>
      <c r="P163" s="47">
        <f>IFERROR(PIMExport!P161*1,IFERROR(SUBSTITUTE(PIMExport!P161,".",",")*1,PIMExport!P161))</f>
        <v>3000</v>
      </c>
      <c r="Q163" s="47">
        <f>IFERROR(PIMExport!Q161*1,IFERROR(SUBSTITUTE(PIMExport!Q161,".",",")*1,PIMExport!Q161))</f>
        <v>2.4</v>
      </c>
      <c r="R163" s="47">
        <f>IFERROR(PIMExport!R161*1,IFERROR(SUBSTITUTE(PIMExport!R161,".",",")*1,PIMExport!R161))</f>
        <v>3.5</v>
      </c>
      <c r="S163" s="47">
        <f>IFERROR(PIMExport!S161*1,IFERROR(SUBSTITUTE(PIMExport!S161,".",",")*1,PIMExport!S161))</f>
        <v>5</v>
      </c>
      <c r="T163" s="47">
        <f>IFERROR(PIMExport!T161*1,IFERROR(SUBSTITUTE(PIMExport!T161,".",",")*1,PIMExport!T161))</f>
        <v>20</v>
      </c>
      <c r="U163" s="47">
        <f>IFERROR(PIMExport!U161*1,IFERROR(SUBSTITUTE(PIMExport!U161,".",",")*1,PIMExport!U161))</f>
        <v>0.01</v>
      </c>
      <c r="V163" s="47">
        <f>IFERROR(PIMExport!V161*1,IFERROR(SUBSTITUTE(PIMExport!V161,".",",")*1,PIMExport!V161))</f>
        <v>0</v>
      </c>
      <c r="W163" s="47">
        <f>IFERROR(PIMExport!W161*1,IFERROR(SUBSTITUTE(PIMExport!W161,".",",")*1,PIMExport!W161))</f>
        <v>0.5</v>
      </c>
      <c r="X163" s="47">
        <f>IFERROR(PIMExport!X161*1,IFERROR(SUBSTITUTE(PIMExport!X161,".",",")*1,PIMExport!X161))</f>
        <v>3</v>
      </c>
      <c r="Y163" s="47">
        <f>IFERROR(PIMExport!Y161*1,IFERROR(SUBSTITUTE(PIMExport!Y161,".",",")*1,PIMExport!Y161))</f>
        <v>2700</v>
      </c>
      <c r="Z163" s="47">
        <f>IFERROR(PIMExport!Z161*1,IFERROR(SUBSTITUTE(PIMExport!Z161,".",",")*1,PIMExport!Z161))</f>
        <v>2800</v>
      </c>
      <c r="AA163" s="47">
        <f>IFERROR(PIMExport!AA161*1,IFERROR(SUBSTITUTE(PIMExport!AA161,".",",")*1,PIMExport!AA161))</f>
        <v>2300</v>
      </c>
      <c r="AB163" s="47">
        <f>IFERROR(PIMExport!AB161*1,IFERROR(SUBSTITUTE(PIMExport!AB161,".",",")*1,PIMExport!AB161))</f>
        <v>0</v>
      </c>
      <c r="AC163" s="47">
        <f>IFERROR(PIMExport!AC161*1,IFERROR(SUBSTITUTE(PIMExport!AC161,".",",")*1,PIMExport!AC161))</f>
        <v>280</v>
      </c>
      <c r="AD163" s="47">
        <f>IFERROR(PIMExport!AD161*1,IFERROR(SUBSTITUTE(PIMExport!AD161,".",",")*1,PIMExport!AD161))</f>
        <v>90</v>
      </c>
      <c r="AE163" s="47">
        <f>IFERROR(PIMExport!AE161*1,IFERROR(SUBSTITUTE(PIMExport!AE161,".",",")*1,PIMExport!AE161))</f>
        <v>882</v>
      </c>
      <c r="AF163" s="47">
        <f>IFERROR(PIMExport!AF161*1,IFERROR(SUBSTITUTE(PIMExport!AF161,".",",")*1,PIMExport!AF161))</f>
        <v>2100</v>
      </c>
      <c r="AG163" s="47">
        <f>IFERROR(PIMExport!AG161*1,IFERROR(SUBSTITUTE(PIMExport!AG161,".",",")*1,PIMExport!AG161))</f>
        <v>75</v>
      </c>
      <c r="AH163" s="47">
        <f>IFERROR(PIMExport!AH161*1,IFERROR(SUBSTITUTE(PIMExport!AH161,".",",")*1,PIMExport!AH161))</f>
        <v>345</v>
      </c>
      <c r="AI163" s="47">
        <f>IFERROR(PIMExport!AI161*1,IFERROR(SUBSTITUTE(PIMExport!AI161,".",",")*1,PIMExport!AI161))</f>
        <v>150</v>
      </c>
      <c r="AJ163" s="47">
        <f>IFERROR(PIMExport!AJ161*1,IFERROR(SUBSTITUTE(PIMExport!AJ161,".",",")*1,PIMExport!AJ161))</f>
        <v>0</v>
      </c>
      <c r="AK163" s="47">
        <f>IFERROR(PIMExport!AK161*1,IFERROR(SUBSTITUTE(PIMExport!AK161,".",",")*1,PIMExport!AK161))</f>
        <v>0</v>
      </c>
      <c r="AL163" s="47">
        <f>IFERROR(PIMExport!AL161*1,IFERROR(SUBSTITUTE(PIMExport!AL161,".",",")*1,PIMExport!AL161))</f>
        <v>10</v>
      </c>
      <c r="AM163" s="47">
        <f>IFERROR(PIMExport!AM161*1,IFERROR(SUBSTITUTE(PIMExport!AM161,".",",")*1,PIMExport!AM161))</f>
        <v>40</v>
      </c>
      <c r="AN163" s="47">
        <f>IFERROR(PIMExport!AN161*1,IFERROR(SUBSTITUTE(PIMExport!AN161,".",",")*1,PIMExport!AN161))</f>
        <v>1</v>
      </c>
      <c r="AO163" s="47">
        <f>IFERROR(PIMExport!AO161*1,IFERROR(SUBSTITUTE(PIMExport!AO161,".",",")*1,PIMExport!AO161))</f>
        <v>0</v>
      </c>
      <c r="AP163" s="47">
        <f>IFERROR(PIMExport!AP161*1,IFERROR(SUBSTITUTE(PIMExport!AP161,".",",")*1,PIMExport!AP161))</f>
        <v>0</v>
      </c>
      <c r="AQ163" s="47">
        <f>IFERROR(PIMExport!AQ161*1,IFERROR(SUBSTITUTE(PIMExport!AQ161,".",",")*1,PIMExport!AQ161))</f>
        <v>4100</v>
      </c>
      <c r="AR163" s="47">
        <f>IFERROR(PIMExport!AR161*1,IFERROR(SUBSTITUTE(PIMExport!AR161,".",",")*1,PIMExport!AR161))</f>
        <v>22.8</v>
      </c>
      <c r="AS163" s="47">
        <f>IFERROR(PIMExport!AS161*1,IFERROR(SUBSTITUTE(PIMExport!AS161,".",",")*1,PIMExport!AS161))</f>
        <v>500</v>
      </c>
      <c r="AT163" s="47">
        <f>IFERROR(PIMExport!AT161*1,IFERROR(SUBSTITUTE(PIMExport!AT161,".",",")*1,PIMExport!AT161))</f>
        <v>1</v>
      </c>
      <c r="AU163" s="47">
        <f>IFERROR(PIMExport!AU161*1,IFERROR(SUBSTITUTE(PIMExport!AU161,".",",")*1,PIMExport!AU161))</f>
        <v>0.5</v>
      </c>
      <c r="AV163" s="47">
        <f>IFERROR(PIMExport!AV161*1,IFERROR(SUBSTITUTE(PIMExport!AV161,".",",")*1,PIMExport!AV161))</f>
        <v>3.1</v>
      </c>
      <c r="AW163" s="47">
        <f>IFERROR(PIMExport!AW161*1,IFERROR(SUBSTITUTE(PIMExport!AW161,".",",")*1,PIMExport!AW161))</f>
        <v>3.6</v>
      </c>
      <c r="AX163" s="47">
        <f>IFERROR(PIMExport!AX161*1,IFERROR(SUBSTITUTE(PIMExport!AX161,".",",")*1,PIMExport!AX161))</f>
        <v>1110</v>
      </c>
      <c r="AY163" s="47">
        <f>IFERROR(PIMExport!AY161*1,IFERROR(SUBSTITUTE(PIMExport!AY161,".",",")*1,PIMExport!AY161))</f>
        <v>0</v>
      </c>
      <c r="AZ163" s="47">
        <f>IFERROR(PIMExport!AZ161*1,IFERROR(SUBSTITUTE(PIMExport!AZ161,".",",")*1,PIMExport!AZ161))</f>
        <v>21600</v>
      </c>
      <c r="BA163" s="47">
        <f>IFERROR(PIMExport!BA161*1,IFERROR(SUBSTITUTE(PIMExport!BA161,".",",")*1,PIMExport!BA161))</f>
        <v>9800</v>
      </c>
      <c r="BB163" s="47">
        <f>IFERROR(PIMExport!BB161*1,IFERROR(SUBSTITUTE(PIMExport!BB161,".",",")*1,PIMExport!BB161))</f>
        <v>63.66</v>
      </c>
      <c r="BC163" s="47">
        <f>IFERROR(PIMExport!BC161*1,IFERROR(SUBSTITUTE(PIMExport!BC161,".",",")*1,PIMExport!BC161))</f>
        <v>70</v>
      </c>
      <c r="BD163" s="47">
        <f>IFERROR(PIMExport!BD161*1,IFERROR(SUBSTITUTE(PIMExport!BD161,".",",")*1,PIMExport!BD161))</f>
        <v>70</v>
      </c>
      <c r="BE163" s="47">
        <f>IFERROR(PIMExport!BE161*1,IFERROR(SUBSTITUTE(PIMExport!BE161,".",",")*1,PIMExport!BE161))</f>
        <v>34</v>
      </c>
      <c r="BF163" s="47">
        <f>IFERROR(PIMExport!BF161*1,IFERROR(SUBSTITUTE(PIMExport!BF161,".",",")*1,PIMExport!BF161))</f>
        <v>0</v>
      </c>
      <c r="BG163" s="47">
        <f>IFERROR(PIMExport!BG161*1,IFERROR(SUBSTITUTE(PIMExport!BG161,".",",")*1,PIMExport!BG161))</f>
        <v>580</v>
      </c>
      <c r="BH163" s="47">
        <f>IFERROR(PIMExport!BH161*1,IFERROR(SUBSTITUTE(PIMExport!BH161,".",",")*1,PIMExport!BH161))</f>
        <v>0</v>
      </c>
      <c r="BI163" s="47">
        <f>IFERROR(PIMExport!BI161*1,IFERROR(SUBSTITUTE(PIMExport!BI161,".",",")*1,PIMExport!BI161))</f>
        <v>0</v>
      </c>
      <c r="BJ163" s="47">
        <f>IFERROR(PIMExport!BJ161*1,IFERROR(SUBSTITUTE(PIMExport!BJ161,".",",")*1,PIMExport!BJ161))</f>
        <v>0</v>
      </c>
      <c r="BK163" s="47">
        <f>IFERROR(PIMExport!BK161*1,IFERROR(SUBSTITUTE(PIMExport!BK161,".",",")*1,PIMExport!BK161))</f>
        <v>0</v>
      </c>
      <c r="BL163" s="47">
        <f>IFERROR(PIMExport!BL161*1,IFERROR(SUBSTITUTE(PIMExport!BL161,".",",")*1,PIMExport!BL161))</f>
        <v>0</v>
      </c>
      <c r="BM163" s="47">
        <f>IFERROR(PIMExport!BM161*1,IFERROR(SUBSTITUTE(PIMExport!BM161,".",",")*1,PIMExport!BM161))</f>
        <v>0</v>
      </c>
      <c r="BN163" s="47">
        <f>IFERROR(PIMExport!BN161*1,IFERROR(SUBSTITUTE(PIMExport!BN161,".",",")*1,PIMExport!BN161))</f>
        <v>0</v>
      </c>
      <c r="BO163" s="47">
        <f>IFERROR(PIMExport!BO161*1,IFERROR(SUBSTITUTE(PIMExport!BO161,".",",")*1,PIMExport!BO161))</f>
        <v>0</v>
      </c>
      <c r="BP163" s="47">
        <f>IFERROR(PIMExport!BP161*1,IFERROR(SUBSTITUTE(PIMExport!BP161,".",",")*1,PIMExport!BP161))</f>
        <v>0</v>
      </c>
      <c r="BQ163" s="47">
        <f>IFERROR(PIMExport!BQ161*1,IFERROR(SUBSTITUTE(PIMExport!BQ161,".",",")*1,PIMExport!BQ161))</f>
        <v>0</v>
      </c>
      <c r="BR163" s="47">
        <f>IFERROR(PIMExport!BR161*1,IFERROR(SUBSTITUTE(PIMExport!BR161,".",",")*1,PIMExport!BR161))</f>
        <v>0</v>
      </c>
      <c r="BS163" s="47">
        <f>IFERROR(PIMExport!BS161*1,IFERROR(SUBSTITUTE(PIMExport!BS161,".",",")*1,PIMExport!BS161))</f>
        <v>0</v>
      </c>
      <c r="BT163" s="47">
        <f>IFERROR(PIMExport!BT161*1,IFERROR(SUBSTITUTE(PIMExport!BT161,".",",")*1,PIMExport!BT161))</f>
        <v>0</v>
      </c>
      <c r="BU163" s="47">
        <f>IFERROR(PIMExport!BU161*1,IFERROR(SUBSTITUTE(PIMExport!BU161,".",",")*1,PIMExport!BU161))</f>
        <v>0</v>
      </c>
      <c r="BV163" s="47">
        <f>IFERROR(PIMExport!BV161*1,IFERROR(SUBSTITUTE(PIMExport!BV161,".",",")*1,PIMExport!BV161))</f>
        <v>0</v>
      </c>
      <c r="BW163" s="47">
        <f>IFERROR(PIMExport!BW161*1,IFERROR(SUBSTITUTE(PIMExport!BW161,".",",")*1,PIMExport!BW161))</f>
        <v>0</v>
      </c>
      <c r="BX163" s="47">
        <f>IFERROR(PIMExport!BX161*1,IFERROR(SUBSTITUTE(PIMExport!BX161,".",",")*1,PIMExport!BX161))</f>
        <v>0</v>
      </c>
      <c r="BY163" s="47">
        <f>IFERROR(PIMExport!BY161*1,IFERROR(SUBSTITUTE(PIMExport!BY161,".",",")*1,PIMExport!BY161))</f>
        <v>0</v>
      </c>
      <c r="BZ163" s="47">
        <f>IFERROR(PIMExport!BZ161*1,IFERROR(SUBSTITUTE(PIMExport!BZ161,".",",")*1,PIMExport!BZ161))</f>
        <v>0</v>
      </c>
      <c r="CA163" s="47">
        <f>IFERROR(PIMExport!CA161*1,IFERROR(SUBSTITUTE(PIMExport!CA161,".",",")*1,PIMExport!CA161))</f>
        <v>0</v>
      </c>
      <c r="CB163" s="47">
        <f>IFERROR(PIMExport!CB161*1,IFERROR(SUBSTITUTE(PIMExport!CB161,".",",")*1,PIMExport!CB161))</f>
        <v>0</v>
      </c>
      <c r="CC163" s="47">
        <f>IFERROR(PIMExport!CC161*1,IFERROR(SUBSTITUTE(PIMExport!CC161,".",",")*1,PIMExport!CC161))</f>
        <v>0</v>
      </c>
      <c r="CD163" s="47">
        <f>IFERROR(PIMExport!CD161*1,IFERROR(SUBSTITUTE(PIMExport!CD161,".",",")*1,PIMExport!CD161))</f>
        <v>0</v>
      </c>
      <c r="CE163" s="47">
        <f>IFERROR(PIMExport!CE161*1,IFERROR(SUBSTITUTE(PIMExport!CE161,".",",")*1,PIMExport!CE161))</f>
        <v>0</v>
      </c>
      <c r="CF163" s="47">
        <f>IFERROR(PIMExport!CF161*1,IFERROR(SUBSTITUTE(PIMExport!CF161,".",",")*1,PIMExport!CF161))</f>
        <v>0</v>
      </c>
      <c r="CG163" s="47">
        <f>IFERROR(PIMExport!CG161*1,IFERROR(SUBSTITUTE(PIMExport!CG161,".",",")*1,PIMExport!CG161))</f>
        <v>0</v>
      </c>
      <c r="CH163" s="47">
        <f>IFERROR(PIMExport!CH161*1,IFERROR(SUBSTITUTE(PIMExport!CH161,".",",")*1,PIMExport!CH161))</f>
        <v>0</v>
      </c>
      <c r="CI163" s="47">
        <f>IFERROR(PIMExport!CI161*1,IFERROR(SUBSTITUTE(PIMExport!CI161,".",",")*1,PIMExport!CI161))</f>
        <v>0</v>
      </c>
      <c r="CJ163" s="47">
        <f>IFERROR(PIMExport!CJ161*1,IFERROR(SUBSTITUTE(PIMExport!CJ161,".",",")*1,PIMExport!CJ161))</f>
        <v>0</v>
      </c>
      <c r="CK163" s="47">
        <f>IFERROR(PIMExport!CK161*1,IFERROR(SUBSTITUTE(PIMExport!CK161,".",",")*1,PIMExport!CK161))</f>
        <v>0</v>
      </c>
      <c r="CL163" s="47">
        <f>IFERROR(PIMExport!CL161*1,IFERROR(SUBSTITUTE(PIMExport!CL161,".",",")*1,PIMExport!CL161))</f>
        <v>0</v>
      </c>
      <c r="CM163" s="47">
        <f>IFERROR(PIMExport!CM161*1,IFERROR(SUBSTITUTE(PIMExport!CM161,".",",")*1,PIMExport!CM161))</f>
        <v>0</v>
      </c>
      <c r="CN163" s="47">
        <f>IFERROR(PIMExport!CN161*1,IFERROR(SUBSTITUTE(PIMExport!CN161,".",",")*1,PIMExport!CN161))</f>
        <v>0</v>
      </c>
      <c r="CO163" s="47">
        <f>IFERROR(PIMExport!CO161*1,IFERROR(SUBSTITUTE(PIMExport!CO161,".",",")*1,PIMExport!CO161))</f>
        <v>0</v>
      </c>
      <c r="CP163" s="47">
        <f>IFERROR(PIMExport!CP161*1,IFERROR(SUBSTITUTE(PIMExport!CP161,".",",")*1,PIMExport!CP161))</f>
        <v>0</v>
      </c>
      <c r="CQ163" s="47">
        <f>IFERROR(PIMExport!CQ161*1,IFERROR(SUBSTITUTE(PIMExport!CQ161,".",",")*1,PIMExport!CQ161))</f>
        <v>0</v>
      </c>
      <c r="CR163" s="47">
        <f>IFERROR(PIMExport!CR161*1,IFERROR(SUBSTITUTE(PIMExport!CR161,".",",")*1,PIMExport!CR161))</f>
        <v>0</v>
      </c>
      <c r="CS163" s="47">
        <f>IFERROR(PIMExport!CS161*1,IFERROR(SUBSTITUTE(PIMExport!CS161,".",",")*1,PIMExport!CS161))</f>
        <v>0</v>
      </c>
      <c r="CT163" s="47">
        <f>IFERROR(PIMExport!CT161*1,IFERROR(SUBSTITUTE(PIMExport!CT161,".",",")*1,PIMExport!CT161))</f>
        <v>0</v>
      </c>
      <c r="CU163" s="47">
        <f>IFERROR(PIMExport!CU161*1,IFERROR(SUBSTITUTE(PIMExport!CU161,".",",")*1,PIMExport!CU161))</f>
        <v>200</v>
      </c>
      <c r="CV163" s="47">
        <f>IFERROR(PIMExport!CV161*1,IFERROR(SUBSTITUTE(PIMExport!CV161,".",",")*1,PIMExport!CV161))</f>
        <v>0</v>
      </c>
      <c r="CW163" s="47">
        <f>IFERROR(PIMExport!CW161*1,IFERROR(SUBSTITUTE(PIMExport!CW161,".",",")*1,PIMExport!CW161))</f>
        <v>0</v>
      </c>
      <c r="CX163" s="47">
        <f>IFERROR(PIMExport!CX161*1,IFERROR(SUBSTITUTE(PIMExport!CX161,".",",")*1,PIMExport!CX161))</f>
        <v>0</v>
      </c>
      <c r="CY163" s="47">
        <f>IFERROR(PIMExport!CY161*1,IFERROR(SUBSTITUTE(PIMExport!CY161,".",",")*1,PIMExport!CY161))</f>
        <v>0</v>
      </c>
      <c r="CZ163" s="47">
        <f>IFERROR(PIMExport!CZ161*1,IFERROR(SUBSTITUTE(PIMExport!CZ161,".",",")*1,PIMExport!CZ161))</f>
        <v>0</v>
      </c>
      <c r="DA163" s="47">
        <f>IFERROR(PIMExport!DA161*1,IFERROR(SUBSTITUTE(PIMExport!DA161,".",",")*1,PIMExport!DA161))</f>
        <v>500</v>
      </c>
      <c r="DB163" s="47">
        <f>IFERROR(PIMExport!DB161*1,IFERROR(SUBSTITUTE(PIMExport!DB161,".",",")*1,PIMExport!DB161))</f>
        <v>0</v>
      </c>
      <c r="DC163" s="47">
        <f>IFERROR(PIMExport!DC161*1,IFERROR(SUBSTITUTE(PIMExport!DC161,".",",")*1,PIMExport!DC161))</f>
        <v>0</v>
      </c>
      <c r="DD163" s="47">
        <f>IFERROR(PIMExport!DD161*1,IFERROR(SUBSTITUTE(PIMExport!DD161,".",",")*1,PIMExport!DD161))</f>
        <v>0</v>
      </c>
      <c r="DE163" s="47">
        <f>IFERROR(PIMExport!DE161*1,IFERROR(SUBSTITUTE(PIMExport!DE161,".",",")*1,PIMExport!DE161))</f>
        <v>0</v>
      </c>
      <c r="DF163" s="47">
        <f>IFERROR(PIMExport!DF161*1,IFERROR(SUBSTITUTE(PIMExport!DF161,".",",")*1,PIMExport!DF161))</f>
        <v>0</v>
      </c>
      <c r="DG163" s="47">
        <f>IFERROR(PIMExport!DG161*1,IFERROR(SUBSTITUTE(PIMExport!DG161,".",",")*1,PIMExport!DG161))</f>
        <v>0</v>
      </c>
      <c r="DH163" s="47" t="str">
        <f>IFERROR(PIMExport!DH161*1,IFERROR(SUBSTITUTE(PIMExport!DH161,".",",")*1,PIMExport!DH161))</f>
        <v>Equal to or better than 0.100 mm</v>
      </c>
      <c r="DI163" s="47" t="str">
        <f>IFERROR(PIMExport!DI161*1,IFERROR(SUBSTITUTE(PIMExport!DI161,".",",")*1,PIMExport!DI161))</f>
        <v>32 ATL 5</v>
      </c>
      <c r="DJ163" s="47" t="str">
        <f>IFERROR(PIMExport!DJ161*1,IFERROR(SUBSTITUTE(PIMExport!DJ161,".",",")*1,PIMExport!DJ161))</f>
        <v>80 x 80 mm</v>
      </c>
      <c r="DK163" s="47">
        <f>IFERROR(PIMExport!DK161*1,IFERROR(SUBSTITUTE(PIMExport!DK161,".",",")*1,PIMExport!DK161))</f>
        <v>0</v>
      </c>
      <c r="DL163" s="47">
        <f>IFERROR(PIMExport!DL161*1,IFERROR(SUBSTITUTE(PIMExport!DL161,".",",")*1,PIMExport!DL161))</f>
        <v>450</v>
      </c>
      <c r="DM163" s="47">
        <f>IFERROR(PIMExport!DM161*1,IFERROR(SUBSTITUTE(PIMExport!DM161,".",",")*1,PIMExport!DM161))</f>
        <v>3580</v>
      </c>
      <c r="DN163" s="47">
        <f>IFERROR(PIMExport!DN161*1,IFERROR(SUBSTITUTE(PIMExport!DN161,".",",")*1,PIMExport!DN161))</f>
        <v>0</v>
      </c>
      <c r="DO163" s="47">
        <f>IFERROR(PIMExport!DO161*1,IFERROR(SUBSTITUTE(PIMExport!DO161,".",",")*1,PIMExport!DO161))</f>
        <v>0</v>
      </c>
    </row>
    <row r="164" spans="1:119">
      <c r="A164" s="47" t="str">
        <f>IFERROR(PIMExport!A162*1,IFERROR(SUBSTITUTE(PIMExport!A162,".",",")*1,PIMExport!A162))</f>
        <v>WHZ08Z200-Z300</v>
      </c>
      <c r="B164" s="47" t="str">
        <f>IFERROR(PIMExport!B162*1,IFERROR(SUBSTITUTE(PIMExport!B162,".",",")*1,PIMExport!B162))</f>
        <v>Belt, Moving Profile</v>
      </c>
      <c r="C164" s="47" t="str">
        <f>IFERROR(PIMExport!C162*1,IFERROR(SUBSTITUTE(PIMExport!C162,".",",")*1,PIMExport!C162))</f>
        <v>Wheel</v>
      </c>
      <c r="D164" s="47">
        <f>IFERROR(PIMExport!D162*1,IFERROR(SUBSTITUTE(PIMExport!D162,".",",")*1,PIMExport!D162))</f>
        <v>2870</v>
      </c>
      <c r="E164" s="47">
        <f>IFERROR(PIMExport!E162*1,IFERROR(SUBSTITUTE(PIMExport!E162,".",",")*1,PIMExport!E162))</f>
        <v>4.7</v>
      </c>
      <c r="F164" s="47">
        <f>IFERROR(PIMExport!F162*1,IFERROR(SUBSTITUTE(PIMExport!F162,".",",")*1,PIMExport!F162))</f>
        <v>0</v>
      </c>
      <c r="G164" s="47">
        <f>IFERROR(PIMExport!G162*1,IFERROR(SUBSTITUTE(PIMExport!G162,".",",")*1,PIMExport!G162))</f>
        <v>11.2</v>
      </c>
      <c r="H164" s="47">
        <f>IFERROR(PIMExport!H162*1,IFERROR(SUBSTITUTE(PIMExport!H162,".",",")*1,PIMExport!H162))</f>
        <v>0.91</v>
      </c>
      <c r="I164" s="47">
        <f>IFERROR(PIMExport!I162*1,IFERROR(SUBSTITUTE(PIMExport!I162,".",",")*1,PIMExport!I162))</f>
        <v>300</v>
      </c>
      <c r="J164" s="47">
        <f>IFERROR(PIMExport!J162*1,IFERROR(SUBSTITUTE(PIMExport!J162,".",",")*1,PIMExport!J162))</f>
        <v>65</v>
      </c>
      <c r="K164" s="47">
        <f>IFERROR(PIMExport!K162*1,IFERROR(SUBSTITUTE(PIMExport!K162,".",",")*1,PIMExport!K162))</f>
        <v>45</v>
      </c>
      <c r="L164" s="47">
        <f>IFERROR(PIMExport!L162*1,IFERROR(SUBSTITUTE(PIMExport!L162,".",",")*1,PIMExport!L162))</f>
        <v>1.21E-4</v>
      </c>
      <c r="M164" s="47">
        <f>IFERROR(PIMExport!M162*1,IFERROR(SUBSTITUTE(PIMExport!M162,".",",")*1,PIMExport!M162))</f>
        <v>1</v>
      </c>
      <c r="N164" s="47">
        <f>IFERROR(PIMExport!N162*1,IFERROR(SUBSTITUTE(PIMExport!N162,".",",")*1,PIMExport!N162))</f>
        <v>150</v>
      </c>
      <c r="O164" s="47">
        <f>IFERROR(PIMExport!O162*1,IFERROR(SUBSTITUTE(PIMExport!O162,".",",")*1,PIMExport!O162))</f>
        <v>1500</v>
      </c>
      <c r="P164" s="47">
        <f>IFERROR(PIMExport!P162*1,IFERROR(SUBSTITUTE(PIMExport!P162,".",",")*1,PIMExport!P162))</f>
        <v>3000</v>
      </c>
      <c r="Q164" s="47">
        <f>IFERROR(PIMExport!Q162*1,IFERROR(SUBSTITUTE(PIMExport!Q162,".",",")*1,PIMExport!Q162))</f>
        <v>2.4</v>
      </c>
      <c r="R164" s="47">
        <f>IFERROR(PIMExport!R162*1,IFERROR(SUBSTITUTE(PIMExport!R162,".",",")*1,PIMExport!R162))</f>
        <v>3.5</v>
      </c>
      <c r="S164" s="47">
        <f>IFERROR(PIMExport!S162*1,IFERROR(SUBSTITUTE(PIMExport!S162,".",",")*1,PIMExport!S162))</f>
        <v>5</v>
      </c>
      <c r="T164" s="47">
        <f>IFERROR(PIMExport!T162*1,IFERROR(SUBSTITUTE(PIMExport!T162,".",",")*1,PIMExport!T162))</f>
        <v>20</v>
      </c>
      <c r="U164" s="47">
        <f>IFERROR(PIMExport!U162*1,IFERROR(SUBSTITUTE(PIMExport!U162,".",",")*1,PIMExport!U162))</f>
        <v>0.01</v>
      </c>
      <c r="V164" s="47">
        <f>IFERROR(PIMExport!V162*1,IFERROR(SUBSTITUTE(PIMExport!V162,".",",")*1,PIMExport!V162))</f>
        <v>0</v>
      </c>
      <c r="W164" s="47">
        <f>IFERROR(PIMExport!W162*1,IFERROR(SUBSTITUTE(PIMExport!W162,".",",")*1,PIMExport!W162))</f>
        <v>0.5</v>
      </c>
      <c r="X164" s="47">
        <f>IFERROR(PIMExport!X162*1,IFERROR(SUBSTITUTE(PIMExport!X162,".",",")*1,PIMExport!X162))</f>
        <v>3</v>
      </c>
      <c r="Y164" s="47">
        <f>IFERROR(PIMExport!Y162*1,IFERROR(SUBSTITUTE(PIMExport!Y162,".",",")*1,PIMExport!Y162))</f>
        <v>2700</v>
      </c>
      <c r="Z164" s="47">
        <f>IFERROR(PIMExport!Z162*1,IFERROR(SUBSTITUTE(PIMExport!Z162,".",",")*1,PIMExport!Z162))</f>
        <v>2800</v>
      </c>
      <c r="AA164" s="47">
        <f>IFERROR(PIMExport!AA162*1,IFERROR(SUBSTITUTE(PIMExport!AA162,".",",")*1,PIMExport!AA162))</f>
        <v>2300</v>
      </c>
      <c r="AB164" s="47">
        <f>IFERROR(PIMExport!AB162*1,IFERROR(SUBSTITUTE(PIMExport!AB162,".",",")*1,PIMExport!AB162))</f>
        <v>0</v>
      </c>
      <c r="AC164" s="47">
        <f>IFERROR(PIMExport!AC162*1,IFERROR(SUBSTITUTE(PIMExport!AC162,".",",")*1,PIMExport!AC162))</f>
        <v>280</v>
      </c>
      <c r="AD164" s="47">
        <f>IFERROR(PIMExport!AD162*1,IFERROR(SUBSTITUTE(PIMExport!AD162,".",",")*1,PIMExport!AD162))</f>
        <v>90</v>
      </c>
      <c r="AE164" s="47">
        <f>IFERROR(PIMExport!AE162*1,IFERROR(SUBSTITUTE(PIMExport!AE162,".",",")*1,PIMExport!AE162))</f>
        <v>882</v>
      </c>
      <c r="AF164" s="47">
        <f>IFERROR(PIMExport!AF162*1,IFERROR(SUBSTITUTE(PIMExport!AF162,".",",")*1,PIMExport!AF162))</f>
        <v>2100</v>
      </c>
      <c r="AG164" s="47">
        <f>IFERROR(PIMExport!AG162*1,IFERROR(SUBSTITUTE(PIMExport!AG162,".",",")*1,PIMExport!AG162))</f>
        <v>75</v>
      </c>
      <c r="AH164" s="47">
        <f>IFERROR(PIMExport!AH162*1,IFERROR(SUBSTITUTE(PIMExport!AH162,".",",")*1,PIMExport!AH162))</f>
        <v>0</v>
      </c>
      <c r="AI164" s="47">
        <f>IFERROR(PIMExport!AI162*1,IFERROR(SUBSTITUTE(PIMExport!AI162,".",",")*1,PIMExport!AI162))</f>
        <v>0</v>
      </c>
      <c r="AJ164" s="47">
        <f>IFERROR(PIMExport!AJ162*1,IFERROR(SUBSTITUTE(PIMExport!AJ162,".",",")*1,PIMExport!AJ162))</f>
        <v>0.88200000000000001</v>
      </c>
      <c r="AK164" s="47">
        <f>IFERROR(PIMExport!AK162*1,IFERROR(SUBSTITUTE(PIMExport!AK162,".",",")*1,PIMExport!AK162))</f>
        <v>2.1</v>
      </c>
      <c r="AL164" s="47">
        <f>IFERROR(PIMExport!AL162*1,IFERROR(SUBSTITUTE(PIMExport!AL162,".",",")*1,PIMExport!AL162))</f>
        <v>10</v>
      </c>
      <c r="AM164" s="47">
        <f>IFERROR(PIMExport!AM162*1,IFERROR(SUBSTITUTE(PIMExport!AM162,".",",")*1,PIMExport!AM162))</f>
        <v>40</v>
      </c>
      <c r="AN164" s="47">
        <f>IFERROR(PIMExport!AN162*1,IFERROR(SUBSTITUTE(PIMExport!AN162,".",",")*1,PIMExport!AN162))</f>
        <v>2</v>
      </c>
      <c r="AO164" s="47">
        <f>IFERROR(PIMExport!AO162*1,IFERROR(SUBSTITUTE(PIMExport!AO162,".",",")*1,PIMExport!AO162))</f>
        <v>0</v>
      </c>
      <c r="AP164" s="47">
        <f>IFERROR(PIMExport!AP162*1,IFERROR(SUBSTITUTE(PIMExport!AP162,".",",")*1,PIMExport!AP162))</f>
        <v>0</v>
      </c>
      <c r="AQ164" s="47">
        <f>IFERROR(PIMExport!AQ162*1,IFERROR(SUBSTITUTE(PIMExport!AQ162,".",",")*1,PIMExport!AQ162))</f>
        <v>4100</v>
      </c>
      <c r="AR164" s="47">
        <f>IFERROR(PIMExport!AR162*1,IFERROR(SUBSTITUTE(PIMExport!AR162,".",",")*1,PIMExport!AR162))</f>
        <v>22.8</v>
      </c>
      <c r="AS164" s="47">
        <f>IFERROR(PIMExport!AS162*1,IFERROR(SUBSTITUTE(PIMExport!AS162,".",",")*1,PIMExport!AS162))</f>
        <v>500</v>
      </c>
      <c r="AT164" s="47">
        <f>IFERROR(PIMExport!AT162*1,IFERROR(SUBSTITUTE(PIMExport!AT162,".",",")*1,PIMExport!AT162))</f>
        <v>1</v>
      </c>
      <c r="AU164" s="47">
        <f>IFERROR(PIMExport!AU162*1,IFERROR(SUBSTITUTE(PIMExport!AU162,".",",")*1,PIMExport!AU162))</f>
        <v>0.5</v>
      </c>
      <c r="AV164" s="47">
        <f>IFERROR(PIMExport!AV162*1,IFERROR(SUBSTITUTE(PIMExport!AV162,".",",")*1,PIMExport!AV162))</f>
        <v>3.1</v>
      </c>
      <c r="AW164" s="47">
        <f>IFERROR(PIMExport!AW162*1,IFERROR(SUBSTITUTE(PIMExport!AW162,".",",")*1,PIMExport!AW162))</f>
        <v>3.6</v>
      </c>
      <c r="AX164" s="47">
        <f>IFERROR(PIMExport!AX162*1,IFERROR(SUBSTITUTE(PIMExport!AX162,".",",")*1,PIMExport!AX162))</f>
        <v>1110</v>
      </c>
      <c r="AY164" s="47">
        <f>IFERROR(PIMExport!AY162*1,IFERROR(SUBSTITUTE(PIMExport!AY162,".",",")*1,PIMExport!AY162))</f>
        <v>0</v>
      </c>
      <c r="AZ164" s="47">
        <f>IFERROR(PIMExport!AZ162*1,IFERROR(SUBSTITUTE(PIMExport!AZ162,".",",")*1,PIMExport!AZ162))</f>
        <v>21600</v>
      </c>
      <c r="BA164" s="47">
        <f>IFERROR(PIMExport!BA162*1,IFERROR(SUBSTITUTE(PIMExport!BA162,".",",")*1,PIMExport!BA162))</f>
        <v>9800</v>
      </c>
      <c r="BB164" s="47">
        <f>IFERROR(PIMExport!BB162*1,IFERROR(SUBSTITUTE(PIMExport!BB162,".",",")*1,PIMExport!BB162))</f>
        <v>63.66</v>
      </c>
      <c r="BC164" s="47">
        <f>IFERROR(PIMExport!BC162*1,IFERROR(SUBSTITUTE(PIMExport!BC162,".",",")*1,PIMExport!BC162))</f>
        <v>70</v>
      </c>
      <c r="BD164" s="47">
        <f>IFERROR(PIMExport!BD162*1,IFERROR(SUBSTITUTE(PIMExport!BD162,".",",")*1,PIMExport!BD162))</f>
        <v>70</v>
      </c>
      <c r="BE164" s="47">
        <f>IFERROR(PIMExport!BE162*1,IFERROR(SUBSTITUTE(PIMExport!BE162,".",",")*1,PIMExport!BE162))</f>
        <v>34</v>
      </c>
      <c r="BF164" s="47">
        <f>IFERROR(PIMExport!BF162*1,IFERROR(SUBSTITUTE(PIMExport!BF162,".",",")*1,PIMExport!BF162))</f>
        <v>0</v>
      </c>
      <c r="BG164" s="47">
        <f>IFERROR(PIMExport!BG162*1,IFERROR(SUBSTITUTE(PIMExport!BG162,".",",")*1,PIMExport!BG162))</f>
        <v>410</v>
      </c>
      <c r="BH164" s="47">
        <f>IFERROR(PIMExport!BH162*1,IFERROR(SUBSTITUTE(PIMExport!BH162,".",",")*1,PIMExport!BH162))</f>
        <v>0</v>
      </c>
      <c r="BI164" s="47">
        <f>IFERROR(PIMExport!BI162*1,IFERROR(SUBSTITUTE(PIMExport!BI162,".",",")*1,PIMExport!BI162))</f>
        <v>0</v>
      </c>
      <c r="BJ164" s="47">
        <f>IFERROR(PIMExport!BJ162*1,IFERROR(SUBSTITUTE(PIMExport!BJ162,".",",")*1,PIMExport!BJ162))</f>
        <v>0</v>
      </c>
      <c r="BK164" s="47">
        <f>IFERROR(PIMExport!BK162*1,IFERROR(SUBSTITUTE(PIMExport!BK162,".",",")*1,PIMExport!BK162))</f>
        <v>0</v>
      </c>
      <c r="BL164" s="47">
        <f>IFERROR(PIMExport!BL162*1,IFERROR(SUBSTITUTE(PIMExport!BL162,".",",")*1,PIMExport!BL162))</f>
        <v>0</v>
      </c>
      <c r="BM164" s="47">
        <f>IFERROR(PIMExport!BM162*1,IFERROR(SUBSTITUTE(PIMExport!BM162,".",",")*1,PIMExport!BM162))</f>
        <v>0</v>
      </c>
      <c r="BN164" s="47">
        <f>IFERROR(PIMExport!BN162*1,IFERROR(SUBSTITUTE(PIMExport!BN162,".",",")*1,PIMExport!BN162))</f>
        <v>0</v>
      </c>
      <c r="BO164" s="47">
        <f>IFERROR(PIMExport!BO162*1,IFERROR(SUBSTITUTE(PIMExport!BO162,".",",")*1,PIMExport!BO162))</f>
        <v>0</v>
      </c>
      <c r="BP164" s="47">
        <f>IFERROR(PIMExport!BP162*1,IFERROR(SUBSTITUTE(PIMExport!BP162,".",",")*1,PIMExport!BP162))</f>
        <v>0</v>
      </c>
      <c r="BQ164" s="47">
        <f>IFERROR(PIMExport!BQ162*1,IFERROR(SUBSTITUTE(PIMExport!BQ162,".",",")*1,PIMExport!BQ162))</f>
        <v>0</v>
      </c>
      <c r="BR164" s="47">
        <f>IFERROR(PIMExport!BR162*1,IFERROR(SUBSTITUTE(PIMExport!BR162,".",",")*1,PIMExport!BR162))</f>
        <v>0</v>
      </c>
      <c r="BS164" s="47">
        <f>IFERROR(PIMExport!BS162*1,IFERROR(SUBSTITUTE(PIMExport!BS162,".",",")*1,PIMExport!BS162))</f>
        <v>0</v>
      </c>
      <c r="BT164" s="47">
        <f>IFERROR(PIMExport!BT162*1,IFERROR(SUBSTITUTE(PIMExport!BT162,".",",")*1,PIMExport!BT162))</f>
        <v>0</v>
      </c>
      <c r="BU164" s="47">
        <f>IFERROR(PIMExport!BU162*1,IFERROR(SUBSTITUTE(PIMExport!BU162,".",",")*1,PIMExport!BU162))</f>
        <v>0</v>
      </c>
      <c r="BV164" s="47">
        <f>IFERROR(PIMExport!BV162*1,IFERROR(SUBSTITUTE(PIMExport!BV162,".",",")*1,PIMExport!BV162))</f>
        <v>0</v>
      </c>
      <c r="BW164" s="47">
        <f>IFERROR(PIMExport!BW162*1,IFERROR(SUBSTITUTE(PIMExport!BW162,".",",")*1,PIMExport!BW162))</f>
        <v>0</v>
      </c>
      <c r="BX164" s="47">
        <f>IFERROR(PIMExport!BX162*1,IFERROR(SUBSTITUTE(PIMExport!BX162,".",",")*1,PIMExport!BX162))</f>
        <v>0</v>
      </c>
      <c r="BY164" s="47">
        <f>IFERROR(PIMExport!BY162*1,IFERROR(SUBSTITUTE(PIMExport!BY162,".",",")*1,PIMExport!BY162))</f>
        <v>0</v>
      </c>
      <c r="BZ164" s="47">
        <f>IFERROR(PIMExport!BZ162*1,IFERROR(SUBSTITUTE(PIMExport!BZ162,".",",")*1,PIMExport!BZ162))</f>
        <v>0</v>
      </c>
      <c r="CA164" s="47">
        <f>IFERROR(PIMExport!CA162*1,IFERROR(SUBSTITUTE(PIMExport!CA162,".",",")*1,PIMExport!CA162))</f>
        <v>0</v>
      </c>
      <c r="CB164" s="47">
        <f>IFERROR(PIMExport!CB162*1,IFERROR(SUBSTITUTE(PIMExport!CB162,".",",")*1,PIMExport!CB162))</f>
        <v>0</v>
      </c>
      <c r="CC164" s="47">
        <f>IFERROR(PIMExport!CC162*1,IFERROR(SUBSTITUTE(PIMExport!CC162,".",",")*1,PIMExport!CC162))</f>
        <v>0</v>
      </c>
      <c r="CD164" s="47">
        <f>IFERROR(PIMExport!CD162*1,IFERROR(SUBSTITUTE(PIMExport!CD162,".",",")*1,PIMExport!CD162))</f>
        <v>0</v>
      </c>
      <c r="CE164" s="47">
        <f>IFERROR(PIMExport!CE162*1,IFERROR(SUBSTITUTE(PIMExport!CE162,".",",")*1,PIMExport!CE162))</f>
        <v>0</v>
      </c>
      <c r="CF164" s="47">
        <f>IFERROR(PIMExport!CF162*1,IFERROR(SUBSTITUTE(PIMExport!CF162,".",",")*1,PIMExport!CF162))</f>
        <v>0</v>
      </c>
      <c r="CG164" s="47">
        <f>IFERROR(PIMExport!CG162*1,IFERROR(SUBSTITUTE(PIMExport!CG162,".",",")*1,PIMExport!CG162))</f>
        <v>0</v>
      </c>
      <c r="CH164" s="47">
        <f>IFERROR(PIMExport!CH162*1,IFERROR(SUBSTITUTE(PIMExport!CH162,".",",")*1,PIMExport!CH162))</f>
        <v>0</v>
      </c>
      <c r="CI164" s="47">
        <f>IFERROR(PIMExport!CI162*1,IFERROR(SUBSTITUTE(PIMExport!CI162,".",",")*1,PIMExport!CI162))</f>
        <v>0</v>
      </c>
      <c r="CJ164" s="47">
        <f>IFERROR(PIMExport!CJ162*1,IFERROR(SUBSTITUTE(PIMExport!CJ162,".",",")*1,PIMExport!CJ162))</f>
        <v>0</v>
      </c>
      <c r="CK164" s="47">
        <f>IFERROR(PIMExport!CK162*1,IFERROR(SUBSTITUTE(PIMExport!CK162,".",",")*1,PIMExport!CK162))</f>
        <v>0</v>
      </c>
      <c r="CL164" s="47">
        <f>IFERROR(PIMExport!CL162*1,IFERROR(SUBSTITUTE(PIMExport!CL162,".",",")*1,PIMExport!CL162))</f>
        <v>0</v>
      </c>
      <c r="CM164" s="47">
        <f>IFERROR(PIMExport!CM162*1,IFERROR(SUBSTITUTE(PIMExport!CM162,".",",")*1,PIMExport!CM162))</f>
        <v>0</v>
      </c>
      <c r="CN164" s="47">
        <f>IFERROR(PIMExport!CN162*1,IFERROR(SUBSTITUTE(PIMExport!CN162,".",",")*1,PIMExport!CN162))</f>
        <v>0</v>
      </c>
      <c r="CO164" s="47">
        <f>IFERROR(PIMExport!CO162*1,IFERROR(SUBSTITUTE(PIMExport!CO162,".",",")*1,PIMExport!CO162))</f>
        <v>0</v>
      </c>
      <c r="CP164" s="47">
        <f>IFERROR(PIMExport!CP162*1,IFERROR(SUBSTITUTE(PIMExport!CP162,".",",")*1,PIMExport!CP162))</f>
        <v>0</v>
      </c>
      <c r="CQ164" s="47">
        <f>IFERROR(PIMExport!CQ162*1,IFERROR(SUBSTITUTE(PIMExport!CQ162,".",",")*1,PIMExport!CQ162))</f>
        <v>0</v>
      </c>
      <c r="CR164" s="47">
        <f>IFERROR(PIMExport!CR162*1,IFERROR(SUBSTITUTE(PIMExport!CR162,".",",")*1,PIMExport!CR162))</f>
        <v>0</v>
      </c>
      <c r="CS164" s="47">
        <f>IFERROR(PIMExport!CS162*1,IFERROR(SUBSTITUTE(PIMExport!CS162,".",",")*1,PIMExport!CS162))</f>
        <v>0</v>
      </c>
      <c r="CT164" s="47">
        <f>IFERROR(PIMExport!CT162*1,IFERROR(SUBSTITUTE(PIMExport!CT162,".",",")*1,PIMExport!CT162))</f>
        <v>0</v>
      </c>
      <c r="CU164" s="47">
        <f>IFERROR(PIMExport!CU162*1,IFERROR(SUBSTITUTE(PIMExport!CU162,".",",")*1,PIMExport!CU162))</f>
        <v>200</v>
      </c>
      <c r="CV164" s="47">
        <f>IFERROR(PIMExport!CV162*1,IFERROR(SUBSTITUTE(PIMExport!CV162,".",",")*1,PIMExport!CV162))</f>
        <v>0</v>
      </c>
      <c r="CW164" s="47">
        <f>IFERROR(PIMExport!CW162*1,IFERROR(SUBSTITUTE(PIMExport!CW162,".",",")*1,PIMExport!CW162))</f>
        <v>0</v>
      </c>
      <c r="CX164" s="47">
        <f>IFERROR(PIMExport!CX162*1,IFERROR(SUBSTITUTE(PIMExport!CX162,".",",")*1,PIMExport!CX162))</f>
        <v>0</v>
      </c>
      <c r="CY164" s="47">
        <f>IFERROR(PIMExport!CY162*1,IFERROR(SUBSTITUTE(PIMExport!CY162,".",",")*1,PIMExport!CY162))</f>
        <v>0</v>
      </c>
      <c r="CZ164" s="47">
        <f>IFERROR(PIMExport!CZ162*1,IFERROR(SUBSTITUTE(PIMExport!CZ162,".",",")*1,PIMExport!CZ162))</f>
        <v>0</v>
      </c>
      <c r="DA164" s="47">
        <f>IFERROR(PIMExport!DA162*1,IFERROR(SUBSTITUTE(PIMExport!DA162,".",",")*1,PIMExport!DA162))</f>
        <v>500</v>
      </c>
      <c r="DB164" s="47">
        <f>IFERROR(PIMExport!DB162*1,IFERROR(SUBSTITUTE(PIMExport!DB162,".",",")*1,PIMExport!DB162))</f>
        <v>0</v>
      </c>
      <c r="DC164" s="47">
        <f>IFERROR(PIMExport!DC162*1,IFERROR(SUBSTITUTE(PIMExport!DC162,".",",")*1,PIMExport!DC162))</f>
        <v>0</v>
      </c>
      <c r="DD164" s="47">
        <f>IFERROR(PIMExport!DD162*1,IFERROR(SUBSTITUTE(PIMExport!DD162,".",",")*1,PIMExport!DD162))</f>
        <v>0</v>
      </c>
      <c r="DE164" s="47">
        <f>IFERROR(PIMExport!DE162*1,IFERROR(SUBSTITUTE(PIMExport!DE162,".",",")*1,PIMExport!DE162))</f>
        <v>0</v>
      </c>
      <c r="DF164" s="47">
        <f>IFERROR(PIMExport!DF162*1,IFERROR(SUBSTITUTE(PIMExport!DF162,".",",")*1,PIMExport!DF162))</f>
        <v>0</v>
      </c>
      <c r="DG164" s="47">
        <f>IFERROR(PIMExport!DG162*1,IFERROR(SUBSTITUTE(PIMExport!DG162,".",",")*1,PIMExport!DG162))</f>
        <v>0</v>
      </c>
      <c r="DH164" s="47" t="str">
        <f>IFERROR(PIMExport!DH162*1,IFERROR(SUBSTITUTE(PIMExport!DH162,".",",")*1,PIMExport!DH162))</f>
        <v>Equal to or better than 0.100 mm</v>
      </c>
      <c r="DI164" s="47" t="str">
        <f>IFERROR(PIMExport!DI162*1,IFERROR(SUBSTITUTE(PIMExport!DI162,".",",")*1,PIMExport!DI162))</f>
        <v>32 ATL 5</v>
      </c>
      <c r="DJ164" s="47" t="str">
        <f>IFERROR(PIMExport!DJ162*1,IFERROR(SUBSTITUTE(PIMExport!DJ162,".",",")*1,PIMExport!DJ162))</f>
        <v>80 x 80 mm</v>
      </c>
      <c r="DK164" s="47">
        <f>IFERROR(PIMExport!DK162*1,IFERROR(SUBSTITUTE(PIMExport!DK162,".",",")*1,PIMExport!DK162))</f>
        <v>0</v>
      </c>
      <c r="DL164" s="47">
        <f>IFERROR(PIMExport!DL162*1,IFERROR(SUBSTITUTE(PIMExport!DL162,".",",")*1,PIMExport!DL162))</f>
        <v>580</v>
      </c>
      <c r="DM164" s="47">
        <f>IFERROR(PIMExport!DM162*1,IFERROR(SUBSTITUTE(PIMExport!DM162,".",",")*1,PIMExport!DM162))</f>
        <v>3580</v>
      </c>
      <c r="DN164" s="47">
        <f>IFERROR(PIMExport!DN162*1,IFERROR(SUBSTITUTE(PIMExport!DN162,".",",")*1,PIMExport!DN162))</f>
        <v>0</v>
      </c>
      <c r="DO164" s="47">
        <f>IFERROR(PIMExport!DO162*1,IFERROR(SUBSTITUTE(PIMExport!DO162,".",",")*1,PIMExport!DO162))</f>
        <v>0</v>
      </c>
    </row>
    <row r="165" spans="1:119">
      <c r="A165" s="47" t="str">
        <f>IFERROR(PIMExport!A163*1,IFERROR(SUBSTITUTE(PIMExport!A163,".",",")*1,PIMExport!A163))</f>
        <v>MF06S05N_D</v>
      </c>
      <c r="B165" s="47" t="str">
        <f>IFERROR(PIMExport!B163*1,IFERROR(SUBSTITUTE(PIMExport!B163,".",",")*1,PIMExport!B163))</f>
        <v>BallScrew</v>
      </c>
      <c r="C165" s="47" t="str">
        <f>IFERROR(PIMExport!C163*1,IFERROR(SUBSTITUTE(PIMExport!C163,".",",")*1,PIMExport!C163))</f>
        <v>Ball Guide</v>
      </c>
      <c r="D165" s="47">
        <f>IFERROR(PIMExport!D163*1,IFERROR(SUBSTITUTE(PIMExport!D163,".",",")*1,PIMExport!D163))</f>
        <v>2540</v>
      </c>
      <c r="E165" s="47">
        <f>IFERROR(PIMExport!E163*1,IFERROR(SUBSTITUTE(PIMExport!E163,".",",")*1,PIMExport!E163))</f>
        <v>1.2</v>
      </c>
      <c r="F165" s="47">
        <f>IFERROR(PIMExport!F163*1,IFERROR(SUBSTITUTE(PIMExport!F163,".",",")*1,PIMExport!F163))</f>
        <v>1.88</v>
      </c>
      <c r="G165" s="47">
        <f>IFERROR(PIMExport!G163*1,IFERROR(SUBSTITUTE(PIMExport!G163,".",",")*1,PIMExport!G163))</f>
        <v>3.9</v>
      </c>
      <c r="H165" s="47">
        <f>IFERROR(PIMExport!H163*1,IFERROR(SUBSTITUTE(PIMExport!H163,".",",")*1,PIMExport!H163))</f>
        <v>0.56000000000000005</v>
      </c>
      <c r="I165" s="47">
        <f>IFERROR(PIMExport!I163*1,IFERROR(SUBSTITUTE(PIMExport!I163,".",",")*1,PIMExport!I163))</f>
        <v>107</v>
      </c>
      <c r="J165" s="47">
        <f>IFERROR(PIMExport!J163*1,IFERROR(SUBSTITUTE(PIMExport!J163,".",",")*1,PIMExport!J163))</f>
        <v>14.2</v>
      </c>
      <c r="K165" s="47">
        <f>IFERROR(PIMExport!K163*1,IFERROR(SUBSTITUTE(PIMExport!K163,".",",")*1,PIMExport!K163))</f>
        <v>41.5</v>
      </c>
      <c r="L165" s="47">
        <f>IFERROR(PIMExport!L163*1,IFERROR(SUBSTITUTE(PIMExport!L163,".",",")*1,PIMExport!L163))</f>
        <v>6.4999999999999996E-6</v>
      </c>
      <c r="M165" s="47">
        <f>IFERROR(PIMExport!M163*1,IFERROR(SUBSTITUTE(PIMExport!M163,".",",")*1,PIMExport!M163))</f>
        <v>0.9</v>
      </c>
      <c r="N165" s="47">
        <f>IFERROR(PIMExport!N163*1,IFERROR(SUBSTITUTE(PIMExport!N163,".",",")*1,PIMExport!N163))</f>
        <v>99999</v>
      </c>
      <c r="O165" s="47">
        <f>IFERROR(PIMExport!O163*1,IFERROR(SUBSTITUTE(PIMExport!O163,".",",")*1,PIMExport!O163))</f>
        <v>99999</v>
      </c>
      <c r="P165" s="47">
        <f>IFERROR(PIMExport!P163*1,IFERROR(SUBSTITUTE(PIMExport!P163,".",",")*1,PIMExport!P163))</f>
        <v>500</v>
      </c>
      <c r="Q165" s="47">
        <f>IFERROR(PIMExport!Q163*1,IFERROR(SUBSTITUTE(PIMExport!Q163,".",",")*1,PIMExport!Q163))</f>
        <v>0.03</v>
      </c>
      <c r="R165" s="47">
        <f>IFERROR(PIMExport!R163*1,IFERROR(SUBSTITUTE(PIMExport!R163,".",",")*1,PIMExport!R163))</f>
        <v>0.03</v>
      </c>
      <c r="S165" s="47">
        <f>IFERROR(PIMExport!S163*1,IFERROR(SUBSTITUTE(PIMExport!S163,".",",")*1,PIMExport!S163))</f>
        <v>0.03</v>
      </c>
      <c r="T165" s="47">
        <f>IFERROR(PIMExport!T163*1,IFERROR(SUBSTITUTE(PIMExport!T163,".",",")*1,PIMExport!T163))</f>
        <v>2</v>
      </c>
      <c r="U165" s="47">
        <f>IFERROR(PIMExport!U163*1,IFERROR(SUBSTITUTE(PIMExport!U163,".",",")*1,PIMExport!U163))</f>
        <v>0.02</v>
      </c>
      <c r="V165" s="47">
        <f>IFERROR(PIMExport!V163*1,IFERROR(SUBSTITUTE(PIMExport!V163,".",",")*1,PIMExport!V163))</f>
        <v>0</v>
      </c>
      <c r="W165" s="47">
        <f>IFERROR(PIMExport!W163*1,IFERROR(SUBSTITUTE(PIMExport!W163,".",",")*1,PIMExport!W163))</f>
        <v>0</v>
      </c>
      <c r="X165" s="47">
        <f>IFERROR(PIMExport!X163*1,IFERROR(SUBSTITUTE(PIMExport!X163,".",",")*1,PIMExport!X163))</f>
        <v>0</v>
      </c>
      <c r="Y165" s="47">
        <f>IFERROR(PIMExport!Y163*1,IFERROR(SUBSTITUTE(PIMExport!Y163,".",",")*1,PIMExport!Y163))</f>
        <v>1000</v>
      </c>
      <c r="Z165" s="47">
        <f>IFERROR(PIMExport!Z163*1,IFERROR(SUBSTITUTE(PIMExport!Z163,".",",")*1,PIMExport!Z163))</f>
        <v>0</v>
      </c>
      <c r="AA165" s="47">
        <f>IFERROR(PIMExport!AA163*1,IFERROR(SUBSTITUTE(PIMExport!AA163,".",",")*1,PIMExport!AA163))</f>
        <v>0</v>
      </c>
      <c r="AB165" s="47">
        <f>IFERROR(PIMExport!AB163*1,IFERROR(SUBSTITUTE(PIMExport!AB163,".",",")*1,PIMExport!AB163))</f>
        <v>0</v>
      </c>
      <c r="AC165" s="47">
        <f>IFERROR(PIMExport!AC163*1,IFERROR(SUBSTITUTE(PIMExport!AC163,".",",")*1,PIMExport!AC163))</f>
        <v>0</v>
      </c>
      <c r="AD165" s="47">
        <f>IFERROR(PIMExport!AD163*1,IFERROR(SUBSTITUTE(PIMExport!AD163,".",",")*1,PIMExport!AD163))</f>
        <v>0</v>
      </c>
      <c r="AE165" s="47">
        <f>IFERROR(PIMExport!AE163*1,IFERROR(SUBSTITUTE(PIMExport!AE163,".",",")*1,PIMExport!AE163))</f>
        <v>900</v>
      </c>
      <c r="AF165" s="47">
        <f>IFERROR(PIMExport!AF163*1,IFERROR(SUBSTITUTE(PIMExport!AF163,".",",")*1,PIMExport!AF163))</f>
        <v>900</v>
      </c>
      <c r="AG165" s="47">
        <f>IFERROR(PIMExport!AG163*1,IFERROR(SUBSTITUTE(PIMExport!AG163,".",",")*1,PIMExport!AG163))</f>
        <v>9</v>
      </c>
      <c r="AH165" s="47">
        <f>IFERROR(PIMExport!AH163*1,IFERROR(SUBSTITUTE(PIMExport!AH163,".",",")*1,PIMExport!AH163))</f>
        <v>48</v>
      </c>
      <c r="AI165" s="47">
        <f>IFERROR(PIMExport!AI163*1,IFERROR(SUBSTITUTE(PIMExport!AI163,".",",")*1,PIMExport!AI163))</f>
        <v>48</v>
      </c>
      <c r="AJ165" s="47">
        <f>IFERROR(PIMExport!AJ163*1,IFERROR(SUBSTITUTE(PIMExport!AJ163,".",",")*1,PIMExport!AJ163))</f>
        <v>0</v>
      </c>
      <c r="AK165" s="47">
        <f>IFERROR(PIMExport!AK163*1,IFERROR(SUBSTITUTE(PIMExport!AK163,".",",")*1,PIMExport!AK163))</f>
        <v>0</v>
      </c>
      <c r="AL165" s="47">
        <f>IFERROR(PIMExport!AL163*1,IFERROR(SUBSTITUTE(PIMExport!AL163,".",",")*1,PIMExport!AL163))</f>
        <v>0.25</v>
      </c>
      <c r="AM165" s="47">
        <f>IFERROR(PIMExport!AM163*1,IFERROR(SUBSTITUTE(PIMExport!AM163,".",",")*1,PIMExport!AM163))</f>
        <v>8</v>
      </c>
      <c r="AN165" s="47">
        <f>IFERROR(PIMExport!AN163*1,IFERROR(SUBSTITUTE(PIMExport!AN163,".",",")*1,PIMExport!AN163))</f>
        <v>1</v>
      </c>
      <c r="AO165" s="47">
        <f>IFERROR(PIMExport!AO163*1,IFERROR(SUBSTITUTE(PIMExport!AO163,".",",")*1,PIMExport!AO163))</f>
        <v>4700</v>
      </c>
      <c r="AP165" s="47">
        <f>IFERROR(PIMExport!AP163*1,IFERROR(SUBSTITUTE(PIMExport!AP163,".",",")*1,PIMExport!AP163))</f>
        <v>0</v>
      </c>
      <c r="AQ165" s="47">
        <f>IFERROR(PIMExport!AQ163*1,IFERROR(SUBSTITUTE(PIMExport!AQ163,".",",")*1,PIMExport!AQ163))</f>
        <v>0</v>
      </c>
      <c r="AR165" s="47">
        <f>IFERROR(PIMExport!AR163*1,IFERROR(SUBSTITUTE(PIMExport!AR163,".",",")*1,PIMExport!AR163))</f>
        <v>0</v>
      </c>
      <c r="AS165" s="47">
        <f>IFERROR(PIMExport!AS163*1,IFERROR(SUBSTITUTE(PIMExport!AS163,".",",")*1,PIMExport!AS163))</f>
        <v>0</v>
      </c>
      <c r="AT165" s="47">
        <f>IFERROR(PIMExport!AT163*1,IFERROR(SUBSTITUTE(PIMExport!AT163,".",",")*1,PIMExport!AT163))</f>
        <v>0</v>
      </c>
      <c r="AU165" s="47">
        <f>IFERROR(PIMExport!AU163*1,IFERROR(SUBSTITUTE(PIMExport!AU163,".",",")*1,PIMExport!AU163))</f>
        <v>0</v>
      </c>
      <c r="AV165" s="47">
        <f>IFERROR(PIMExport!AV163*1,IFERROR(SUBSTITUTE(PIMExport!AV163,".",",")*1,PIMExport!AV163))</f>
        <v>0</v>
      </c>
      <c r="AW165" s="47">
        <f>IFERROR(PIMExport!AW163*1,IFERROR(SUBSTITUTE(PIMExport!AW163,".",",")*1,PIMExport!AW163))</f>
        <v>0</v>
      </c>
      <c r="AX165" s="47">
        <f>IFERROR(PIMExport!AX163*1,IFERROR(SUBSTITUTE(PIMExport!AX163,".",",")*1,PIMExport!AX163))</f>
        <v>0</v>
      </c>
      <c r="AY165" s="47">
        <f>IFERROR(PIMExport!AY163*1,IFERROR(SUBSTITUTE(PIMExport!AY163,".",",")*1,PIMExport!AY163))</f>
        <v>0</v>
      </c>
      <c r="AZ165" s="47">
        <f>IFERROR(PIMExport!AZ163*1,IFERROR(SUBSTITUTE(PIMExport!AZ163,".",",")*1,PIMExport!AZ163))</f>
        <v>10100</v>
      </c>
      <c r="BA165" s="47">
        <f>IFERROR(PIMExport!BA163*1,IFERROR(SUBSTITUTE(PIMExport!BA163,".",",")*1,PIMExport!BA163))</f>
        <v>0</v>
      </c>
      <c r="BB165" s="47">
        <f>IFERROR(PIMExport!BB163*1,IFERROR(SUBSTITUTE(PIMExport!BB163,".",",")*1,PIMExport!BB163))</f>
        <v>0</v>
      </c>
      <c r="BC165" s="47">
        <f>IFERROR(PIMExport!BC163*1,IFERROR(SUBSTITUTE(PIMExport!BC163,".",",")*1,PIMExport!BC163))</f>
        <v>0</v>
      </c>
      <c r="BD165" s="47">
        <f>IFERROR(PIMExport!BD163*1,IFERROR(SUBSTITUTE(PIMExport!BD163,".",",")*1,PIMExport!BD163))</f>
        <v>0</v>
      </c>
      <c r="BE165" s="47">
        <f>IFERROR(PIMExport!BE163*1,IFERROR(SUBSTITUTE(PIMExport!BE163,".",",")*1,PIMExport!BE163))</f>
        <v>0</v>
      </c>
      <c r="BF165" s="47">
        <f>IFERROR(PIMExport!BF163*1,IFERROR(SUBSTITUTE(PIMExport!BF163,".",",")*1,PIMExport!BF163))</f>
        <v>67</v>
      </c>
      <c r="BG165" s="47">
        <f>IFERROR(PIMExport!BG163*1,IFERROR(SUBSTITUTE(PIMExport!BG163,".",",")*1,PIMExport!BG163))</f>
        <v>368</v>
      </c>
      <c r="BH165" s="47">
        <f>IFERROR(PIMExport!BH163*1,IFERROR(SUBSTITUTE(PIMExport!BH163,".",",")*1,PIMExport!BH163))</f>
        <v>0</v>
      </c>
      <c r="BI165" s="47">
        <f>IFERROR(PIMExport!BI163*1,IFERROR(SUBSTITUTE(PIMExport!BI163,".",",")*1,PIMExport!BI163))</f>
        <v>0</v>
      </c>
      <c r="BJ165" s="47">
        <f>IFERROR(PIMExport!BJ163*1,IFERROR(SUBSTITUTE(PIMExport!BJ163,".",",")*1,PIMExport!BJ163))</f>
        <v>0</v>
      </c>
      <c r="BK165" s="47">
        <f>IFERROR(PIMExport!BK163*1,IFERROR(SUBSTITUTE(PIMExport!BK163,".",",")*1,PIMExport!BK163))</f>
        <v>0</v>
      </c>
      <c r="BL165" s="47">
        <f>IFERROR(PIMExport!BL163*1,IFERROR(SUBSTITUTE(PIMExport!BL163,".",",")*1,PIMExport!BL163))</f>
        <v>0</v>
      </c>
      <c r="BM165" s="47">
        <f>IFERROR(PIMExport!BM163*1,IFERROR(SUBSTITUTE(PIMExport!BM163,".",",")*1,PIMExport!BM163))</f>
        <v>0</v>
      </c>
      <c r="BN165" s="47">
        <f>IFERROR(PIMExport!BN163*1,IFERROR(SUBSTITUTE(PIMExport!BN163,".",",")*1,PIMExport!BN163))</f>
        <v>0</v>
      </c>
      <c r="BO165" s="47">
        <f>IFERROR(PIMExport!BO163*1,IFERROR(SUBSTITUTE(PIMExport!BO163,".",",")*1,PIMExport!BO163))</f>
        <v>0</v>
      </c>
      <c r="BP165" s="47">
        <f>IFERROR(PIMExport!BP163*1,IFERROR(SUBSTITUTE(PIMExport!BP163,".",",")*1,PIMExport!BP163))</f>
        <v>0</v>
      </c>
      <c r="BQ165" s="47">
        <f>IFERROR(PIMExport!BQ163*1,IFERROR(SUBSTITUTE(PIMExport!BQ163,".",",")*1,PIMExport!BQ163))</f>
        <v>0</v>
      </c>
      <c r="BR165" s="47">
        <f>IFERROR(PIMExport!BR163*1,IFERROR(SUBSTITUTE(PIMExport!BR163,".",",")*1,PIMExport!BR163))</f>
        <v>0</v>
      </c>
      <c r="BS165" s="47">
        <f>IFERROR(PIMExport!BS163*1,IFERROR(SUBSTITUTE(PIMExport!BS163,".",",")*1,PIMExport!BS163))</f>
        <v>0</v>
      </c>
      <c r="BT165" s="47">
        <f>IFERROR(PIMExport!BT163*1,IFERROR(SUBSTITUTE(PIMExport!BT163,".",",")*1,PIMExport!BT163))</f>
        <v>0</v>
      </c>
      <c r="BU165" s="47">
        <f>IFERROR(PIMExport!BU163*1,IFERROR(SUBSTITUTE(PIMExport!BU163,".",",")*1,PIMExport!BU163))</f>
        <v>0</v>
      </c>
      <c r="BV165" s="47">
        <f>IFERROR(PIMExport!BV163*1,IFERROR(SUBSTITUTE(PIMExport!BV163,".",",")*1,PIMExport!BV163))</f>
        <v>0</v>
      </c>
      <c r="BW165" s="47">
        <f>IFERROR(PIMExport!BW163*1,IFERROR(SUBSTITUTE(PIMExport!BW163,".",",")*1,PIMExport!BW163))</f>
        <v>0</v>
      </c>
      <c r="BX165" s="47">
        <f>IFERROR(PIMExport!BX163*1,IFERROR(SUBSTITUTE(PIMExport!BX163,".",",")*1,PIMExport!BX163))</f>
        <v>0</v>
      </c>
      <c r="BY165" s="47">
        <f>IFERROR(PIMExport!BY163*1,IFERROR(SUBSTITUTE(PIMExport!BY163,".",",")*1,PIMExport!BY163))</f>
        <v>0</v>
      </c>
      <c r="BZ165" s="47">
        <f>IFERROR(PIMExport!BZ163*1,IFERROR(SUBSTITUTE(PIMExport!BZ163,".",",")*1,PIMExport!BZ163))</f>
        <v>0</v>
      </c>
      <c r="CA165" s="47">
        <f>IFERROR(PIMExport!CA163*1,IFERROR(SUBSTITUTE(PIMExport!CA163,".",",")*1,PIMExport!CA163))</f>
        <v>0</v>
      </c>
      <c r="CB165" s="47">
        <f>IFERROR(PIMExport!CB163*1,IFERROR(SUBSTITUTE(PIMExport!CB163,".",",")*1,PIMExport!CB163))</f>
        <v>0</v>
      </c>
      <c r="CC165" s="47">
        <f>IFERROR(PIMExport!CC163*1,IFERROR(SUBSTITUTE(PIMExport!CC163,".",",")*1,PIMExport!CC163))</f>
        <v>0</v>
      </c>
      <c r="CD165" s="47">
        <f>IFERROR(PIMExport!CD163*1,IFERROR(SUBSTITUTE(PIMExport!CD163,".",",")*1,PIMExport!CD163))</f>
        <v>0</v>
      </c>
      <c r="CE165" s="47">
        <f>IFERROR(PIMExport!CE163*1,IFERROR(SUBSTITUTE(PIMExport!CE163,".",",")*1,PIMExport!CE163))</f>
        <v>0</v>
      </c>
      <c r="CF165" s="47">
        <f>IFERROR(PIMExport!CF163*1,IFERROR(SUBSTITUTE(PIMExport!CF163,".",",")*1,PIMExport!CF163))</f>
        <v>0</v>
      </c>
      <c r="CG165" s="47">
        <f>IFERROR(PIMExport!CG163*1,IFERROR(SUBSTITUTE(PIMExport!CG163,".",",")*1,PIMExport!CG163))</f>
        <v>0</v>
      </c>
      <c r="CH165" s="47">
        <f>IFERROR(PIMExport!CH163*1,IFERROR(SUBSTITUTE(PIMExport!CH163,".",",")*1,PIMExport!CH163))</f>
        <v>0</v>
      </c>
      <c r="CI165" s="47">
        <f>IFERROR(PIMExport!CI163*1,IFERROR(SUBSTITUTE(PIMExport!CI163,".",",")*1,PIMExport!CI163))</f>
        <v>0</v>
      </c>
      <c r="CJ165" s="47">
        <f>IFERROR(PIMExport!CJ163*1,IFERROR(SUBSTITUTE(PIMExport!CJ163,".",",")*1,PIMExport!CJ163))</f>
        <v>0</v>
      </c>
      <c r="CK165" s="47">
        <f>IFERROR(PIMExport!CK163*1,IFERROR(SUBSTITUTE(PIMExport!CK163,".",",")*1,PIMExport!CK163))</f>
        <v>0</v>
      </c>
      <c r="CL165" s="47">
        <f>IFERROR(PIMExport!CL163*1,IFERROR(SUBSTITUTE(PIMExport!CL163,".",",")*1,PIMExport!CL163))</f>
        <v>0</v>
      </c>
      <c r="CM165" s="47">
        <f>IFERROR(PIMExport!CM163*1,IFERROR(SUBSTITUTE(PIMExport!CM163,".",",")*1,PIMExport!CM163))</f>
        <v>0</v>
      </c>
      <c r="CN165" s="47">
        <f>IFERROR(PIMExport!CN163*1,IFERROR(SUBSTITUTE(PIMExport!CN163,".",",")*1,PIMExport!CN163))</f>
        <v>0</v>
      </c>
      <c r="CO165" s="47">
        <f>IFERROR(PIMExport!CO163*1,IFERROR(SUBSTITUTE(PIMExport!CO163,".",",")*1,PIMExport!CO163))</f>
        <v>0</v>
      </c>
      <c r="CP165" s="47">
        <f>IFERROR(PIMExport!CP163*1,IFERROR(SUBSTITUTE(PIMExport!CP163,".",",")*1,PIMExport!CP163))</f>
        <v>0</v>
      </c>
      <c r="CQ165" s="47">
        <f>IFERROR(PIMExport!CQ163*1,IFERROR(SUBSTITUTE(PIMExport!CQ163,".",",")*1,PIMExport!CQ163))</f>
        <v>0</v>
      </c>
      <c r="CR165" s="47">
        <f>IFERROR(PIMExport!CR163*1,IFERROR(SUBSTITUTE(PIMExport!CR163,".",",")*1,PIMExport!CR163))</f>
        <v>0</v>
      </c>
      <c r="CS165" s="47">
        <f>IFERROR(PIMExport!CS163*1,IFERROR(SUBSTITUTE(PIMExport!CS163,".",",")*1,PIMExport!CS163))</f>
        <v>0</v>
      </c>
      <c r="CT165" s="47">
        <f>IFERROR(PIMExport!CT163*1,IFERROR(SUBSTITUTE(PIMExport!CT163,".",",")*1,PIMExport!CT163))</f>
        <v>0</v>
      </c>
      <c r="CU165" s="47">
        <f>IFERROR(PIMExport!CU163*1,IFERROR(SUBSTITUTE(PIMExport!CU163,".",",")*1,PIMExport!CU163))</f>
        <v>5</v>
      </c>
      <c r="CV165" s="47">
        <f>IFERROR(PIMExport!CV163*1,IFERROR(SUBSTITUTE(PIMExport!CV163,".",",")*1,PIMExport!CV163))</f>
        <v>9300</v>
      </c>
      <c r="CW165" s="47">
        <f>IFERROR(PIMExport!CW163*1,IFERROR(SUBSTITUTE(PIMExport!CW163,".",",")*1,PIMExport!CW163))</f>
        <v>4.1E-5</v>
      </c>
      <c r="CX165" s="47">
        <f>IFERROR(PIMExport!CX163*1,IFERROR(SUBSTITUTE(PIMExport!CX163,".",",")*1,PIMExport!CX163))</f>
        <v>0</v>
      </c>
      <c r="CY165" s="47">
        <f>IFERROR(PIMExport!CY163*1,IFERROR(SUBSTITUTE(PIMExport!CY163,".",",")*1,PIMExport!CY163))</f>
        <v>0</v>
      </c>
      <c r="CZ165" s="47">
        <f>IFERROR(PIMExport!CZ163*1,IFERROR(SUBSTITUTE(PIMExport!CZ163,".",",")*1,PIMExport!CZ163))</f>
        <v>10100</v>
      </c>
      <c r="DA165" s="47">
        <f>IFERROR(PIMExport!DA163*1,IFERROR(SUBSTITUTE(PIMExport!DA163,".",",")*1,PIMExport!DA163))</f>
        <v>200</v>
      </c>
      <c r="DB165" s="47">
        <f>IFERROR(PIMExport!DB163*1,IFERROR(SUBSTITUTE(PIMExport!DB163,".",",")*1,PIMExport!DB163))</f>
        <v>0</v>
      </c>
      <c r="DC165" s="47">
        <f>IFERROR(PIMExport!DC163*1,IFERROR(SUBSTITUTE(PIMExport!DC163,".",",")*1,PIMExport!DC163))</f>
        <v>14.29</v>
      </c>
      <c r="DD165" s="47">
        <f>IFERROR(PIMExport!DD163*1,IFERROR(SUBSTITUTE(PIMExport!DD163,".",",")*1,PIMExport!DD163))</f>
        <v>2</v>
      </c>
      <c r="DE165" s="47">
        <f>IFERROR(PIMExport!DE163*1,IFERROR(SUBSTITUTE(PIMExport!DE163,".",",")*1,PIMExport!DE163))</f>
        <v>0</v>
      </c>
      <c r="DF165" s="47">
        <f>IFERROR(PIMExport!DF163*1,IFERROR(SUBSTITUTE(PIMExport!DF163,".",",")*1,PIMExport!DF163))</f>
        <v>0</v>
      </c>
      <c r="DG165" s="47">
        <f>IFERROR(PIMExport!DG163*1,IFERROR(SUBSTITUTE(PIMExport!DG163,".",",")*1,PIMExport!DG163))</f>
        <v>0</v>
      </c>
      <c r="DH165" s="47" t="str">
        <f>IFERROR(PIMExport!DH163*1,IFERROR(SUBSTITUTE(PIMExport!DH163,".",",")*1,PIMExport!DH163))</f>
        <v>Equal to or better than 0.100 mm</v>
      </c>
      <c r="DI165" s="47">
        <f>IFERROR(PIMExport!DI163*1,IFERROR(SUBSTITUTE(PIMExport!DI163,".",",")*1,PIMExport!DI163))</f>
        <v>0</v>
      </c>
      <c r="DJ165" s="47" t="str">
        <f>IFERROR(PIMExport!DJ163*1,IFERROR(SUBSTITUTE(PIMExport!DJ163,".",",")*1,PIMExport!DJ163))</f>
        <v>58 x 55 mm</v>
      </c>
      <c r="DK165" s="47" t="str">
        <f>IFERROR(PIMExport!DK163*1,IFERROR(SUBSTITUTE(PIMExport!DK163,".",",")*1,PIMExport!DK163))</f>
        <v>16 mm</v>
      </c>
      <c r="DL165" s="47">
        <f>IFERROR(PIMExport!DL163*1,IFERROR(SUBSTITUTE(PIMExport!DL163,".",",")*1,PIMExport!DL163))</f>
        <v>184</v>
      </c>
      <c r="DM165" s="47">
        <f>IFERROR(PIMExport!DM163*1,IFERROR(SUBSTITUTE(PIMExport!DM163,".",",")*1,PIMExport!DM163))</f>
        <v>3368</v>
      </c>
      <c r="DN165" s="47">
        <f>IFERROR(PIMExport!DN163*1,IFERROR(SUBSTITUTE(PIMExport!DN163,".",",")*1,PIMExport!DN163))</f>
        <v>0</v>
      </c>
      <c r="DO165" s="47">
        <f>IFERROR(PIMExport!DO163*1,IFERROR(SUBSTITUTE(PIMExport!DO163,".",",")*1,PIMExport!DO163))</f>
        <v>0</v>
      </c>
    </row>
    <row r="166" spans="1:119">
      <c r="A166" s="47" t="str">
        <f>IFERROR(PIMExport!A164*1,IFERROR(SUBSTITUTE(PIMExport!A164,".",",")*1,PIMExport!A164))</f>
        <v>MF06S05N_S</v>
      </c>
      <c r="B166" s="47" t="str">
        <f>IFERROR(PIMExport!B164*1,IFERROR(SUBSTITUTE(PIMExport!B164,".",",")*1,PIMExport!B164))</f>
        <v>BallScrew</v>
      </c>
      <c r="C166" s="47" t="str">
        <f>IFERROR(PIMExport!C164*1,IFERROR(SUBSTITUTE(PIMExport!C164,".",",")*1,PIMExport!C164))</f>
        <v>Ball Guide</v>
      </c>
      <c r="D166" s="47">
        <f>IFERROR(PIMExport!D164*1,IFERROR(SUBSTITUTE(PIMExport!D164,".",",")*1,PIMExport!D164))</f>
        <v>2644</v>
      </c>
      <c r="E166" s="47">
        <f>IFERROR(PIMExport!E164*1,IFERROR(SUBSTITUTE(PIMExport!E164,".",",")*1,PIMExport!E164))</f>
        <v>1.2</v>
      </c>
      <c r="F166" s="47">
        <f>IFERROR(PIMExport!F164*1,IFERROR(SUBSTITUTE(PIMExport!F164,".",",")*1,PIMExport!F164))</f>
        <v>0.83</v>
      </c>
      <c r="G166" s="47">
        <f>IFERROR(PIMExport!G164*1,IFERROR(SUBSTITUTE(PIMExport!G164,".",",")*1,PIMExport!G164))</f>
        <v>3.9</v>
      </c>
      <c r="H166" s="47">
        <f>IFERROR(PIMExport!H164*1,IFERROR(SUBSTITUTE(PIMExport!H164,".",",")*1,PIMExport!H164))</f>
        <v>0.56000000000000005</v>
      </c>
      <c r="I166" s="47">
        <f>IFERROR(PIMExport!I164*1,IFERROR(SUBSTITUTE(PIMExport!I164,".",",")*1,PIMExport!I164))</f>
        <v>107</v>
      </c>
      <c r="J166" s="47">
        <f>IFERROR(PIMExport!J164*1,IFERROR(SUBSTITUTE(PIMExport!J164,".",",")*1,PIMExport!J164))</f>
        <v>14.2</v>
      </c>
      <c r="K166" s="47">
        <f>IFERROR(PIMExport!K164*1,IFERROR(SUBSTITUTE(PIMExport!K164,".",",")*1,PIMExport!K164))</f>
        <v>41.5</v>
      </c>
      <c r="L166" s="47">
        <f>IFERROR(PIMExport!L164*1,IFERROR(SUBSTITUTE(PIMExport!L164,".",",")*1,PIMExport!L164))</f>
        <v>6.4999999999999996E-6</v>
      </c>
      <c r="M166" s="47">
        <f>IFERROR(PIMExport!M164*1,IFERROR(SUBSTITUTE(PIMExport!M164,".",",")*1,PIMExport!M164))</f>
        <v>0.9</v>
      </c>
      <c r="N166" s="47">
        <f>IFERROR(PIMExport!N164*1,IFERROR(SUBSTITUTE(PIMExport!N164,".",",")*1,PIMExport!N164))</f>
        <v>99999</v>
      </c>
      <c r="O166" s="47">
        <f>IFERROR(PIMExport!O164*1,IFERROR(SUBSTITUTE(PIMExport!O164,".",",")*1,PIMExport!O164))</f>
        <v>99999</v>
      </c>
      <c r="P166" s="47">
        <f>IFERROR(PIMExport!P164*1,IFERROR(SUBSTITUTE(PIMExport!P164,".",",")*1,PIMExport!P164))</f>
        <v>500</v>
      </c>
      <c r="Q166" s="47">
        <f>IFERROR(PIMExport!Q164*1,IFERROR(SUBSTITUTE(PIMExport!Q164,".",",")*1,PIMExport!Q164))</f>
        <v>0.03</v>
      </c>
      <c r="R166" s="47">
        <f>IFERROR(PIMExport!R164*1,IFERROR(SUBSTITUTE(PIMExport!R164,".",",")*1,PIMExport!R164))</f>
        <v>0.03</v>
      </c>
      <c r="S166" s="47">
        <f>IFERROR(PIMExport!S164*1,IFERROR(SUBSTITUTE(PIMExport!S164,".",",")*1,PIMExport!S164))</f>
        <v>0.03</v>
      </c>
      <c r="T166" s="47">
        <f>IFERROR(PIMExport!T164*1,IFERROR(SUBSTITUTE(PIMExport!T164,".",",")*1,PIMExport!T164))</f>
        <v>2</v>
      </c>
      <c r="U166" s="47">
        <f>IFERROR(PIMExport!U164*1,IFERROR(SUBSTITUTE(PIMExport!U164,".",",")*1,PIMExport!U164))</f>
        <v>0.02</v>
      </c>
      <c r="V166" s="47">
        <f>IFERROR(PIMExport!V164*1,IFERROR(SUBSTITUTE(PIMExport!V164,".",",")*1,PIMExport!V164))</f>
        <v>0</v>
      </c>
      <c r="W166" s="47">
        <f>IFERROR(PIMExport!W164*1,IFERROR(SUBSTITUTE(PIMExport!W164,".",",")*1,PIMExport!W164))</f>
        <v>0</v>
      </c>
      <c r="X166" s="47">
        <f>IFERROR(PIMExport!X164*1,IFERROR(SUBSTITUTE(PIMExport!X164,".",",")*1,PIMExport!X164))</f>
        <v>0</v>
      </c>
      <c r="Y166" s="47">
        <f>IFERROR(PIMExport!Y164*1,IFERROR(SUBSTITUTE(PIMExport!Y164,".",",")*1,PIMExport!Y164))</f>
        <v>1000</v>
      </c>
      <c r="Z166" s="47">
        <f>IFERROR(PIMExport!Z164*1,IFERROR(SUBSTITUTE(PIMExport!Z164,".",",")*1,PIMExport!Z164))</f>
        <v>0</v>
      </c>
      <c r="AA166" s="47">
        <f>IFERROR(PIMExport!AA164*1,IFERROR(SUBSTITUTE(PIMExport!AA164,".",",")*1,PIMExport!AA164))</f>
        <v>0</v>
      </c>
      <c r="AB166" s="47">
        <f>IFERROR(PIMExport!AB164*1,IFERROR(SUBSTITUTE(PIMExport!AB164,".",",")*1,PIMExport!AB164))</f>
        <v>0</v>
      </c>
      <c r="AC166" s="47">
        <f>IFERROR(PIMExport!AC164*1,IFERROR(SUBSTITUTE(PIMExport!AC164,".",",")*1,PIMExport!AC164))</f>
        <v>0</v>
      </c>
      <c r="AD166" s="47">
        <f>IFERROR(PIMExport!AD164*1,IFERROR(SUBSTITUTE(PIMExport!AD164,".",",")*1,PIMExport!AD164))</f>
        <v>0</v>
      </c>
      <c r="AE166" s="47">
        <f>IFERROR(PIMExport!AE164*1,IFERROR(SUBSTITUTE(PIMExport!AE164,".",",")*1,PIMExport!AE164))</f>
        <v>900</v>
      </c>
      <c r="AF166" s="47">
        <f>IFERROR(PIMExport!AF164*1,IFERROR(SUBSTITUTE(PIMExport!AF164,".",",")*1,PIMExport!AF164))</f>
        <v>900</v>
      </c>
      <c r="AG166" s="47">
        <f>IFERROR(PIMExport!AG164*1,IFERROR(SUBSTITUTE(PIMExport!AG164,".",",")*1,PIMExport!AG164))</f>
        <v>9</v>
      </c>
      <c r="AH166" s="47">
        <f>IFERROR(PIMExport!AH164*1,IFERROR(SUBSTITUTE(PIMExport!AH164,".",",")*1,PIMExport!AH164))</f>
        <v>48</v>
      </c>
      <c r="AI166" s="47">
        <f>IFERROR(PIMExport!AI164*1,IFERROR(SUBSTITUTE(PIMExport!AI164,".",",")*1,PIMExport!AI164))</f>
        <v>48</v>
      </c>
      <c r="AJ166" s="47">
        <f>IFERROR(PIMExport!AJ164*1,IFERROR(SUBSTITUTE(PIMExport!AJ164,".",",")*1,PIMExport!AJ164))</f>
        <v>0</v>
      </c>
      <c r="AK166" s="47">
        <f>IFERROR(PIMExport!AK164*1,IFERROR(SUBSTITUTE(PIMExport!AK164,".",",")*1,PIMExport!AK164))</f>
        <v>0</v>
      </c>
      <c r="AL166" s="47">
        <f>IFERROR(PIMExport!AL164*1,IFERROR(SUBSTITUTE(PIMExport!AL164,".",",")*1,PIMExport!AL164))</f>
        <v>0.25</v>
      </c>
      <c r="AM166" s="47">
        <f>IFERROR(PIMExport!AM164*1,IFERROR(SUBSTITUTE(PIMExport!AM164,".",",")*1,PIMExport!AM164))</f>
        <v>8</v>
      </c>
      <c r="AN166" s="47">
        <f>IFERROR(PIMExport!AN164*1,IFERROR(SUBSTITUTE(PIMExport!AN164,".",",")*1,PIMExport!AN164))</f>
        <v>1</v>
      </c>
      <c r="AO166" s="47">
        <f>IFERROR(PIMExport!AO164*1,IFERROR(SUBSTITUTE(PIMExport!AO164,".",",")*1,PIMExport!AO164))</f>
        <v>4700</v>
      </c>
      <c r="AP166" s="47">
        <f>IFERROR(PIMExport!AP164*1,IFERROR(SUBSTITUTE(PIMExport!AP164,".",",")*1,PIMExport!AP164))</f>
        <v>0</v>
      </c>
      <c r="AQ166" s="47">
        <f>IFERROR(PIMExport!AQ164*1,IFERROR(SUBSTITUTE(PIMExport!AQ164,".",",")*1,PIMExport!AQ164))</f>
        <v>0</v>
      </c>
      <c r="AR166" s="47">
        <f>IFERROR(PIMExport!AR164*1,IFERROR(SUBSTITUTE(PIMExport!AR164,".",",")*1,PIMExport!AR164))</f>
        <v>0</v>
      </c>
      <c r="AS166" s="47">
        <f>IFERROR(PIMExport!AS164*1,IFERROR(SUBSTITUTE(PIMExport!AS164,".",",")*1,PIMExport!AS164))</f>
        <v>0</v>
      </c>
      <c r="AT166" s="47">
        <f>IFERROR(PIMExport!AT164*1,IFERROR(SUBSTITUTE(PIMExport!AT164,".",",")*1,PIMExport!AT164))</f>
        <v>0</v>
      </c>
      <c r="AU166" s="47">
        <f>IFERROR(PIMExport!AU164*1,IFERROR(SUBSTITUTE(PIMExport!AU164,".",",")*1,PIMExport!AU164))</f>
        <v>0</v>
      </c>
      <c r="AV166" s="47">
        <f>IFERROR(PIMExport!AV164*1,IFERROR(SUBSTITUTE(PIMExport!AV164,".",",")*1,PIMExport!AV164))</f>
        <v>0</v>
      </c>
      <c r="AW166" s="47">
        <f>IFERROR(PIMExport!AW164*1,IFERROR(SUBSTITUTE(PIMExport!AW164,".",",")*1,PIMExport!AW164))</f>
        <v>0</v>
      </c>
      <c r="AX166" s="47">
        <f>IFERROR(PIMExport!AX164*1,IFERROR(SUBSTITUTE(PIMExport!AX164,".",",")*1,PIMExport!AX164))</f>
        <v>0</v>
      </c>
      <c r="AY166" s="47">
        <f>IFERROR(PIMExport!AY164*1,IFERROR(SUBSTITUTE(PIMExport!AY164,".",",")*1,PIMExport!AY164))</f>
        <v>0</v>
      </c>
      <c r="AZ166" s="47">
        <f>IFERROR(PIMExport!AZ164*1,IFERROR(SUBSTITUTE(PIMExport!AZ164,".",",")*1,PIMExport!AZ164))</f>
        <v>10100</v>
      </c>
      <c r="BA166" s="47">
        <f>IFERROR(PIMExport!BA164*1,IFERROR(SUBSTITUTE(PIMExport!BA164,".",",")*1,PIMExport!BA164))</f>
        <v>0</v>
      </c>
      <c r="BB166" s="47">
        <f>IFERROR(PIMExport!BB164*1,IFERROR(SUBSTITUTE(PIMExport!BB164,".",",")*1,PIMExport!BB164))</f>
        <v>0</v>
      </c>
      <c r="BC166" s="47">
        <f>IFERROR(PIMExport!BC164*1,IFERROR(SUBSTITUTE(PIMExport!BC164,".",",")*1,PIMExport!BC164))</f>
        <v>0</v>
      </c>
      <c r="BD166" s="47">
        <f>IFERROR(PIMExport!BD164*1,IFERROR(SUBSTITUTE(PIMExport!BD164,".",",")*1,PIMExport!BD164))</f>
        <v>0</v>
      </c>
      <c r="BE166" s="47">
        <f>IFERROR(PIMExport!BE164*1,IFERROR(SUBSTITUTE(PIMExport!BE164,".",",")*1,PIMExport!BE164))</f>
        <v>0</v>
      </c>
      <c r="BF166" s="47">
        <f>IFERROR(PIMExport!BF164*1,IFERROR(SUBSTITUTE(PIMExport!BF164,".",",")*1,PIMExport!BF164))</f>
        <v>67</v>
      </c>
      <c r="BG166" s="47">
        <f>IFERROR(PIMExport!BG164*1,IFERROR(SUBSTITUTE(PIMExport!BG164,".",",")*1,PIMExport!BG164))</f>
        <v>264</v>
      </c>
      <c r="BH166" s="47">
        <f>IFERROR(PIMExport!BH164*1,IFERROR(SUBSTITUTE(PIMExport!BH164,".",",")*1,PIMExport!BH164))</f>
        <v>0</v>
      </c>
      <c r="BI166" s="47">
        <f>IFERROR(PIMExport!BI164*1,IFERROR(SUBSTITUTE(PIMExport!BI164,".",",")*1,PIMExport!BI164))</f>
        <v>0</v>
      </c>
      <c r="BJ166" s="47">
        <f>IFERROR(PIMExport!BJ164*1,IFERROR(SUBSTITUTE(PIMExport!BJ164,".",",")*1,PIMExport!BJ164))</f>
        <v>0</v>
      </c>
      <c r="BK166" s="47">
        <f>IFERROR(PIMExport!BK164*1,IFERROR(SUBSTITUTE(PIMExport!BK164,".",",")*1,PIMExport!BK164))</f>
        <v>0</v>
      </c>
      <c r="BL166" s="47">
        <f>IFERROR(PIMExport!BL164*1,IFERROR(SUBSTITUTE(PIMExport!BL164,".",",")*1,PIMExport!BL164))</f>
        <v>0</v>
      </c>
      <c r="BM166" s="47">
        <f>IFERROR(PIMExport!BM164*1,IFERROR(SUBSTITUTE(PIMExport!BM164,".",",")*1,PIMExport!BM164))</f>
        <v>0</v>
      </c>
      <c r="BN166" s="47">
        <f>IFERROR(PIMExport!BN164*1,IFERROR(SUBSTITUTE(PIMExport!BN164,".",",")*1,PIMExport!BN164))</f>
        <v>0</v>
      </c>
      <c r="BO166" s="47">
        <f>IFERROR(PIMExport!BO164*1,IFERROR(SUBSTITUTE(PIMExport!BO164,".",",")*1,PIMExport!BO164))</f>
        <v>0</v>
      </c>
      <c r="BP166" s="47">
        <f>IFERROR(PIMExport!BP164*1,IFERROR(SUBSTITUTE(PIMExport!BP164,".",",")*1,PIMExport!BP164))</f>
        <v>0</v>
      </c>
      <c r="BQ166" s="47">
        <f>IFERROR(PIMExport!BQ164*1,IFERROR(SUBSTITUTE(PIMExport!BQ164,".",",")*1,PIMExport!BQ164))</f>
        <v>0</v>
      </c>
      <c r="BR166" s="47">
        <f>IFERROR(PIMExport!BR164*1,IFERROR(SUBSTITUTE(PIMExport!BR164,".",",")*1,PIMExport!BR164))</f>
        <v>0</v>
      </c>
      <c r="BS166" s="47">
        <f>IFERROR(PIMExport!BS164*1,IFERROR(SUBSTITUTE(PIMExport!BS164,".",",")*1,PIMExport!BS164))</f>
        <v>0</v>
      </c>
      <c r="BT166" s="47">
        <f>IFERROR(PIMExport!BT164*1,IFERROR(SUBSTITUTE(PIMExport!BT164,".",",")*1,PIMExport!BT164))</f>
        <v>0</v>
      </c>
      <c r="BU166" s="47">
        <f>IFERROR(PIMExport!BU164*1,IFERROR(SUBSTITUTE(PIMExport!BU164,".",",")*1,PIMExport!BU164))</f>
        <v>0</v>
      </c>
      <c r="BV166" s="47">
        <f>IFERROR(PIMExport!BV164*1,IFERROR(SUBSTITUTE(PIMExport!BV164,".",",")*1,PIMExport!BV164))</f>
        <v>0</v>
      </c>
      <c r="BW166" s="47">
        <f>IFERROR(PIMExport!BW164*1,IFERROR(SUBSTITUTE(PIMExport!BW164,".",",")*1,PIMExport!BW164))</f>
        <v>0</v>
      </c>
      <c r="BX166" s="47">
        <f>IFERROR(PIMExport!BX164*1,IFERROR(SUBSTITUTE(PIMExport!BX164,".",",")*1,PIMExport!BX164))</f>
        <v>0</v>
      </c>
      <c r="BY166" s="47">
        <f>IFERROR(PIMExport!BY164*1,IFERROR(SUBSTITUTE(PIMExport!BY164,".",",")*1,PIMExport!BY164))</f>
        <v>0</v>
      </c>
      <c r="BZ166" s="47">
        <f>IFERROR(PIMExport!BZ164*1,IFERROR(SUBSTITUTE(PIMExport!BZ164,".",",")*1,PIMExport!BZ164))</f>
        <v>0</v>
      </c>
      <c r="CA166" s="47">
        <f>IFERROR(PIMExport!CA164*1,IFERROR(SUBSTITUTE(PIMExport!CA164,".",",")*1,PIMExport!CA164))</f>
        <v>0</v>
      </c>
      <c r="CB166" s="47">
        <f>IFERROR(PIMExport!CB164*1,IFERROR(SUBSTITUTE(PIMExport!CB164,".",",")*1,PIMExport!CB164))</f>
        <v>0</v>
      </c>
      <c r="CC166" s="47">
        <f>IFERROR(PIMExport!CC164*1,IFERROR(SUBSTITUTE(PIMExport!CC164,".",",")*1,PIMExport!CC164))</f>
        <v>0</v>
      </c>
      <c r="CD166" s="47">
        <f>IFERROR(PIMExport!CD164*1,IFERROR(SUBSTITUTE(PIMExport!CD164,".",",")*1,PIMExport!CD164))</f>
        <v>0</v>
      </c>
      <c r="CE166" s="47">
        <f>IFERROR(PIMExport!CE164*1,IFERROR(SUBSTITUTE(PIMExport!CE164,".",",")*1,PIMExport!CE164))</f>
        <v>0</v>
      </c>
      <c r="CF166" s="47">
        <f>IFERROR(PIMExport!CF164*1,IFERROR(SUBSTITUTE(PIMExport!CF164,".",",")*1,PIMExport!CF164))</f>
        <v>0</v>
      </c>
      <c r="CG166" s="47">
        <f>IFERROR(PIMExport!CG164*1,IFERROR(SUBSTITUTE(PIMExport!CG164,".",",")*1,PIMExport!CG164))</f>
        <v>0</v>
      </c>
      <c r="CH166" s="47">
        <f>IFERROR(PIMExport!CH164*1,IFERROR(SUBSTITUTE(PIMExport!CH164,".",",")*1,PIMExport!CH164))</f>
        <v>0</v>
      </c>
      <c r="CI166" s="47">
        <f>IFERROR(PIMExport!CI164*1,IFERROR(SUBSTITUTE(PIMExport!CI164,".",",")*1,PIMExport!CI164))</f>
        <v>0</v>
      </c>
      <c r="CJ166" s="47">
        <f>IFERROR(PIMExport!CJ164*1,IFERROR(SUBSTITUTE(PIMExport!CJ164,".",",")*1,PIMExport!CJ164))</f>
        <v>0</v>
      </c>
      <c r="CK166" s="47">
        <f>IFERROR(PIMExport!CK164*1,IFERROR(SUBSTITUTE(PIMExport!CK164,".",",")*1,PIMExport!CK164))</f>
        <v>0</v>
      </c>
      <c r="CL166" s="47">
        <f>IFERROR(PIMExport!CL164*1,IFERROR(SUBSTITUTE(PIMExport!CL164,".",",")*1,PIMExport!CL164))</f>
        <v>0</v>
      </c>
      <c r="CM166" s="47">
        <f>IFERROR(PIMExport!CM164*1,IFERROR(SUBSTITUTE(PIMExport!CM164,".",",")*1,PIMExport!CM164))</f>
        <v>0</v>
      </c>
      <c r="CN166" s="47">
        <f>IFERROR(PIMExport!CN164*1,IFERROR(SUBSTITUTE(PIMExport!CN164,".",",")*1,PIMExport!CN164))</f>
        <v>0</v>
      </c>
      <c r="CO166" s="47">
        <f>IFERROR(PIMExport!CO164*1,IFERROR(SUBSTITUTE(PIMExport!CO164,".",",")*1,PIMExport!CO164))</f>
        <v>0</v>
      </c>
      <c r="CP166" s="47">
        <f>IFERROR(PIMExport!CP164*1,IFERROR(SUBSTITUTE(PIMExport!CP164,".",",")*1,PIMExport!CP164))</f>
        <v>0</v>
      </c>
      <c r="CQ166" s="47">
        <f>IFERROR(PIMExport!CQ164*1,IFERROR(SUBSTITUTE(PIMExport!CQ164,".",",")*1,PIMExport!CQ164))</f>
        <v>0</v>
      </c>
      <c r="CR166" s="47">
        <f>IFERROR(PIMExport!CR164*1,IFERROR(SUBSTITUTE(PIMExport!CR164,".",",")*1,PIMExport!CR164))</f>
        <v>0</v>
      </c>
      <c r="CS166" s="47">
        <f>IFERROR(PIMExport!CS164*1,IFERROR(SUBSTITUTE(PIMExport!CS164,".",",")*1,PIMExport!CS164))</f>
        <v>0</v>
      </c>
      <c r="CT166" s="47">
        <f>IFERROR(PIMExport!CT164*1,IFERROR(SUBSTITUTE(PIMExport!CT164,".",",")*1,PIMExport!CT164))</f>
        <v>0</v>
      </c>
      <c r="CU166" s="47">
        <f>IFERROR(PIMExport!CU164*1,IFERROR(SUBSTITUTE(PIMExport!CU164,".",",")*1,PIMExport!CU164))</f>
        <v>5</v>
      </c>
      <c r="CV166" s="47">
        <f>IFERROR(PIMExport!CV164*1,IFERROR(SUBSTITUTE(PIMExport!CV164,".",",")*1,PIMExport!CV164))</f>
        <v>9300</v>
      </c>
      <c r="CW166" s="47">
        <f>IFERROR(PIMExport!CW164*1,IFERROR(SUBSTITUTE(PIMExport!CW164,".",",")*1,PIMExport!CW164))</f>
        <v>4.1E-5</v>
      </c>
      <c r="CX166" s="47">
        <f>IFERROR(PIMExport!CX164*1,IFERROR(SUBSTITUTE(PIMExport!CX164,".",",")*1,PIMExport!CX164))</f>
        <v>0</v>
      </c>
      <c r="CY166" s="47">
        <f>IFERROR(PIMExport!CY164*1,IFERROR(SUBSTITUTE(PIMExport!CY164,".",",")*1,PIMExport!CY164))</f>
        <v>0</v>
      </c>
      <c r="CZ166" s="47">
        <f>IFERROR(PIMExport!CZ164*1,IFERROR(SUBSTITUTE(PIMExport!CZ164,".",",")*1,PIMExport!CZ164))</f>
        <v>10100</v>
      </c>
      <c r="DA166" s="47">
        <f>IFERROR(PIMExport!DA164*1,IFERROR(SUBSTITUTE(PIMExport!DA164,".",",")*1,PIMExport!DA164))</f>
        <v>200</v>
      </c>
      <c r="DB166" s="47">
        <f>IFERROR(PIMExport!DB164*1,IFERROR(SUBSTITUTE(PIMExport!DB164,".",",")*1,PIMExport!DB164))</f>
        <v>0</v>
      </c>
      <c r="DC166" s="47">
        <f>IFERROR(PIMExport!DC164*1,IFERROR(SUBSTITUTE(PIMExport!DC164,".",",")*1,PIMExport!DC164))</f>
        <v>14.29</v>
      </c>
      <c r="DD166" s="47">
        <f>IFERROR(PIMExport!DD164*1,IFERROR(SUBSTITUTE(PIMExport!DD164,".",",")*1,PIMExport!DD164))</f>
        <v>1</v>
      </c>
      <c r="DE166" s="47">
        <f>IFERROR(PIMExport!DE164*1,IFERROR(SUBSTITUTE(PIMExport!DE164,".",",")*1,PIMExport!DE164))</f>
        <v>0</v>
      </c>
      <c r="DF166" s="47">
        <f>IFERROR(PIMExport!DF164*1,IFERROR(SUBSTITUTE(PIMExport!DF164,".",",")*1,PIMExport!DF164))</f>
        <v>0</v>
      </c>
      <c r="DG166" s="47">
        <f>IFERROR(PIMExport!DG164*1,IFERROR(SUBSTITUTE(PIMExport!DG164,".",",")*1,PIMExport!DG164))</f>
        <v>0</v>
      </c>
      <c r="DH166" s="47" t="str">
        <f>IFERROR(PIMExport!DH164*1,IFERROR(SUBSTITUTE(PIMExport!DH164,".",",")*1,PIMExport!DH164))</f>
        <v>Equal to or better than 0.100 mm</v>
      </c>
      <c r="DI166" s="47">
        <f>IFERROR(PIMExport!DI164*1,IFERROR(SUBSTITUTE(PIMExport!DI164,".",",")*1,PIMExport!DI164))</f>
        <v>0</v>
      </c>
      <c r="DJ166" s="47" t="str">
        <f>IFERROR(PIMExport!DJ164*1,IFERROR(SUBSTITUTE(PIMExport!DJ164,".",",")*1,PIMExport!DJ164))</f>
        <v>58 x 55 mm</v>
      </c>
      <c r="DK166" s="47" t="str">
        <f>IFERROR(PIMExport!DK164*1,IFERROR(SUBSTITUTE(PIMExport!DK164,".",",")*1,PIMExport!DK164))</f>
        <v>16 mm</v>
      </c>
      <c r="DL166" s="47">
        <f>IFERROR(PIMExport!DL164*1,IFERROR(SUBSTITUTE(PIMExport!DL164,".",",")*1,PIMExport!DL164))</f>
        <v>184</v>
      </c>
      <c r="DM166" s="47">
        <f>IFERROR(PIMExport!DM164*1,IFERROR(SUBSTITUTE(PIMExport!DM164,".",",")*1,PIMExport!DM164))</f>
        <v>3264</v>
      </c>
      <c r="DN166" s="47">
        <f>IFERROR(PIMExport!DN164*1,IFERROR(SUBSTITUTE(PIMExport!DN164,".",",")*1,PIMExport!DN164))</f>
        <v>0</v>
      </c>
      <c r="DO166" s="47">
        <f>IFERROR(PIMExport!DO164*1,IFERROR(SUBSTITUTE(PIMExport!DO164,".",",")*1,PIMExport!DO164))</f>
        <v>0</v>
      </c>
    </row>
    <row r="167" spans="1:119">
      <c r="A167" s="47" t="str">
        <f>IFERROR(PIMExport!A165*1,IFERROR(SUBSTITUTE(PIMExport!A165,".",",")*1,PIMExport!A165))</f>
        <v>MF06S05N_X</v>
      </c>
      <c r="B167" s="47" t="str">
        <f>IFERROR(PIMExport!B165*1,IFERROR(SUBSTITUTE(PIMExport!B165,".",",")*1,PIMExport!B165))</f>
        <v>BallScrew</v>
      </c>
      <c r="C167" s="47" t="str">
        <f>IFERROR(PIMExport!C165*1,IFERROR(SUBSTITUTE(PIMExport!C165,".",",")*1,PIMExport!C165))</f>
        <v>Ball Guide</v>
      </c>
      <c r="D167" s="47">
        <f>IFERROR(PIMExport!D165*1,IFERROR(SUBSTITUTE(PIMExport!D165,".",",")*1,PIMExport!D165))</f>
        <v>2712</v>
      </c>
      <c r="E167" s="47">
        <f>IFERROR(PIMExport!E165*1,IFERROR(SUBSTITUTE(PIMExport!E165,".",",")*1,PIMExport!E165))</f>
        <v>1.2</v>
      </c>
      <c r="F167" s="47">
        <f>IFERROR(PIMExport!F165*1,IFERROR(SUBSTITUTE(PIMExport!F165,".",",")*1,PIMExport!F165))</f>
        <v>0</v>
      </c>
      <c r="G167" s="47">
        <f>IFERROR(PIMExport!G165*1,IFERROR(SUBSTITUTE(PIMExport!G165,".",",")*1,PIMExport!G165))</f>
        <v>3.9</v>
      </c>
      <c r="H167" s="47">
        <f>IFERROR(PIMExport!H165*1,IFERROR(SUBSTITUTE(PIMExport!H165,".",",")*1,PIMExport!H165))</f>
        <v>0.56000000000000005</v>
      </c>
      <c r="I167" s="47">
        <f>IFERROR(PIMExport!I165*1,IFERROR(SUBSTITUTE(PIMExport!I165,".",",")*1,PIMExport!I165))</f>
        <v>107</v>
      </c>
      <c r="J167" s="47">
        <f>IFERROR(PIMExport!J165*1,IFERROR(SUBSTITUTE(PIMExport!J165,".",",")*1,PIMExport!J165))</f>
        <v>14.2</v>
      </c>
      <c r="K167" s="47">
        <f>IFERROR(PIMExport!K165*1,IFERROR(SUBSTITUTE(PIMExport!K165,".",",")*1,PIMExport!K165))</f>
        <v>41.5</v>
      </c>
      <c r="L167" s="47">
        <f>IFERROR(PIMExport!L165*1,IFERROR(SUBSTITUTE(PIMExport!L165,".",",")*1,PIMExport!L165))</f>
        <v>6.4999999999999996E-6</v>
      </c>
      <c r="M167" s="47">
        <f>IFERROR(PIMExport!M165*1,IFERROR(SUBSTITUTE(PIMExport!M165,".",",")*1,PIMExport!M165))</f>
        <v>0.9</v>
      </c>
      <c r="N167" s="47">
        <f>IFERROR(PIMExport!N165*1,IFERROR(SUBSTITUTE(PIMExport!N165,".",",")*1,PIMExport!N165))</f>
        <v>99999</v>
      </c>
      <c r="O167" s="47">
        <f>IFERROR(PIMExport!O165*1,IFERROR(SUBSTITUTE(PIMExport!O165,".",",")*1,PIMExport!O165))</f>
        <v>99999</v>
      </c>
      <c r="P167" s="47">
        <f>IFERROR(PIMExport!P165*1,IFERROR(SUBSTITUTE(PIMExport!P165,".",",")*1,PIMExport!P165))</f>
        <v>500</v>
      </c>
      <c r="Q167" s="47">
        <f>IFERROR(PIMExport!Q165*1,IFERROR(SUBSTITUTE(PIMExport!Q165,".",",")*1,PIMExport!Q165))</f>
        <v>0.02</v>
      </c>
      <c r="R167" s="47">
        <f>IFERROR(PIMExport!R165*1,IFERROR(SUBSTITUTE(PIMExport!R165,".",",")*1,PIMExport!R165))</f>
        <v>0.02</v>
      </c>
      <c r="S167" s="47">
        <f>IFERROR(PIMExport!S165*1,IFERROR(SUBSTITUTE(PIMExport!S165,".",",")*1,PIMExport!S165))</f>
        <v>0.02</v>
      </c>
      <c r="T167" s="47">
        <f>IFERROR(PIMExport!T165*1,IFERROR(SUBSTITUTE(PIMExport!T165,".",",")*1,PIMExport!T165))</f>
        <v>2</v>
      </c>
      <c r="U167" s="47">
        <f>IFERROR(PIMExport!U165*1,IFERROR(SUBSTITUTE(PIMExport!U165,".",",")*1,PIMExport!U165))</f>
        <v>0.02</v>
      </c>
      <c r="V167" s="47">
        <f>IFERROR(PIMExport!V165*1,IFERROR(SUBSTITUTE(PIMExport!V165,".",",")*1,PIMExport!V165))</f>
        <v>0</v>
      </c>
      <c r="W167" s="47">
        <f>IFERROR(PIMExport!W165*1,IFERROR(SUBSTITUTE(PIMExport!W165,".",",")*1,PIMExport!W165))</f>
        <v>0</v>
      </c>
      <c r="X167" s="47">
        <f>IFERROR(PIMExport!X165*1,IFERROR(SUBSTITUTE(PIMExport!X165,".",",")*1,PIMExport!X165))</f>
        <v>0</v>
      </c>
      <c r="Y167" s="47">
        <f>IFERROR(PIMExport!Y165*1,IFERROR(SUBSTITUTE(PIMExport!Y165,".",",")*1,PIMExport!Y165))</f>
        <v>1000</v>
      </c>
      <c r="Z167" s="47">
        <f>IFERROR(PIMExport!Z165*1,IFERROR(SUBSTITUTE(PIMExport!Z165,".",",")*1,PIMExport!Z165))</f>
        <v>0</v>
      </c>
      <c r="AA167" s="47">
        <f>IFERROR(PIMExport!AA165*1,IFERROR(SUBSTITUTE(PIMExport!AA165,".",",")*1,PIMExport!AA165))</f>
        <v>0</v>
      </c>
      <c r="AB167" s="47">
        <f>IFERROR(PIMExport!AB165*1,IFERROR(SUBSTITUTE(PIMExport!AB165,".",",")*1,PIMExport!AB165))</f>
        <v>0</v>
      </c>
      <c r="AC167" s="47">
        <f>IFERROR(PIMExport!AC165*1,IFERROR(SUBSTITUTE(PIMExport!AC165,".",",")*1,PIMExport!AC165))</f>
        <v>0</v>
      </c>
      <c r="AD167" s="47">
        <f>IFERROR(PIMExport!AD165*1,IFERROR(SUBSTITUTE(PIMExport!AD165,".",",")*1,PIMExport!AD165))</f>
        <v>0</v>
      </c>
      <c r="AE167" s="47">
        <f>IFERROR(PIMExport!AE165*1,IFERROR(SUBSTITUTE(PIMExport!AE165,".",",")*1,PIMExport!AE165))</f>
        <v>900</v>
      </c>
      <c r="AF167" s="47">
        <f>IFERROR(PIMExport!AF165*1,IFERROR(SUBSTITUTE(PIMExport!AF165,".",",")*1,PIMExport!AF165))</f>
        <v>900</v>
      </c>
      <c r="AG167" s="47">
        <f>IFERROR(PIMExport!AG165*1,IFERROR(SUBSTITUTE(PIMExport!AG165,".",",")*1,PIMExport!AG165))</f>
        <v>9</v>
      </c>
      <c r="AH167" s="47">
        <f>IFERROR(PIMExport!AH165*1,IFERROR(SUBSTITUTE(PIMExport!AH165,".",",")*1,PIMExport!AH165))</f>
        <v>48</v>
      </c>
      <c r="AI167" s="47">
        <f>IFERROR(PIMExport!AI165*1,IFERROR(SUBSTITUTE(PIMExport!AI165,".",",")*1,PIMExport!AI165))</f>
        <v>48</v>
      </c>
      <c r="AJ167" s="47">
        <f>IFERROR(PIMExport!AJ165*1,IFERROR(SUBSTITUTE(PIMExport!AJ165,".",",")*1,PIMExport!AJ165))</f>
        <v>0</v>
      </c>
      <c r="AK167" s="47">
        <f>IFERROR(PIMExport!AK165*1,IFERROR(SUBSTITUTE(PIMExport!AK165,".",",")*1,PIMExport!AK165))</f>
        <v>0</v>
      </c>
      <c r="AL167" s="47">
        <f>IFERROR(PIMExport!AL165*1,IFERROR(SUBSTITUTE(PIMExport!AL165,".",",")*1,PIMExport!AL165))</f>
        <v>0.25</v>
      </c>
      <c r="AM167" s="47">
        <f>IFERROR(PIMExport!AM165*1,IFERROR(SUBSTITUTE(PIMExport!AM165,".",",")*1,PIMExport!AM165))</f>
        <v>8</v>
      </c>
      <c r="AN167" s="47">
        <f>IFERROR(PIMExport!AN165*1,IFERROR(SUBSTITUTE(PIMExport!AN165,".",",")*1,PIMExport!AN165))</f>
        <v>1</v>
      </c>
      <c r="AO167" s="47">
        <f>IFERROR(PIMExport!AO165*1,IFERROR(SUBSTITUTE(PIMExport!AO165,".",",")*1,PIMExport!AO165))</f>
        <v>4700</v>
      </c>
      <c r="AP167" s="47">
        <f>IFERROR(PIMExport!AP165*1,IFERROR(SUBSTITUTE(PIMExport!AP165,".",",")*1,PIMExport!AP165))</f>
        <v>0</v>
      </c>
      <c r="AQ167" s="47">
        <f>IFERROR(PIMExport!AQ165*1,IFERROR(SUBSTITUTE(PIMExport!AQ165,".",",")*1,PIMExport!AQ165))</f>
        <v>0</v>
      </c>
      <c r="AR167" s="47">
        <f>IFERROR(PIMExport!AR165*1,IFERROR(SUBSTITUTE(PIMExport!AR165,".",",")*1,PIMExport!AR165))</f>
        <v>0</v>
      </c>
      <c r="AS167" s="47">
        <f>IFERROR(PIMExport!AS165*1,IFERROR(SUBSTITUTE(PIMExport!AS165,".",",")*1,PIMExport!AS165))</f>
        <v>0</v>
      </c>
      <c r="AT167" s="47">
        <f>IFERROR(PIMExport!AT165*1,IFERROR(SUBSTITUTE(PIMExport!AT165,".",",")*1,PIMExport!AT165))</f>
        <v>0</v>
      </c>
      <c r="AU167" s="47">
        <f>IFERROR(PIMExport!AU165*1,IFERROR(SUBSTITUTE(PIMExport!AU165,".",",")*1,PIMExport!AU165))</f>
        <v>0</v>
      </c>
      <c r="AV167" s="47">
        <f>IFERROR(PIMExport!AV165*1,IFERROR(SUBSTITUTE(PIMExport!AV165,".",",")*1,PIMExport!AV165))</f>
        <v>0</v>
      </c>
      <c r="AW167" s="47">
        <f>IFERROR(PIMExport!AW165*1,IFERROR(SUBSTITUTE(PIMExport!AW165,".",",")*1,PIMExport!AW165))</f>
        <v>0</v>
      </c>
      <c r="AX167" s="47">
        <f>IFERROR(PIMExport!AX165*1,IFERROR(SUBSTITUTE(PIMExport!AX165,".",",")*1,PIMExport!AX165))</f>
        <v>0</v>
      </c>
      <c r="AY167" s="47">
        <f>IFERROR(PIMExport!AY165*1,IFERROR(SUBSTITUTE(PIMExport!AY165,".",",")*1,PIMExport!AY165))</f>
        <v>0</v>
      </c>
      <c r="AZ167" s="47">
        <f>IFERROR(PIMExport!AZ165*1,IFERROR(SUBSTITUTE(PIMExport!AZ165,".",",")*1,PIMExport!AZ165))</f>
        <v>10100</v>
      </c>
      <c r="BA167" s="47">
        <f>IFERROR(PIMExport!BA165*1,IFERROR(SUBSTITUTE(PIMExport!BA165,".",",")*1,PIMExport!BA165))</f>
        <v>0</v>
      </c>
      <c r="BB167" s="47">
        <f>IFERROR(PIMExport!BB165*1,IFERROR(SUBSTITUTE(PIMExport!BB165,".",",")*1,PIMExport!BB165))</f>
        <v>0</v>
      </c>
      <c r="BC167" s="47">
        <f>IFERROR(PIMExport!BC165*1,IFERROR(SUBSTITUTE(PIMExport!BC165,".",",")*1,PIMExport!BC165))</f>
        <v>0</v>
      </c>
      <c r="BD167" s="47">
        <f>IFERROR(PIMExport!BD165*1,IFERROR(SUBSTITUTE(PIMExport!BD165,".",",")*1,PIMExport!BD165))</f>
        <v>0</v>
      </c>
      <c r="BE167" s="47">
        <f>IFERROR(PIMExport!BE165*1,IFERROR(SUBSTITUTE(PIMExport!BE165,".",",")*1,PIMExport!BE165))</f>
        <v>0</v>
      </c>
      <c r="BF167" s="47">
        <f>IFERROR(PIMExport!BF165*1,IFERROR(SUBSTITUTE(PIMExport!BF165,".",",")*1,PIMExport!BF165))</f>
        <v>67</v>
      </c>
      <c r="BG167" s="47">
        <f>IFERROR(PIMExport!BG165*1,IFERROR(SUBSTITUTE(PIMExport!BG165,".",",")*1,PIMExport!BG165))</f>
        <v>196</v>
      </c>
      <c r="BH167" s="47">
        <f>IFERROR(PIMExport!BH165*1,IFERROR(SUBSTITUTE(PIMExport!BH165,".",",")*1,PIMExport!BH165))</f>
        <v>0</v>
      </c>
      <c r="BI167" s="47">
        <f>IFERROR(PIMExport!BI165*1,IFERROR(SUBSTITUTE(PIMExport!BI165,".",",")*1,PIMExport!BI165))</f>
        <v>0</v>
      </c>
      <c r="BJ167" s="47">
        <f>IFERROR(PIMExport!BJ165*1,IFERROR(SUBSTITUTE(PIMExport!BJ165,".",",")*1,PIMExport!BJ165))</f>
        <v>0</v>
      </c>
      <c r="BK167" s="47">
        <f>IFERROR(PIMExport!BK165*1,IFERROR(SUBSTITUTE(PIMExport!BK165,".",",")*1,PIMExport!BK165))</f>
        <v>0</v>
      </c>
      <c r="BL167" s="47">
        <f>IFERROR(PIMExport!BL165*1,IFERROR(SUBSTITUTE(PIMExport!BL165,".",",")*1,PIMExport!BL165))</f>
        <v>0</v>
      </c>
      <c r="BM167" s="47">
        <f>IFERROR(PIMExport!BM165*1,IFERROR(SUBSTITUTE(PIMExport!BM165,".",",")*1,PIMExport!BM165))</f>
        <v>0</v>
      </c>
      <c r="BN167" s="47">
        <f>IFERROR(PIMExport!BN165*1,IFERROR(SUBSTITUTE(PIMExport!BN165,".",",")*1,PIMExport!BN165))</f>
        <v>0</v>
      </c>
      <c r="BO167" s="47">
        <f>IFERROR(PIMExport!BO165*1,IFERROR(SUBSTITUTE(PIMExport!BO165,".",",")*1,PIMExport!BO165))</f>
        <v>0</v>
      </c>
      <c r="BP167" s="47">
        <f>IFERROR(PIMExport!BP165*1,IFERROR(SUBSTITUTE(PIMExport!BP165,".",",")*1,PIMExport!BP165))</f>
        <v>0</v>
      </c>
      <c r="BQ167" s="47">
        <f>IFERROR(PIMExport!BQ165*1,IFERROR(SUBSTITUTE(PIMExport!BQ165,".",",")*1,PIMExport!BQ165))</f>
        <v>0</v>
      </c>
      <c r="BR167" s="47">
        <f>IFERROR(PIMExport!BR165*1,IFERROR(SUBSTITUTE(PIMExport!BR165,".",",")*1,PIMExport!BR165))</f>
        <v>0</v>
      </c>
      <c r="BS167" s="47">
        <f>IFERROR(PIMExport!BS165*1,IFERROR(SUBSTITUTE(PIMExport!BS165,".",",")*1,PIMExport!BS165))</f>
        <v>0</v>
      </c>
      <c r="BT167" s="47">
        <f>IFERROR(PIMExport!BT165*1,IFERROR(SUBSTITUTE(PIMExport!BT165,".",",")*1,PIMExport!BT165))</f>
        <v>0</v>
      </c>
      <c r="BU167" s="47">
        <f>IFERROR(PIMExport!BU165*1,IFERROR(SUBSTITUTE(PIMExport!BU165,".",",")*1,PIMExport!BU165))</f>
        <v>0</v>
      </c>
      <c r="BV167" s="47">
        <f>IFERROR(PIMExport!BV165*1,IFERROR(SUBSTITUTE(PIMExport!BV165,".",",")*1,PIMExport!BV165))</f>
        <v>0</v>
      </c>
      <c r="BW167" s="47">
        <f>IFERROR(PIMExport!BW165*1,IFERROR(SUBSTITUTE(PIMExport!BW165,".",",")*1,PIMExport!BW165))</f>
        <v>0</v>
      </c>
      <c r="BX167" s="47">
        <f>IFERROR(PIMExport!BX165*1,IFERROR(SUBSTITUTE(PIMExport!BX165,".",",")*1,PIMExport!BX165))</f>
        <v>0</v>
      </c>
      <c r="BY167" s="47">
        <f>IFERROR(PIMExport!BY165*1,IFERROR(SUBSTITUTE(PIMExport!BY165,".",",")*1,PIMExport!BY165))</f>
        <v>0</v>
      </c>
      <c r="BZ167" s="47">
        <f>IFERROR(PIMExport!BZ165*1,IFERROR(SUBSTITUTE(PIMExport!BZ165,".",",")*1,PIMExport!BZ165))</f>
        <v>0</v>
      </c>
      <c r="CA167" s="47">
        <f>IFERROR(PIMExport!CA165*1,IFERROR(SUBSTITUTE(PIMExport!CA165,".",",")*1,PIMExport!CA165))</f>
        <v>0</v>
      </c>
      <c r="CB167" s="47">
        <f>IFERROR(PIMExport!CB165*1,IFERROR(SUBSTITUTE(PIMExport!CB165,".",",")*1,PIMExport!CB165))</f>
        <v>0</v>
      </c>
      <c r="CC167" s="47">
        <f>IFERROR(PIMExport!CC165*1,IFERROR(SUBSTITUTE(PIMExport!CC165,".",",")*1,PIMExport!CC165))</f>
        <v>0</v>
      </c>
      <c r="CD167" s="47">
        <f>IFERROR(PIMExport!CD165*1,IFERROR(SUBSTITUTE(PIMExport!CD165,".",",")*1,PIMExport!CD165))</f>
        <v>0</v>
      </c>
      <c r="CE167" s="47">
        <f>IFERROR(PIMExport!CE165*1,IFERROR(SUBSTITUTE(PIMExport!CE165,".",",")*1,PIMExport!CE165))</f>
        <v>0</v>
      </c>
      <c r="CF167" s="47">
        <f>IFERROR(PIMExport!CF165*1,IFERROR(SUBSTITUTE(PIMExport!CF165,".",",")*1,PIMExport!CF165))</f>
        <v>0</v>
      </c>
      <c r="CG167" s="47">
        <f>IFERROR(PIMExport!CG165*1,IFERROR(SUBSTITUTE(PIMExport!CG165,".",",")*1,PIMExport!CG165))</f>
        <v>0</v>
      </c>
      <c r="CH167" s="47">
        <f>IFERROR(PIMExport!CH165*1,IFERROR(SUBSTITUTE(PIMExport!CH165,".",",")*1,PIMExport!CH165))</f>
        <v>0</v>
      </c>
      <c r="CI167" s="47">
        <f>IFERROR(PIMExport!CI165*1,IFERROR(SUBSTITUTE(PIMExport!CI165,".",",")*1,PIMExport!CI165))</f>
        <v>0</v>
      </c>
      <c r="CJ167" s="47">
        <f>IFERROR(PIMExport!CJ165*1,IFERROR(SUBSTITUTE(PIMExport!CJ165,".",",")*1,PIMExport!CJ165))</f>
        <v>0</v>
      </c>
      <c r="CK167" s="47">
        <f>IFERROR(PIMExport!CK165*1,IFERROR(SUBSTITUTE(PIMExport!CK165,".",",")*1,PIMExport!CK165))</f>
        <v>0</v>
      </c>
      <c r="CL167" s="47">
        <f>IFERROR(PIMExport!CL165*1,IFERROR(SUBSTITUTE(PIMExport!CL165,".",",")*1,PIMExport!CL165))</f>
        <v>0</v>
      </c>
      <c r="CM167" s="47">
        <f>IFERROR(PIMExport!CM165*1,IFERROR(SUBSTITUTE(PIMExport!CM165,".",",")*1,PIMExport!CM165))</f>
        <v>0</v>
      </c>
      <c r="CN167" s="47">
        <f>IFERROR(PIMExport!CN165*1,IFERROR(SUBSTITUTE(PIMExport!CN165,".",",")*1,PIMExport!CN165))</f>
        <v>0</v>
      </c>
      <c r="CO167" s="47">
        <f>IFERROR(PIMExport!CO165*1,IFERROR(SUBSTITUTE(PIMExport!CO165,".",",")*1,PIMExport!CO165))</f>
        <v>0</v>
      </c>
      <c r="CP167" s="47">
        <f>IFERROR(PIMExport!CP165*1,IFERROR(SUBSTITUTE(PIMExport!CP165,".",",")*1,PIMExport!CP165))</f>
        <v>0</v>
      </c>
      <c r="CQ167" s="47">
        <f>IFERROR(PIMExport!CQ165*1,IFERROR(SUBSTITUTE(PIMExport!CQ165,".",",")*1,PIMExport!CQ165))</f>
        <v>0</v>
      </c>
      <c r="CR167" s="47">
        <f>IFERROR(PIMExport!CR165*1,IFERROR(SUBSTITUTE(PIMExport!CR165,".",",")*1,PIMExport!CR165))</f>
        <v>0</v>
      </c>
      <c r="CS167" s="47">
        <f>IFERROR(PIMExport!CS165*1,IFERROR(SUBSTITUTE(PIMExport!CS165,".",",")*1,PIMExport!CS165))</f>
        <v>0</v>
      </c>
      <c r="CT167" s="47">
        <f>IFERROR(PIMExport!CT165*1,IFERROR(SUBSTITUTE(PIMExport!CT165,".",",")*1,PIMExport!CT165))</f>
        <v>0</v>
      </c>
      <c r="CU167" s="47">
        <f>IFERROR(PIMExport!CU165*1,IFERROR(SUBSTITUTE(PIMExport!CU165,".",",")*1,PIMExport!CU165))</f>
        <v>5</v>
      </c>
      <c r="CV167" s="47">
        <f>IFERROR(PIMExport!CV165*1,IFERROR(SUBSTITUTE(PIMExport!CV165,".",",")*1,PIMExport!CV165))</f>
        <v>9300</v>
      </c>
      <c r="CW167" s="47">
        <f>IFERROR(PIMExport!CW165*1,IFERROR(SUBSTITUTE(PIMExport!CW165,".",",")*1,PIMExport!CW165))</f>
        <v>4.1E-5</v>
      </c>
      <c r="CX167" s="47">
        <f>IFERROR(PIMExport!CX165*1,IFERROR(SUBSTITUTE(PIMExport!CX165,".",",")*1,PIMExport!CX165))</f>
        <v>0</v>
      </c>
      <c r="CY167" s="47">
        <f>IFERROR(PIMExport!CY165*1,IFERROR(SUBSTITUTE(PIMExport!CY165,".",",")*1,PIMExport!CY165))</f>
        <v>0</v>
      </c>
      <c r="CZ167" s="47">
        <f>IFERROR(PIMExport!CZ165*1,IFERROR(SUBSTITUTE(PIMExport!CZ165,".",",")*1,PIMExport!CZ165))</f>
        <v>10100</v>
      </c>
      <c r="DA167" s="47">
        <f>IFERROR(PIMExport!DA165*1,IFERROR(SUBSTITUTE(PIMExport!DA165,".",",")*1,PIMExport!DA165))</f>
        <v>200</v>
      </c>
      <c r="DB167" s="47">
        <f>IFERROR(PIMExport!DB165*1,IFERROR(SUBSTITUTE(PIMExport!DB165,".",",")*1,PIMExport!DB165))</f>
        <v>0</v>
      </c>
      <c r="DC167" s="47">
        <f>IFERROR(PIMExport!DC165*1,IFERROR(SUBSTITUTE(PIMExport!DC165,".",",")*1,PIMExport!DC165))</f>
        <v>14.29</v>
      </c>
      <c r="DD167" s="47">
        <f>IFERROR(PIMExport!DD165*1,IFERROR(SUBSTITUTE(PIMExport!DD165,".",",")*1,PIMExport!DD165))</f>
        <v>0</v>
      </c>
      <c r="DE167" s="47">
        <f>IFERROR(PIMExport!DE165*1,IFERROR(SUBSTITUTE(PIMExport!DE165,".",",")*1,PIMExport!DE165))</f>
        <v>0</v>
      </c>
      <c r="DF167" s="47">
        <f>IFERROR(PIMExport!DF165*1,IFERROR(SUBSTITUTE(PIMExport!DF165,".",",")*1,PIMExport!DF165))</f>
        <v>0</v>
      </c>
      <c r="DG167" s="47">
        <f>IFERROR(PIMExport!DG165*1,IFERROR(SUBSTITUTE(PIMExport!DG165,".",",")*1,PIMExport!DG165))</f>
        <v>0</v>
      </c>
      <c r="DH167" s="47" t="str">
        <f>IFERROR(PIMExport!DH165*1,IFERROR(SUBSTITUTE(PIMExport!DH165,".",",")*1,PIMExport!DH165))</f>
        <v>Equal to or better than 0.100 mm</v>
      </c>
      <c r="DI167" s="47">
        <f>IFERROR(PIMExport!DI165*1,IFERROR(SUBSTITUTE(PIMExport!DI165,".",",")*1,PIMExport!DI165))</f>
        <v>0</v>
      </c>
      <c r="DJ167" s="47" t="str">
        <f>IFERROR(PIMExport!DJ165*1,IFERROR(SUBSTITUTE(PIMExport!DJ165,".",",")*1,PIMExport!DJ165))</f>
        <v>58 x 55 mm</v>
      </c>
      <c r="DK167" s="47" t="str">
        <f>IFERROR(PIMExport!DK165*1,IFERROR(SUBSTITUTE(PIMExport!DK165,".",",")*1,PIMExport!DK165))</f>
        <v>16 mm</v>
      </c>
      <c r="DL167" s="47">
        <f>IFERROR(PIMExport!DL165*1,IFERROR(SUBSTITUTE(PIMExport!DL165,".",",")*1,PIMExport!DL165))</f>
        <v>184</v>
      </c>
      <c r="DM167" s="47">
        <f>IFERROR(PIMExport!DM165*1,IFERROR(SUBSTITUTE(PIMExport!DM165,".",",")*1,PIMExport!DM165))</f>
        <v>3196</v>
      </c>
      <c r="DN167" s="47">
        <f>IFERROR(PIMExport!DN165*1,IFERROR(SUBSTITUTE(PIMExport!DN165,".",",")*1,PIMExport!DN165))</f>
        <v>0</v>
      </c>
      <c r="DO167" s="47">
        <f>IFERROR(PIMExport!DO165*1,IFERROR(SUBSTITUTE(PIMExport!DO165,".",",")*1,PIMExport!DO165))</f>
        <v>0</v>
      </c>
    </row>
    <row r="168" spans="1:119">
      <c r="A168" s="47" t="str">
        <f>IFERROR(PIMExport!A166*1,IFERROR(SUBSTITUTE(PIMExport!A166,".",",")*1,PIMExport!A166))</f>
        <v>MF06S10N_D</v>
      </c>
      <c r="B168" s="47" t="str">
        <f>IFERROR(PIMExport!B166*1,IFERROR(SUBSTITUTE(PIMExport!B166,".",",")*1,PIMExport!B166))</f>
        <v>BallScrew</v>
      </c>
      <c r="C168" s="47" t="str">
        <f>IFERROR(PIMExport!C166*1,IFERROR(SUBSTITUTE(PIMExport!C166,".",",")*1,PIMExport!C166))</f>
        <v>Ball Guide</v>
      </c>
      <c r="D168" s="47">
        <f>IFERROR(PIMExport!D166*1,IFERROR(SUBSTITUTE(PIMExport!D166,".",",")*1,PIMExport!D166))</f>
        <v>2540</v>
      </c>
      <c r="E168" s="47">
        <f>IFERROR(PIMExport!E166*1,IFERROR(SUBSTITUTE(PIMExport!E166,".",",")*1,PIMExport!E166))</f>
        <v>1.2</v>
      </c>
      <c r="F168" s="47">
        <f>IFERROR(PIMExport!F166*1,IFERROR(SUBSTITUTE(PIMExport!F166,".",",")*1,PIMExport!F166))</f>
        <v>1.88</v>
      </c>
      <c r="G168" s="47">
        <f>IFERROR(PIMExport!G166*1,IFERROR(SUBSTITUTE(PIMExport!G166,".",",")*1,PIMExport!G166))</f>
        <v>3.9</v>
      </c>
      <c r="H168" s="47">
        <f>IFERROR(PIMExport!H166*1,IFERROR(SUBSTITUTE(PIMExport!H166,".",",")*1,PIMExport!H166))</f>
        <v>0.56000000000000005</v>
      </c>
      <c r="I168" s="47">
        <f>IFERROR(PIMExport!I166*1,IFERROR(SUBSTITUTE(PIMExport!I166,".",",")*1,PIMExport!I166))</f>
        <v>107</v>
      </c>
      <c r="J168" s="47">
        <f>IFERROR(PIMExport!J166*1,IFERROR(SUBSTITUTE(PIMExport!J166,".",",")*1,PIMExport!J166))</f>
        <v>14.2</v>
      </c>
      <c r="K168" s="47">
        <f>IFERROR(PIMExport!K166*1,IFERROR(SUBSTITUTE(PIMExport!K166,".",",")*1,PIMExport!K166))</f>
        <v>41.5</v>
      </c>
      <c r="L168" s="47">
        <f>IFERROR(PIMExport!L166*1,IFERROR(SUBSTITUTE(PIMExport!L166,".",",")*1,PIMExport!L166))</f>
        <v>6.4999999999999996E-6</v>
      </c>
      <c r="M168" s="47">
        <f>IFERROR(PIMExport!M166*1,IFERROR(SUBSTITUTE(PIMExport!M166,".",",")*1,PIMExport!M166))</f>
        <v>0.9</v>
      </c>
      <c r="N168" s="47">
        <f>IFERROR(PIMExport!N166*1,IFERROR(SUBSTITUTE(PIMExport!N166,".",",")*1,PIMExport!N166))</f>
        <v>99999</v>
      </c>
      <c r="O168" s="47">
        <f>IFERROR(PIMExport!O166*1,IFERROR(SUBSTITUTE(PIMExport!O166,".",",")*1,PIMExport!O166))</f>
        <v>99999</v>
      </c>
      <c r="P168" s="47">
        <f>IFERROR(PIMExport!P166*1,IFERROR(SUBSTITUTE(PIMExport!P166,".",",")*1,PIMExport!P166))</f>
        <v>500</v>
      </c>
      <c r="Q168" s="47">
        <f>IFERROR(PIMExport!Q166*1,IFERROR(SUBSTITUTE(PIMExport!Q166,".",",")*1,PIMExport!Q166))</f>
        <v>0.05</v>
      </c>
      <c r="R168" s="47">
        <f>IFERROR(PIMExport!R166*1,IFERROR(SUBSTITUTE(PIMExport!R166,".",",")*1,PIMExport!R166))</f>
        <v>0.05</v>
      </c>
      <c r="S168" s="47">
        <f>IFERROR(PIMExport!S166*1,IFERROR(SUBSTITUTE(PIMExport!S166,".",",")*1,PIMExport!S166))</f>
        <v>0.05</v>
      </c>
      <c r="T168" s="47">
        <f>IFERROR(PIMExport!T166*1,IFERROR(SUBSTITUTE(PIMExport!T166,".",",")*1,PIMExport!T166))</f>
        <v>2</v>
      </c>
      <c r="U168" s="47">
        <f>IFERROR(PIMExport!U166*1,IFERROR(SUBSTITUTE(PIMExport!U166,".",",")*1,PIMExport!U166))</f>
        <v>0.02</v>
      </c>
      <c r="V168" s="47">
        <f>IFERROR(PIMExport!V166*1,IFERROR(SUBSTITUTE(PIMExport!V166,".",",")*1,PIMExport!V166))</f>
        <v>0</v>
      </c>
      <c r="W168" s="47">
        <f>IFERROR(PIMExport!W166*1,IFERROR(SUBSTITUTE(PIMExport!W166,".",",")*1,PIMExport!W166))</f>
        <v>0</v>
      </c>
      <c r="X168" s="47">
        <f>IFERROR(PIMExport!X166*1,IFERROR(SUBSTITUTE(PIMExport!X166,".",",")*1,PIMExport!X166))</f>
        <v>0</v>
      </c>
      <c r="Y168" s="47">
        <f>IFERROR(PIMExport!Y166*1,IFERROR(SUBSTITUTE(PIMExport!Y166,".",",")*1,PIMExport!Y166))</f>
        <v>1000</v>
      </c>
      <c r="Z168" s="47">
        <f>IFERROR(PIMExport!Z166*1,IFERROR(SUBSTITUTE(PIMExport!Z166,".",",")*1,PIMExport!Z166))</f>
        <v>0</v>
      </c>
      <c r="AA168" s="47">
        <f>IFERROR(PIMExport!AA166*1,IFERROR(SUBSTITUTE(PIMExport!AA166,".",",")*1,PIMExport!AA166))</f>
        <v>0</v>
      </c>
      <c r="AB168" s="47">
        <f>IFERROR(PIMExport!AB166*1,IFERROR(SUBSTITUTE(PIMExport!AB166,".",",")*1,PIMExport!AB166))</f>
        <v>0</v>
      </c>
      <c r="AC168" s="47">
        <f>IFERROR(PIMExport!AC166*1,IFERROR(SUBSTITUTE(PIMExport!AC166,".",",")*1,PIMExport!AC166))</f>
        <v>0</v>
      </c>
      <c r="AD168" s="47">
        <f>IFERROR(PIMExport!AD166*1,IFERROR(SUBSTITUTE(PIMExport!AD166,".",",")*1,PIMExport!AD166))</f>
        <v>0</v>
      </c>
      <c r="AE168" s="47">
        <f>IFERROR(PIMExport!AE166*1,IFERROR(SUBSTITUTE(PIMExport!AE166,".",",")*1,PIMExport!AE166))</f>
        <v>900</v>
      </c>
      <c r="AF168" s="47">
        <f>IFERROR(PIMExport!AF166*1,IFERROR(SUBSTITUTE(PIMExport!AF166,".",",")*1,PIMExport!AF166))</f>
        <v>900</v>
      </c>
      <c r="AG168" s="47">
        <f>IFERROR(PIMExport!AG166*1,IFERROR(SUBSTITUTE(PIMExport!AG166,".",",")*1,PIMExport!AG166))</f>
        <v>9</v>
      </c>
      <c r="AH168" s="47">
        <f>IFERROR(PIMExport!AH166*1,IFERROR(SUBSTITUTE(PIMExport!AH166,".",",")*1,PIMExport!AH166))</f>
        <v>48</v>
      </c>
      <c r="AI168" s="47">
        <f>IFERROR(PIMExport!AI166*1,IFERROR(SUBSTITUTE(PIMExport!AI166,".",",")*1,PIMExport!AI166))</f>
        <v>48</v>
      </c>
      <c r="AJ168" s="47">
        <f>IFERROR(PIMExport!AJ166*1,IFERROR(SUBSTITUTE(PIMExport!AJ166,".",",")*1,PIMExport!AJ166))</f>
        <v>0</v>
      </c>
      <c r="AK168" s="47">
        <f>IFERROR(PIMExport!AK166*1,IFERROR(SUBSTITUTE(PIMExport!AK166,".",",")*1,PIMExport!AK166))</f>
        <v>0</v>
      </c>
      <c r="AL168" s="47">
        <f>IFERROR(PIMExport!AL166*1,IFERROR(SUBSTITUTE(PIMExport!AL166,".",",")*1,PIMExport!AL166))</f>
        <v>0.5</v>
      </c>
      <c r="AM168" s="47">
        <f>IFERROR(PIMExport!AM166*1,IFERROR(SUBSTITUTE(PIMExport!AM166,".",",")*1,PIMExport!AM166))</f>
        <v>8</v>
      </c>
      <c r="AN168" s="47">
        <f>IFERROR(PIMExport!AN166*1,IFERROR(SUBSTITUTE(PIMExport!AN166,".",",")*1,PIMExport!AN166))</f>
        <v>1</v>
      </c>
      <c r="AO168" s="47">
        <f>IFERROR(PIMExport!AO166*1,IFERROR(SUBSTITUTE(PIMExport!AO166,".",",")*1,PIMExport!AO166))</f>
        <v>4700</v>
      </c>
      <c r="AP168" s="47">
        <f>IFERROR(PIMExport!AP166*1,IFERROR(SUBSTITUTE(PIMExport!AP166,".",",")*1,PIMExport!AP166))</f>
        <v>0</v>
      </c>
      <c r="AQ168" s="47">
        <f>IFERROR(PIMExport!AQ166*1,IFERROR(SUBSTITUTE(PIMExport!AQ166,".",",")*1,PIMExport!AQ166))</f>
        <v>0</v>
      </c>
      <c r="AR168" s="47">
        <f>IFERROR(PIMExport!AR166*1,IFERROR(SUBSTITUTE(PIMExport!AR166,".",",")*1,PIMExport!AR166))</f>
        <v>0</v>
      </c>
      <c r="AS168" s="47">
        <f>IFERROR(PIMExport!AS166*1,IFERROR(SUBSTITUTE(PIMExport!AS166,".",",")*1,PIMExport!AS166))</f>
        <v>0</v>
      </c>
      <c r="AT168" s="47">
        <f>IFERROR(PIMExport!AT166*1,IFERROR(SUBSTITUTE(PIMExport!AT166,".",",")*1,PIMExport!AT166))</f>
        <v>0</v>
      </c>
      <c r="AU168" s="47">
        <f>IFERROR(PIMExport!AU166*1,IFERROR(SUBSTITUTE(PIMExport!AU166,".",",")*1,PIMExport!AU166))</f>
        <v>0</v>
      </c>
      <c r="AV168" s="47">
        <f>IFERROR(PIMExport!AV166*1,IFERROR(SUBSTITUTE(PIMExport!AV166,".",",")*1,PIMExport!AV166))</f>
        <v>0</v>
      </c>
      <c r="AW168" s="47">
        <f>IFERROR(PIMExport!AW166*1,IFERROR(SUBSTITUTE(PIMExport!AW166,".",",")*1,PIMExport!AW166))</f>
        <v>0</v>
      </c>
      <c r="AX168" s="47">
        <f>IFERROR(PIMExport!AX166*1,IFERROR(SUBSTITUTE(PIMExport!AX166,".",",")*1,PIMExport!AX166))</f>
        <v>0</v>
      </c>
      <c r="AY168" s="47">
        <f>IFERROR(PIMExport!AY166*1,IFERROR(SUBSTITUTE(PIMExport!AY166,".",",")*1,PIMExport!AY166))</f>
        <v>0</v>
      </c>
      <c r="AZ168" s="47">
        <f>IFERROR(PIMExport!AZ166*1,IFERROR(SUBSTITUTE(PIMExport!AZ166,".",",")*1,PIMExport!AZ166))</f>
        <v>10100</v>
      </c>
      <c r="BA168" s="47">
        <f>IFERROR(PIMExport!BA166*1,IFERROR(SUBSTITUTE(PIMExport!BA166,".",",")*1,PIMExport!BA166))</f>
        <v>0</v>
      </c>
      <c r="BB168" s="47">
        <f>IFERROR(PIMExport!BB166*1,IFERROR(SUBSTITUTE(PIMExport!BB166,".",",")*1,PIMExport!BB166))</f>
        <v>0</v>
      </c>
      <c r="BC168" s="47">
        <f>IFERROR(PIMExport!BC166*1,IFERROR(SUBSTITUTE(PIMExport!BC166,".",",")*1,PIMExport!BC166))</f>
        <v>0</v>
      </c>
      <c r="BD168" s="47">
        <f>IFERROR(PIMExport!BD166*1,IFERROR(SUBSTITUTE(PIMExport!BD166,".",",")*1,PIMExport!BD166))</f>
        <v>0</v>
      </c>
      <c r="BE168" s="47">
        <f>IFERROR(PIMExport!BE166*1,IFERROR(SUBSTITUTE(PIMExport!BE166,".",",")*1,PIMExport!BE166))</f>
        <v>0</v>
      </c>
      <c r="BF168" s="47">
        <f>IFERROR(PIMExport!BF166*1,IFERROR(SUBSTITUTE(PIMExport!BF166,".",",")*1,PIMExport!BF166))</f>
        <v>67</v>
      </c>
      <c r="BG168" s="47">
        <f>IFERROR(PIMExport!BG166*1,IFERROR(SUBSTITUTE(PIMExport!BG166,".",",")*1,PIMExport!BG166))</f>
        <v>368</v>
      </c>
      <c r="BH168" s="47">
        <f>IFERROR(PIMExport!BH166*1,IFERROR(SUBSTITUTE(PIMExport!BH166,".",",")*1,PIMExport!BH166))</f>
        <v>0</v>
      </c>
      <c r="BI168" s="47">
        <f>IFERROR(PIMExport!BI166*1,IFERROR(SUBSTITUTE(PIMExport!BI166,".",",")*1,PIMExport!BI166))</f>
        <v>0</v>
      </c>
      <c r="BJ168" s="47">
        <f>IFERROR(PIMExport!BJ166*1,IFERROR(SUBSTITUTE(PIMExport!BJ166,".",",")*1,PIMExport!BJ166))</f>
        <v>0</v>
      </c>
      <c r="BK168" s="47">
        <f>IFERROR(PIMExport!BK166*1,IFERROR(SUBSTITUTE(PIMExport!BK166,".",",")*1,PIMExport!BK166))</f>
        <v>0</v>
      </c>
      <c r="BL168" s="47">
        <f>IFERROR(PIMExport!BL166*1,IFERROR(SUBSTITUTE(PIMExport!BL166,".",",")*1,PIMExport!BL166))</f>
        <v>0</v>
      </c>
      <c r="BM168" s="47">
        <f>IFERROR(PIMExport!BM166*1,IFERROR(SUBSTITUTE(PIMExport!BM166,".",",")*1,PIMExport!BM166))</f>
        <v>0</v>
      </c>
      <c r="BN168" s="47">
        <f>IFERROR(PIMExport!BN166*1,IFERROR(SUBSTITUTE(PIMExport!BN166,".",",")*1,PIMExport!BN166))</f>
        <v>0</v>
      </c>
      <c r="BO168" s="47">
        <f>IFERROR(PIMExport!BO166*1,IFERROR(SUBSTITUTE(PIMExport!BO166,".",",")*1,PIMExport!BO166))</f>
        <v>0</v>
      </c>
      <c r="BP168" s="47">
        <f>IFERROR(PIMExport!BP166*1,IFERROR(SUBSTITUTE(PIMExport!BP166,".",",")*1,PIMExport!BP166))</f>
        <v>0</v>
      </c>
      <c r="BQ168" s="47">
        <f>IFERROR(PIMExport!BQ166*1,IFERROR(SUBSTITUTE(PIMExport!BQ166,".",",")*1,PIMExport!BQ166))</f>
        <v>0</v>
      </c>
      <c r="BR168" s="47">
        <f>IFERROR(PIMExport!BR166*1,IFERROR(SUBSTITUTE(PIMExport!BR166,".",",")*1,PIMExport!BR166))</f>
        <v>0</v>
      </c>
      <c r="BS168" s="47">
        <f>IFERROR(PIMExport!BS166*1,IFERROR(SUBSTITUTE(PIMExport!BS166,".",",")*1,PIMExport!BS166))</f>
        <v>0</v>
      </c>
      <c r="BT168" s="47">
        <f>IFERROR(PIMExport!BT166*1,IFERROR(SUBSTITUTE(PIMExport!BT166,".",",")*1,PIMExport!BT166))</f>
        <v>0</v>
      </c>
      <c r="BU168" s="47">
        <f>IFERROR(PIMExport!BU166*1,IFERROR(SUBSTITUTE(PIMExport!BU166,".",",")*1,PIMExport!BU166))</f>
        <v>0</v>
      </c>
      <c r="BV168" s="47">
        <f>IFERROR(PIMExport!BV166*1,IFERROR(SUBSTITUTE(PIMExport!BV166,".",",")*1,PIMExport!BV166))</f>
        <v>0</v>
      </c>
      <c r="BW168" s="47">
        <f>IFERROR(PIMExport!BW166*1,IFERROR(SUBSTITUTE(PIMExport!BW166,".",",")*1,PIMExport!BW166))</f>
        <v>0</v>
      </c>
      <c r="BX168" s="47">
        <f>IFERROR(PIMExport!BX166*1,IFERROR(SUBSTITUTE(PIMExport!BX166,".",",")*1,PIMExport!BX166))</f>
        <v>0</v>
      </c>
      <c r="BY168" s="47">
        <f>IFERROR(PIMExport!BY166*1,IFERROR(SUBSTITUTE(PIMExport!BY166,".",",")*1,PIMExport!BY166))</f>
        <v>0</v>
      </c>
      <c r="BZ168" s="47">
        <f>IFERROR(PIMExport!BZ166*1,IFERROR(SUBSTITUTE(PIMExport!BZ166,".",",")*1,PIMExport!BZ166))</f>
        <v>0</v>
      </c>
      <c r="CA168" s="47">
        <f>IFERROR(PIMExport!CA166*1,IFERROR(SUBSTITUTE(PIMExport!CA166,".",",")*1,PIMExport!CA166))</f>
        <v>0</v>
      </c>
      <c r="CB168" s="47">
        <f>IFERROR(PIMExport!CB166*1,IFERROR(SUBSTITUTE(PIMExport!CB166,".",",")*1,PIMExport!CB166))</f>
        <v>0</v>
      </c>
      <c r="CC168" s="47">
        <f>IFERROR(PIMExport!CC166*1,IFERROR(SUBSTITUTE(PIMExport!CC166,".",",")*1,PIMExport!CC166))</f>
        <v>0</v>
      </c>
      <c r="CD168" s="47">
        <f>IFERROR(PIMExport!CD166*1,IFERROR(SUBSTITUTE(PIMExport!CD166,".",",")*1,PIMExport!CD166))</f>
        <v>0</v>
      </c>
      <c r="CE168" s="47">
        <f>IFERROR(PIMExport!CE166*1,IFERROR(SUBSTITUTE(PIMExport!CE166,".",",")*1,PIMExport!CE166))</f>
        <v>0</v>
      </c>
      <c r="CF168" s="47">
        <f>IFERROR(PIMExport!CF166*1,IFERROR(SUBSTITUTE(PIMExport!CF166,".",",")*1,PIMExport!CF166))</f>
        <v>0</v>
      </c>
      <c r="CG168" s="47">
        <f>IFERROR(PIMExport!CG166*1,IFERROR(SUBSTITUTE(PIMExport!CG166,".",",")*1,PIMExport!CG166))</f>
        <v>0</v>
      </c>
      <c r="CH168" s="47">
        <f>IFERROR(PIMExport!CH166*1,IFERROR(SUBSTITUTE(PIMExport!CH166,".",",")*1,PIMExport!CH166))</f>
        <v>0</v>
      </c>
      <c r="CI168" s="47">
        <f>IFERROR(PIMExport!CI166*1,IFERROR(SUBSTITUTE(PIMExport!CI166,".",",")*1,PIMExport!CI166))</f>
        <v>0</v>
      </c>
      <c r="CJ168" s="47">
        <f>IFERROR(PIMExport!CJ166*1,IFERROR(SUBSTITUTE(PIMExport!CJ166,".",",")*1,PIMExport!CJ166))</f>
        <v>0</v>
      </c>
      <c r="CK168" s="47">
        <f>IFERROR(PIMExport!CK166*1,IFERROR(SUBSTITUTE(PIMExport!CK166,".",",")*1,PIMExport!CK166))</f>
        <v>0</v>
      </c>
      <c r="CL168" s="47">
        <f>IFERROR(PIMExport!CL166*1,IFERROR(SUBSTITUTE(PIMExport!CL166,".",",")*1,PIMExport!CL166))</f>
        <v>0</v>
      </c>
      <c r="CM168" s="47">
        <f>IFERROR(PIMExport!CM166*1,IFERROR(SUBSTITUTE(PIMExport!CM166,".",",")*1,PIMExport!CM166))</f>
        <v>0</v>
      </c>
      <c r="CN168" s="47">
        <f>IFERROR(PIMExport!CN166*1,IFERROR(SUBSTITUTE(PIMExport!CN166,".",",")*1,PIMExport!CN166))</f>
        <v>0</v>
      </c>
      <c r="CO168" s="47">
        <f>IFERROR(PIMExport!CO166*1,IFERROR(SUBSTITUTE(PIMExport!CO166,".",",")*1,PIMExport!CO166))</f>
        <v>0</v>
      </c>
      <c r="CP168" s="47">
        <f>IFERROR(PIMExport!CP166*1,IFERROR(SUBSTITUTE(PIMExport!CP166,".",",")*1,PIMExport!CP166))</f>
        <v>0</v>
      </c>
      <c r="CQ168" s="47">
        <f>IFERROR(PIMExport!CQ166*1,IFERROR(SUBSTITUTE(PIMExport!CQ166,".",",")*1,PIMExport!CQ166))</f>
        <v>0</v>
      </c>
      <c r="CR168" s="47">
        <f>IFERROR(PIMExport!CR166*1,IFERROR(SUBSTITUTE(PIMExport!CR166,".",",")*1,PIMExport!CR166))</f>
        <v>0</v>
      </c>
      <c r="CS168" s="47">
        <f>IFERROR(PIMExport!CS166*1,IFERROR(SUBSTITUTE(PIMExport!CS166,".",",")*1,PIMExport!CS166))</f>
        <v>0</v>
      </c>
      <c r="CT168" s="47">
        <f>IFERROR(PIMExport!CT166*1,IFERROR(SUBSTITUTE(PIMExport!CT166,".",",")*1,PIMExport!CT166))</f>
        <v>0</v>
      </c>
      <c r="CU168" s="47">
        <f>IFERROR(PIMExport!CU166*1,IFERROR(SUBSTITUTE(PIMExport!CU166,".",",")*1,PIMExport!CU166))</f>
        <v>10</v>
      </c>
      <c r="CV168" s="47">
        <f>IFERROR(PIMExport!CV166*1,IFERROR(SUBSTITUTE(PIMExport!CV166,".",",")*1,PIMExport!CV166))</f>
        <v>15400</v>
      </c>
      <c r="CW168" s="47">
        <f>IFERROR(PIMExport!CW166*1,IFERROR(SUBSTITUTE(PIMExport!CW166,".",",")*1,PIMExport!CW166))</f>
        <v>4.1E-5</v>
      </c>
      <c r="CX168" s="47">
        <f>IFERROR(PIMExport!CX166*1,IFERROR(SUBSTITUTE(PIMExport!CX166,".",",")*1,PIMExport!CX166))</f>
        <v>0</v>
      </c>
      <c r="CY168" s="47">
        <f>IFERROR(PIMExport!CY166*1,IFERROR(SUBSTITUTE(PIMExport!CY166,".",",")*1,PIMExport!CY166))</f>
        <v>0</v>
      </c>
      <c r="CZ168" s="47">
        <f>IFERROR(PIMExport!CZ166*1,IFERROR(SUBSTITUTE(PIMExport!CZ166,".",",")*1,PIMExport!CZ166))</f>
        <v>10100</v>
      </c>
      <c r="DA168" s="47">
        <f>IFERROR(PIMExport!DA166*1,IFERROR(SUBSTITUTE(PIMExport!DA166,".",",")*1,PIMExport!DA166))</f>
        <v>200</v>
      </c>
      <c r="DB168" s="47">
        <f>IFERROR(PIMExport!DB166*1,IFERROR(SUBSTITUTE(PIMExport!DB166,".",",")*1,PIMExport!DB166))</f>
        <v>0</v>
      </c>
      <c r="DC168" s="47">
        <f>IFERROR(PIMExport!DC166*1,IFERROR(SUBSTITUTE(PIMExport!DC166,".",",")*1,PIMExport!DC166))</f>
        <v>14.29</v>
      </c>
      <c r="DD168" s="47">
        <f>IFERROR(PIMExport!DD166*1,IFERROR(SUBSTITUTE(PIMExport!DD166,".",",")*1,PIMExport!DD166))</f>
        <v>2</v>
      </c>
      <c r="DE168" s="47">
        <f>IFERROR(PIMExport!DE166*1,IFERROR(SUBSTITUTE(PIMExport!DE166,".",",")*1,PIMExport!DE166))</f>
        <v>0</v>
      </c>
      <c r="DF168" s="47">
        <f>IFERROR(PIMExport!DF166*1,IFERROR(SUBSTITUTE(PIMExport!DF166,".",",")*1,PIMExport!DF166))</f>
        <v>0</v>
      </c>
      <c r="DG168" s="47">
        <f>IFERROR(PIMExport!DG166*1,IFERROR(SUBSTITUTE(PIMExport!DG166,".",",")*1,PIMExport!DG166))</f>
        <v>0</v>
      </c>
      <c r="DH168" s="47" t="str">
        <f>IFERROR(PIMExport!DH166*1,IFERROR(SUBSTITUTE(PIMExport!DH166,".",",")*1,PIMExport!DH166))</f>
        <v>Equal to or better than 0.100 mm</v>
      </c>
      <c r="DI168" s="47">
        <f>IFERROR(PIMExport!DI166*1,IFERROR(SUBSTITUTE(PIMExport!DI166,".",",")*1,PIMExport!DI166))</f>
        <v>0</v>
      </c>
      <c r="DJ168" s="47" t="str">
        <f>IFERROR(PIMExport!DJ166*1,IFERROR(SUBSTITUTE(PIMExport!DJ166,".",",")*1,PIMExport!DJ166))</f>
        <v>58 x 55 mm</v>
      </c>
      <c r="DK168" s="47" t="str">
        <f>IFERROR(PIMExport!DK166*1,IFERROR(SUBSTITUTE(PIMExport!DK166,".",",")*1,PIMExport!DK166))</f>
        <v>16 mm</v>
      </c>
      <c r="DL168" s="47">
        <f>IFERROR(PIMExport!DL166*1,IFERROR(SUBSTITUTE(PIMExport!DL166,".",",")*1,PIMExport!DL166))</f>
        <v>184</v>
      </c>
      <c r="DM168" s="47">
        <f>IFERROR(PIMExport!DM166*1,IFERROR(SUBSTITUTE(PIMExport!DM166,".",",")*1,PIMExport!DM166))</f>
        <v>3368</v>
      </c>
      <c r="DN168" s="47">
        <f>IFERROR(PIMExport!DN166*1,IFERROR(SUBSTITUTE(PIMExport!DN166,".",",")*1,PIMExport!DN166))</f>
        <v>0</v>
      </c>
      <c r="DO168" s="47">
        <f>IFERROR(PIMExport!DO166*1,IFERROR(SUBSTITUTE(PIMExport!DO166,".",",")*1,PIMExport!DO166))</f>
        <v>0</v>
      </c>
    </row>
    <row r="169" spans="1:119">
      <c r="A169" s="47" t="str">
        <f>IFERROR(PIMExport!A167*1,IFERROR(SUBSTITUTE(PIMExport!A167,".",",")*1,PIMExport!A167))</f>
        <v>MF06S10N_S</v>
      </c>
      <c r="B169" s="47" t="str">
        <f>IFERROR(PIMExport!B167*1,IFERROR(SUBSTITUTE(PIMExport!B167,".",",")*1,PIMExport!B167))</f>
        <v>BallScrew</v>
      </c>
      <c r="C169" s="47" t="str">
        <f>IFERROR(PIMExport!C167*1,IFERROR(SUBSTITUTE(PIMExport!C167,".",",")*1,PIMExport!C167))</f>
        <v>Ball Guide</v>
      </c>
      <c r="D169" s="47">
        <f>IFERROR(PIMExport!D167*1,IFERROR(SUBSTITUTE(PIMExport!D167,".",",")*1,PIMExport!D167))</f>
        <v>2644</v>
      </c>
      <c r="E169" s="47">
        <f>IFERROR(PIMExport!E167*1,IFERROR(SUBSTITUTE(PIMExport!E167,".",",")*1,PIMExport!E167))</f>
        <v>1.2</v>
      </c>
      <c r="F169" s="47">
        <f>IFERROR(PIMExport!F167*1,IFERROR(SUBSTITUTE(PIMExport!F167,".",",")*1,PIMExport!F167))</f>
        <v>0.83</v>
      </c>
      <c r="G169" s="47">
        <f>IFERROR(PIMExport!G167*1,IFERROR(SUBSTITUTE(PIMExport!G167,".",",")*1,PIMExport!G167))</f>
        <v>3.9</v>
      </c>
      <c r="H169" s="47">
        <f>IFERROR(PIMExport!H167*1,IFERROR(SUBSTITUTE(PIMExport!H167,".",",")*1,PIMExport!H167))</f>
        <v>0.56000000000000005</v>
      </c>
      <c r="I169" s="47">
        <f>IFERROR(PIMExport!I167*1,IFERROR(SUBSTITUTE(PIMExport!I167,".",",")*1,PIMExport!I167))</f>
        <v>107</v>
      </c>
      <c r="J169" s="47">
        <f>IFERROR(PIMExport!J167*1,IFERROR(SUBSTITUTE(PIMExport!J167,".",",")*1,PIMExport!J167))</f>
        <v>14.2</v>
      </c>
      <c r="K169" s="47">
        <f>IFERROR(PIMExport!K167*1,IFERROR(SUBSTITUTE(PIMExport!K167,".",",")*1,PIMExport!K167))</f>
        <v>41.5</v>
      </c>
      <c r="L169" s="47">
        <f>IFERROR(PIMExport!L167*1,IFERROR(SUBSTITUTE(PIMExport!L167,".",",")*1,PIMExport!L167))</f>
        <v>6.4999999999999996E-6</v>
      </c>
      <c r="M169" s="47">
        <f>IFERROR(PIMExport!M167*1,IFERROR(SUBSTITUTE(PIMExport!M167,".",",")*1,PIMExport!M167))</f>
        <v>0.9</v>
      </c>
      <c r="N169" s="47">
        <f>IFERROR(PIMExport!N167*1,IFERROR(SUBSTITUTE(PIMExport!N167,".",",")*1,PIMExport!N167))</f>
        <v>99999</v>
      </c>
      <c r="O169" s="47">
        <f>IFERROR(PIMExport!O167*1,IFERROR(SUBSTITUTE(PIMExport!O167,".",",")*1,PIMExport!O167))</f>
        <v>99999</v>
      </c>
      <c r="P169" s="47">
        <f>IFERROR(PIMExport!P167*1,IFERROR(SUBSTITUTE(PIMExport!P167,".",",")*1,PIMExport!P167))</f>
        <v>500</v>
      </c>
      <c r="Q169" s="47">
        <f>IFERROR(PIMExport!Q167*1,IFERROR(SUBSTITUTE(PIMExport!Q167,".",",")*1,PIMExport!Q167))</f>
        <v>0.05</v>
      </c>
      <c r="R169" s="47">
        <f>IFERROR(PIMExport!R167*1,IFERROR(SUBSTITUTE(PIMExport!R167,".",",")*1,PIMExport!R167))</f>
        <v>0.05</v>
      </c>
      <c r="S169" s="47">
        <f>IFERROR(PIMExport!S167*1,IFERROR(SUBSTITUTE(PIMExport!S167,".",",")*1,PIMExport!S167))</f>
        <v>0.05</v>
      </c>
      <c r="T169" s="47">
        <f>IFERROR(PIMExport!T167*1,IFERROR(SUBSTITUTE(PIMExport!T167,".",",")*1,PIMExport!T167))</f>
        <v>2</v>
      </c>
      <c r="U169" s="47">
        <f>IFERROR(PIMExport!U167*1,IFERROR(SUBSTITUTE(PIMExport!U167,".",",")*1,PIMExport!U167))</f>
        <v>0.02</v>
      </c>
      <c r="V169" s="47">
        <f>IFERROR(PIMExport!V167*1,IFERROR(SUBSTITUTE(PIMExport!V167,".",",")*1,PIMExport!V167))</f>
        <v>0</v>
      </c>
      <c r="W169" s="47">
        <f>IFERROR(PIMExport!W167*1,IFERROR(SUBSTITUTE(PIMExport!W167,".",",")*1,PIMExport!W167))</f>
        <v>0</v>
      </c>
      <c r="X169" s="47">
        <f>IFERROR(PIMExport!X167*1,IFERROR(SUBSTITUTE(PIMExport!X167,".",",")*1,PIMExport!X167))</f>
        <v>0</v>
      </c>
      <c r="Y169" s="47">
        <f>IFERROR(PIMExport!Y167*1,IFERROR(SUBSTITUTE(PIMExport!Y167,".",",")*1,PIMExport!Y167))</f>
        <v>1000</v>
      </c>
      <c r="Z169" s="47">
        <f>IFERROR(PIMExport!Z167*1,IFERROR(SUBSTITUTE(PIMExport!Z167,".",",")*1,PIMExport!Z167))</f>
        <v>0</v>
      </c>
      <c r="AA169" s="47">
        <f>IFERROR(PIMExport!AA167*1,IFERROR(SUBSTITUTE(PIMExport!AA167,".",",")*1,PIMExport!AA167))</f>
        <v>0</v>
      </c>
      <c r="AB169" s="47">
        <f>IFERROR(PIMExport!AB167*1,IFERROR(SUBSTITUTE(PIMExport!AB167,".",",")*1,PIMExport!AB167))</f>
        <v>0</v>
      </c>
      <c r="AC169" s="47">
        <f>IFERROR(PIMExport!AC167*1,IFERROR(SUBSTITUTE(PIMExport!AC167,".",",")*1,PIMExport!AC167))</f>
        <v>0</v>
      </c>
      <c r="AD169" s="47">
        <f>IFERROR(PIMExport!AD167*1,IFERROR(SUBSTITUTE(PIMExport!AD167,".",",")*1,PIMExport!AD167))</f>
        <v>0</v>
      </c>
      <c r="AE169" s="47">
        <f>IFERROR(PIMExport!AE167*1,IFERROR(SUBSTITUTE(PIMExport!AE167,".",",")*1,PIMExport!AE167))</f>
        <v>900</v>
      </c>
      <c r="AF169" s="47">
        <f>IFERROR(PIMExport!AF167*1,IFERROR(SUBSTITUTE(PIMExport!AF167,".",",")*1,PIMExport!AF167))</f>
        <v>900</v>
      </c>
      <c r="AG169" s="47">
        <f>IFERROR(PIMExport!AG167*1,IFERROR(SUBSTITUTE(PIMExport!AG167,".",",")*1,PIMExport!AG167))</f>
        <v>9</v>
      </c>
      <c r="AH169" s="47">
        <f>IFERROR(PIMExport!AH167*1,IFERROR(SUBSTITUTE(PIMExport!AH167,".",",")*1,PIMExport!AH167))</f>
        <v>48</v>
      </c>
      <c r="AI169" s="47">
        <f>IFERROR(PIMExport!AI167*1,IFERROR(SUBSTITUTE(PIMExport!AI167,".",",")*1,PIMExport!AI167))</f>
        <v>48</v>
      </c>
      <c r="AJ169" s="47">
        <f>IFERROR(PIMExport!AJ167*1,IFERROR(SUBSTITUTE(PIMExport!AJ167,".",",")*1,PIMExport!AJ167))</f>
        <v>0</v>
      </c>
      <c r="AK169" s="47">
        <f>IFERROR(PIMExport!AK167*1,IFERROR(SUBSTITUTE(PIMExport!AK167,".",",")*1,PIMExport!AK167))</f>
        <v>0</v>
      </c>
      <c r="AL169" s="47">
        <f>IFERROR(PIMExport!AL167*1,IFERROR(SUBSTITUTE(PIMExport!AL167,".",",")*1,PIMExport!AL167))</f>
        <v>0.5</v>
      </c>
      <c r="AM169" s="47">
        <f>IFERROR(PIMExport!AM167*1,IFERROR(SUBSTITUTE(PIMExport!AM167,".",",")*1,PIMExport!AM167))</f>
        <v>8</v>
      </c>
      <c r="AN169" s="47">
        <f>IFERROR(PIMExport!AN167*1,IFERROR(SUBSTITUTE(PIMExport!AN167,".",",")*1,PIMExport!AN167))</f>
        <v>1</v>
      </c>
      <c r="AO169" s="47">
        <f>IFERROR(PIMExport!AO167*1,IFERROR(SUBSTITUTE(PIMExport!AO167,".",",")*1,PIMExport!AO167))</f>
        <v>4700</v>
      </c>
      <c r="AP169" s="47">
        <f>IFERROR(PIMExport!AP167*1,IFERROR(SUBSTITUTE(PIMExport!AP167,".",",")*1,PIMExport!AP167))</f>
        <v>0</v>
      </c>
      <c r="AQ169" s="47">
        <f>IFERROR(PIMExport!AQ167*1,IFERROR(SUBSTITUTE(PIMExport!AQ167,".",",")*1,PIMExport!AQ167))</f>
        <v>0</v>
      </c>
      <c r="AR169" s="47">
        <f>IFERROR(PIMExport!AR167*1,IFERROR(SUBSTITUTE(PIMExport!AR167,".",",")*1,PIMExport!AR167))</f>
        <v>0</v>
      </c>
      <c r="AS169" s="47">
        <f>IFERROR(PIMExport!AS167*1,IFERROR(SUBSTITUTE(PIMExport!AS167,".",",")*1,PIMExport!AS167))</f>
        <v>0</v>
      </c>
      <c r="AT169" s="47">
        <f>IFERROR(PIMExport!AT167*1,IFERROR(SUBSTITUTE(PIMExport!AT167,".",",")*1,PIMExport!AT167))</f>
        <v>0</v>
      </c>
      <c r="AU169" s="47">
        <f>IFERROR(PIMExport!AU167*1,IFERROR(SUBSTITUTE(PIMExport!AU167,".",",")*1,PIMExport!AU167))</f>
        <v>0</v>
      </c>
      <c r="AV169" s="47">
        <f>IFERROR(PIMExport!AV167*1,IFERROR(SUBSTITUTE(PIMExport!AV167,".",",")*1,PIMExport!AV167))</f>
        <v>0</v>
      </c>
      <c r="AW169" s="47">
        <f>IFERROR(PIMExport!AW167*1,IFERROR(SUBSTITUTE(PIMExport!AW167,".",",")*1,PIMExport!AW167))</f>
        <v>0</v>
      </c>
      <c r="AX169" s="47">
        <f>IFERROR(PIMExport!AX167*1,IFERROR(SUBSTITUTE(PIMExport!AX167,".",",")*1,PIMExport!AX167))</f>
        <v>0</v>
      </c>
      <c r="AY169" s="47">
        <f>IFERROR(PIMExport!AY167*1,IFERROR(SUBSTITUTE(PIMExport!AY167,".",",")*1,PIMExport!AY167))</f>
        <v>0</v>
      </c>
      <c r="AZ169" s="47">
        <f>IFERROR(PIMExport!AZ167*1,IFERROR(SUBSTITUTE(PIMExport!AZ167,".",",")*1,PIMExport!AZ167))</f>
        <v>10100</v>
      </c>
      <c r="BA169" s="47">
        <f>IFERROR(PIMExport!BA167*1,IFERROR(SUBSTITUTE(PIMExport!BA167,".",",")*1,PIMExport!BA167))</f>
        <v>0</v>
      </c>
      <c r="BB169" s="47">
        <f>IFERROR(PIMExport!BB167*1,IFERROR(SUBSTITUTE(PIMExport!BB167,".",",")*1,PIMExport!BB167))</f>
        <v>0</v>
      </c>
      <c r="BC169" s="47">
        <f>IFERROR(PIMExport!BC167*1,IFERROR(SUBSTITUTE(PIMExport!BC167,".",",")*1,PIMExport!BC167))</f>
        <v>0</v>
      </c>
      <c r="BD169" s="47">
        <f>IFERROR(PIMExport!BD167*1,IFERROR(SUBSTITUTE(PIMExport!BD167,".",",")*1,PIMExport!BD167))</f>
        <v>0</v>
      </c>
      <c r="BE169" s="47">
        <f>IFERROR(PIMExport!BE167*1,IFERROR(SUBSTITUTE(PIMExport!BE167,".",",")*1,PIMExport!BE167))</f>
        <v>0</v>
      </c>
      <c r="BF169" s="47">
        <f>IFERROR(PIMExport!BF167*1,IFERROR(SUBSTITUTE(PIMExport!BF167,".",",")*1,PIMExport!BF167))</f>
        <v>67</v>
      </c>
      <c r="BG169" s="47">
        <f>IFERROR(PIMExport!BG167*1,IFERROR(SUBSTITUTE(PIMExport!BG167,".",",")*1,PIMExport!BG167))</f>
        <v>264</v>
      </c>
      <c r="BH169" s="47">
        <f>IFERROR(PIMExport!BH167*1,IFERROR(SUBSTITUTE(PIMExport!BH167,".",",")*1,PIMExport!BH167))</f>
        <v>0</v>
      </c>
      <c r="BI169" s="47">
        <f>IFERROR(PIMExport!BI167*1,IFERROR(SUBSTITUTE(PIMExport!BI167,".",",")*1,PIMExport!BI167))</f>
        <v>0</v>
      </c>
      <c r="BJ169" s="47">
        <f>IFERROR(PIMExport!BJ167*1,IFERROR(SUBSTITUTE(PIMExport!BJ167,".",",")*1,PIMExport!BJ167))</f>
        <v>0</v>
      </c>
      <c r="BK169" s="47">
        <f>IFERROR(PIMExport!BK167*1,IFERROR(SUBSTITUTE(PIMExport!BK167,".",",")*1,PIMExport!BK167))</f>
        <v>0</v>
      </c>
      <c r="BL169" s="47">
        <f>IFERROR(PIMExport!BL167*1,IFERROR(SUBSTITUTE(PIMExport!BL167,".",",")*1,PIMExport!BL167))</f>
        <v>0</v>
      </c>
      <c r="BM169" s="47">
        <f>IFERROR(PIMExport!BM167*1,IFERROR(SUBSTITUTE(PIMExport!BM167,".",",")*1,PIMExport!BM167))</f>
        <v>0</v>
      </c>
      <c r="BN169" s="47">
        <f>IFERROR(PIMExport!BN167*1,IFERROR(SUBSTITUTE(PIMExport!BN167,".",",")*1,PIMExport!BN167))</f>
        <v>0</v>
      </c>
      <c r="BO169" s="47">
        <f>IFERROR(PIMExport!BO167*1,IFERROR(SUBSTITUTE(PIMExport!BO167,".",",")*1,PIMExport!BO167))</f>
        <v>0</v>
      </c>
      <c r="BP169" s="47">
        <f>IFERROR(PIMExport!BP167*1,IFERROR(SUBSTITUTE(PIMExport!BP167,".",",")*1,PIMExport!BP167))</f>
        <v>0</v>
      </c>
      <c r="BQ169" s="47">
        <f>IFERROR(PIMExport!BQ167*1,IFERROR(SUBSTITUTE(PIMExport!BQ167,".",",")*1,PIMExport!BQ167))</f>
        <v>0</v>
      </c>
      <c r="BR169" s="47">
        <f>IFERROR(PIMExport!BR167*1,IFERROR(SUBSTITUTE(PIMExport!BR167,".",",")*1,PIMExport!BR167))</f>
        <v>0</v>
      </c>
      <c r="BS169" s="47">
        <f>IFERROR(PIMExport!BS167*1,IFERROR(SUBSTITUTE(PIMExport!BS167,".",",")*1,PIMExport!BS167))</f>
        <v>0</v>
      </c>
      <c r="BT169" s="47">
        <f>IFERROR(PIMExport!BT167*1,IFERROR(SUBSTITUTE(PIMExport!BT167,".",",")*1,PIMExport!BT167))</f>
        <v>0</v>
      </c>
      <c r="BU169" s="47">
        <f>IFERROR(PIMExport!BU167*1,IFERROR(SUBSTITUTE(PIMExport!BU167,".",",")*1,PIMExport!BU167))</f>
        <v>0</v>
      </c>
      <c r="BV169" s="47">
        <f>IFERROR(PIMExport!BV167*1,IFERROR(SUBSTITUTE(PIMExport!BV167,".",",")*1,PIMExport!BV167))</f>
        <v>0</v>
      </c>
      <c r="BW169" s="47">
        <f>IFERROR(PIMExport!BW167*1,IFERROR(SUBSTITUTE(PIMExport!BW167,".",",")*1,PIMExport!BW167))</f>
        <v>0</v>
      </c>
      <c r="BX169" s="47">
        <f>IFERROR(PIMExport!BX167*1,IFERROR(SUBSTITUTE(PIMExport!BX167,".",",")*1,PIMExport!BX167))</f>
        <v>0</v>
      </c>
      <c r="BY169" s="47">
        <f>IFERROR(PIMExport!BY167*1,IFERROR(SUBSTITUTE(PIMExport!BY167,".",",")*1,PIMExport!BY167))</f>
        <v>0</v>
      </c>
      <c r="BZ169" s="47">
        <f>IFERROR(PIMExport!BZ167*1,IFERROR(SUBSTITUTE(PIMExport!BZ167,".",",")*1,PIMExport!BZ167))</f>
        <v>0</v>
      </c>
      <c r="CA169" s="47">
        <f>IFERROR(PIMExport!CA167*1,IFERROR(SUBSTITUTE(PIMExport!CA167,".",",")*1,PIMExport!CA167))</f>
        <v>0</v>
      </c>
      <c r="CB169" s="47">
        <f>IFERROR(PIMExport!CB167*1,IFERROR(SUBSTITUTE(PIMExport!CB167,".",",")*1,PIMExport!CB167))</f>
        <v>0</v>
      </c>
      <c r="CC169" s="47">
        <f>IFERROR(PIMExport!CC167*1,IFERROR(SUBSTITUTE(PIMExport!CC167,".",",")*1,PIMExport!CC167))</f>
        <v>0</v>
      </c>
      <c r="CD169" s="47">
        <f>IFERROR(PIMExport!CD167*1,IFERROR(SUBSTITUTE(PIMExport!CD167,".",",")*1,PIMExport!CD167))</f>
        <v>0</v>
      </c>
      <c r="CE169" s="47">
        <f>IFERROR(PIMExport!CE167*1,IFERROR(SUBSTITUTE(PIMExport!CE167,".",",")*1,PIMExport!CE167))</f>
        <v>0</v>
      </c>
      <c r="CF169" s="47">
        <f>IFERROR(PIMExport!CF167*1,IFERROR(SUBSTITUTE(PIMExport!CF167,".",",")*1,PIMExport!CF167))</f>
        <v>0</v>
      </c>
      <c r="CG169" s="47">
        <f>IFERROR(PIMExport!CG167*1,IFERROR(SUBSTITUTE(PIMExport!CG167,".",",")*1,PIMExport!CG167))</f>
        <v>0</v>
      </c>
      <c r="CH169" s="47">
        <f>IFERROR(PIMExport!CH167*1,IFERROR(SUBSTITUTE(PIMExport!CH167,".",",")*1,PIMExport!CH167))</f>
        <v>0</v>
      </c>
      <c r="CI169" s="47">
        <f>IFERROR(PIMExport!CI167*1,IFERROR(SUBSTITUTE(PIMExport!CI167,".",",")*1,PIMExport!CI167))</f>
        <v>0</v>
      </c>
      <c r="CJ169" s="47">
        <f>IFERROR(PIMExport!CJ167*1,IFERROR(SUBSTITUTE(PIMExport!CJ167,".",",")*1,PIMExport!CJ167))</f>
        <v>0</v>
      </c>
      <c r="CK169" s="47">
        <f>IFERROR(PIMExport!CK167*1,IFERROR(SUBSTITUTE(PIMExport!CK167,".",",")*1,PIMExport!CK167))</f>
        <v>0</v>
      </c>
      <c r="CL169" s="47">
        <f>IFERROR(PIMExport!CL167*1,IFERROR(SUBSTITUTE(PIMExport!CL167,".",",")*1,PIMExport!CL167))</f>
        <v>0</v>
      </c>
      <c r="CM169" s="47">
        <f>IFERROR(PIMExport!CM167*1,IFERROR(SUBSTITUTE(PIMExport!CM167,".",",")*1,PIMExport!CM167))</f>
        <v>0</v>
      </c>
      <c r="CN169" s="47">
        <f>IFERROR(PIMExport!CN167*1,IFERROR(SUBSTITUTE(PIMExport!CN167,".",",")*1,PIMExport!CN167))</f>
        <v>0</v>
      </c>
      <c r="CO169" s="47">
        <f>IFERROR(PIMExport!CO167*1,IFERROR(SUBSTITUTE(PIMExport!CO167,".",",")*1,PIMExport!CO167))</f>
        <v>0</v>
      </c>
      <c r="CP169" s="47">
        <f>IFERROR(PIMExport!CP167*1,IFERROR(SUBSTITUTE(PIMExport!CP167,".",",")*1,PIMExport!CP167))</f>
        <v>0</v>
      </c>
      <c r="CQ169" s="47">
        <f>IFERROR(PIMExport!CQ167*1,IFERROR(SUBSTITUTE(PIMExport!CQ167,".",",")*1,PIMExport!CQ167))</f>
        <v>0</v>
      </c>
      <c r="CR169" s="47">
        <f>IFERROR(PIMExport!CR167*1,IFERROR(SUBSTITUTE(PIMExport!CR167,".",",")*1,PIMExport!CR167))</f>
        <v>0</v>
      </c>
      <c r="CS169" s="47">
        <f>IFERROR(PIMExport!CS167*1,IFERROR(SUBSTITUTE(PIMExport!CS167,".",",")*1,PIMExport!CS167))</f>
        <v>0</v>
      </c>
      <c r="CT169" s="47">
        <f>IFERROR(PIMExport!CT167*1,IFERROR(SUBSTITUTE(PIMExport!CT167,".",",")*1,PIMExport!CT167))</f>
        <v>0</v>
      </c>
      <c r="CU169" s="47">
        <f>IFERROR(PIMExport!CU167*1,IFERROR(SUBSTITUTE(PIMExport!CU167,".",",")*1,PIMExport!CU167))</f>
        <v>10</v>
      </c>
      <c r="CV169" s="47">
        <f>IFERROR(PIMExport!CV167*1,IFERROR(SUBSTITUTE(PIMExport!CV167,".",",")*1,PIMExport!CV167))</f>
        <v>15400</v>
      </c>
      <c r="CW169" s="47">
        <f>IFERROR(PIMExport!CW167*1,IFERROR(SUBSTITUTE(PIMExport!CW167,".",",")*1,PIMExport!CW167))</f>
        <v>4.1E-5</v>
      </c>
      <c r="CX169" s="47">
        <f>IFERROR(PIMExport!CX167*1,IFERROR(SUBSTITUTE(PIMExport!CX167,".",",")*1,PIMExport!CX167))</f>
        <v>0</v>
      </c>
      <c r="CY169" s="47">
        <f>IFERROR(PIMExport!CY167*1,IFERROR(SUBSTITUTE(PIMExport!CY167,".",",")*1,PIMExport!CY167))</f>
        <v>0</v>
      </c>
      <c r="CZ169" s="47">
        <f>IFERROR(PIMExport!CZ167*1,IFERROR(SUBSTITUTE(PIMExport!CZ167,".",",")*1,PIMExport!CZ167))</f>
        <v>10100</v>
      </c>
      <c r="DA169" s="47">
        <f>IFERROR(PIMExport!DA167*1,IFERROR(SUBSTITUTE(PIMExport!DA167,".",",")*1,PIMExport!DA167))</f>
        <v>200</v>
      </c>
      <c r="DB169" s="47">
        <f>IFERROR(PIMExport!DB167*1,IFERROR(SUBSTITUTE(PIMExport!DB167,".",",")*1,PIMExport!DB167))</f>
        <v>0</v>
      </c>
      <c r="DC169" s="47">
        <f>IFERROR(PIMExport!DC167*1,IFERROR(SUBSTITUTE(PIMExport!DC167,".",",")*1,PIMExport!DC167))</f>
        <v>14.29</v>
      </c>
      <c r="DD169" s="47">
        <f>IFERROR(PIMExport!DD167*1,IFERROR(SUBSTITUTE(PIMExport!DD167,".",",")*1,PIMExport!DD167))</f>
        <v>1</v>
      </c>
      <c r="DE169" s="47">
        <f>IFERROR(PIMExport!DE167*1,IFERROR(SUBSTITUTE(PIMExport!DE167,".",",")*1,PIMExport!DE167))</f>
        <v>0</v>
      </c>
      <c r="DF169" s="47">
        <f>IFERROR(PIMExport!DF167*1,IFERROR(SUBSTITUTE(PIMExport!DF167,".",",")*1,PIMExport!DF167))</f>
        <v>0</v>
      </c>
      <c r="DG169" s="47">
        <f>IFERROR(PIMExport!DG167*1,IFERROR(SUBSTITUTE(PIMExport!DG167,".",",")*1,PIMExport!DG167))</f>
        <v>0</v>
      </c>
      <c r="DH169" s="47" t="str">
        <f>IFERROR(PIMExport!DH167*1,IFERROR(SUBSTITUTE(PIMExport!DH167,".",",")*1,PIMExport!DH167))</f>
        <v>Equal to or better than 0.100 mm</v>
      </c>
      <c r="DI169" s="47">
        <f>IFERROR(PIMExport!DI167*1,IFERROR(SUBSTITUTE(PIMExport!DI167,".",",")*1,PIMExport!DI167))</f>
        <v>0</v>
      </c>
      <c r="DJ169" s="47" t="str">
        <f>IFERROR(PIMExport!DJ167*1,IFERROR(SUBSTITUTE(PIMExport!DJ167,".",",")*1,PIMExport!DJ167))</f>
        <v>58 x 55 mm</v>
      </c>
      <c r="DK169" s="47" t="str">
        <f>IFERROR(PIMExport!DK167*1,IFERROR(SUBSTITUTE(PIMExport!DK167,".",",")*1,PIMExport!DK167))</f>
        <v>16 mm</v>
      </c>
      <c r="DL169" s="47">
        <f>IFERROR(PIMExport!DL167*1,IFERROR(SUBSTITUTE(PIMExport!DL167,".",",")*1,PIMExport!DL167))</f>
        <v>184</v>
      </c>
      <c r="DM169" s="47">
        <f>IFERROR(PIMExport!DM167*1,IFERROR(SUBSTITUTE(PIMExport!DM167,".",",")*1,PIMExport!DM167))</f>
        <v>3264</v>
      </c>
      <c r="DN169" s="47">
        <f>IFERROR(PIMExport!DN167*1,IFERROR(SUBSTITUTE(PIMExport!DN167,".",",")*1,PIMExport!DN167))</f>
        <v>0</v>
      </c>
      <c r="DO169" s="47">
        <f>IFERROR(PIMExport!DO167*1,IFERROR(SUBSTITUTE(PIMExport!DO167,".",",")*1,PIMExport!DO167))</f>
        <v>0</v>
      </c>
    </row>
    <row r="170" spans="1:119">
      <c r="A170" s="47" t="str">
        <f>IFERROR(PIMExport!A168*1,IFERROR(SUBSTITUTE(PIMExport!A168,".",",")*1,PIMExport!A168))</f>
        <v>MF06S10N_X</v>
      </c>
      <c r="B170" s="47" t="str">
        <f>IFERROR(PIMExport!B168*1,IFERROR(SUBSTITUTE(PIMExport!B168,".",",")*1,PIMExport!B168))</f>
        <v>BallScrew</v>
      </c>
      <c r="C170" s="47" t="str">
        <f>IFERROR(PIMExport!C168*1,IFERROR(SUBSTITUTE(PIMExport!C168,".",",")*1,PIMExport!C168))</f>
        <v>Ball Guide</v>
      </c>
      <c r="D170" s="47">
        <f>IFERROR(PIMExport!D168*1,IFERROR(SUBSTITUTE(PIMExport!D168,".",",")*1,PIMExport!D168))</f>
        <v>2712</v>
      </c>
      <c r="E170" s="47">
        <f>IFERROR(PIMExport!E168*1,IFERROR(SUBSTITUTE(PIMExport!E168,".",",")*1,PIMExport!E168))</f>
        <v>1.2</v>
      </c>
      <c r="F170" s="47">
        <f>IFERROR(PIMExport!F168*1,IFERROR(SUBSTITUTE(PIMExport!F168,".",",")*1,PIMExport!F168))</f>
        <v>0</v>
      </c>
      <c r="G170" s="47">
        <f>IFERROR(PIMExport!G168*1,IFERROR(SUBSTITUTE(PIMExport!G168,".",",")*1,PIMExport!G168))</f>
        <v>3.9</v>
      </c>
      <c r="H170" s="47">
        <f>IFERROR(PIMExport!H168*1,IFERROR(SUBSTITUTE(PIMExport!H168,".",",")*1,PIMExport!H168))</f>
        <v>0.56000000000000005</v>
      </c>
      <c r="I170" s="47">
        <f>IFERROR(PIMExport!I168*1,IFERROR(SUBSTITUTE(PIMExport!I168,".",",")*1,PIMExport!I168))</f>
        <v>107</v>
      </c>
      <c r="J170" s="47">
        <f>IFERROR(PIMExport!J168*1,IFERROR(SUBSTITUTE(PIMExport!J168,".",",")*1,PIMExport!J168))</f>
        <v>14.2</v>
      </c>
      <c r="K170" s="47">
        <f>IFERROR(PIMExport!K168*1,IFERROR(SUBSTITUTE(PIMExport!K168,".",",")*1,PIMExport!K168))</f>
        <v>41.5</v>
      </c>
      <c r="L170" s="47">
        <f>IFERROR(PIMExport!L168*1,IFERROR(SUBSTITUTE(PIMExport!L168,".",",")*1,PIMExport!L168))</f>
        <v>6.4999999999999996E-6</v>
      </c>
      <c r="M170" s="47">
        <f>IFERROR(PIMExport!M168*1,IFERROR(SUBSTITUTE(PIMExport!M168,".",",")*1,PIMExport!M168))</f>
        <v>0.9</v>
      </c>
      <c r="N170" s="47">
        <f>IFERROR(PIMExport!N168*1,IFERROR(SUBSTITUTE(PIMExport!N168,".",",")*1,PIMExport!N168))</f>
        <v>99999</v>
      </c>
      <c r="O170" s="47">
        <f>IFERROR(PIMExport!O168*1,IFERROR(SUBSTITUTE(PIMExport!O168,".",",")*1,PIMExport!O168))</f>
        <v>99999</v>
      </c>
      <c r="P170" s="47">
        <f>IFERROR(PIMExport!P168*1,IFERROR(SUBSTITUTE(PIMExport!P168,".",",")*1,PIMExport!P168))</f>
        <v>500</v>
      </c>
      <c r="Q170" s="47">
        <f>IFERROR(PIMExport!Q168*1,IFERROR(SUBSTITUTE(PIMExport!Q168,".",",")*1,PIMExport!Q168))</f>
        <v>0.03</v>
      </c>
      <c r="R170" s="47">
        <f>IFERROR(PIMExport!R168*1,IFERROR(SUBSTITUTE(PIMExport!R168,".",",")*1,PIMExport!R168))</f>
        <v>0.03</v>
      </c>
      <c r="S170" s="47">
        <f>IFERROR(PIMExport!S168*1,IFERROR(SUBSTITUTE(PIMExport!S168,".",",")*1,PIMExport!S168))</f>
        <v>0.03</v>
      </c>
      <c r="T170" s="47">
        <f>IFERROR(PIMExport!T168*1,IFERROR(SUBSTITUTE(PIMExport!T168,".",",")*1,PIMExport!T168))</f>
        <v>2</v>
      </c>
      <c r="U170" s="47">
        <f>IFERROR(PIMExport!U168*1,IFERROR(SUBSTITUTE(PIMExport!U168,".",",")*1,PIMExport!U168))</f>
        <v>0.02</v>
      </c>
      <c r="V170" s="47">
        <f>IFERROR(PIMExport!V168*1,IFERROR(SUBSTITUTE(PIMExport!V168,".",",")*1,PIMExport!V168))</f>
        <v>0</v>
      </c>
      <c r="W170" s="47">
        <f>IFERROR(PIMExport!W168*1,IFERROR(SUBSTITUTE(PIMExport!W168,".",",")*1,PIMExport!W168))</f>
        <v>0</v>
      </c>
      <c r="X170" s="47">
        <f>IFERROR(PIMExport!X168*1,IFERROR(SUBSTITUTE(PIMExport!X168,".",",")*1,PIMExport!X168))</f>
        <v>0</v>
      </c>
      <c r="Y170" s="47">
        <f>IFERROR(PIMExport!Y168*1,IFERROR(SUBSTITUTE(PIMExport!Y168,".",",")*1,PIMExport!Y168))</f>
        <v>1000</v>
      </c>
      <c r="Z170" s="47">
        <f>IFERROR(PIMExport!Z168*1,IFERROR(SUBSTITUTE(PIMExport!Z168,".",",")*1,PIMExport!Z168))</f>
        <v>0</v>
      </c>
      <c r="AA170" s="47">
        <f>IFERROR(PIMExport!AA168*1,IFERROR(SUBSTITUTE(PIMExport!AA168,".",",")*1,PIMExport!AA168))</f>
        <v>0</v>
      </c>
      <c r="AB170" s="47">
        <f>IFERROR(PIMExport!AB168*1,IFERROR(SUBSTITUTE(PIMExport!AB168,".",",")*1,PIMExport!AB168))</f>
        <v>0</v>
      </c>
      <c r="AC170" s="47">
        <f>IFERROR(PIMExport!AC168*1,IFERROR(SUBSTITUTE(PIMExport!AC168,".",",")*1,PIMExport!AC168))</f>
        <v>0</v>
      </c>
      <c r="AD170" s="47">
        <f>IFERROR(PIMExport!AD168*1,IFERROR(SUBSTITUTE(PIMExport!AD168,".",",")*1,PIMExport!AD168))</f>
        <v>0</v>
      </c>
      <c r="AE170" s="47">
        <f>IFERROR(PIMExport!AE168*1,IFERROR(SUBSTITUTE(PIMExport!AE168,".",",")*1,PIMExport!AE168))</f>
        <v>900</v>
      </c>
      <c r="AF170" s="47">
        <f>IFERROR(PIMExport!AF168*1,IFERROR(SUBSTITUTE(PIMExport!AF168,".",",")*1,PIMExport!AF168))</f>
        <v>900</v>
      </c>
      <c r="AG170" s="47">
        <f>IFERROR(PIMExport!AG168*1,IFERROR(SUBSTITUTE(PIMExport!AG168,".",",")*1,PIMExport!AG168))</f>
        <v>9</v>
      </c>
      <c r="AH170" s="47">
        <f>IFERROR(PIMExport!AH168*1,IFERROR(SUBSTITUTE(PIMExport!AH168,".",",")*1,PIMExport!AH168))</f>
        <v>48</v>
      </c>
      <c r="AI170" s="47">
        <f>IFERROR(PIMExport!AI168*1,IFERROR(SUBSTITUTE(PIMExport!AI168,".",",")*1,PIMExport!AI168))</f>
        <v>48</v>
      </c>
      <c r="AJ170" s="47">
        <f>IFERROR(PIMExport!AJ168*1,IFERROR(SUBSTITUTE(PIMExport!AJ168,".",",")*1,PIMExport!AJ168))</f>
        <v>0</v>
      </c>
      <c r="AK170" s="47">
        <f>IFERROR(PIMExport!AK168*1,IFERROR(SUBSTITUTE(PIMExport!AK168,".",",")*1,PIMExport!AK168))</f>
        <v>0</v>
      </c>
      <c r="AL170" s="47">
        <f>IFERROR(PIMExport!AL168*1,IFERROR(SUBSTITUTE(PIMExport!AL168,".",",")*1,PIMExport!AL168))</f>
        <v>0.5</v>
      </c>
      <c r="AM170" s="47">
        <f>IFERROR(PIMExport!AM168*1,IFERROR(SUBSTITUTE(PIMExport!AM168,".",",")*1,PIMExport!AM168))</f>
        <v>8</v>
      </c>
      <c r="AN170" s="47">
        <f>IFERROR(PIMExport!AN168*1,IFERROR(SUBSTITUTE(PIMExport!AN168,".",",")*1,PIMExport!AN168))</f>
        <v>1</v>
      </c>
      <c r="AO170" s="47">
        <f>IFERROR(PIMExport!AO168*1,IFERROR(SUBSTITUTE(PIMExport!AO168,".",",")*1,PIMExport!AO168))</f>
        <v>4700</v>
      </c>
      <c r="AP170" s="47">
        <f>IFERROR(PIMExport!AP168*1,IFERROR(SUBSTITUTE(PIMExport!AP168,".",",")*1,PIMExport!AP168))</f>
        <v>0</v>
      </c>
      <c r="AQ170" s="47">
        <f>IFERROR(PIMExport!AQ168*1,IFERROR(SUBSTITUTE(PIMExport!AQ168,".",",")*1,PIMExport!AQ168))</f>
        <v>0</v>
      </c>
      <c r="AR170" s="47">
        <f>IFERROR(PIMExport!AR168*1,IFERROR(SUBSTITUTE(PIMExport!AR168,".",",")*1,PIMExport!AR168))</f>
        <v>0</v>
      </c>
      <c r="AS170" s="47">
        <f>IFERROR(PIMExport!AS168*1,IFERROR(SUBSTITUTE(PIMExport!AS168,".",",")*1,PIMExport!AS168))</f>
        <v>0</v>
      </c>
      <c r="AT170" s="47">
        <f>IFERROR(PIMExport!AT168*1,IFERROR(SUBSTITUTE(PIMExport!AT168,".",",")*1,PIMExport!AT168))</f>
        <v>0</v>
      </c>
      <c r="AU170" s="47">
        <f>IFERROR(PIMExport!AU168*1,IFERROR(SUBSTITUTE(PIMExport!AU168,".",",")*1,PIMExport!AU168))</f>
        <v>0</v>
      </c>
      <c r="AV170" s="47">
        <f>IFERROR(PIMExport!AV168*1,IFERROR(SUBSTITUTE(PIMExport!AV168,".",",")*1,PIMExport!AV168))</f>
        <v>0</v>
      </c>
      <c r="AW170" s="47">
        <f>IFERROR(PIMExport!AW168*1,IFERROR(SUBSTITUTE(PIMExport!AW168,".",",")*1,PIMExport!AW168))</f>
        <v>0</v>
      </c>
      <c r="AX170" s="47">
        <f>IFERROR(PIMExport!AX168*1,IFERROR(SUBSTITUTE(PIMExport!AX168,".",",")*1,PIMExport!AX168))</f>
        <v>0</v>
      </c>
      <c r="AY170" s="47">
        <f>IFERROR(PIMExport!AY168*1,IFERROR(SUBSTITUTE(PIMExport!AY168,".",",")*1,PIMExport!AY168))</f>
        <v>0</v>
      </c>
      <c r="AZ170" s="47">
        <f>IFERROR(PIMExport!AZ168*1,IFERROR(SUBSTITUTE(PIMExport!AZ168,".",",")*1,PIMExport!AZ168))</f>
        <v>10100</v>
      </c>
      <c r="BA170" s="47">
        <f>IFERROR(PIMExport!BA168*1,IFERROR(SUBSTITUTE(PIMExport!BA168,".",",")*1,PIMExport!BA168))</f>
        <v>0</v>
      </c>
      <c r="BB170" s="47">
        <f>IFERROR(PIMExport!BB168*1,IFERROR(SUBSTITUTE(PIMExport!BB168,".",",")*1,PIMExport!BB168))</f>
        <v>0</v>
      </c>
      <c r="BC170" s="47">
        <f>IFERROR(PIMExport!BC168*1,IFERROR(SUBSTITUTE(PIMExport!BC168,".",",")*1,PIMExport!BC168))</f>
        <v>0</v>
      </c>
      <c r="BD170" s="47">
        <f>IFERROR(PIMExport!BD168*1,IFERROR(SUBSTITUTE(PIMExport!BD168,".",",")*1,PIMExport!BD168))</f>
        <v>0</v>
      </c>
      <c r="BE170" s="47">
        <f>IFERROR(PIMExport!BE168*1,IFERROR(SUBSTITUTE(PIMExport!BE168,".",",")*1,PIMExport!BE168))</f>
        <v>0</v>
      </c>
      <c r="BF170" s="47">
        <f>IFERROR(PIMExport!BF168*1,IFERROR(SUBSTITUTE(PIMExport!BF168,".",",")*1,PIMExport!BF168))</f>
        <v>67</v>
      </c>
      <c r="BG170" s="47">
        <f>IFERROR(PIMExport!BG168*1,IFERROR(SUBSTITUTE(PIMExport!BG168,".",",")*1,PIMExport!BG168))</f>
        <v>196</v>
      </c>
      <c r="BH170" s="47">
        <f>IFERROR(PIMExport!BH168*1,IFERROR(SUBSTITUTE(PIMExport!BH168,".",",")*1,PIMExport!BH168))</f>
        <v>0</v>
      </c>
      <c r="BI170" s="47">
        <f>IFERROR(PIMExport!BI168*1,IFERROR(SUBSTITUTE(PIMExport!BI168,".",",")*1,PIMExport!BI168))</f>
        <v>0</v>
      </c>
      <c r="BJ170" s="47">
        <f>IFERROR(PIMExport!BJ168*1,IFERROR(SUBSTITUTE(PIMExport!BJ168,".",",")*1,PIMExport!BJ168))</f>
        <v>0</v>
      </c>
      <c r="BK170" s="47">
        <f>IFERROR(PIMExport!BK168*1,IFERROR(SUBSTITUTE(PIMExport!BK168,".",",")*1,PIMExport!BK168))</f>
        <v>0</v>
      </c>
      <c r="BL170" s="47">
        <f>IFERROR(PIMExport!BL168*1,IFERROR(SUBSTITUTE(PIMExport!BL168,".",",")*1,PIMExport!BL168))</f>
        <v>0</v>
      </c>
      <c r="BM170" s="47">
        <f>IFERROR(PIMExport!BM168*1,IFERROR(SUBSTITUTE(PIMExport!BM168,".",",")*1,PIMExport!BM168))</f>
        <v>0</v>
      </c>
      <c r="BN170" s="47">
        <f>IFERROR(PIMExport!BN168*1,IFERROR(SUBSTITUTE(PIMExport!BN168,".",",")*1,PIMExport!BN168))</f>
        <v>0</v>
      </c>
      <c r="BO170" s="47">
        <f>IFERROR(PIMExport!BO168*1,IFERROR(SUBSTITUTE(PIMExport!BO168,".",",")*1,PIMExport!BO168))</f>
        <v>0</v>
      </c>
      <c r="BP170" s="47">
        <f>IFERROR(PIMExport!BP168*1,IFERROR(SUBSTITUTE(PIMExport!BP168,".",",")*1,PIMExport!BP168))</f>
        <v>0</v>
      </c>
      <c r="BQ170" s="47">
        <f>IFERROR(PIMExport!BQ168*1,IFERROR(SUBSTITUTE(PIMExport!BQ168,".",",")*1,PIMExport!BQ168))</f>
        <v>0</v>
      </c>
      <c r="BR170" s="47">
        <f>IFERROR(PIMExport!BR168*1,IFERROR(SUBSTITUTE(PIMExport!BR168,".",",")*1,PIMExport!BR168))</f>
        <v>0</v>
      </c>
      <c r="BS170" s="47">
        <f>IFERROR(PIMExport!BS168*1,IFERROR(SUBSTITUTE(PIMExport!BS168,".",",")*1,PIMExport!BS168))</f>
        <v>0</v>
      </c>
      <c r="BT170" s="47">
        <f>IFERROR(PIMExport!BT168*1,IFERROR(SUBSTITUTE(PIMExport!BT168,".",",")*1,PIMExport!BT168))</f>
        <v>0</v>
      </c>
      <c r="BU170" s="47">
        <f>IFERROR(PIMExport!BU168*1,IFERROR(SUBSTITUTE(PIMExport!BU168,".",",")*1,PIMExport!BU168))</f>
        <v>0</v>
      </c>
      <c r="BV170" s="47">
        <f>IFERROR(PIMExport!BV168*1,IFERROR(SUBSTITUTE(PIMExport!BV168,".",",")*1,PIMExport!BV168))</f>
        <v>0</v>
      </c>
      <c r="BW170" s="47">
        <f>IFERROR(PIMExport!BW168*1,IFERROR(SUBSTITUTE(PIMExport!BW168,".",",")*1,PIMExport!BW168))</f>
        <v>0</v>
      </c>
      <c r="BX170" s="47">
        <f>IFERROR(PIMExport!BX168*1,IFERROR(SUBSTITUTE(PIMExport!BX168,".",",")*1,PIMExport!BX168))</f>
        <v>0</v>
      </c>
      <c r="BY170" s="47">
        <f>IFERROR(PIMExport!BY168*1,IFERROR(SUBSTITUTE(PIMExport!BY168,".",",")*1,PIMExport!BY168))</f>
        <v>0</v>
      </c>
      <c r="BZ170" s="47">
        <f>IFERROR(PIMExport!BZ168*1,IFERROR(SUBSTITUTE(PIMExport!BZ168,".",",")*1,PIMExport!BZ168))</f>
        <v>0</v>
      </c>
      <c r="CA170" s="47">
        <f>IFERROR(PIMExport!CA168*1,IFERROR(SUBSTITUTE(PIMExport!CA168,".",",")*1,PIMExport!CA168))</f>
        <v>0</v>
      </c>
      <c r="CB170" s="47">
        <f>IFERROR(PIMExport!CB168*1,IFERROR(SUBSTITUTE(PIMExport!CB168,".",",")*1,PIMExport!CB168))</f>
        <v>0</v>
      </c>
      <c r="CC170" s="47">
        <f>IFERROR(PIMExport!CC168*1,IFERROR(SUBSTITUTE(PIMExport!CC168,".",",")*1,PIMExport!CC168))</f>
        <v>0</v>
      </c>
      <c r="CD170" s="47">
        <f>IFERROR(PIMExport!CD168*1,IFERROR(SUBSTITUTE(PIMExport!CD168,".",",")*1,PIMExport!CD168))</f>
        <v>0</v>
      </c>
      <c r="CE170" s="47">
        <f>IFERROR(PIMExport!CE168*1,IFERROR(SUBSTITUTE(PIMExport!CE168,".",",")*1,PIMExport!CE168))</f>
        <v>0</v>
      </c>
      <c r="CF170" s="47">
        <f>IFERROR(PIMExport!CF168*1,IFERROR(SUBSTITUTE(PIMExport!CF168,".",",")*1,PIMExport!CF168))</f>
        <v>0</v>
      </c>
      <c r="CG170" s="47">
        <f>IFERROR(PIMExport!CG168*1,IFERROR(SUBSTITUTE(PIMExport!CG168,".",",")*1,PIMExport!CG168))</f>
        <v>0</v>
      </c>
      <c r="CH170" s="47">
        <f>IFERROR(PIMExport!CH168*1,IFERROR(SUBSTITUTE(PIMExport!CH168,".",",")*1,PIMExport!CH168))</f>
        <v>0</v>
      </c>
      <c r="CI170" s="47">
        <f>IFERROR(PIMExport!CI168*1,IFERROR(SUBSTITUTE(PIMExport!CI168,".",",")*1,PIMExport!CI168))</f>
        <v>0</v>
      </c>
      <c r="CJ170" s="47">
        <f>IFERROR(PIMExport!CJ168*1,IFERROR(SUBSTITUTE(PIMExport!CJ168,".",",")*1,PIMExport!CJ168))</f>
        <v>0</v>
      </c>
      <c r="CK170" s="47">
        <f>IFERROR(PIMExport!CK168*1,IFERROR(SUBSTITUTE(PIMExport!CK168,".",",")*1,PIMExport!CK168))</f>
        <v>0</v>
      </c>
      <c r="CL170" s="47">
        <f>IFERROR(PIMExport!CL168*1,IFERROR(SUBSTITUTE(PIMExport!CL168,".",",")*1,PIMExport!CL168))</f>
        <v>0</v>
      </c>
      <c r="CM170" s="47">
        <f>IFERROR(PIMExport!CM168*1,IFERROR(SUBSTITUTE(PIMExport!CM168,".",",")*1,PIMExport!CM168))</f>
        <v>0</v>
      </c>
      <c r="CN170" s="47">
        <f>IFERROR(PIMExport!CN168*1,IFERROR(SUBSTITUTE(PIMExport!CN168,".",",")*1,PIMExport!CN168))</f>
        <v>0</v>
      </c>
      <c r="CO170" s="47">
        <f>IFERROR(PIMExport!CO168*1,IFERROR(SUBSTITUTE(PIMExport!CO168,".",",")*1,PIMExport!CO168))</f>
        <v>0</v>
      </c>
      <c r="CP170" s="47">
        <f>IFERROR(PIMExport!CP168*1,IFERROR(SUBSTITUTE(PIMExport!CP168,".",",")*1,PIMExport!CP168))</f>
        <v>0</v>
      </c>
      <c r="CQ170" s="47">
        <f>IFERROR(PIMExport!CQ168*1,IFERROR(SUBSTITUTE(PIMExport!CQ168,".",",")*1,PIMExport!CQ168))</f>
        <v>0</v>
      </c>
      <c r="CR170" s="47">
        <f>IFERROR(PIMExport!CR168*1,IFERROR(SUBSTITUTE(PIMExport!CR168,".",",")*1,PIMExport!CR168))</f>
        <v>0</v>
      </c>
      <c r="CS170" s="47">
        <f>IFERROR(PIMExport!CS168*1,IFERROR(SUBSTITUTE(PIMExport!CS168,".",",")*1,PIMExport!CS168))</f>
        <v>0</v>
      </c>
      <c r="CT170" s="47">
        <f>IFERROR(PIMExport!CT168*1,IFERROR(SUBSTITUTE(PIMExport!CT168,".",",")*1,PIMExport!CT168))</f>
        <v>0</v>
      </c>
      <c r="CU170" s="47">
        <f>IFERROR(PIMExport!CU168*1,IFERROR(SUBSTITUTE(PIMExport!CU168,".",",")*1,PIMExport!CU168))</f>
        <v>10</v>
      </c>
      <c r="CV170" s="47">
        <f>IFERROR(PIMExport!CV168*1,IFERROR(SUBSTITUTE(PIMExport!CV168,".",",")*1,PIMExport!CV168))</f>
        <v>15400</v>
      </c>
      <c r="CW170" s="47">
        <f>IFERROR(PIMExport!CW168*1,IFERROR(SUBSTITUTE(PIMExport!CW168,".",",")*1,PIMExport!CW168))</f>
        <v>4.1E-5</v>
      </c>
      <c r="CX170" s="47">
        <f>IFERROR(PIMExport!CX168*1,IFERROR(SUBSTITUTE(PIMExport!CX168,".",",")*1,PIMExport!CX168))</f>
        <v>0</v>
      </c>
      <c r="CY170" s="47">
        <f>IFERROR(PIMExport!CY168*1,IFERROR(SUBSTITUTE(PIMExport!CY168,".",",")*1,PIMExport!CY168))</f>
        <v>0</v>
      </c>
      <c r="CZ170" s="47">
        <f>IFERROR(PIMExport!CZ168*1,IFERROR(SUBSTITUTE(PIMExport!CZ168,".",",")*1,PIMExport!CZ168))</f>
        <v>10100</v>
      </c>
      <c r="DA170" s="47">
        <f>IFERROR(PIMExport!DA168*1,IFERROR(SUBSTITUTE(PIMExport!DA168,".",",")*1,PIMExport!DA168))</f>
        <v>200</v>
      </c>
      <c r="DB170" s="47">
        <f>IFERROR(PIMExport!DB168*1,IFERROR(SUBSTITUTE(PIMExport!DB168,".",",")*1,PIMExport!DB168))</f>
        <v>0</v>
      </c>
      <c r="DC170" s="47">
        <f>IFERROR(PIMExport!DC168*1,IFERROR(SUBSTITUTE(PIMExport!DC168,".",",")*1,PIMExport!DC168))</f>
        <v>14.29</v>
      </c>
      <c r="DD170" s="47">
        <f>IFERROR(PIMExport!DD168*1,IFERROR(SUBSTITUTE(PIMExport!DD168,".",",")*1,PIMExport!DD168))</f>
        <v>0</v>
      </c>
      <c r="DE170" s="47">
        <f>IFERROR(PIMExport!DE168*1,IFERROR(SUBSTITUTE(PIMExport!DE168,".",",")*1,PIMExport!DE168))</f>
        <v>0</v>
      </c>
      <c r="DF170" s="47">
        <f>IFERROR(PIMExport!DF168*1,IFERROR(SUBSTITUTE(PIMExport!DF168,".",",")*1,PIMExport!DF168))</f>
        <v>0</v>
      </c>
      <c r="DG170" s="47">
        <f>IFERROR(PIMExport!DG168*1,IFERROR(SUBSTITUTE(PIMExport!DG168,".",",")*1,PIMExport!DG168))</f>
        <v>0</v>
      </c>
      <c r="DH170" s="47" t="str">
        <f>IFERROR(PIMExport!DH168*1,IFERROR(SUBSTITUTE(PIMExport!DH168,".",",")*1,PIMExport!DH168))</f>
        <v>Equal to or better than 0.100 mm</v>
      </c>
      <c r="DI170" s="47">
        <f>IFERROR(PIMExport!DI168*1,IFERROR(SUBSTITUTE(PIMExport!DI168,".",",")*1,PIMExport!DI168))</f>
        <v>0</v>
      </c>
      <c r="DJ170" s="47" t="str">
        <f>IFERROR(PIMExport!DJ168*1,IFERROR(SUBSTITUTE(PIMExport!DJ168,".",",")*1,PIMExport!DJ168))</f>
        <v>58 x 55 mm</v>
      </c>
      <c r="DK170" s="47" t="str">
        <f>IFERROR(PIMExport!DK168*1,IFERROR(SUBSTITUTE(PIMExport!DK168,".",",")*1,PIMExport!DK168))</f>
        <v>16 mm</v>
      </c>
      <c r="DL170" s="47">
        <f>IFERROR(PIMExport!DL168*1,IFERROR(SUBSTITUTE(PIMExport!DL168,".",",")*1,PIMExport!DL168))</f>
        <v>184</v>
      </c>
      <c r="DM170" s="47">
        <f>IFERROR(PIMExport!DM168*1,IFERROR(SUBSTITUTE(PIMExport!DM168,".",",")*1,PIMExport!DM168))</f>
        <v>3196</v>
      </c>
      <c r="DN170" s="47">
        <f>IFERROR(PIMExport!DN168*1,IFERROR(SUBSTITUTE(PIMExport!DN168,".",",")*1,PIMExport!DN168))</f>
        <v>0</v>
      </c>
      <c r="DO170" s="47">
        <f>IFERROR(PIMExport!DO168*1,IFERROR(SUBSTITUTE(PIMExport!DO168,".",",")*1,PIMExport!DO168))</f>
        <v>0</v>
      </c>
    </row>
    <row r="171" spans="1:119">
      <c r="A171" s="47" t="str">
        <f>IFERROR(PIMExport!A169*1,IFERROR(SUBSTITUTE(PIMExport!A169,".",",")*1,PIMExport!A169))</f>
        <v>MF06S20N_D</v>
      </c>
      <c r="B171" s="47" t="str">
        <f>IFERROR(PIMExport!B169*1,IFERROR(SUBSTITUTE(PIMExport!B169,".",",")*1,PIMExport!B169))</f>
        <v>BallScrew</v>
      </c>
      <c r="C171" s="47" t="str">
        <f>IFERROR(PIMExport!C169*1,IFERROR(SUBSTITUTE(PIMExport!C169,".",",")*1,PIMExport!C169))</f>
        <v>Ball Guide</v>
      </c>
      <c r="D171" s="47">
        <f>IFERROR(PIMExport!D169*1,IFERROR(SUBSTITUTE(PIMExport!D169,".",",")*1,PIMExport!D169))</f>
        <v>2540</v>
      </c>
      <c r="E171" s="47">
        <f>IFERROR(PIMExport!E169*1,IFERROR(SUBSTITUTE(PIMExport!E169,".",",")*1,PIMExport!E169))</f>
        <v>1.2</v>
      </c>
      <c r="F171" s="47">
        <f>IFERROR(PIMExport!F169*1,IFERROR(SUBSTITUTE(PIMExport!F169,".",",")*1,PIMExport!F169))</f>
        <v>1.88</v>
      </c>
      <c r="G171" s="47">
        <f>IFERROR(PIMExport!G169*1,IFERROR(SUBSTITUTE(PIMExport!G169,".",",")*1,PIMExport!G169))</f>
        <v>3.9</v>
      </c>
      <c r="H171" s="47">
        <f>IFERROR(PIMExport!H169*1,IFERROR(SUBSTITUTE(PIMExport!H169,".",",")*1,PIMExport!H169))</f>
        <v>0.56000000000000005</v>
      </c>
      <c r="I171" s="47">
        <f>IFERROR(PIMExport!I169*1,IFERROR(SUBSTITUTE(PIMExport!I169,".",",")*1,PIMExport!I169))</f>
        <v>107</v>
      </c>
      <c r="J171" s="47">
        <f>IFERROR(PIMExport!J169*1,IFERROR(SUBSTITUTE(PIMExport!J169,".",",")*1,PIMExport!J169))</f>
        <v>14.2</v>
      </c>
      <c r="K171" s="47">
        <f>IFERROR(PIMExport!K169*1,IFERROR(SUBSTITUTE(PIMExport!K169,".",",")*1,PIMExport!K169))</f>
        <v>41.5</v>
      </c>
      <c r="L171" s="47">
        <f>IFERROR(PIMExport!L169*1,IFERROR(SUBSTITUTE(PIMExport!L169,".",",")*1,PIMExport!L169))</f>
        <v>6.4999999999999996E-6</v>
      </c>
      <c r="M171" s="47">
        <f>IFERROR(PIMExport!M169*1,IFERROR(SUBSTITUTE(PIMExport!M169,".",",")*1,PIMExport!M169))</f>
        <v>0.9</v>
      </c>
      <c r="N171" s="47">
        <f>IFERROR(PIMExport!N169*1,IFERROR(SUBSTITUTE(PIMExport!N169,".",",")*1,PIMExport!N169))</f>
        <v>99999</v>
      </c>
      <c r="O171" s="47">
        <f>IFERROR(PIMExport!O169*1,IFERROR(SUBSTITUTE(PIMExport!O169,".",",")*1,PIMExport!O169))</f>
        <v>99999</v>
      </c>
      <c r="P171" s="47">
        <f>IFERROR(PIMExport!P169*1,IFERROR(SUBSTITUTE(PIMExport!P169,".",",")*1,PIMExport!P169))</f>
        <v>500</v>
      </c>
      <c r="Q171" s="47">
        <f>IFERROR(PIMExport!Q169*1,IFERROR(SUBSTITUTE(PIMExport!Q169,".",",")*1,PIMExport!Q169))</f>
        <v>7.0000000000000007E-2</v>
      </c>
      <c r="R171" s="47">
        <f>IFERROR(PIMExport!R169*1,IFERROR(SUBSTITUTE(PIMExport!R169,".",",")*1,PIMExport!R169))</f>
        <v>7.0000000000000007E-2</v>
      </c>
      <c r="S171" s="47">
        <f>IFERROR(PIMExport!S169*1,IFERROR(SUBSTITUTE(PIMExport!S169,".",",")*1,PIMExport!S169))</f>
        <v>7.0000000000000007E-2</v>
      </c>
      <c r="T171" s="47">
        <f>IFERROR(PIMExport!T169*1,IFERROR(SUBSTITUTE(PIMExport!T169,".",",")*1,PIMExport!T169))</f>
        <v>2</v>
      </c>
      <c r="U171" s="47">
        <f>IFERROR(PIMExport!U169*1,IFERROR(SUBSTITUTE(PIMExport!U169,".",",")*1,PIMExport!U169))</f>
        <v>0.02</v>
      </c>
      <c r="V171" s="47">
        <f>IFERROR(PIMExport!V169*1,IFERROR(SUBSTITUTE(PIMExport!V169,".",",")*1,PIMExport!V169))</f>
        <v>0</v>
      </c>
      <c r="W171" s="47">
        <f>IFERROR(PIMExport!W169*1,IFERROR(SUBSTITUTE(PIMExport!W169,".",",")*1,PIMExport!W169))</f>
        <v>0</v>
      </c>
      <c r="X171" s="47">
        <f>IFERROR(PIMExport!X169*1,IFERROR(SUBSTITUTE(PIMExport!X169,".",",")*1,PIMExport!X169))</f>
        <v>0</v>
      </c>
      <c r="Y171" s="47">
        <f>IFERROR(PIMExport!Y169*1,IFERROR(SUBSTITUTE(PIMExport!Y169,".",",")*1,PIMExport!Y169))</f>
        <v>1000</v>
      </c>
      <c r="Z171" s="47">
        <f>IFERROR(PIMExport!Z169*1,IFERROR(SUBSTITUTE(PIMExport!Z169,".",",")*1,PIMExport!Z169))</f>
        <v>0</v>
      </c>
      <c r="AA171" s="47">
        <f>IFERROR(PIMExport!AA169*1,IFERROR(SUBSTITUTE(PIMExport!AA169,".",",")*1,PIMExport!AA169))</f>
        <v>0</v>
      </c>
      <c r="AB171" s="47">
        <f>IFERROR(PIMExport!AB169*1,IFERROR(SUBSTITUTE(PIMExport!AB169,".",",")*1,PIMExport!AB169))</f>
        <v>0</v>
      </c>
      <c r="AC171" s="47">
        <f>IFERROR(PIMExport!AC169*1,IFERROR(SUBSTITUTE(PIMExport!AC169,".",",")*1,PIMExport!AC169))</f>
        <v>0</v>
      </c>
      <c r="AD171" s="47">
        <f>IFERROR(PIMExport!AD169*1,IFERROR(SUBSTITUTE(PIMExport!AD169,".",",")*1,PIMExport!AD169))</f>
        <v>0</v>
      </c>
      <c r="AE171" s="47">
        <f>IFERROR(PIMExport!AE169*1,IFERROR(SUBSTITUTE(PIMExport!AE169,".",",")*1,PIMExport!AE169))</f>
        <v>900</v>
      </c>
      <c r="AF171" s="47">
        <f>IFERROR(PIMExport!AF169*1,IFERROR(SUBSTITUTE(PIMExport!AF169,".",",")*1,PIMExport!AF169))</f>
        <v>900</v>
      </c>
      <c r="AG171" s="47">
        <f>IFERROR(PIMExport!AG169*1,IFERROR(SUBSTITUTE(PIMExport!AG169,".",",")*1,PIMExport!AG169))</f>
        <v>9</v>
      </c>
      <c r="AH171" s="47">
        <f>IFERROR(PIMExport!AH169*1,IFERROR(SUBSTITUTE(PIMExport!AH169,".",",")*1,PIMExport!AH169))</f>
        <v>48</v>
      </c>
      <c r="AI171" s="47">
        <f>IFERROR(PIMExport!AI169*1,IFERROR(SUBSTITUTE(PIMExport!AI169,".",",")*1,PIMExport!AI169))</f>
        <v>48</v>
      </c>
      <c r="AJ171" s="47">
        <f>IFERROR(PIMExport!AJ169*1,IFERROR(SUBSTITUTE(PIMExport!AJ169,".",",")*1,PIMExport!AJ169))</f>
        <v>0</v>
      </c>
      <c r="AK171" s="47">
        <f>IFERROR(PIMExport!AK169*1,IFERROR(SUBSTITUTE(PIMExport!AK169,".",",")*1,PIMExport!AK169))</f>
        <v>0</v>
      </c>
      <c r="AL171" s="47">
        <f>IFERROR(PIMExport!AL169*1,IFERROR(SUBSTITUTE(PIMExport!AL169,".",",")*1,PIMExport!AL169))</f>
        <v>1</v>
      </c>
      <c r="AM171" s="47">
        <f>IFERROR(PIMExport!AM169*1,IFERROR(SUBSTITUTE(PIMExport!AM169,".",",")*1,PIMExport!AM169))</f>
        <v>8</v>
      </c>
      <c r="AN171" s="47">
        <f>IFERROR(PIMExport!AN169*1,IFERROR(SUBSTITUTE(PIMExport!AN169,".",",")*1,PIMExport!AN169))</f>
        <v>1</v>
      </c>
      <c r="AO171" s="47">
        <f>IFERROR(PIMExport!AO169*1,IFERROR(SUBSTITUTE(PIMExport!AO169,".",",")*1,PIMExport!AO169))</f>
        <v>4700</v>
      </c>
      <c r="AP171" s="47">
        <f>IFERROR(PIMExport!AP169*1,IFERROR(SUBSTITUTE(PIMExport!AP169,".",",")*1,PIMExport!AP169))</f>
        <v>0</v>
      </c>
      <c r="AQ171" s="47">
        <f>IFERROR(PIMExport!AQ169*1,IFERROR(SUBSTITUTE(PIMExport!AQ169,".",",")*1,PIMExport!AQ169))</f>
        <v>0</v>
      </c>
      <c r="AR171" s="47">
        <f>IFERROR(PIMExport!AR169*1,IFERROR(SUBSTITUTE(PIMExport!AR169,".",",")*1,PIMExport!AR169))</f>
        <v>0</v>
      </c>
      <c r="AS171" s="47">
        <f>IFERROR(PIMExport!AS169*1,IFERROR(SUBSTITUTE(PIMExport!AS169,".",",")*1,PIMExport!AS169))</f>
        <v>0</v>
      </c>
      <c r="AT171" s="47">
        <f>IFERROR(PIMExport!AT169*1,IFERROR(SUBSTITUTE(PIMExport!AT169,".",",")*1,PIMExport!AT169))</f>
        <v>0</v>
      </c>
      <c r="AU171" s="47">
        <f>IFERROR(PIMExport!AU169*1,IFERROR(SUBSTITUTE(PIMExport!AU169,".",",")*1,PIMExport!AU169))</f>
        <v>0</v>
      </c>
      <c r="AV171" s="47">
        <f>IFERROR(PIMExport!AV169*1,IFERROR(SUBSTITUTE(PIMExport!AV169,".",",")*1,PIMExport!AV169))</f>
        <v>0</v>
      </c>
      <c r="AW171" s="47">
        <f>IFERROR(PIMExport!AW169*1,IFERROR(SUBSTITUTE(PIMExport!AW169,".",",")*1,PIMExport!AW169))</f>
        <v>0</v>
      </c>
      <c r="AX171" s="47">
        <f>IFERROR(PIMExport!AX169*1,IFERROR(SUBSTITUTE(PIMExport!AX169,".",",")*1,PIMExport!AX169))</f>
        <v>0</v>
      </c>
      <c r="AY171" s="47">
        <f>IFERROR(PIMExport!AY169*1,IFERROR(SUBSTITUTE(PIMExport!AY169,".",",")*1,PIMExport!AY169))</f>
        <v>0</v>
      </c>
      <c r="AZ171" s="47">
        <f>IFERROR(PIMExport!AZ169*1,IFERROR(SUBSTITUTE(PIMExport!AZ169,".",",")*1,PIMExport!AZ169))</f>
        <v>10100</v>
      </c>
      <c r="BA171" s="47">
        <f>IFERROR(PIMExport!BA169*1,IFERROR(SUBSTITUTE(PIMExport!BA169,".",",")*1,PIMExport!BA169))</f>
        <v>0</v>
      </c>
      <c r="BB171" s="47">
        <f>IFERROR(PIMExport!BB169*1,IFERROR(SUBSTITUTE(PIMExport!BB169,".",",")*1,PIMExport!BB169))</f>
        <v>0</v>
      </c>
      <c r="BC171" s="47">
        <f>IFERROR(PIMExport!BC169*1,IFERROR(SUBSTITUTE(PIMExport!BC169,".",",")*1,PIMExport!BC169))</f>
        <v>0</v>
      </c>
      <c r="BD171" s="47">
        <f>IFERROR(PIMExport!BD169*1,IFERROR(SUBSTITUTE(PIMExport!BD169,".",",")*1,PIMExport!BD169))</f>
        <v>0</v>
      </c>
      <c r="BE171" s="47">
        <f>IFERROR(PIMExport!BE169*1,IFERROR(SUBSTITUTE(PIMExport!BE169,".",",")*1,PIMExport!BE169))</f>
        <v>0</v>
      </c>
      <c r="BF171" s="47">
        <f>IFERROR(PIMExport!BF169*1,IFERROR(SUBSTITUTE(PIMExport!BF169,".",",")*1,PIMExport!BF169))</f>
        <v>67</v>
      </c>
      <c r="BG171" s="47">
        <f>IFERROR(PIMExport!BG169*1,IFERROR(SUBSTITUTE(PIMExport!BG169,".",",")*1,PIMExport!BG169))</f>
        <v>368</v>
      </c>
      <c r="BH171" s="47">
        <f>IFERROR(PIMExport!BH169*1,IFERROR(SUBSTITUTE(PIMExport!BH169,".",",")*1,PIMExport!BH169))</f>
        <v>0</v>
      </c>
      <c r="BI171" s="47">
        <f>IFERROR(PIMExport!BI169*1,IFERROR(SUBSTITUTE(PIMExport!BI169,".",",")*1,PIMExport!BI169))</f>
        <v>0</v>
      </c>
      <c r="BJ171" s="47">
        <f>IFERROR(PIMExport!BJ169*1,IFERROR(SUBSTITUTE(PIMExport!BJ169,".",",")*1,PIMExport!BJ169))</f>
        <v>0</v>
      </c>
      <c r="BK171" s="47">
        <f>IFERROR(PIMExport!BK169*1,IFERROR(SUBSTITUTE(PIMExport!BK169,".",",")*1,PIMExport!BK169))</f>
        <v>0</v>
      </c>
      <c r="BL171" s="47">
        <f>IFERROR(PIMExport!BL169*1,IFERROR(SUBSTITUTE(PIMExport!BL169,".",",")*1,PIMExport!BL169))</f>
        <v>0</v>
      </c>
      <c r="BM171" s="47">
        <f>IFERROR(PIMExport!BM169*1,IFERROR(SUBSTITUTE(PIMExport!BM169,".",",")*1,PIMExport!BM169))</f>
        <v>0</v>
      </c>
      <c r="BN171" s="47">
        <f>IFERROR(PIMExport!BN169*1,IFERROR(SUBSTITUTE(PIMExport!BN169,".",",")*1,PIMExport!BN169))</f>
        <v>0</v>
      </c>
      <c r="BO171" s="47">
        <f>IFERROR(PIMExport!BO169*1,IFERROR(SUBSTITUTE(PIMExport!BO169,".",",")*1,PIMExport!BO169))</f>
        <v>0</v>
      </c>
      <c r="BP171" s="47">
        <f>IFERROR(PIMExport!BP169*1,IFERROR(SUBSTITUTE(PIMExport!BP169,".",",")*1,PIMExport!BP169))</f>
        <v>0</v>
      </c>
      <c r="BQ171" s="47">
        <f>IFERROR(PIMExport!BQ169*1,IFERROR(SUBSTITUTE(PIMExport!BQ169,".",",")*1,PIMExport!BQ169))</f>
        <v>0</v>
      </c>
      <c r="BR171" s="47">
        <f>IFERROR(PIMExport!BR169*1,IFERROR(SUBSTITUTE(PIMExport!BR169,".",",")*1,PIMExport!BR169))</f>
        <v>0</v>
      </c>
      <c r="BS171" s="47">
        <f>IFERROR(PIMExport!BS169*1,IFERROR(SUBSTITUTE(PIMExport!BS169,".",",")*1,PIMExport!BS169))</f>
        <v>0</v>
      </c>
      <c r="BT171" s="47">
        <f>IFERROR(PIMExport!BT169*1,IFERROR(SUBSTITUTE(PIMExport!BT169,".",",")*1,PIMExport!BT169))</f>
        <v>0</v>
      </c>
      <c r="BU171" s="47">
        <f>IFERROR(PIMExport!BU169*1,IFERROR(SUBSTITUTE(PIMExport!BU169,".",",")*1,PIMExport!BU169))</f>
        <v>0</v>
      </c>
      <c r="BV171" s="47">
        <f>IFERROR(PIMExport!BV169*1,IFERROR(SUBSTITUTE(PIMExport!BV169,".",",")*1,PIMExport!BV169))</f>
        <v>0</v>
      </c>
      <c r="BW171" s="47">
        <f>IFERROR(PIMExport!BW169*1,IFERROR(SUBSTITUTE(PIMExport!BW169,".",",")*1,PIMExport!BW169))</f>
        <v>0</v>
      </c>
      <c r="BX171" s="47">
        <f>IFERROR(PIMExport!BX169*1,IFERROR(SUBSTITUTE(PIMExport!BX169,".",",")*1,PIMExport!BX169))</f>
        <v>0</v>
      </c>
      <c r="BY171" s="47">
        <f>IFERROR(PIMExport!BY169*1,IFERROR(SUBSTITUTE(PIMExport!BY169,".",",")*1,PIMExport!BY169))</f>
        <v>0</v>
      </c>
      <c r="BZ171" s="47">
        <f>IFERROR(PIMExport!BZ169*1,IFERROR(SUBSTITUTE(PIMExport!BZ169,".",",")*1,PIMExport!BZ169))</f>
        <v>0</v>
      </c>
      <c r="CA171" s="47">
        <f>IFERROR(PIMExport!CA169*1,IFERROR(SUBSTITUTE(PIMExport!CA169,".",",")*1,PIMExport!CA169))</f>
        <v>0</v>
      </c>
      <c r="CB171" s="47">
        <f>IFERROR(PIMExport!CB169*1,IFERROR(SUBSTITUTE(PIMExport!CB169,".",",")*1,PIMExport!CB169))</f>
        <v>0</v>
      </c>
      <c r="CC171" s="47">
        <f>IFERROR(PIMExport!CC169*1,IFERROR(SUBSTITUTE(PIMExport!CC169,".",",")*1,PIMExport!CC169))</f>
        <v>0</v>
      </c>
      <c r="CD171" s="47">
        <f>IFERROR(PIMExport!CD169*1,IFERROR(SUBSTITUTE(PIMExport!CD169,".",",")*1,PIMExport!CD169))</f>
        <v>0</v>
      </c>
      <c r="CE171" s="47">
        <f>IFERROR(PIMExport!CE169*1,IFERROR(SUBSTITUTE(PIMExport!CE169,".",",")*1,PIMExport!CE169))</f>
        <v>0</v>
      </c>
      <c r="CF171" s="47">
        <f>IFERROR(PIMExport!CF169*1,IFERROR(SUBSTITUTE(PIMExport!CF169,".",",")*1,PIMExport!CF169))</f>
        <v>0</v>
      </c>
      <c r="CG171" s="47">
        <f>IFERROR(PIMExport!CG169*1,IFERROR(SUBSTITUTE(PIMExport!CG169,".",",")*1,PIMExport!CG169))</f>
        <v>0</v>
      </c>
      <c r="CH171" s="47">
        <f>IFERROR(PIMExport!CH169*1,IFERROR(SUBSTITUTE(PIMExport!CH169,".",",")*1,PIMExport!CH169))</f>
        <v>0</v>
      </c>
      <c r="CI171" s="47">
        <f>IFERROR(PIMExport!CI169*1,IFERROR(SUBSTITUTE(PIMExport!CI169,".",",")*1,PIMExport!CI169))</f>
        <v>0</v>
      </c>
      <c r="CJ171" s="47">
        <f>IFERROR(PIMExport!CJ169*1,IFERROR(SUBSTITUTE(PIMExport!CJ169,".",",")*1,PIMExport!CJ169))</f>
        <v>0</v>
      </c>
      <c r="CK171" s="47">
        <f>IFERROR(PIMExport!CK169*1,IFERROR(SUBSTITUTE(PIMExport!CK169,".",",")*1,PIMExport!CK169))</f>
        <v>0</v>
      </c>
      <c r="CL171" s="47">
        <f>IFERROR(PIMExport!CL169*1,IFERROR(SUBSTITUTE(PIMExport!CL169,".",",")*1,PIMExport!CL169))</f>
        <v>0</v>
      </c>
      <c r="CM171" s="47">
        <f>IFERROR(PIMExport!CM169*1,IFERROR(SUBSTITUTE(PIMExport!CM169,".",",")*1,PIMExport!CM169))</f>
        <v>0</v>
      </c>
      <c r="CN171" s="47">
        <f>IFERROR(PIMExport!CN169*1,IFERROR(SUBSTITUTE(PIMExport!CN169,".",",")*1,PIMExport!CN169))</f>
        <v>0</v>
      </c>
      <c r="CO171" s="47">
        <f>IFERROR(PIMExport!CO169*1,IFERROR(SUBSTITUTE(PIMExport!CO169,".",",")*1,PIMExport!CO169))</f>
        <v>0</v>
      </c>
      <c r="CP171" s="47">
        <f>IFERROR(PIMExport!CP169*1,IFERROR(SUBSTITUTE(PIMExport!CP169,".",",")*1,PIMExport!CP169))</f>
        <v>0</v>
      </c>
      <c r="CQ171" s="47">
        <f>IFERROR(PIMExport!CQ169*1,IFERROR(SUBSTITUTE(PIMExport!CQ169,".",",")*1,PIMExport!CQ169))</f>
        <v>0</v>
      </c>
      <c r="CR171" s="47">
        <f>IFERROR(PIMExport!CR169*1,IFERROR(SUBSTITUTE(PIMExport!CR169,".",",")*1,PIMExport!CR169))</f>
        <v>0</v>
      </c>
      <c r="CS171" s="47">
        <f>IFERROR(PIMExport!CS169*1,IFERROR(SUBSTITUTE(PIMExport!CS169,".",",")*1,PIMExport!CS169))</f>
        <v>0</v>
      </c>
      <c r="CT171" s="47">
        <f>IFERROR(PIMExport!CT169*1,IFERROR(SUBSTITUTE(PIMExport!CT169,".",",")*1,PIMExport!CT169))</f>
        <v>0</v>
      </c>
      <c r="CU171" s="47">
        <f>IFERROR(PIMExport!CU169*1,IFERROR(SUBSTITUTE(PIMExport!CU169,".",",")*1,PIMExport!CU169))</f>
        <v>20</v>
      </c>
      <c r="CV171" s="47">
        <f>IFERROR(PIMExport!CV169*1,IFERROR(SUBSTITUTE(PIMExport!CV169,".",",")*1,PIMExport!CV169))</f>
        <v>1900</v>
      </c>
      <c r="CW171" s="47">
        <f>IFERROR(PIMExport!CW169*1,IFERROR(SUBSTITUTE(PIMExport!CW169,".",",")*1,PIMExport!CW169))</f>
        <v>4.1E-5</v>
      </c>
      <c r="CX171" s="47">
        <f>IFERROR(PIMExport!CX169*1,IFERROR(SUBSTITUTE(PIMExport!CX169,".",",")*1,PIMExport!CX169))</f>
        <v>0</v>
      </c>
      <c r="CY171" s="47">
        <f>IFERROR(PIMExport!CY169*1,IFERROR(SUBSTITUTE(PIMExport!CY169,".",",")*1,PIMExport!CY169))</f>
        <v>0</v>
      </c>
      <c r="CZ171" s="47">
        <f>IFERROR(PIMExport!CZ169*1,IFERROR(SUBSTITUTE(PIMExport!CZ169,".",",")*1,PIMExport!CZ169))</f>
        <v>10100</v>
      </c>
      <c r="DA171" s="47">
        <f>IFERROR(PIMExport!DA169*1,IFERROR(SUBSTITUTE(PIMExport!DA169,".",",")*1,PIMExport!DA169))</f>
        <v>200</v>
      </c>
      <c r="DB171" s="47">
        <f>IFERROR(PIMExport!DB169*1,IFERROR(SUBSTITUTE(PIMExport!DB169,".",",")*1,PIMExport!DB169))</f>
        <v>0</v>
      </c>
      <c r="DC171" s="47">
        <f>IFERROR(PIMExport!DC169*1,IFERROR(SUBSTITUTE(PIMExport!DC169,".",",")*1,PIMExport!DC169))</f>
        <v>14.29</v>
      </c>
      <c r="DD171" s="47">
        <f>IFERROR(PIMExport!DD169*1,IFERROR(SUBSTITUTE(PIMExport!DD169,".",",")*1,PIMExport!DD169))</f>
        <v>2</v>
      </c>
      <c r="DE171" s="47">
        <f>IFERROR(PIMExport!DE169*1,IFERROR(SUBSTITUTE(PIMExport!DE169,".",",")*1,PIMExport!DE169))</f>
        <v>0</v>
      </c>
      <c r="DF171" s="47">
        <f>IFERROR(PIMExport!DF169*1,IFERROR(SUBSTITUTE(PIMExport!DF169,".",",")*1,PIMExport!DF169))</f>
        <v>0</v>
      </c>
      <c r="DG171" s="47">
        <f>IFERROR(PIMExport!DG169*1,IFERROR(SUBSTITUTE(PIMExport!DG169,".",",")*1,PIMExport!DG169))</f>
        <v>0</v>
      </c>
      <c r="DH171" s="47" t="str">
        <f>IFERROR(PIMExport!DH169*1,IFERROR(SUBSTITUTE(PIMExport!DH169,".",",")*1,PIMExport!DH169))</f>
        <v>Equal to or better than 0.100 mm</v>
      </c>
      <c r="DI171" s="47">
        <f>IFERROR(PIMExport!DI169*1,IFERROR(SUBSTITUTE(PIMExport!DI169,".",",")*1,PIMExport!DI169))</f>
        <v>0</v>
      </c>
      <c r="DJ171" s="47" t="str">
        <f>IFERROR(PIMExport!DJ169*1,IFERROR(SUBSTITUTE(PIMExport!DJ169,".",",")*1,PIMExport!DJ169))</f>
        <v>58 x 55 mm</v>
      </c>
      <c r="DK171" s="47" t="str">
        <f>IFERROR(PIMExport!DK169*1,IFERROR(SUBSTITUTE(PIMExport!DK169,".",",")*1,PIMExport!DK169))</f>
        <v>16 mm</v>
      </c>
      <c r="DL171" s="47">
        <f>IFERROR(PIMExport!DL169*1,IFERROR(SUBSTITUTE(PIMExport!DL169,".",",")*1,PIMExport!DL169))</f>
        <v>184</v>
      </c>
      <c r="DM171" s="47">
        <f>IFERROR(PIMExport!DM169*1,IFERROR(SUBSTITUTE(PIMExport!DM169,".",",")*1,PIMExport!DM169))</f>
        <v>3368</v>
      </c>
      <c r="DN171" s="47">
        <f>IFERROR(PIMExport!DN169*1,IFERROR(SUBSTITUTE(PIMExport!DN169,".",",")*1,PIMExport!DN169))</f>
        <v>0</v>
      </c>
      <c r="DO171" s="47">
        <f>IFERROR(PIMExport!DO169*1,IFERROR(SUBSTITUTE(PIMExport!DO169,".",",")*1,PIMExport!DO169))</f>
        <v>0</v>
      </c>
    </row>
    <row r="172" spans="1:119">
      <c r="A172" s="47" t="str">
        <f>IFERROR(PIMExport!A170*1,IFERROR(SUBSTITUTE(PIMExport!A170,".",",")*1,PIMExport!A170))</f>
        <v>MF06S20N_S</v>
      </c>
      <c r="B172" s="47" t="str">
        <f>IFERROR(PIMExport!B170*1,IFERROR(SUBSTITUTE(PIMExport!B170,".",",")*1,PIMExport!B170))</f>
        <v>BallScrew</v>
      </c>
      <c r="C172" s="47" t="str">
        <f>IFERROR(PIMExport!C170*1,IFERROR(SUBSTITUTE(PIMExport!C170,".",",")*1,PIMExport!C170))</f>
        <v>Ball Guide</v>
      </c>
      <c r="D172" s="47">
        <f>IFERROR(PIMExport!D170*1,IFERROR(SUBSTITUTE(PIMExport!D170,".",",")*1,PIMExport!D170))</f>
        <v>2644</v>
      </c>
      <c r="E172" s="47">
        <f>IFERROR(PIMExport!E170*1,IFERROR(SUBSTITUTE(PIMExport!E170,".",",")*1,PIMExport!E170))</f>
        <v>1.2</v>
      </c>
      <c r="F172" s="47">
        <f>IFERROR(PIMExport!F170*1,IFERROR(SUBSTITUTE(PIMExport!F170,".",",")*1,PIMExport!F170))</f>
        <v>0.83</v>
      </c>
      <c r="G172" s="47">
        <f>IFERROR(PIMExport!G170*1,IFERROR(SUBSTITUTE(PIMExport!G170,".",",")*1,PIMExport!G170))</f>
        <v>3.9</v>
      </c>
      <c r="H172" s="47">
        <f>IFERROR(PIMExport!H170*1,IFERROR(SUBSTITUTE(PIMExport!H170,".",",")*1,PIMExport!H170))</f>
        <v>0.56000000000000005</v>
      </c>
      <c r="I172" s="47">
        <f>IFERROR(PIMExport!I170*1,IFERROR(SUBSTITUTE(PIMExport!I170,".",",")*1,PIMExport!I170))</f>
        <v>107</v>
      </c>
      <c r="J172" s="47">
        <f>IFERROR(PIMExport!J170*1,IFERROR(SUBSTITUTE(PIMExport!J170,".",",")*1,PIMExport!J170))</f>
        <v>14.2</v>
      </c>
      <c r="K172" s="47">
        <f>IFERROR(PIMExport!K170*1,IFERROR(SUBSTITUTE(PIMExport!K170,".",",")*1,PIMExport!K170))</f>
        <v>41.5</v>
      </c>
      <c r="L172" s="47">
        <f>IFERROR(PIMExport!L170*1,IFERROR(SUBSTITUTE(PIMExport!L170,".",",")*1,PIMExport!L170))</f>
        <v>6.4999999999999996E-6</v>
      </c>
      <c r="M172" s="47">
        <f>IFERROR(PIMExport!M170*1,IFERROR(SUBSTITUTE(PIMExport!M170,".",",")*1,PIMExport!M170))</f>
        <v>0.9</v>
      </c>
      <c r="N172" s="47">
        <f>IFERROR(PIMExport!N170*1,IFERROR(SUBSTITUTE(PIMExport!N170,".",",")*1,PIMExport!N170))</f>
        <v>99999</v>
      </c>
      <c r="O172" s="47">
        <f>IFERROR(PIMExport!O170*1,IFERROR(SUBSTITUTE(PIMExport!O170,".",",")*1,PIMExport!O170))</f>
        <v>99999</v>
      </c>
      <c r="P172" s="47">
        <f>IFERROR(PIMExport!P170*1,IFERROR(SUBSTITUTE(PIMExport!P170,".",",")*1,PIMExport!P170))</f>
        <v>500</v>
      </c>
      <c r="Q172" s="47">
        <f>IFERROR(PIMExport!Q170*1,IFERROR(SUBSTITUTE(PIMExport!Q170,".",",")*1,PIMExport!Q170))</f>
        <v>7.0000000000000007E-2</v>
      </c>
      <c r="R172" s="47">
        <f>IFERROR(PIMExport!R170*1,IFERROR(SUBSTITUTE(PIMExport!R170,".",",")*1,PIMExport!R170))</f>
        <v>7.0000000000000007E-2</v>
      </c>
      <c r="S172" s="47">
        <f>IFERROR(PIMExport!S170*1,IFERROR(SUBSTITUTE(PIMExport!S170,".",",")*1,PIMExport!S170))</f>
        <v>7.0000000000000007E-2</v>
      </c>
      <c r="T172" s="47">
        <f>IFERROR(PIMExport!T170*1,IFERROR(SUBSTITUTE(PIMExport!T170,".",",")*1,PIMExport!T170))</f>
        <v>2</v>
      </c>
      <c r="U172" s="47">
        <f>IFERROR(PIMExport!U170*1,IFERROR(SUBSTITUTE(PIMExport!U170,".",",")*1,PIMExport!U170))</f>
        <v>0.02</v>
      </c>
      <c r="V172" s="47">
        <f>IFERROR(PIMExport!V170*1,IFERROR(SUBSTITUTE(PIMExport!V170,".",",")*1,PIMExport!V170))</f>
        <v>0</v>
      </c>
      <c r="W172" s="47">
        <f>IFERROR(PIMExport!W170*1,IFERROR(SUBSTITUTE(PIMExport!W170,".",",")*1,PIMExport!W170))</f>
        <v>0</v>
      </c>
      <c r="X172" s="47">
        <f>IFERROR(PIMExport!X170*1,IFERROR(SUBSTITUTE(PIMExport!X170,".",",")*1,PIMExport!X170))</f>
        <v>0</v>
      </c>
      <c r="Y172" s="47">
        <f>IFERROR(PIMExport!Y170*1,IFERROR(SUBSTITUTE(PIMExport!Y170,".",",")*1,PIMExport!Y170))</f>
        <v>1000</v>
      </c>
      <c r="Z172" s="47">
        <f>IFERROR(PIMExport!Z170*1,IFERROR(SUBSTITUTE(PIMExport!Z170,".",",")*1,PIMExport!Z170))</f>
        <v>0</v>
      </c>
      <c r="AA172" s="47">
        <f>IFERROR(PIMExport!AA170*1,IFERROR(SUBSTITUTE(PIMExport!AA170,".",",")*1,PIMExport!AA170))</f>
        <v>0</v>
      </c>
      <c r="AB172" s="47">
        <f>IFERROR(PIMExport!AB170*1,IFERROR(SUBSTITUTE(PIMExport!AB170,".",",")*1,PIMExport!AB170))</f>
        <v>0</v>
      </c>
      <c r="AC172" s="47">
        <f>IFERROR(PIMExport!AC170*1,IFERROR(SUBSTITUTE(PIMExport!AC170,".",",")*1,PIMExport!AC170))</f>
        <v>0</v>
      </c>
      <c r="AD172" s="47">
        <f>IFERROR(PIMExport!AD170*1,IFERROR(SUBSTITUTE(PIMExport!AD170,".",",")*1,PIMExport!AD170))</f>
        <v>0</v>
      </c>
      <c r="AE172" s="47">
        <f>IFERROR(PIMExport!AE170*1,IFERROR(SUBSTITUTE(PIMExport!AE170,".",",")*1,PIMExport!AE170))</f>
        <v>900</v>
      </c>
      <c r="AF172" s="47">
        <f>IFERROR(PIMExport!AF170*1,IFERROR(SUBSTITUTE(PIMExport!AF170,".",",")*1,PIMExport!AF170))</f>
        <v>900</v>
      </c>
      <c r="AG172" s="47">
        <f>IFERROR(PIMExport!AG170*1,IFERROR(SUBSTITUTE(PIMExport!AG170,".",",")*1,PIMExport!AG170))</f>
        <v>9</v>
      </c>
      <c r="AH172" s="47">
        <f>IFERROR(PIMExport!AH170*1,IFERROR(SUBSTITUTE(PIMExport!AH170,".",",")*1,PIMExport!AH170))</f>
        <v>48</v>
      </c>
      <c r="AI172" s="47">
        <f>IFERROR(PIMExport!AI170*1,IFERROR(SUBSTITUTE(PIMExport!AI170,".",",")*1,PIMExport!AI170))</f>
        <v>48</v>
      </c>
      <c r="AJ172" s="47">
        <f>IFERROR(PIMExport!AJ170*1,IFERROR(SUBSTITUTE(PIMExport!AJ170,".",",")*1,PIMExport!AJ170))</f>
        <v>0</v>
      </c>
      <c r="AK172" s="47">
        <f>IFERROR(PIMExport!AK170*1,IFERROR(SUBSTITUTE(PIMExport!AK170,".",",")*1,PIMExport!AK170))</f>
        <v>0</v>
      </c>
      <c r="AL172" s="47">
        <f>IFERROR(PIMExport!AL170*1,IFERROR(SUBSTITUTE(PIMExport!AL170,".",",")*1,PIMExport!AL170))</f>
        <v>1</v>
      </c>
      <c r="AM172" s="47">
        <f>IFERROR(PIMExport!AM170*1,IFERROR(SUBSTITUTE(PIMExport!AM170,".",",")*1,PIMExport!AM170))</f>
        <v>8</v>
      </c>
      <c r="AN172" s="47">
        <f>IFERROR(PIMExport!AN170*1,IFERROR(SUBSTITUTE(PIMExport!AN170,".",",")*1,PIMExport!AN170))</f>
        <v>1</v>
      </c>
      <c r="AO172" s="47">
        <f>IFERROR(PIMExport!AO170*1,IFERROR(SUBSTITUTE(PIMExport!AO170,".",",")*1,PIMExport!AO170))</f>
        <v>4700</v>
      </c>
      <c r="AP172" s="47">
        <f>IFERROR(PIMExport!AP170*1,IFERROR(SUBSTITUTE(PIMExport!AP170,".",",")*1,PIMExport!AP170))</f>
        <v>0</v>
      </c>
      <c r="AQ172" s="47">
        <f>IFERROR(PIMExport!AQ170*1,IFERROR(SUBSTITUTE(PIMExport!AQ170,".",",")*1,PIMExport!AQ170))</f>
        <v>0</v>
      </c>
      <c r="AR172" s="47">
        <f>IFERROR(PIMExport!AR170*1,IFERROR(SUBSTITUTE(PIMExport!AR170,".",",")*1,PIMExport!AR170))</f>
        <v>0</v>
      </c>
      <c r="AS172" s="47">
        <f>IFERROR(PIMExport!AS170*1,IFERROR(SUBSTITUTE(PIMExport!AS170,".",",")*1,PIMExport!AS170))</f>
        <v>0</v>
      </c>
      <c r="AT172" s="47">
        <f>IFERROR(PIMExport!AT170*1,IFERROR(SUBSTITUTE(PIMExport!AT170,".",",")*1,PIMExport!AT170))</f>
        <v>0</v>
      </c>
      <c r="AU172" s="47">
        <f>IFERROR(PIMExport!AU170*1,IFERROR(SUBSTITUTE(PIMExport!AU170,".",",")*1,PIMExport!AU170))</f>
        <v>0</v>
      </c>
      <c r="AV172" s="47">
        <f>IFERROR(PIMExport!AV170*1,IFERROR(SUBSTITUTE(PIMExport!AV170,".",",")*1,PIMExport!AV170))</f>
        <v>0</v>
      </c>
      <c r="AW172" s="47">
        <f>IFERROR(PIMExport!AW170*1,IFERROR(SUBSTITUTE(PIMExport!AW170,".",",")*1,PIMExport!AW170))</f>
        <v>0</v>
      </c>
      <c r="AX172" s="47">
        <f>IFERROR(PIMExport!AX170*1,IFERROR(SUBSTITUTE(PIMExport!AX170,".",",")*1,PIMExport!AX170))</f>
        <v>0</v>
      </c>
      <c r="AY172" s="47">
        <f>IFERROR(PIMExport!AY170*1,IFERROR(SUBSTITUTE(PIMExport!AY170,".",",")*1,PIMExport!AY170))</f>
        <v>0</v>
      </c>
      <c r="AZ172" s="47">
        <f>IFERROR(PIMExport!AZ170*1,IFERROR(SUBSTITUTE(PIMExport!AZ170,".",",")*1,PIMExport!AZ170))</f>
        <v>10100</v>
      </c>
      <c r="BA172" s="47">
        <f>IFERROR(PIMExport!BA170*1,IFERROR(SUBSTITUTE(PIMExport!BA170,".",",")*1,PIMExport!BA170))</f>
        <v>0</v>
      </c>
      <c r="BB172" s="47">
        <f>IFERROR(PIMExport!BB170*1,IFERROR(SUBSTITUTE(PIMExport!BB170,".",",")*1,PIMExport!BB170))</f>
        <v>0</v>
      </c>
      <c r="BC172" s="47">
        <f>IFERROR(PIMExport!BC170*1,IFERROR(SUBSTITUTE(PIMExport!BC170,".",",")*1,PIMExport!BC170))</f>
        <v>0</v>
      </c>
      <c r="BD172" s="47">
        <f>IFERROR(PIMExport!BD170*1,IFERROR(SUBSTITUTE(PIMExport!BD170,".",",")*1,PIMExport!BD170))</f>
        <v>0</v>
      </c>
      <c r="BE172" s="47">
        <f>IFERROR(PIMExport!BE170*1,IFERROR(SUBSTITUTE(PIMExport!BE170,".",",")*1,PIMExport!BE170))</f>
        <v>0</v>
      </c>
      <c r="BF172" s="47">
        <f>IFERROR(PIMExport!BF170*1,IFERROR(SUBSTITUTE(PIMExport!BF170,".",",")*1,PIMExport!BF170))</f>
        <v>67</v>
      </c>
      <c r="BG172" s="47">
        <f>IFERROR(PIMExport!BG170*1,IFERROR(SUBSTITUTE(PIMExport!BG170,".",",")*1,PIMExport!BG170))</f>
        <v>264</v>
      </c>
      <c r="BH172" s="47">
        <f>IFERROR(PIMExport!BH170*1,IFERROR(SUBSTITUTE(PIMExport!BH170,".",",")*1,PIMExport!BH170))</f>
        <v>0</v>
      </c>
      <c r="BI172" s="47">
        <f>IFERROR(PIMExport!BI170*1,IFERROR(SUBSTITUTE(PIMExport!BI170,".",",")*1,PIMExport!BI170))</f>
        <v>0</v>
      </c>
      <c r="BJ172" s="47">
        <f>IFERROR(PIMExport!BJ170*1,IFERROR(SUBSTITUTE(PIMExport!BJ170,".",",")*1,PIMExport!BJ170))</f>
        <v>0</v>
      </c>
      <c r="BK172" s="47">
        <f>IFERROR(PIMExport!BK170*1,IFERROR(SUBSTITUTE(PIMExport!BK170,".",",")*1,PIMExport!BK170))</f>
        <v>0</v>
      </c>
      <c r="BL172" s="47">
        <f>IFERROR(PIMExport!BL170*1,IFERROR(SUBSTITUTE(PIMExport!BL170,".",",")*1,PIMExport!BL170))</f>
        <v>0</v>
      </c>
      <c r="BM172" s="47">
        <f>IFERROR(PIMExport!BM170*1,IFERROR(SUBSTITUTE(PIMExport!BM170,".",",")*1,PIMExport!BM170))</f>
        <v>0</v>
      </c>
      <c r="BN172" s="47">
        <f>IFERROR(PIMExport!BN170*1,IFERROR(SUBSTITUTE(PIMExport!BN170,".",",")*1,PIMExport!BN170))</f>
        <v>0</v>
      </c>
      <c r="BO172" s="47">
        <f>IFERROR(PIMExport!BO170*1,IFERROR(SUBSTITUTE(PIMExport!BO170,".",",")*1,PIMExport!BO170))</f>
        <v>0</v>
      </c>
      <c r="BP172" s="47">
        <f>IFERROR(PIMExport!BP170*1,IFERROR(SUBSTITUTE(PIMExport!BP170,".",",")*1,PIMExport!BP170))</f>
        <v>0</v>
      </c>
      <c r="BQ172" s="47">
        <f>IFERROR(PIMExport!BQ170*1,IFERROR(SUBSTITUTE(PIMExport!BQ170,".",",")*1,PIMExport!BQ170))</f>
        <v>0</v>
      </c>
      <c r="BR172" s="47">
        <f>IFERROR(PIMExport!BR170*1,IFERROR(SUBSTITUTE(PIMExport!BR170,".",",")*1,PIMExport!BR170))</f>
        <v>0</v>
      </c>
      <c r="BS172" s="47">
        <f>IFERROR(PIMExport!BS170*1,IFERROR(SUBSTITUTE(PIMExport!BS170,".",",")*1,PIMExport!BS170))</f>
        <v>0</v>
      </c>
      <c r="BT172" s="47">
        <f>IFERROR(PIMExport!BT170*1,IFERROR(SUBSTITUTE(PIMExport!BT170,".",",")*1,PIMExport!BT170))</f>
        <v>0</v>
      </c>
      <c r="BU172" s="47">
        <f>IFERROR(PIMExport!BU170*1,IFERROR(SUBSTITUTE(PIMExport!BU170,".",",")*1,PIMExport!BU170))</f>
        <v>0</v>
      </c>
      <c r="BV172" s="47">
        <f>IFERROR(PIMExport!BV170*1,IFERROR(SUBSTITUTE(PIMExport!BV170,".",",")*1,PIMExport!BV170))</f>
        <v>0</v>
      </c>
      <c r="BW172" s="47">
        <f>IFERROR(PIMExport!BW170*1,IFERROR(SUBSTITUTE(PIMExport!BW170,".",",")*1,PIMExport!BW170))</f>
        <v>0</v>
      </c>
      <c r="BX172" s="47">
        <f>IFERROR(PIMExport!BX170*1,IFERROR(SUBSTITUTE(PIMExport!BX170,".",",")*1,PIMExport!BX170))</f>
        <v>0</v>
      </c>
      <c r="BY172" s="47">
        <f>IFERROR(PIMExport!BY170*1,IFERROR(SUBSTITUTE(PIMExport!BY170,".",",")*1,PIMExport!BY170))</f>
        <v>0</v>
      </c>
      <c r="BZ172" s="47">
        <f>IFERROR(PIMExport!BZ170*1,IFERROR(SUBSTITUTE(PIMExport!BZ170,".",",")*1,PIMExport!BZ170))</f>
        <v>0</v>
      </c>
      <c r="CA172" s="47">
        <f>IFERROR(PIMExport!CA170*1,IFERROR(SUBSTITUTE(PIMExport!CA170,".",",")*1,PIMExport!CA170))</f>
        <v>0</v>
      </c>
      <c r="CB172" s="47">
        <f>IFERROR(PIMExport!CB170*1,IFERROR(SUBSTITUTE(PIMExport!CB170,".",",")*1,PIMExport!CB170))</f>
        <v>0</v>
      </c>
      <c r="CC172" s="47">
        <f>IFERROR(PIMExport!CC170*1,IFERROR(SUBSTITUTE(PIMExport!CC170,".",",")*1,PIMExport!CC170))</f>
        <v>0</v>
      </c>
      <c r="CD172" s="47">
        <f>IFERROR(PIMExport!CD170*1,IFERROR(SUBSTITUTE(PIMExport!CD170,".",",")*1,PIMExport!CD170))</f>
        <v>0</v>
      </c>
      <c r="CE172" s="47">
        <f>IFERROR(PIMExport!CE170*1,IFERROR(SUBSTITUTE(PIMExport!CE170,".",",")*1,PIMExport!CE170))</f>
        <v>0</v>
      </c>
      <c r="CF172" s="47">
        <f>IFERROR(PIMExport!CF170*1,IFERROR(SUBSTITUTE(PIMExport!CF170,".",",")*1,PIMExport!CF170))</f>
        <v>0</v>
      </c>
      <c r="CG172" s="47">
        <f>IFERROR(PIMExport!CG170*1,IFERROR(SUBSTITUTE(PIMExport!CG170,".",",")*1,PIMExport!CG170))</f>
        <v>0</v>
      </c>
      <c r="CH172" s="47">
        <f>IFERROR(PIMExport!CH170*1,IFERROR(SUBSTITUTE(PIMExport!CH170,".",",")*1,PIMExport!CH170))</f>
        <v>0</v>
      </c>
      <c r="CI172" s="47">
        <f>IFERROR(PIMExport!CI170*1,IFERROR(SUBSTITUTE(PIMExport!CI170,".",",")*1,PIMExport!CI170))</f>
        <v>0</v>
      </c>
      <c r="CJ172" s="47">
        <f>IFERROR(PIMExport!CJ170*1,IFERROR(SUBSTITUTE(PIMExport!CJ170,".",",")*1,PIMExport!CJ170))</f>
        <v>0</v>
      </c>
      <c r="CK172" s="47">
        <f>IFERROR(PIMExport!CK170*1,IFERROR(SUBSTITUTE(PIMExport!CK170,".",",")*1,PIMExport!CK170))</f>
        <v>0</v>
      </c>
      <c r="CL172" s="47">
        <f>IFERROR(PIMExport!CL170*1,IFERROR(SUBSTITUTE(PIMExport!CL170,".",",")*1,PIMExport!CL170))</f>
        <v>0</v>
      </c>
      <c r="CM172" s="47">
        <f>IFERROR(PIMExport!CM170*1,IFERROR(SUBSTITUTE(PIMExport!CM170,".",",")*1,PIMExport!CM170))</f>
        <v>0</v>
      </c>
      <c r="CN172" s="47">
        <f>IFERROR(PIMExport!CN170*1,IFERROR(SUBSTITUTE(PIMExport!CN170,".",",")*1,PIMExport!CN170))</f>
        <v>0</v>
      </c>
      <c r="CO172" s="47">
        <f>IFERROR(PIMExport!CO170*1,IFERROR(SUBSTITUTE(PIMExport!CO170,".",",")*1,PIMExport!CO170))</f>
        <v>0</v>
      </c>
      <c r="CP172" s="47">
        <f>IFERROR(PIMExport!CP170*1,IFERROR(SUBSTITUTE(PIMExport!CP170,".",",")*1,PIMExport!CP170))</f>
        <v>0</v>
      </c>
      <c r="CQ172" s="47">
        <f>IFERROR(PIMExport!CQ170*1,IFERROR(SUBSTITUTE(PIMExport!CQ170,".",",")*1,PIMExport!CQ170))</f>
        <v>0</v>
      </c>
      <c r="CR172" s="47">
        <f>IFERROR(PIMExport!CR170*1,IFERROR(SUBSTITUTE(PIMExport!CR170,".",",")*1,PIMExport!CR170))</f>
        <v>0</v>
      </c>
      <c r="CS172" s="47">
        <f>IFERROR(PIMExport!CS170*1,IFERROR(SUBSTITUTE(PIMExport!CS170,".",",")*1,PIMExport!CS170))</f>
        <v>0</v>
      </c>
      <c r="CT172" s="47">
        <f>IFERROR(PIMExport!CT170*1,IFERROR(SUBSTITUTE(PIMExport!CT170,".",",")*1,PIMExport!CT170))</f>
        <v>0</v>
      </c>
      <c r="CU172" s="47">
        <f>IFERROR(PIMExport!CU170*1,IFERROR(SUBSTITUTE(PIMExport!CU170,".",",")*1,PIMExport!CU170))</f>
        <v>20</v>
      </c>
      <c r="CV172" s="47">
        <f>IFERROR(PIMExport!CV170*1,IFERROR(SUBSTITUTE(PIMExport!CV170,".",",")*1,PIMExport!CV170))</f>
        <v>1900</v>
      </c>
      <c r="CW172" s="47">
        <f>IFERROR(PIMExport!CW170*1,IFERROR(SUBSTITUTE(PIMExport!CW170,".",",")*1,PIMExport!CW170))</f>
        <v>4.1E-5</v>
      </c>
      <c r="CX172" s="47">
        <f>IFERROR(PIMExport!CX170*1,IFERROR(SUBSTITUTE(PIMExport!CX170,".",",")*1,PIMExport!CX170))</f>
        <v>0</v>
      </c>
      <c r="CY172" s="47">
        <f>IFERROR(PIMExport!CY170*1,IFERROR(SUBSTITUTE(PIMExport!CY170,".",",")*1,PIMExport!CY170))</f>
        <v>0</v>
      </c>
      <c r="CZ172" s="47">
        <f>IFERROR(PIMExport!CZ170*1,IFERROR(SUBSTITUTE(PIMExport!CZ170,".",",")*1,PIMExport!CZ170))</f>
        <v>10100</v>
      </c>
      <c r="DA172" s="47">
        <f>IFERROR(PIMExport!DA170*1,IFERROR(SUBSTITUTE(PIMExport!DA170,".",",")*1,PIMExport!DA170))</f>
        <v>200</v>
      </c>
      <c r="DB172" s="47">
        <f>IFERROR(PIMExport!DB170*1,IFERROR(SUBSTITUTE(PIMExport!DB170,".",",")*1,PIMExport!DB170))</f>
        <v>0</v>
      </c>
      <c r="DC172" s="47">
        <f>IFERROR(PIMExport!DC170*1,IFERROR(SUBSTITUTE(PIMExport!DC170,".",",")*1,PIMExport!DC170))</f>
        <v>14.29</v>
      </c>
      <c r="DD172" s="47">
        <f>IFERROR(PIMExport!DD170*1,IFERROR(SUBSTITUTE(PIMExport!DD170,".",",")*1,PIMExport!DD170))</f>
        <v>1</v>
      </c>
      <c r="DE172" s="47">
        <f>IFERROR(PIMExport!DE170*1,IFERROR(SUBSTITUTE(PIMExport!DE170,".",",")*1,PIMExport!DE170))</f>
        <v>0</v>
      </c>
      <c r="DF172" s="47">
        <f>IFERROR(PIMExport!DF170*1,IFERROR(SUBSTITUTE(PIMExport!DF170,".",",")*1,PIMExport!DF170))</f>
        <v>0</v>
      </c>
      <c r="DG172" s="47">
        <f>IFERROR(PIMExport!DG170*1,IFERROR(SUBSTITUTE(PIMExport!DG170,".",",")*1,PIMExport!DG170))</f>
        <v>0</v>
      </c>
      <c r="DH172" s="47" t="str">
        <f>IFERROR(PIMExport!DH170*1,IFERROR(SUBSTITUTE(PIMExport!DH170,".",",")*1,PIMExport!DH170))</f>
        <v>Equal to or better than 0.100 mm</v>
      </c>
      <c r="DI172" s="47">
        <f>IFERROR(PIMExport!DI170*1,IFERROR(SUBSTITUTE(PIMExport!DI170,".",",")*1,PIMExport!DI170))</f>
        <v>0</v>
      </c>
      <c r="DJ172" s="47" t="str">
        <f>IFERROR(PIMExport!DJ170*1,IFERROR(SUBSTITUTE(PIMExport!DJ170,".",",")*1,PIMExport!DJ170))</f>
        <v>58 x 55 mm</v>
      </c>
      <c r="DK172" s="47" t="str">
        <f>IFERROR(PIMExport!DK170*1,IFERROR(SUBSTITUTE(PIMExport!DK170,".",",")*1,PIMExport!DK170))</f>
        <v>16 mm</v>
      </c>
      <c r="DL172" s="47">
        <f>IFERROR(PIMExport!DL170*1,IFERROR(SUBSTITUTE(PIMExport!DL170,".",",")*1,PIMExport!DL170))</f>
        <v>184</v>
      </c>
      <c r="DM172" s="47">
        <f>IFERROR(PIMExport!DM170*1,IFERROR(SUBSTITUTE(PIMExport!DM170,".",",")*1,PIMExport!DM170))</f>
        <v>3264</v>
      </c>
      <c r="DN172" s="47">
        <f>IFERROR(PIMExport!DN170*1,IFERROR(SUBSTITUTE(PIMExport!DN170,".",",")*1,PIMExport!DN170))</f>
        <v>0</v>
      </c>
      <c r="DO172" s="47">
        <f>IFERROR(PIMExport!DO170*1,IFERROR(SUBSTITUTE(PIMExport!DO170,".",",")*1,PIMExport!DO170))</f>
        <v>0</v>
      </c>
    </row>
    <row r="173" spans="1:119">
      <c r="A173" s="47" t="str">
        <f>IFERROR(PIMExport!A171*1,IFERROR(SUBSTITUTE(PIMExport!A171,".",",")*1,PIMExport!A171))</f>
        <v>MF06S20N_X</v>
      </c>
      <c r="B173" s="47" t="str">
        <f>IFERROR(PIMExport!B171*1,IFERROR(SUBSTITUTE(PIMExport!B171,".",",")*1,PIMExport!B171))</f>
        <v>BallScrew</v>
      </c>
      <c r="C173" s="47" t="str">
        <f>IFERROR(PIMExport!C171*1,IFERROR(SUBSTITUTE(PIMExport!C171,".",",")*1,PIMExport!C171))</f>
        <v>Ball Guide</v>
      </c>
      <c r="D173" s="47">
        <f>IFERROR(PIMExport!D171*1,IFERROR(SUBSTITUTE(PIMExport!D171,".",",")*1,PIMExport!D171))</f>
        <v>2712</v>
      </c>
      <c r="E173" s="47">
        <f>IFERROR(PIMExport!E171*1,IFERROR(SUBSTITUTE(PIMExport!E171,".",",")*1,PIMExport!E171))</f>
        <v>1.2</v>
      </c>
      <c r="F173" s="47">
        <f>IFERROR(PIMExport!F171*1,IFERROR(SUBSTITUTE(PIMExport!F171,".",",")*1,PIMExport!F171))</f>
        <v>0</v>
      </c>
      <c r="G173" s="47">
        <f>IFERROR(PIMExport!G171*1,IFERROR(SUBSTITUTE(PIMExport!G171,".",",")*1,PIMExport!G171))</f>
        <v>3.9</v>
      </c>
      <c r="H173" s="47">
        <f>IFERROR(PIMExport!H171*1,IFERROR(SUBSTITUTE(PIMExport!H171,".",",")*1,PIMExport!H171))</f>
        <v>0.56000000000000005</v>
      </c>
      <c r="I173" s="47">
        <f>IFERROR(PIMExport!I171*1,IFERROR(SUBSTITUTE(PIMExport!I171,".",",")*1,PIMExport!I171))</f>
        <v>107</v>
      </c>
      <c r="J173" s="47">
        <f>IFERROR(PIMExport!J171*1,IFERROR(SUBSTITUTE(PIMExport!J171,".",",")*1,PIMExport!J171))</f>
        <v>14.2</v>
      </c>
      <c r="K173" s="47">
        <f>IFERROR(PIMExport!K171*1,IFERROR(SUBSTITUTE(PIMExport!K171,".",",")*1,PIMExport!K171))</f>
        <v>41.5</v>
      </c>
      <c r="L173" s="47">
        <f>IFERROR(PIMExport!L171*1,IFERROR(SUBSTITUTE(PIMExport!L171,".",",")*1,PIMExport!L171))</f>
        <v>6.4999999999999996E-6</v>
      </c>
      <c r="M173" s="47">
        <f>IFERROR(PIMExport!M171*1,IFERROR(SUBSTITUTE(PIMExport!M171,".",",")*1,PIMExport!M171))</f>
        <v>0.9</v>
      </c>
      <c r="N173" s="47">
        <f>IFERROR(PIMExport!N171*1,IFERROR(SUBSTITUTE(PIMExport!N171,".",",")*1,PIMExport!N171))</f>
        <v>99999</v>
      </c>
      <c r="O173" s="47">
        <f>IFERROR(PIMExport!O171*1,IFERROR(SUBSTITUTE(PIMExport!O171,".",",")*1,PIMExport!O171))</f>
        <v>99999</v>
      </c>
      <c r="P173" s="47">
        <f>IFERROR(PIMExport!P171*1,IFERROR(SUBSTITUTE(PIMExport!P171,".",",")*1,PIMExport!P171))</f>
        <v>500</v>
      </c>
      <c r="Q173" s="47">
        <f>IFERROR(PIMExport!Q171*1,IFERROR(SUBSTITUTE(PIMExport!Q171,".",",")*1,PIMExport!Q171))</f>
        <v>0.02</v>
      </c>
      <c r="R173" s="47">
        <f>IFERROR(PIMExport!R171*1,IFERROR(SUBSTITUTE(PIMExport!R171,".",",")*1,PIMExport!R171))</f>
        <v>0.02</v>
      </c>
      <c r="S173" s="47">
        <f>IFERROR(PIMExport!S171*1,IFERROR(SUBSTITUTE(PIMExport!S171,".",",")*1,PIMExport!S171))</f>
        <v>0.02</v>
      </c>
      <c r="T173" s="47">
        <f>IFERROR(PIMExport!T171*1,IFERROR(SUBSTITUTE(PIMExport!T171,".",",")*1,PIMExport!T171))</f>
        <v>2</v>
      </c>
      <c r="U173" s="47">
        <f>IFERROR(PIMExport!U171*1,IFERROR(SUBSTITUTE(PIMExport!U171,".",",")*1,PIMExport!U171))</f>
        <v>0.02</v>
      </c>
      <c r="V173" s="47">
        <f>IFERROR(PIMExport!V171*1,IFERROR(SUBSTITUTE(PIMExport!V171,".",",")*1,PIMExport!V171))</f>
        <v>0</v>
      </c>
      <c r="W173" s="47">
        <f>IFERROR(PIMExport!W171*1,IFERROR(SUBSTITUTE(PIMExport!W171,".",",")*1,PIMExport!W171))</f>
        <v>0</v>
      </c>
      <c r="X173" s="47">
        <f>IFERROR(PIMExport!X171*1,IFERROR(SUBSTITUTE(PIMExport!X171,".",",")*1,PIMExport!X171))</f>
        <v>0</v>
      </c>
      <c r="Y173" s="47">
        <f>IFERROR(PIMExport!Y171*1,IFERROR(SUBSTITUTE(PIMExport!Y171,".",",")*1,PIMExport!Y171))</f>
        <v>1000</v>
      </c>
      <c r="Z173" s="47">
        <f>IFERROR(PIMExport!Z171*1,IFERROR(SUBSTITUTE(PIMExport!Z171,".",",")*1,PIMExport!Z171))</f>
        <v>0</v>
      </c>
      <c r="AA173" s="47">
        <f>IFERROR(PIMExport!AA171*1,IFERROR(SUBSTITUTE(PIMExport!AA171,".",",")*1,PIMExport!AA171))</f>
        <v>0</v>
      </c>
      <c r="AB173" s="47">
        <f>IFERROR(PIMExport!AB171*1,IFERROR(SUBSTITUTE(PIMExport!AB171,".",",")*1,PIMExport!AB171))</f>
        <v>0</v>
      </c>
      <c r="AC173" s="47">
        <f>IFERROR(PIMExport!AC171*1,IFERROR(SUBSTITUTE(PIMExport!AC171,".",",")*1,PIMExport!AC171))</f>
        <v>0</v>
      </c>
      <c r="AD173" s="47">
        <f>IFERROR(PIMExport!AD171*1,IFERROR(SUBSTITUTE(PIMExport!AD171,".",",")*1,PIMExport!AD171))</f>
        <v>0</v>
      </c>
      <c r="AE173" s="47">
        <f>IFERROR(PIMExport!AE171*1,IFERROR(SUBSTITUTE(PIMExport!AE171,".",",")*1,PIMExport!AE171))</f>
        <v>900</v>
      </c>
      <c r="AF173" s="47">
        <f>IFERROR(PIMExport!AF171*1,IFERROR(SUBSTITUTE(PIMExport!AF171,".",",")*1,PIMExport!AF171))</f>
        <v>900</v>
      </c>
      <c r="AG173" s="47">
        <f>IFERROR(PIMExport!AG171*1,IFERROR(SUBSTITUTE(PIMExport!AG171,".",",")*1,PIMExport!AG171))</f>
        <v>9</v>
      </c>
      <c r="AH173" s="47">
        <f>IFERROR(PIMExport!AH171*1,IFERROR(SUBSTITUTE(PIMExport!AH171,".",",")*1,PIMExport!AH171))</f>
        <v>48</v>
      </c>
      <c r="AI173" s="47">
        <f>IFERROR(PIMExport!AI171*1,IFERROR(SUBSTITUTE(PIMExport!AI171,".",",")*1,PIMExport!AI171))</f>
        <v>48</v>
      </c>
      <c r="AJ173" s="47">
        <f>IFERROR(PIMExport!AJ171*1,IFERROR(SUBSTITUTE(PIMExport!AJ171,".",",")*1,PIMExport!AJ171))</f>
        <v>0</v>
      </c>
      <c r="AK173" s="47">
        <f>IFERROR(PIMExport!AK171*1,IFERROR(SUBSTITUTE(PIMExport!AK171,".",",")*1,PIMExport!AK171))</f>
        <v>0</v>
      </c>
      <c r="AL173" s="47">
        <f>IFERROR(PIMExport!AL171*1,IFERROR(SUBSTITUTE(PIMExport!AL171,".",",")*1,PIMExport!AL171))</f>
        <v>1</v>
      </c>
      <c r="AM173" s="47">
        <f>IFERROR(PIMExport!AM171*1,IFERROR(SUBSTITUTE(PIMExport!AM171,".",",")*1,PIMExport!AM171))</f>
        <v>8</v>
      </c>
      <c r="AN173" s="47">
        <f>IFERROR(PIMExport!AN171*1,IFERROR(SUBSTITUTE(PIMExport!AN171,".",",")*1,PIMExport!AN171))</f>
        <v>1</v>
      </c>
      <c r="AO173" s="47">
        <f>IFERROR(PIMExport!AO171*1,IFERROR(SUBSTITUTE(PIMExport!AO171,".",",")*1,PIMExport!AO171))</f>
        <v>4700</v>
      </c>
      <c r="AP173" s="47">
        <f>IFERROR(PIMExport!AP171*1,IFERROR(SUBSTITUTE(PIMExport!AP171,".",",")*1,PIMExport!AP171))</f>
        <v>0</v>
      </c>
      <c r="AQ173" s="47">
        <f>IFERROR(PIMExport!AQ171*1,IFERROR(SUBSTITUTE(PIMExport!AQ171,".",",")*1,PIMExport!AQ171))</f>
        <v>0</v>
      </c>
      <c r="AR173" s="47">
        <f>IFERROR(PIMExport!AR171*1,IFERROR(SUBSTITUTE(PIMExport!AR171,".",",")*1,PIMExport!AR171))</f>
        <v>0</v>
      </c>
      <c r="AS173" s="47">
        <f>IFERROR(PIMExport!AS171*1,IFERROR(SUBSTITUTE(PIMExport!AS171,".",",")*1,PIMExport!AS171))</f>
        <v>0</v>
      </c>
      <c r="AT173" s="47">
        <f>IFERROR(PIMExport!AT171*1,IFERROR(SUBSTITUTE(PIMExport!AT171,".",",")*1,PIMExport!AT171))</f>
        <v>0</v>
      </c>
      <c r="AU173" s="47">
        <f>IFERROR(PIMExport!AU171*1,IFERROR(SUBSTITUTE(PIMExport!AU171,".",",")*1,PIMExport!AU171))</f>
        <v>0</v>
      </c>
      <c r="AV173" s="47">
        <f>IFERROR(PIMExport!AV171*1,IFERROR(SUBSTITUTE(PIMExport!AV171,".",",")*1,PIMExport!AV171))</f>
        <v>0</v>
      </c>
      <c r="AW173" s="47">
        <f>IFERROR(PIMExport!AW171*1,IFERROR(SUBSTITUTE(PIMExport!AW171,".",",")*1,PIMExport!AW171))</f>
        <v>0</v>
      </c>
      <c r="AX173" s="47">
        <f>IFERROR(PIMExport!AX171*1,IFERROR(SUBSTITUTE(PIMExport!AX171,".",",")*1,PIMExport!AX171))</f>
        <v>0</v>
      </c>
      <c r="AY173" s="47">
        <f>IFERROR(PIMExport!AY171*1,IFERROR(SUBSTITUTE(PIMExport!AY171,".",",")*1,PIMExport!AY171))</f>
        <v>0</v>
      </c>
      <c r="AZ173" s="47">
        <f>IFERROR(PIMExport!AZ171*1,IFERROR(SUBSTITUTE(PIMExport!AZ171,".",",")*1,PIMExport!AZ171))</f>
        <v>10100</v>
      </c>
      <c r="BA173" s="47">
        <f>IFERROR(PIMExport!BA171*1,IFERROR(SUBSTITUTE(PIMExport!BA171,".",",")*1,PIMExport!BA171))</f>
        <v>0</v>
      </c>
      <c r="BB173" s="47">
        <f>IFERROR(PIMExport!BB171*1,IFERROR(SUBSTITUTE(PIMExport!BB171,".",",")*1,PIMExport!BB171))</f>
        <v>0</v>
      </c>
      <c r="BC173" s="47">
        <f>IFERROR(PIMExport!BC171*1,IFERROR(SUBSTITUTE(PIMExport!BC171,".",",")*1,PIMExport!BC171))</f>
        <v>0</v>
      </c>
      <c r="BD173" s="47">
        <f>IFERROR(PIMExport!BD171*1,IFERROR(SUBSTITUTE(PIMExport!BD171,".",",")*1,PIMExport!BD171))</f>
        <v>0</v>
      </c>
      <c r="BE173" s="47">
        <f>IFERROR(PIMExport!BE171*1,IFERROR(SUBSTITUTE(PIMExport!BE171,".",",")*1,PIMExport!BE171))</f>
        <v>0</v>
      </c>
      <c r="BF173" s="47">
        <f>IFERROR(PIMExport!BF171*1,IFERROR(SUBSTITUTE(PIMExport!BF171,".",",")*1,PIMExport!BF171))</f>
        <v>67</v>
      </c>
      <c r="BG173" s="47">
        <f>IFERROR(PIMExport!BG171*1,IFERROR(SUBSTITUTE(PIMExport!BG171,".",",")*1,PIMExport!BG171))</f>
        <v>196</v>
      </c>
      <c r="BH173" s="47">
        <f>IFERROR(PIMExport!BH171*1,IFERROR(SUBSTITUTE(PIMExport!BH171,".",",")*1,PIMExport!BH171))</f>
        <v>0</v>
      </c>
      <c r="BI173" s="47">
        <f>IFERROR(PIMExport!BI171*1,IFERROR(SUBSTITUTE(PIMExport!BI171,".",",")*1,PIMExport!BI171))</f>
        <v>0</v>
      </c>
      <c r="BJ173" s="47">
        <f>IFERROR(PIMExport!BJ171*1,IFERROR(SUBSTITUTE(PIMExport!BJ171,".",",")*1,PIMExport!BJ171))</f>
        <v>0</v>
      </c>
      <c r="BK173" s="47">
        <f>IFERROR(PIMExport!BK171*1,IFERROR(SUBSTITUTE(PIMExport!BK171,".",",")*1,PIMExport!BK171))</f>
        <v>0</v>
      </c>
      <c r="BL173" s="47">
        <f>IFERROR(PIMExport!BL171*1,IFERROR(SUBSTITUTE(PIMExport!BL171,".",",")*1,PIMExport!BL171))</f>
        <v>0</v>
      </c>
      <c r="BM173" s="47">
        <f>IFERROR(PIMExport!BM171*1,IFERROR(SUBSTITUTE(PIMExport!BM171,".",",")*1,PIMExport!BM171))</f>
        <v>0</v>
      </c>
      <c r="BN173" s="47">
        <f>IFERROR(PIMExport!BN171*1,IFERROR(SUBSTITUTE(PIMExport!BN171,".",",")*1,PIMExport!BN171))</f>
        <v>0</v>
      </c>
      <c r="BO173" s="47">
        <f>IFERROR(PIMExport!BO171*1,IFERROR(SUBSTITUTE(PIMExport!BO171,".",",")*1,PIMExport!BO171))</f>
        <v>0</v>
      </c>
      <c r="BP173" s="47">
        <f>IFERROR(PIMExport!BP171*1,IFERROR(SUBSTITUTE(PIMExport!BP171,".",",")*1,PIMExport!BP171))</f>
        <v>0</v>
      </c>
      <c r="BQ173" s="47">
        <f>IFERROR(PIMExport!BQ171*1,IFERROR(SUBSTITUTE(PIMExport!BQ171,".",",")*1,PIMExport!BQ171))</f>
        <v>0</v>
      </c>
      <c r="BR173" s="47">
        <f>IFERROR(PIMExport!BR171*1,IFERROR(SUBSTITUTE(PIMExport!BR171,".",",")*1,PIMExport!BR171))</f>
        <v>0</v>
      </c>
      <c r="BS173" s="47">
        <f>IFERROR(PIMExport!BS171*1,IFERROR(SUBSTITUTE(PIMExport!BS171,".",",")*1,PIMExport!BS171))</f>
        <v>0</v>
      </c>
      <c r="BT173" s="47">
        <f>IFERROR(PIMExport!BT171*1,IFERROR(SUBSTITUTE(PIMExport!BT171,".",",")*1,PIMExport!BT171))</f>
        <v>0</v>
      </c>
      <c r="BU173" s="47">
        <f>IFERROR(PIMExport!BU171*1,IFERROR(SUBSTITUTE(PIMExport!BU171,".",",")*1,PIMExport!BU171))</f>
        <v>0</v>
      </c>
      <c r="BV173" s="47">
        <f>IFERROR(PIMExport!BV171*1,IFERROR(SUBSTITUTE(PIMExport!BV171,".",",")*1,PIMExport!BV171))</f>
        <v>0</v>
      </c>
      <c r="BW173" s="47">
        <f>IFERROR(PIMExport!BW171*1,IFERROR(SUBSTITUTE(PIMExport!BW171,".",",")*1,PIMExport!BW171))</f>
        <v>0</v>
      </c>
      <c r="BX173" s="47">
        <f>IFERROR(PIMExport!BX171*1,IFERROR(SUBSTITUTE(PIMExport!BX171,".",",")*1,PIMExport!BX171))</f>
        <v>0</v>
      </c>
      <c r="BY173" s="47">
        <f>IFERROR(PIMExport!BY171*1,IFERROR(SUBSTITUTE(PIMExport!BY171,".",",")*1,PIMExport!BY171))</f>
        <v>0</v>
      </c>
      <c r="BZ173" s="47">
        <f>IFERROR(PIMExport!BZ171*1,IFERROR(SUBSTITUTE(PIMExport!BZ171,".",",")*1,PIMExport!BZ171))</f>
        <v>0</v>
      </c>
      <c r="CA173" s="47">
        <f>IFERROR(PIMExport!CA171*1,IFERROR(SUBSTITUTE(PIMExport!CA171,".",",")*1,PIMExport!CA171))</f>
        <v>0</v>
      </c>
      <c r="CB173" s="47">
        <f>IFERROR(PIMExport!CB171*1,IFERROR(SUBSTITUTE(PIMExport!CB171,".",",")*1,PIMExport!CB171))</f>
        <v>0</v>
      </c>
      <c r="CC173" s="47">
        <f>IFERROR(PIMExport!CC171*1,IFERROR(SUBSTITUTE(PIMExport!CC171,".",",")*1,PIMExport!CC171))</f>
        <v>0</v>
      </c>
      <c r="CD173" s="47">
        <f>IFERROR(PIMExport!CD171*1,IFERROR(SUBSTITUTE(PIMExport!CD171,".",",")*1,PIMExport!CD171))</f>
        <v>0</v>
      </c>
      <c r="CE173" s="47">
        <f>IFERROR(PIMExport!CE171*1,IFERROR(SUBSTITUTE(PIMExport!CE171,".",",")*1,PIMExport!CE171))</f>
        <v>0</v>
      </c>
      <c r="CF173" s="47">
        <f>IFERROR(PIMExport!CF171*1,IFERROR(SUBSTITUTE(PIMExport!CF171,".",",")*1,PIMExport!CF171))</f>
        <v>0</v>
      </c>
      <c r="CG173" s="47">
        <f>IFERROR(PIMExport!CG171*1,IFERROR(SUBSTITUTE(PIMExport!CG171,".",",")*1,PIMExport!CG171))</f>
        <v>0</v>
      </c>
      <c r="CH173" s="47">
        <f>IFERROR(PIMExport!CH171*1,IFERROR(SUBSTITUTE(PIMExport!CH171,".",",")*1,PIMExport!CH171))</f>
        <v>0</v>
      </c>
      <c r="CI173" s="47">
        <f>IFERROR(PIMExport!CI171*1,IFERROR(SUBSTITUTE(PIMExport!CI171,".",",")*1,PIMExport!CI171))</f>
        <v>0</v>
      </c>
      <c r="CJ173" s="47">
        <f>IFERROR(PIMExport!CJ171*1,IFERROR(SUBSTITUTE(PIMExport!CJ171,".",",")*1,PIMExport!CJ171))</f>
        <v>0</v>
      </c>
      <c r="CK173" s="47">
        <f>IFERROR(PIMExport!CK171*1,IFERROR(SUBSTITUTE(PIMExport!CK171,".",",")*1,PIMExport!CK171))</f>
        <v>0</v>
      </c>
      <c r="CL173" s="47">
        <f>IFERROR(PIMExport!CL171*1,IFERROR(SUBSTITUTE(PIMExport!CL171,".",",")*1,PIMExport!CL171))</f>
        <v>0</v>
      </c>
      <c r="CM173" s="47">
        <f>IFERROR(PIMExport!CM171*1,IFERROR(SUBSTITUTE(PIMExport!CM171,".",",")*1,PIMExport!CM171))</f>
        <v>0</v>
      </c>
      <c r="CN173" s="47">
        <f>IFERROR(PIMExport!CN171*1,IFERROR(SUBSTITUTE(PIMExport!CN171,".",",")*1,PIMExport!CN171))</f>
        <v>0</v>
      </c>
      <c r="CO173" s="47">
        <f>IFERROR(PIMExport!CO171*1,IFERROR(SUBSTITUTE(PIMExport!CO171,".",",")*1,PIMExport!CO171))</f>
        <v>0</v>
      </c>
      <c r="CP173" s="47">
        <f>IFERROR(PIMExport!CP171*1,IFERROR(SUBSTITUTE(PIMExport!CP171,".",",")*1,PIMExport!CP171))</f>
        <v>0</v>
      </c>
      <c r="CQ173" s="47">
        <f>IFERROR(PIMExport!CQ171*1,IFERROR(SUBSTITUTE(PIMExport!CQ171,".",",")*1,PIMExport!CQ171))</f>
        <v>0</v>
      </c>
      <c r="CR173" s="47">
        <f>IFERROR(PIMExport!CR171*1,IFERROR(SUBSTITUTE(PIMExport!CR171,".",",")*1,PIMExport!CR171))</f>
        <v>0</v>
      </c>
      <c r="CS173" s="47">
        <f>IFERROR(PIMExport!CS171*1,IFERROR(SUBSTITUTE(PIMExport!CS171,".",",")*1,PIMExport!CS171))</f>
        <v>0</v>
      </c>
      <c r="CT173" s="47">
        <f>IFERROR(PIMExport!CT171*1,IFERROR(SUBSTITUTE(PIMExport!CT171,".",",")*1,PIMExport!CT171))</f>
        <v>0</v>
      </c>
      <c r="CU173" s="47">
        <f>IFERROR(PIMExport!CU171*1,IFERROR(SUBSTITUTE(PIMExport!CU171,".",",")*1,PIMExport!CU171))</f>
        <v>20</v>
      </c>
      <c r="CV173" s="47">
        <f>IFERROR(PIMExport!CV171*1,IFERROR(SUBSTITUTE(PIMExport!CV171,".",",")*1,PIMExport!CV171))</f>
        <v>1900</v>
      </c>
      <c r="CW173" s="47">
        <f>IFERROR(PIMExport!CW171*1,IFERROR(SUBSTITUTE(PIMExport!CW171,".",",")*1,PIMExport!CW171))</f>
        <v>4.1E-5</v>
      </c>
      <c r="CX173" s="47">
        <f>IFERROR(PIMExport!CX171*1,IFERROR(SUBSTITUTE(PIMExport!CX171,".",",")*1,PIMExport!CX171))</f>
        <v>0</v>
      </c>
      <c r="CY173" s="47">
        <f>IFERROR(PIMExport!CY171*1,IFERROR(SUBSTITUTE(PIMExport!CY171,".",",")*1,PIMExport!CY171))</f>
        <v>0</v>
      </c>
      <c r="CZ173" s="47">
        <f>IFERROR(PIMExport!CZ171*1,IFERROR(SUBSTITUTE(PIMExport!CZ171,".",",")*1,PIMExport!CZ171))</f>
        <v>10100</v>
      </c>
      <c r="DA173" s="47">
        <f>IFERROR(PIMExport!DA171*1,IFERROR(SUBSTITUTE(PIMExport!DA171,".",",")*1,PIMExport!DA171))</f>
        <v>200</v>
      </c>
      <c r="DB173" s="47">
        <f>IFERROR(PIMExport!DB171*1,IFERROR(SUBSTITUTE(PIMExport!DB171,".",",")*1,PIMExport!DB171))</f>
        <v>0</v>
      </c>
      <c r="DC173" s="47">
        <f>IFERROR(PIMExport!DC171*1,IFERROR(SUBSTITUTE(PIMExport!DC171,".",",")*1,PIMExport!DC171))</f>
        <v>14.29</v>
      </c>
      <c r="DD173" s="47">
        <f>IFERROR(PIMExport!DD171*1,IFERROR(SUBSTITUTE(PIMExport!DD171,".",",")*1,PIMExport!DD171))</f>
        <v>0</v>
      </c>
      <c r="DE173" s="47">
        <f>IFERROR(PIMExport!DE171*1,IFERROR(SUBSTITUTE(PIMExport!DE171,".",",")*1,PIMExport!DE171))</f>
        <v>0</v>
      </c>
      <c r="DF173" s="47">
        <f>IFERROR(PIMExport!DF171*1,IFERROR(SUBSTITUTE(PIMExport!DF171,".",",")*1,PIMExport!DF171))</f>
        <v>0</v>
      </c>
      <c r="DG173" s="47">
        <f>IFERROR(PIMExport!DG171*1,IFERROR(SUBSTITUTE(PIMExport!DG171,".",",")*1,PIMExport!DG171))</f>
        <v>0</v>
      </c>
      <c r="DH173" s="47" t="str">
        <f>IFERROR(PIMExport!DH171*1,IFERROR(SUBSTITUTE(PIMExport!DH171,".",",")*1,PIMExport!DH171))</f>
        <v>Equal to or better than 0.100 mm</v>
      </c>
      <c r="DI173" s="47">
        <f>IFERROR(PIMExport!DI171*1,IFERROR(SUBSTITUTE(PIMExport!DI171,".",",")*1,PIMExport!DI171))</f>
        <v>0</v>
      </c>
      <c r="DJ173" s="47" t="str">
        <f>IFERROR(PIMExport!DJ171*1,IFERROR(SUBSTITUTE(PIMExport!DJ171,".",",")*1,PIMExport!DJ171))</f>
        <v>58 x 55 mm</v>
      </c>
      <c r="DK173" s="47" t="str">
        <f>IFERROR(PIMExport!DK171*1,IFERROR(SUBSTITUTE(PIMExport!DK171,".",",")*1,PIMExport!DK171))</f>
        <v>16 mm</v>
      </c>
      <c r="DL173" s="47">
        <f>IFERROR(PIMExport!DL171*1,IFERROR(SUBSTITUTE(PIMExport!DL171,".",",")*1,PIMExport!DL171))</f>
        <v>184</v>
      </c>
      <c r="DM173" s="47">
        <f>IFERROR(PIMExport!DM171*1,IFERROR(SUBSTITUTE(PIMExport!DM171,".",",")*1,PIMExport!DM171))</f>
        <v>3196</v>
      </c>
      <c r="DN173" s="47">
        <f>IFERROR(PIMExport!DN171*1,IFERROR(SUBSTITUTE(PIMExport!DN171,".",",")*1,PIMExport!DN171))</f>
        <v>0</v>
      </c>
      <c r="DO173" s="47">
        <f>IFERROR(PIMExport!DO171*1,IFERROR(SUBSTITUTE(PIMExport!DO171,".",",")*1,PIMExport!DO171))</f>
        <v>0</v>
      </c>
    </row>
    <row r="174" spans="1:119">
      <c r="A174" s="47" t="str">
        <f>IFERROR(PIMExport!A172*1,IFERROR(SUBSTITUTE(PIMExport!A172,".",",")*1,PIMExport!A172))</f>
        <v>MF06S05Z200_D</v>
      </c>
      <c r="B174" s="47" t="str">
        <f>IFERROR(PIMExport!B172*1,IFERROR(SUBSTITUTE(PIMExport!B172,".",",")*1,PIMExport!B172))</f>
        <v>BallScrew</v>
      </c>
      <c r="C174" s="47" t="str">
        <f>IFERROR(PIMExport!C172*1,IFERROR(SUBSTITUTE(PIMExport!C172,".",",")*1,PIMExport!C172))</f>
        <v>Ball Guide</v>
      </c>
      <c r="D174" s="47">
        <f>IFERROR(PIMExport!D172*1,IFERROR(SUBSTITUTE(PIMExport!D172,".",",")*1,PIMExport!D172))</f>
        <v>2340</v>
      </c>
      <c r="E174" s="47">
        <f>IFERROR(PIMExport!E172*1,IFERROR(SUBSTITUTE(PIMExport!E172,".",",")*1,PIMExport!E172))</f>
        <v>1.2</v>
      </c>
      <c r="F174" s="47">
        <f>IFERROR(PIMExport!F172*1,IFERROR(SUBSTITUTE(PIMExport!F172,".",",")*1,PIMExport!F172))</f>
        <v>1.88</v>
      </c>
      <c r="G174" s="47">
        <f>IFERROR(PIMExport!G172*1,IFERROR(SUBSTITUTE(PIMExport!G172,".",",")*1,PIMExport!G172))</f>
        <v>3.9</v>
      </c>
      <c r="H174" s="47">
        <f>IFERROR(PIMExport!H172*1,IFERROR(SUBSTITUTE(PIMExport!H172,".",",")*1,PIMExport!H172))</f>
        <v>0.56000000000000005</v>
      </c>
      <c r="I174" s="47">
        <f>IFERROR(PIMExport!I172*1,IFERROR(SUBSTITUTE(PIMExport!I172,".",",")*1,PIMExport!I172))</f>
        <v>200</v>
      </c>
      <c r="J174" s="47">
        <f>IFERROR(PIMExport!J172*1,IFERROR(SUBSTITUTE(PIMExport!J172,".",",")*1,PIMExport!J172))</f>
        <v>14.2</v>
      </c>
      <c r="K174" s="47">
        <f>IFERROR(PIMExport!K172*1,IFERROR(SUBSTITUTE(PIMExport!K172,".",",")*1,PIMExport!K172))</f>
        <v>41.5</v>
      </c>
      <c r="L174" s="47">
        <f>IFERROR(PIMExport!L172*1,IFERROR(SUBSTITUTE(PIMExport!L172,".",",")*1,PIMExport!L172))</f>
        <v>6.4999999999999996E-6</v>
      </c>
      <c r="M174" s="47">
        <f>IFERROR(PIMExport!M172*1,IFERROR(SUBSTITUTE(PIMExport!M172,".",",")*1,PIMExport!M172))</f>
        <v>0.9</v>
      </c>
      <c r="N174" s="47">
        <f>IFERROR(PIMExport!N172*1,IFERROR(SUBSTITUTE(PIMExport!N172,".",",")*1,PIMExport!N172))</f>
        <v>99999</v>
      </c>
      <c r="O174" s="47">
        <f>IFERROR(PIMExport!O172*1,IFERROR(SUBSTITUTE(PIMExport!O172,".",",")*1,PIMExport!O172))</f>
        <v>99999</v>
      </c>
      <c r="P174" s="47">
        <f>IFERROR(PIMExport!P172*1,IFERROR(SUBSTITUTE(PIMExport!P172,".",",")*1,PIMExport!P172))</f>
        <v>500</v>
      </c>
      <c r="Q174" s="47">
        <f>IFERROR(PIMExport!Q172*1,IFERROR(SUBSTITUTE(PIMExport!Q172,".",",")*1,PIMExport!Q172))</f>
        <v>0.03</v>
      </c>
      <c r="R174" s="47">
        <f>IFERROR(PIMExport!R172*1,IFERROR(SUBSTITUTE(PIMExport!R172,".",",")*1,PIMExport!R172))</f>
        <v>0.03</v>
      </c>
      <c r="S174" s="47">
        <f>IFERROR(PIMExport!S172*1,IFERROR(SUBSTITUTE(PIMExport!S172,".",",")*1,PIMExport!S172))</f>
        <v>0.03</v>
      </c>
      <c r="T174" s="47">
        <f>IFERROR(PIMExport!T172*1,IFERROR(SUBSTITUTE(PIMExport!T172,".",",")*1,PIMExport!T172))</f>
        <v>2</v>
      </c>
      <c r="U174" s="47">
        <f>IFERROR(PIMExport!U172*1,IFERROR(SUBSTITUTE(PIMExport!U172,".",",")*1,PIMExport!U172))</f>
        <v>0.02</v>
      </c>
      <c r="V174" s="47">
        <f>IFERROR(PIMExport!V172*1,IFERROR(SUBSTITUTE(PIMExport!V172,".",",")*1,PIMExport!V172))</f>
        <v>0</v>
      </c>
      <c r="W174" s="47">
        <f>IFERROR(PIMExport!W172*1,IFERROR(SUBSTITUTE(PIMExport!W172,".",",")*1,PIMExport!W172))</f>
        <v>0</v>
      </c>
      <c r="X174" s="47">
        <f>IFERROR(PIMExport!X172*1,IFERROR(SUBSTITUTE(PIMExport!X172,".",",")*1,PIMExport!X172))</f>
        <v>0</v>
      </c>
      <c r="Y174" s="47">
        <f>IFERROR(PIMExport!Y172*1,IFERROR(SUBSTITUTE(PIMExport!Y172,".",",")*1,PIMExport!Y172))</f>
        <v>1000</v>
      </c>
      <c r="Z174" s="47">
        <f>IFERROR(PIMExport!Z172*1,IFERROR(SUBSTITUTE(PIMExport!Z172,".",",")*1,PIMExport!Z172))</f>
        <v>0</v>
      </c>
      <c r="AA174" s="47">
        <f>IFERROR(PIMExport!AA172*1,IFERROR(SUBSTITUTE(PIMExport!AA172,".",",")*1,PIMExport!AA172))</f>
        <v>0</v>
      </c>
      <c r="AB174" s="47">
        <f>IFERROR(PIMExport!AB172*1,IFERROR(SUBSTITUTE(PIMExport!AB172,".",",")*1,PIMExport!AB172))</f>
        <v>0</v>
      </c>
      <c r="AC174" s="47">
        <f>IFERROR(PIMExport!AC172*1,IFERROR(SUBSTITUTE(PIMExport!AC172,".",",")*1,PIMExport!AC172))</f>
        <v>0</v>
      </c>
      <c r="AD174" s="47">
        <f>IFERROR(PIMExport!AD172*1,IFERROR(SUBSTITUTE(PIMExport!AD172,".",",")*1,PIMExport!AD172))</f>
        <v>0</v>
      </c>
      <c r="AE174" s="47">
        <f>IFERROR(PIMExport!AE172*1,IFERROR(SUBSTITUTE(PIMExport!AE172,".",",")*1,PIMExport!AE172))</f>
        <v>675</v>
      </c>
      <c r="AF174" s="47">
        <f>IFERROR(PIMExport!AF172*1,IFERROR(SUBSTITUTE(PIMExport!AF172,".",",")*1,PIMExport!AF172))</f>
        <v>675</v>
      </c>
      <c r="AG174" s="47">
        <f>IFERROR(PIMExport!AG172*1,IFERROR(SUBSTITUTE(PIMExport!AG172,".",",")*1,PIMExport!AG172))</f>
        <v>9</v>
      </c>
      <c r="AH174" s="47">
        <f>IFERROR(PIMExport!AH172*1,IFERROR(SUBSTITUTE(PIMExport!AH172,".",",")*1,PIMExport!AH172))</f>
        <v>0</v>
      </c>
      <c r="AI174" s="47">
        <f>IFERROR(PIMExport!AI172*1,IFERROR(SUBSTITUTE(PIMExport!AI172,".",",")*1,PIMExport!AI172))</f>
        <v>0</v>
      </c>
      <c r="AJ174" s="47">
        <f>IFERROR(PIMExport!AJ172*1,IFERROR(SUBSTITUTE(PIMExport!AJ172,".",",")*1,PIMExport!AJ172))</f>
        <v>0.67500000000000004</v>
      </c>
      <c r="AK174" s="47">
        <f>IFERROR(PIMExport!AK172*1,IFERROR(SUBSTITUTE(PIMExport!AK172,".",",")*1,PIMExport!AK172))</f>
        <v>0.67500000000000004</v>
      </c>
      <c r="AL174" s="47">
        <f>IFERROR(PIMExport!AL172*1,IFERROR(SUBSTITUTE(PIMExport!AL172,".",",")*1,PIMExport!AL172))</f>
        <v>0.25</v>
      </c>
      <c r="AM174" s="47">
        <f>IFERROR(PIMExport!AM172*1,IFERROR(SUBSTITUTE(PIMExport!AM172,".",",")*1,PIMExport!AM172))</f>
        <v>8</v>
      </c>
      <c r="AN174" s="47">
        <f>IFERROR(PIMExport!AN172*1,IFERROR(SUBSTITUTE(PIMExport!AN172,".",",")*1,PIMExport!AN172))</f>
        <v>2</v>
      </c>
      <c r="AO174" s="47">
        <f>IFERROR(PIMExport!AO172*1,IFERROR(SUBSTITUTE(PIMExport!AO172,".",",")*1,PIMExport!AO172))</f>
        <v>4700</v>
      </c>
      <c r="AP174" s="47">
        <f>IFERROR(PIMExport!AP172*1,IFERROR(SUBSTITUTE(PIMExport!AP172,".",",")*1,PIMExport!AP172))</f>
        <v>0</v>
      </c>
      <c r="AQ174" s="47">
        <f>IFERROR(PIMExport!AQ172*1,IFERROR(SUBSTITUTE(PIMExport!AQ172,".",",")*1,PIMExport!AQ172))</f>
        <v>0</v>
      </c>
      <c r="AR174" s="47">
        <f>IFERROR(PIMExport!AR172*1,IFERROR(SUBSTITUTE(PIMExport!AR172,".",",")*1,PIMExport!AR172))</f>
        <v>0</v>
      </c>
      <c r="AS174" s="47">
        <f>IFERROR(PIMExport!AS172*1,IFERROR(SUBSTITUTE(PIMExport!AS172,".",",")*1,PIMExport!AS172))</f>
        <v>0</v>
      </c>
      <c r="AT174" s="47">
        <f>IFERROR(PIMExport!AT172*1,IFERROR(SUBSTITUTE(PIMExport!AT172,".",",")*1,PIMExport!AT172))</f>
        <v>0</v>
      </c>
      <c r="AU174" s="47">
        <f>IFERROR(PIMExport!AU172*1,IFERROR(SUBSTITUTE(PIMExport!AU172,".",",")*1,PIMExport!AU172))</f>
        <v>0</v>
      </c>
      <c r="AV174" s="47">
        <f>IFERROR(PIMExport!AV172*1,IFERROR(SUBSTITUTE(PIMExport!AV172,".",",")*1,PIMExport!AV172))</f>
        <v>0</v>
      </c>
      <c r="AW174" s="47">
        <f>IFERROR(PIMExport!AW172*1,IFERROR(SUBSTITUTE(PIMExport!AW172,".",",")*1,PIMExport!AW172))</f>
        <v>0</v>
      </c>
      <c r="AX174" s="47">
        <f>IFERROR(PIMExport!AX172*1,IFERROR(SUBSTITUTE(PIMExport!AX172,".",",")*1,PIMExport!AX172))</f>
        <v>0</v>
      </c>
      <c r="AY174" s="47">
        <f>IFERROR(PIMExport!AY172*1,IFERROR(SUBSTITUTE(PIMExport!AY172,".",",")*1,PIMExport!AY172))</f>
        <v>0</v>
      </c>
      <c r="AZ174" s="47">
        <f>IFERROR(PIMExport!AZ172*1,IFERROR(SUBSTITUTE(PIMExport!AZ172,".",",")*1,PIMExport!AZ172))</f>
        <v>10100</v>
      </c>
      <c r="BA174" s="47">
        <f>IFERROR(PIMExport!BA172*1,IFERROR(SUBSTITUTE(PIMExport!BA172,".",",")*1,PIMExport!BA172))</f>
        <v>0</v>
      </c>
      <c r="BB174" s="47">
        <f>IFERROR(PIMExport!BB172*1,IFERROR(SUBSTITUTE(PIMExport!BB172,".",",")*1,PIMExport!BB172))</f>
        <v>0</v>
      </c>
      <c r="BC174" s="47">
        <f>IFERROR(PIMExport!BC172*1,IFERROR(SUBSTITUTE(PIMExport!BC172,".",",")*1,PIMExport!BC172))</f>
        <v>0</v>
      </c>
      <c r="BD174" s="47">
        <f>IFERROR(PIMExport!BD172*1,IFERROR(SUBSTITUTE(PIMExport!BD172,".",",")*1,PIMExport!BD172))</f>
        <v>0</v>
      </c>
      <c r="BE174" s="47">
        <f>IFERROR(PIMExport!BE172*1,IFERROR(SUBSTITUTE(PIMExport!BE172,".",",")*1,PIMExport!BE172))</f>
        <v>0</v>
      </c>
      <c r="BF174" s="47">
        <f>IFERROR(PIMExport!BF172*1,IFERROR(SUBSTITUTE(PIMExport!BF172,".",",")*1,PIMExport!BF172))</f>
        <v>67</v>
      </c>
      <c r="BG174" s="47">
        <f>IFERROR(PIMExport!BG172*1,IFERROR(SUBSTITUTE(PIMExport!BG172,".",",")*1,PIMExport!BG172))</f>
        <v>368</v>
      </c>
      <c r="BH174" s="47">
        <f>IFERROR(PIMExport!BH172*1,IFERROR(SUBSTITUTE(PIMExport!BH172,".",",")*1,PIMExport!BH172))</f>
        <v>0</v>
      </c>
      <c r="BI174" s="47">
        <f>IFERROR(PIMExport!BI172*1,IFERROR(SUBSTITUTE(PIMExport!BI172,".",",")*1,PIMExport!BI172))</f>
        <v>0</v>
      </c>
      <c r="BJ174" s="47">
        <f>IFERROR(PIMExport!BJ172*1,IFERROR(SUBSTITUTE(PIMExport!BJ172,".",",")*1,PIMExport!BJ172))</f>
        <v>0</v>
      </c>
      <c r="BK174" s="47">
        <f>IFERROR(PIMExport!BK172*1,IFERROR(SUBSTITUTE(PIMExport!BK172,".",",")*1,PIMExport!BK172))</f>
        <v>0</v>
      </c>
      <c r="BL174" s="47">
        <f>IFERROR(PIMExport!BL172*1,IFERROR(SUBSTITUTE(PIMExport!BL172,".",",")*1,PIMExport!BL172))</f>
        <v>0</v>
      </c>
      <c r="BM174" s="47">
        <f>IFERROR(PIMExport!BM172*1,IFERROR(SUBSTITUTE(PIMExport!BM172,".",",")*1,PIMExport!BM172))</f>
        <v>0</v>
      </c>
      <c r="BN174" s="47">
        <f>IFERROR(PIMExport!BN172*1,IFERROR(SUBSTITUTE(PIMExport!BN172,".",",")*1,PIMExport!BN172))</f>
        <v>0</v>
      </c>
      <c r="BO174" s="47">
        <f>IFERROR(PIMExport!BO172*1,IFERROR(SUBSTITUTE(PIMExport!BO172,".",",")*1,PIMExport!BO172))</f>
        <v>0</v>
      </c>
      <c r="BP174" s="47">
        <f>IFERROR(PIMExport!BP172*1,IFERROR(SUBSTITUTE(PIMExport!BP172,".",",")*1,PIMExport!BP172))</f>
        <v>0</v>
      </c>
      <c r="BQ174" s="47">
        <f>IFERROR(PIMExport!BQ172*1,IFERROR(SUBSTITUTE(PIMExport!BQ172,".",",")*1,PIMExport!BQ172))</f>
        <v>0</v>
      </c>
      <c r="BR174" s="47">
        <f>IFERROR(PIMExport!BR172*1,IFERROR(SUBSTITUTE(PIMExport!BR172,".",",")*1,PIMExport!BR172))</f>
        <v>0</v>
      </c>
      <c r="BS174" s="47">
        <f>IFERROR(PIMExport!BS172*1,IFERROR(SUBSTITUTE(PIMExport!BS172,".",",")*1,PIMExport!BS172))</f>
        <v>0</v>
      </c>
      <c r="BT174" s="47">
        <f>IFERROR(PIMExport!BT172*1,IFERROR(SUBSTITUTE(PIMExport!BT172,".",",")*1,PIMExport!BT172))</f>
        <v>0</v>
      </c>
      <c r="BU174" s="47">
        <f>IFERROR(PIMExport!BU172*1,IFERROR(SUBSTITUTE(PIMExport!BU172,".",",")*1,PIMExport!BU172))</f>
        <v>0</v>
      </c>
      <c r="BV174" s="47">
        <f>IFERROR(PIMExport!BV172*1,IFERROR(SUBSTITUTE(PIMExport!BV172,".",",")*1,PIMExport!BV172))</f>
        <v>0</v>
      </c>
      <c r="BW174" s="47">
        <f>IFERROR(PIMExport!BW172*1,IFERROR(SUBSTITUTE(PIMExport!BW172,".",",")*1,PIMExport!BW172))</f>
        <v>0</v>
      </c>
      <c r="BX174" s="47">
        <f>IFERROR(PIMExport!BX172*1,IFERROR(SUBSTITUTE(PIMExport!BX172,".",",")*1,PIMExport!BX172))</f>
        <v>0</v>
      </c>
      <c r="BY174" s="47">
        <f>IFERROR(PIMExport!BY172*1,IFERROR(SUBSTITUTE(PIMExport!BY172,".",",")*1,PIMExport!BY172))</f>
        <v>0</v>
      </c>
      <c r="BZ174" s="47">
        <f>IFERROR(PIMExport!BZ172*1,IFERROR(SUBSTITUTE(PIMExport!BZ172,".",",")*1,PIMExport!BZ172))</f>
        <v>0</v>
      </c>
      <c r="CA174" s="47">
        <f>IFERROR(PIMExport!CA172*1,IFERROR(SUBSTITUTE(PIMExport!CA172,".",",")*1,PIMExport!CA172))</f>
        <v>0</v>
      </c>
      <c r="CB174" s="47">
        <f>IFERROR(PIMExport!CB172*1,IFERROR(SUBSTITUTE(PIMExport!CB172,".",",")*1,PIMExport!CB172))</f>
        <v>0</v>
      </c>
      <c r="CC174" s="47">
        <f>IFERROR(PIMExport!CC172*1,IFERROR(SUBSTITUTE(PIMExport!CC172,".",",")*1,PIMExport!CC172))</f>
        <v>0</v>
      </c>
      <c r="CD174" s="47">
        <f>IFERROR(PIMExport!CD172*1,IFERROR(SUBSTITUTE(PIMExport!CD172,".",",")*1,PIMExport!CD172))</f>
        <v>0</v>
      </c>
      <c r="CE174" s="47">
        <f>IFERROR(PIMExport!CE172*1,IFERROR(SUBSTITUTE(PIMExport!CE172,".",",")*1,PIMExport!CE172))</f>
        <v>0</v>
      </c>
      <c r="CF174" s="47">
        <f>IFERROR(PIMExport!CF172*1,IFERROR(SUBSTITUTE(PIMExport!CF172,".",",")*1,PIMExport!CF172))</f>
        <v>0</v>
      </c>
      <c r="CG174" s="47">
        <f>IFERROR(PIMExport!CG172*1,IFERROR(SUBSTITUTE(PIMExport!CG172,".",",")*1,PIMExport!CG172))</f>
        <v>0</v>
      </c>
      <c r="CH174" s="47">
        <f>IFERROR(PIMExport!CH172*1,IFERROR(SUBSTITUTE(PIMExport!CH172,".",",")*1,PIMExport!CH172))</f>
        <v>0</v>
      </c>
      <c r="CI174" s="47">
        <f>IFERROR(PIMExport!CI172*1,IFERROR(SUBSTITUTE(PIMExport!CI172,".",",")*1,PIMExport!CI172))</f>
        <v>0</v>
      </c>
      <c r="CJ174" s="47">
        <f>IFERROR(PIMExport!CJ172*1,IFERROR(SUBSTITUTE(PIMExport!CJ172,".",",")*1,PIMExport!CJ172))</f>
        <v>0</v>
      </c>
      <c r="CK174" s="47">
        <f>IFERROR(PIMExport!CK172*1,IFERROR(SUBSTITUTE(PIMExport!CK172,".",",")*1,PIMExport!CK172))</f>
        <v>0</v>
      </c>
      <c r="CL174" s="47">
        <f>IFERROR(PIMExport!CL172*1,IFERROR(SUBSTITUTE(PIMExport!CL172,".",",")*1,PIMExport!CL172))</f>
        <v>0</v>
      </c>
      <c r="CM174" s="47">
        <f>IFERROR(PIMExport!CM172*1,IFERROR(SUBSTITUTE(PIMExport!CM172,".",",")*1,PIMExport!CM172))</f>
        <v>0</v>
      </c>
      <c r="CN174" s="47">
        <f>IFERROR(PIMExport!CN172*1,IFERROR(SUBSTITUTE(PIMExport!CN172,".",",")*1,PIMExport!CN172))</f>
        <v>0</v>
      </c>
      <c r="CO174" s="47">
        <f>IFERROR(PIMExport!CO172*1,IFERROR(SUBSTITUTE(PIMExport!CO172,".",",")*1,PIMExport!CO172))</f>
        <v>0</v>
      </c>
      <c r="CP174" s="47">
        <f>IFERROR(PIMExport!CP172*1,IFERROR(SUBSTITUTE(PIMExport!CP172,".",",")*1,PIMExport!CP172))</f>
        <v>0</v>
      </c>
      <c r="CQ174" s="47">
        <f>IFERROR(PIMExport!CQ172*1,IFERROR(SUBSTITUTE(PIMExport!CQ172,".",",")*1,PIMExport!CQ172))</f>
        <v>0</v>
      </c>
      <c r="CR174" s="47">
        <f>IFERROR(PIMExport!CR172*1,IFERROR(SUBSTITUTE(PIMExport!CR172,".",",")*1,PIMExport!CR172))</f>
        <v>0</v>
      </c>
      <c r="CS174" s="47">
        <f>IFERROR(PIMExport!CS172*1,IFERROR(SUBSTITUTE(PIMExport!CS172,".",",")*1,PIMExport!CS172))</f>
        <v>0</v>
      </c>
      <c r="CT174" s="47">
        <f>IFERROR(PIMExport!CT172*1,IFERROR(SUBSTITUTE(PIMExport!CT172,".",",")*1,PIMExport!CT172))</f>
        <v>0</v>
      </c>
      <c r="CU174" s="47">
        <f>IFERROR(PIMExport!CU172*1,IFERROR(SUBSTITUTE(PIMExport!CU172,".",",")*1,PIMExport!CU172))</f>
        <v>5</v>
      </c>
      <c r="CV174" s="47">
        <f>IFERROR(PIMExport!CV172*1,IFERROR(SUBSTITUTE(PIMExport!CV172,".",",")*1,PIMExport!CV172))</f>
        <v>9300</v>
      </c>
      <c r="CW174" s="47">
        <f>IFERROR(PIMExport!CW172*1,IFERROR(SUBSTITUTE(PIMExport!CW172,".",",")*1,PIMExport!CW172))</f>
        <v>4.1E-5</v>
      </c>
      <c r="CX174" s="47">
        <f>IFERROR(PIMExport!CX172*1,IFERROR(SUBSTITUTE(PIMExport!CX172,".",",")*1,PIMExport!CX172))</f>
        <v>0</v>
      </c>
      <c r="CY174" s="47">
        <f>IFERROR(PIMExport!CY172*1,IFERROR(SUBSTITUTE(PIMExport!CY172,".",",")*1,PIMExport!CY172))</f>
        <v>0</v>
      </c>
      <c r="CZ174" s="47">
        <f>IFERROR(PIMExport!CZ172*1,IFERROR(SUBSTITUTE(PIMExport!CZ172,".",",")*1,PIMExport!CZ172))</f>
        <v>10100</v>
      </c>
      <c r="DA174" s="47">
        <f>IFERROR(PIMExport!DA172*1,IFERROR(SUBSTITUTE(PIMExport!DA172,".",",")*1,PIMExport!DA172))</f>
        <v>200</v>
      </c>
      <c r="DB174" s="47">
        <f>IFERROR(PIMExport!DB172*1,IFERROR(SUBSTITUTE(PIMExport!DB172,".",",")*1,PIMExport!DB172))</f>
        <v>0</v>
      </c>
      <c r="DC174" s="47">
        <f>IFERROR(PIMExport!DC172*1,IFERROR(SUBSTITUTE(PIMExport!DC172,".",",")*1,PIMExport!DC172))</f>
        <v>14.29</v>
      </c>
      <c r="DD174" s="47">
        <f>IFERROR(PIMExport!DD172*1,IFERROR(SUBSTITUTE(PIMExport!DD172,".",",")*1,PIMExport!DD172))</f>
        <v>2</v>
      </c>
      <c r="DE174" s="47">
        <f>IFERROR(PIMExport!DE172*1,IFERROR(SUBSTITUTE(PIMExport!DE172,".",",")*1,PIMExport!DE172))</f>
        <v>0</v>
      </c>
      <c r="DF174" s="47">
        <f>IFERROR(PIMExport!DF172*1,IFERROR(SUBSTITUTE(PIMExport!DF172,".",",")*1,PIMExport!DF172))</f>
        <v>0</v>
      </c>
      <c r="DG174" s="47">
        <f>IFERROR(PIMExport!DG172*1,IFERROR(SUBSTITUTE(PIMExport!DG172,".",",")*1,PIMExport!DG172))</f>
        <v>0</v>
      </c>
      <c r="DH174" s="47" t="str">
        <f>IFERROR(PIMExport!DH172*1,IFERROR(SUBSTITUTE(PIMExport!DH172,".",",")*1,PIMExport!DH172))</f>
        <v>Equal to or better than 0.100 mm</v>
      </c>
      <c r="DI174" s="47">
        <f>IFERROR(PIMExport!DI172*1,IFERROR(SUBSTITUTE(PIMExport!DI172,".",",")*1,PIMExport!DI172))</f>
        <v>0</v>
      </c>
      <c r="DJ174" s="47" t="str">
        <f>IFERROR(PIMExport!DJ172*1,IFERROR(SUBSTITUTE(PIMExport!DJ172,".",",")*1,PIMExport!DJ172))</f>
        <v>58 x 55 mm</v>
      </c>
      <c r="DK174" s="47" t="str">
        <f>IFERROR(PIMExport!DK172*1,IFERROR(SUBSTITUTE(PIMExport!DK172,".",",")*1,PIMExport!DK172))</f>
        <v>16 mm</v>
      </c>
      <c r="DL174" s="47">
        <f>IFERROR(PIMExport!DL172*1,IFERROR(SUBSTITUTE(PIMExport!DL172,".",",")*1,PIMExport!DL172))</f>
        <v>384</v>
      </c>
      <c r="DM174" s="47">
        <f>IFERROR(PIMExport!DM172*1,IFERROR(SUBSTITUTE(PIMExport!DM172,".",",")*1,PIMExport!DM172))</f>
        <v>3368</v>
      </c>
      <c r="DN174" s="47">
        <f>IFERROR(PIMExport!DN172*1,IFERROR(SUBSTITUTE(PIMExport!DN172,".",",")*1,PIMExport!DN172))</f>
        <v>0</v>
      </c>
      <c r="DO174" s="47">
        <f>IFERROR(PIMExport!DO172*1,IFERROR(SUBSTITUTE(PIMExport!DO172,".",",")*1,PIMExport!DO172))</f>
        <v>0</v>
      </c>
    </row>
    <row r="175" spans="1:119">
      <c r="A175" s="47" t="str">
        <f>IFERROR(PIMExport!A173*1,IFERROR(SUBSTITUTE(PIMExport!A173,".",",")*1,PIMExport!A173))</f>
        <v>MF06S05Z200_X</v>
      </c>
      <c r="B175" s="47" t="str">
        <f>IFERROR(PIMExport!B173*1,IFERROR(SUBSTITUTE(PIMExport!B173,".",",")*1,PIMExport!B173))</f>
        <v>BallScrew</v>
      </c>
      <c r="C175" s="47" t="str">
        <f>IFERROR(PIMExport!C173*1,IFERROR(SUBSTITUTE(PIMExport!C173,".",",")*1,PIMExport!C173))</f>
        <v>Ball Guide</v>
      </c>
      <c r="D175" s="47">
        <f>IFERROR(PIMExport!D173*1,IFERROR(SUBSTITUTE(PIMExport!D173,".",",")*1,PIMExport!D173))</f>
        <v>2512</v>
      </c>
      <c r="E175" s="47">
        <f>IFERROR(PIMExport!E173*1,IFERROR(SUBSTITUTE(PIMExport!E173,".",",")*1,PIMExport!E173))</f>
        <v>1.2</v>
      </c>
      <c r="F175" s="47">
        <f>IFERROR(PIMExport!F173*1,IFERROR(SUBSTITUTE(PIMExport!F173,".",",")*1,PIMExport!F173))</f>
        <v>0</v>
      </c>
      <c r="G175" s="47">
        <f>IFERROR(PIMExport!G173*1,IFERROR(SUBSTITUTE(PIMExport!G173,".",",")*1,PIMExport!G173))</f>
        <v>3.9</v>
      </c>
      <c r="H175" s="47">
        <f>IFERROR(PIMExport!H173*1,IFERROR(SUBSTITUTE(PIMExport!H173,".",",")*1,PIMExport!H173))</f>
        <v>0.56000000000000005</v>
      </c>
      <c r="I175" s="47">
        <f>IFERROR(PIMExport!I173*1,IFERROR(SUBSTITUTE(PIMExport!I173,".",",")*1,PIMExport!I173))</f>
        <v>200</v>
      </c>
      <c r="J175" s="47">
        <f>IFERROR(PIMExport!J173*1,IFERROR(SUBSTITUTE(PIMExport!J173,".",",")*1,PIMExport!J173))</f>
        <v>14.2</v>
      </c>
      <c r="K175" s="47">
        <f>IFERROR(PIMExport!K173*1,IFERROR(SUBSTITUTE(PIMExport!K173,".",",")*1,PIMExport!K173))</f>
        <v>41.5</v>
      </c>
      <c r="L175" s="47">
        <f>IFERROR(PIMExport!L173*1,IFERROR(SUBSTITUTE(PIMExport!L173,".",",")*1,PIMExport!L173))</f>
        <v>6.4999999999999996E-6</v>
      </c>
      <c r="M175" s="47">
        <f>IFERROR(PIMExport!M173*1,IFERROR(SUBSTITUTE(PIMExport!M173,".",",")*1,PIMExport!M173))</f>
        <v>0.9</v>
      </c>
      <c r="N175" s="47">
        <f>IFERROR(PIMExport!N173*1,IFERROR(SUBSTITUTE(PIMExport!N173,".",",")*1,PIMExport!N173))</f>
        <v>99999</v>
      </c>
      <c r="O175" s="47">
        <f>IFERROR(PIMExport!O173*1,IFERROR(SUBSTITUTE(PIMExport!O173,".",",")*1,PIMExport!O173))</f>
        <v>99999</v>
      </c>
      <c r="P175" s="47">
        <f>IFERROR(PIMExport!P173*1,IFERROR(SUBSTITUTE(PIMExport!P173,".",",")*1,PIMExport!P173))</f>
        <v>500</v>
      </c>
      <c r="Q175" s="47">
        <f>IFERROR(PIMExport!Q173*1,IFERROR(SUBSTITUTE(PIMExport!Q173,".",",")*1,PIMExport!Q173))</f>
        <v>0.02</v>
      </c>
      <c r="R175" s="47">
        <f>IFERROR(PIMExport!R173*1,IFERROR(SUBSTITUTE(PIMExport!R173,".",",")*1,PIMExport!R173))</f>
        <v>0.02</v>
      </c>
      <c r="S175" s="47">
        <f>IFERROR(PIMExport!S173*1,IFERROR(SUBSTITUTE(PIMExport!S173,".",",")*1,PIMExport!S173))</f>
        <v>0.02</v>
      </c>
      <c r="T175" s="47">
        <f>IFERROR(PIMExport!T173*1,IFERROR(SUBSTITUTE(PIMExport!T173,".",",")*1,PIMExport!T173))</f>
        <v>2</v>
      </c>
      <c r="U175" s="47">
        <f>IFERROR(PIMExport!U173*1,IFERROR(SUBSTITUTE(PIMExport!U173,".",",")*1,PIMExport!U173))</f>
        <v>0.02</v>
      </c>
      <c r="V175" s="47">
        <f>IFERROR(PIMExport!V173*1,IFERROR(SUBSTITUTE(PIMExport!V173,".",",")*1,PIMExport!V173))</f>
        <v>0</v>
      </c>
      <c r="W175" s="47">
        <f>IFERROR(PIMExport!W173*1,IFERROR(SUBSTITUTE(PIMExport!W173,".",",")*1,PIMExport!W173))</f>
        <v>0</v>
      </c>
      <c r="X175" s="47">
        <f>IFERROR(PIMExport!X173*1,IFERROR(SUBSTITUTE(PIMExport!X173,".",",")*1,PIMExport!X173))</f>
        <v>0</v>
      </c>
      <c r="Y175" s="47">
        <f>IFERROR(PIMExport!Y173*1,IFERROR(SUBSTITUTE(PIMExport!Y173,".",",")*1,PIMExport!Y173))</f>
        <v>1000</v>
      </c>
      <c r="Z175" s="47">
        <f>IFERROR(PIMExport!Z173*1,IFERROR(SUBSTITUTE(PIMExport!Z173,".",",")*1,PIMExport!Z173))</f>
        <v>0</v>
      </c>
      <c r="AA175" s="47">
        <f>IFERROR(PIMExport!AA173*1,IFERROR(SUBSTITUTE(PIMExport!AA173,".",",")*1,PIMExport!AA173))</f>
        <v>0</v>
      </c>
      <c r="AB175" s="47">
        <f>IFERROR(PIMExport!AB173*1,IFERROR(SUBSTITUTE(PIMExport!AB173,".",",")*1,PIMExport!AB173))</f>
        <v>0</v>
      </c>
      <c r="AC175" s="47">
        <f>IFERROR(PIMExport!AC173*1,IFERROR(SUBSTITUTE(PIMExport!AC173,".",",")*1,PIMExport!AC173))</f>
        <v>0</v>
      </c>
      <c r="AD175" s="47">
        <f>IFERROR(PIMExport!AD173*1,IFERROR(SUBSTITUTE(PIMExport!AD173,".",",")*1,PIMExport!AD173))</f>
        <v>0</v>
      </c>
      <c r="AE175" s="47">
        <f>IFERROR(PIMExport!AE173*1,IFERROR(SUBSTITUTE(PIMExport!AE173,".",",")*1,PIMExport!AE173))</f>
        <v>675</v>
      </c>
      <c r="AF175" s="47">
        <f>IFERROR(PIMExport!AF173*1,IFERROR(SUBSTITUTE(PIMExport!AF173,".",",")*1,PIMExport!AF173))</f>
        <v>675</v>
      </c>
      <c r="AG175" s="47">
        <f>IFERROR(PIMExport!AG173*1,IFERROR(SUBSTITUTE(PIMExport!AG173,".",",")*1,PIMExport!AG173))</f>
        <v>9</v>
      </c>
      <c r="AH175" s="47">
        <f>IFERROR(PIMExport!AH173*1,IFERROR(SUBSTITUTE(PIMExport!AH173,".",",")*1,PIMExport!AH173))</f>
        <v>0</v>
      </c>
      <c r="AI175" s="47">
        <f>IFERROR(PIMExport!AI173*1,IFERROR(SUBSTITUTE(PIMExport!AI173,".",",")*1,PIMExport!AI173))</f>
        <v>0</v>
      </c>
      <c r="AJ175" s="47">
        <f>IFERROR(PIMExport!AJ173*1,IFERROR(SUBSTITUTE(PIMExport!AJ173,".",",")*1,PIMExport!AJ173))</f>
        <v>0.67500000000000004</v>
      </c>
      <c r="AK175" s="47">
        <f>IFERROR(PIMExport!AK173*1,IFERROR(SUBSTITUTE(PIMExport!AK173,".",",")*1,PIMExport!AK173))</f>
        <v>0.67500000000000004</v>
      </c>
      <c r="AL175" s="47">
        <f>IFERROR(PIMExport!AL173*1,IFERROR(SUBSTITUTE(PIMExport!AL173,".",",")*1,PIMExport!AL173))</f>
        <v>0.25</v>
      </c>
      <c r="AM175" s="47">
        <f>IFERROR(PIMExport!AM173*1,IFERROR(SUBSTITUTE(PIMExport!AM173,".",",")*1,PIMExport!AM173))</f>
        <v>8</v>
      </c>
      <c r="AN175" s="47">
        <f>IFERROR(PIMExport!AN173*1,IFERROR(SUBSTITUTE(PIMExport!AN173,".",",")*1,PIMExport!AN173))</f>
        <v>2</v>
      </c>
      <c r="AO175" s="47">
        <f>IFERROR(PIMExport!AO173*1,IFERROR(SUBSTITUTE(PIMExport!AO173,".",",")*1,PIMExport!AO173))</f>
        <v>4700</v>
      </c>
      <c r="AP175" s="47">
        <f>IFERROR(PIMExport!AP173*1,IFERROR(SUBSTITUTE(PIMExport!AP173,".",",")*1,PIMExport!AP173))</f>
        <v>0</v>
      </c>
      <c r="AQ175" s="47">
        <f>IFERROR(PIMExport!AQ173*1,IFERROR(SUBSTITUTE(PIMExport!AQ173,".",",")*1,PIMExport!AQ173))</f>
        <v>0</v>
      </c>
      <c r="AR175" s="47">
        <f>IFERROR(PIMExport!AR173*1,IFERROR(SUBSTITUTE(PIMExport!AR173,".",",")*1,PIMExport!AR173))</f>
        <v>0</v>
      </c>
      <c r="AS175" s="47">
        <f>IFERROR(PIMExport!AS173*1,IFERROR(SUBSTITUTE(PIMExport!AS173,".",",")*1,PIMExport!AS173))</f>
        <v>0</v>
      </c>
      <c r="AT175" s="47">
        <f>IFERROR(PIMExport!AT173*1,IFERROR(SUBSTITUTE(PIMExport!AT173,".",",")*1,PIMExport!AT173))</f>
        <v>0</v>
      </c>
      <c r="AU175" s="47">
        <f>IFERROR(PIMExport!AU173*1,IFERROR(SUBSTITUTE(PIMExport!AU173,".",",")*1,PIMExport!AU173))</f>
        <v>0</v>
      </c>
      <c r="AV175" s="47">
        <f>IFERROR(PIMExport!AV173*1,IFERROR(SUBSTITUTE(PIMExport!AV173,".",",")*1,PIMExport!AV173))</f>
        <v>0</v>
      </c>
      <c r="AW175" s="47">
        <f>IFERROR(PIMExport!AW173*1,IFERROR(SUBSTITUTE(PIMExport!AW173,".",",")*1,PIMExport!AW173))</f>
        <v>0</v>
      </c>
      <c r="AX175" s="47">
        <f>IFERROR(PIMExport!AX173*1,IFERROR(SUBSTITUTE(PIMExport!AX173,".",",")*1,PIMExport!AX173))</f>
        <v>0</v>
      </c>
      <c r="AY175" s="47">
        <f>IFERROR(PIMExport!AY173*1,IFERROR(SUBSTITUTE(PIMExport!AY173,".",",")*1,PIMExport!AY173))</f>
        <v>0</v>
      </c>
      <c r="AZ175" s="47">
        <f>IFERROR(PIMExport!AZ173*1,IFERROR(SUBSTITUTE(PIMExport!AZ173,".",",")*1,PIMExport!AZ173))</f>
        <v>10100</v>
      </c>
      <c r="BA175" s="47">
        <f>IFERROR(PIMExport!BA173*1,IFERROR(SUBSTITUTE(PIMExport!BA173,".",",")*1,PIMExport!BA173))</f>
        <v>0</v>
      </c>
      <c r="BB175" s="47">
        <f>IFERROR(PIMExport!BB173*1,IFERROR(SUBSTITUTE(PIMExport!BB173,".",",")*1,PIMExport!BB173))</f>
        <v>0</v>
      </c>
      <c r="BC175" s="47">
        <f>IFERROR(PIMExport!BC173*1,IFERROR(SUBSTITUTE(PIMExport!BC173,".",",")*1,PIMExport!BC173))</f>
        <v>0</v>
      </c>
      <c r="BD175" s="47">
        <f>IFERROR(PIMExport!BD173*1,IFERROR(SUBSTITUTE(PIMExport!BD173,".",",")*1,PIMExport!BD173))</f>
        <v>0</v>
      </c>
      <c r="BE175" s="47">
        <f>IFERROR(PIMExport!BE173*1,IFERROR(SUBSTITUTE(PIMExport!BE173,".",",")*1,PIMExport!BE173))</f>
        <v>0</v>
      </c>
      <c r="BF175" s="47">
        <f>IFERROR(PIMExport!BF173*1,IFERROR(SUBSTITUTE(PIMExport!BF173,".",",")*1,PIMExport!BF173))</f>
        <v>67</v>
      </c>
      <c r="BG175" s="47">
        <f>IFERROR(PIMExport!BG173*1,IFERROR(SUBSTITUTE(PIMExport!BG173,".",",")*1,PIMExport!BG173))</f>
        <v>196</v>
      </c>
      <c r="BH175" s="47">
        <f>IFERROR(PIMExport!BH173*1,IFERROR(SUBSTITUTE(PIMExport!BH173,".",",")*1,PIMExport!BH173))</f>
        <v>0</v>
      </c>
      <c r="BI175" s="47">
        <f>IFERROR(PIMExport!BI173*1,IFERROR(SUBSTITUTE(PIMExport!BI173,".",",")*1,PIMExport!BI173))</f>
        <v>0</v>
      </c>
      <c r="BJ175" s="47">
        <f>IFERROR(PIMExport!BJ173*1,IFERROR(SUBSTITUTE(PIMExport!BJ173,".",",")*1,PIMExport!BJ173))</f>
        <v>0</v>
      </c>
      <c r="BK175" s="47">
        <f>IFERROR(PIMExport!BK173*1,IFERROR(SUBSTITUTE(PIMExport!BK173,".",",")*1,PIMExport!BK173))</f>
        <v>0</v>
      </c>
      <c r="BL175" s="47">
        <f>IFERROR(PIMExport!BL173*1,IFERROR(SUBSTITUTE(PIMExport!BL173,".",",")*1,PIMExport!BL173))</f>
        <v>0</v>
      </c>
      <c r="BM175" s="47">
        <f>IFERROR(PIMExport!BM173*1,IFERROR(SUBSTITUTE(PIMExport!BM173,".",",")*1,PIMExport!BM173))</f>
        <v>0</v>
      </c>
      <c r="BN175" s="47">
        <f>IFERROR(PIMExport!BN173*1,IFERROR(SUBSTITUTE(PIMExport!BN173,".",",")*1,PIMExport!BN173))</f>
        <v>0</v>
      </c>
      <c r="BO175" s="47">
        <f>IFERROR(PIMExport!BO173*1,IFERROR(SUBSTITUTE(PIMExport!BO173,".",",")*1,PIMExport!BO173))</f>
        <v>0</v>
      </c>
      <c r="BP175" s="47">
        <f>IFERROR(PIMExport!BP173*1,IFERROR(SUBSTITUTE(PIMExport!BP173,".",",")*1,PIMExport!BP173))</f>
        <v>0</v>
      </c>
      <c r="BQ175" s="47">
        <f>IFERROR(PIMExport!BQ173*1,IFERROR(SUBSTITUTE(PIMExport!BQ173,".",",")*1,PIMExport!BQ173))</f>
        <v>0</v>
      </c>
      <c r="BR175" s="47">
        <f>IFERROR(PIMExport!BR173*1,IFERROR(SUBSTITUTE(PIMExport!BR173,".",",")*1,PIMExport!BR173))</f>
        <v>0</v>
      </c>
      <c r="BS175" s="47">
        <f>IFERROR(PIMExport!BS173*1,IFERROR(SUBSTITUTE(PIMExport!BS173,".",",")*1,PIMExport!BS173))</f>
        <v>0</v>
      </c>
      <c r="BT175" s="47">
        <f>IFERROR(PIMExport!BT173*1,IFERROR(SUBSTITUTE(PIMExport!BT173,".",",")*1,PIMExport!BT173))</f>
        <v>0</v>
      </c>
      <c r="BU175" s="47">
        <f>IFERROR(PIMExport!BU173*1,IFERROR(SUBSTITUTE(PIMExport!BU173,".",",")*1,PIMExport!BU173))</f>
        <v>0</v>
      </c>
      <c r="BV175" s="47">
        <f>IFERROR(PIMExport!BV173*1,IFERROR(SUBSTITUTE(PIMExport!BV173,".",",")*1,PIMExport!BV173))</f>
        <v>0</v>
      </c>
      <c r="BW175" s="47">
        <f>IFERROR(PIMExport!BW173*1,IFERROR(SUBSTITUTE(PIMExport!BW173,".",",")*1,PIMExport!BW173))</f>
        <v>0</v>
      </c>
      <c r="BX175" s="47">
        <f>IFERROR(PIMExport!BX173*1,IFERROR(SUBSTITUTE(PIMExport!BX173,".",",")*1,PIMExport!BX173))</f>
        <v>0</v>
      </c>
      <c r="BY175" s="47">
        <f>IFERROR(PIMExport!BY173*1,IFERROR(SUBSTITUTE(PIMExport!BY173,".",",")*1,PIMExport!BY173))</f>
        <v>0</v>
      </c>
      <c r="BZ175" s="47">
        <f>IFERROR(PIMExport!BZ173*1,IFERROR(SUBSTITUTE(PIMExport!BZ173,".",",")*1,PIMExport!BZ173))</f>
        <v>0</v>
      </c>
      <c r="CA175" s="47">
        <f>IFERROR(PIMExport!CA173*1,IFERROR(SUBSTITUTE(PIMExport!CA173,".",",")*1,PIMExport!CA173))</f>
        <v>0</v>
      </c>
      <c r="CB175" s="47">
        <f>IFERROR(PIMExport!CB173*1,IFERROR(SUBSTITUTE(PIMExport!CB173,".",",")*1,PIMExport!CB173))</f>
        <v>0</v>
      </c>
      <c r="CC175" s="47">
        <f>IFERROR(PIMExport!CC173*1,IFERROR(SUBSTITUTE(PIMExport!CC173,".",",")*1,PIMExport!CC173))</f>
        <v>0</v>
      </c>
      <c r="CD175" s="47">
        <f>IFERROR(PIMExport!CD173*1,IFERROR(SUBSTITUTE(PIMExport!CD173,".",",")*1,PIMExport!CD173))</f>
        <v>0</v>
      </c>
      <c r="CE175" s="47">
        <f>IFERROR(PIMExport!CE173*1,IFERROR(SUBSTITUTE(PIMExport!CE173,".",",")*1,PIMExport!CE173))</f>
        <v>0</v>
      </c>
      <c r="CF175" s="47">
        <f>IFERROR(PIMExport!CF173*1,IFERROR(SUBSTITUTE(PIMExport!CF173,".",",")*1,PIMExport!CF173))</f>
        <v>0</v>
      </c>
      <c r="CG175" s="47">
        <f>IFERROR(PIMExport!CG173*1,IFERROR(SUBSTITUTE(PIMExport!CG173,".",",")*1,PIMExport!CG173))</f>
        <v>0</v>
      </c>
      <c r="CH175" s="47">
        <f>IFERROR(PIMExport!CH173*1,IFERROR(SUBSTITUTE(PIMExport!CH173,".",",")*1,PIMExport!CH173))</f>
        <v>0</v>
      </c>
      <c r="CI175" s="47">
        <f>IFERROR(PIMExport!CI173*1,IFERROR(SUBSTITUTE(PIMExport!CI173,".",",")*1,PIMExport!CI173))</f>
        <v>0</v>
      </c>
      <c r="CJ175" s="47">
        <f>IFERROR(PIMExport!CJ173*1,IFERROR(SUBSTITUTE(PIMExport!CJ173,".",",")*1,PIMExport!CJ173))</f>
        <v>0</v>
      </c>
      <c r="CK175" s="47">
        <f>IFERROR(PIMExport!CK173*1,IFERROR(SUBSTITUTE(PIMExport!CK173,".",",")*1,PIMExport!CK173))</f>
        <v>0</v>
      </c>
      <c r="CL175" s="47">
        <f>IFERROR(PIMExport!CL173*1,IFERROR(SUBSTITUTE(PIMExport!CL173,".",",")*1,PIMExport!CL173))</f>
        <v>0</v>
      </c>
      <c r="CM175" s="47">
        <f>IFERROR(PIMExport!CM173*1,IFERROR(SUBSTITUTE(PIMExport!CM173,".",",")*1,PIMExport!CM173))</f>
        <v>0</v>
      </c>
      <c r="CN175" s="47">
        <f>IFERROR(PIMExport!CN173*1,IFERROR(SUBSTITUTE(PIMExport!CN173,".",",")*1,PIMExport!CN173))</f>
        <v>0</v>
      </c>
      <c r="CO175" s="47">
        <f>IFERROR(PIMExport!CO173*1,IFERROR(SUBSTITUTE(PIMExport!CO173,".",",")*1,PIMExport!CO173))</f>
        <v>0</v>
      </c>
      <c r="CP175" s="47">
        <f>IFERROR(PIMExport!CP173*1,IFERROR(SUBSTITUTE(PIMExport!CP173,".",",")*1,PIMExport!CP173))</f>
        <v>0</v>
      </c>
      <c r="CQ175" s="47">
        <f>IFERROR(PIMExport!CQ173*1,IFERROR(SUBSTITUTE(PIMExport!CQ173,".",",")*1,PIMExport!CQ173))</f>
        <v>0</v>
      </c>
      <c r="CR175" s="47">
        <f>IFERROR(PIMExport!CR173*1,IFERROR(SUBSTITUTE(PIMExport!CR173,".",",")*1,PIMExport!CR173))</f>
        <v>0</v>
      </c>
      <c r="CS175" s="47">
        <f>IFERROR(PIMExport!CS173*1,IFERROR(SUBSTITUTE(PIMExport!CS173,".",",")*1,PIMExport!CS173))</f>
        <v>0</v>
      </c>
      <c r="CT175" s="47">
        <f>IFERROR(PIMExport!CT173*1,IFERROR(SUBSTITUTE(PIMExport!CT173,".",",")*1,PIMExport!CT173))</f>
        <v>0</v>
      </c>
      <c r="CU175" s="47">
        <f>IFERROR(PIMExport!CU173*1,IFERROR(SUBSTITUTE(PIMExport!CU173,".",",")*1,PIMExport!CU173))</f>
        <v>5</v>
      </c>
      <c r="CV175" s="47">
        <f>IFERROR(PIMExport!CV173*1,IFERROR(SUBSTITUTE(PIMExport!CV173,".",",")*1,PIMExport!CV173))</f>
        <v>9300</v>
      </c>
      <c r="CW175" s="47">
        <f>IFERROR(PIMExport!CW173*1,IFERROR(SUBSTITUTE(PIMExport!CW173,".",",")*1,PIMExport!CW173))</f>
        <v>4.1E-5</v>
      </c>
      <c r="CX175" s="47">
        <f>IFERROR(PIMExport!CX173*1,IFERROR(SUBSTITUTE(PIMExport!CX173,".",",")*1,PIMExport!CX173))</f>
        <v>0</v>
      </c>
      <c r="CY175" s="47">
        <f>IFERROR(PIMExport!CY173*1,IFERROR(SUBSTITUTE(PIMExport!CY173,".",",")*1,PIMExport!CY173))</f>
        <v>0</v>
      </c>
      <c r="CZ175" s="47">
        <f>IFERROR(PIMExport!CZ173*1,IFERROR(SUBSTITUTE(PIMExport!CZ173,".",",")*1,PIMExport!CZ173))</f>
        <v>10100</v>
      </c>
      <c r="DA175" s="47">
        <f>IFERROR(PIMExport!DA173*1,IFERROR(SUBSTITUTE(PIMExport!DA173,".",",")*1,PIMExport!DA173))</f>
        <v>200</v>
      </c>
      <c r="DB175" s="47">
        <f>IFERROR(PIMExport!DB173*1,IFERROR(SUBSTITUTE(PIMExport!DB173,".",",")*1,PIMExport!DB173))</f>
        <v>0</v>
      </c>
      <c r="DC175" s="47">
        <f>IFERROR(PIMExport!DC173*1,IFERROR(SUBSTITUTE(PIMExport!DC173,".",",")*1,PIMExport!DC173))</f>
        <v>14.29</v>
      </c>
      <c r="DD175" s="47">
        <f>IFERROR(PIMExport!DD173*1,IFERROR(SUBSTITUTE(PIMExport!DD173,".",",")*1,PIMExport!DD173))</f>
        <v>0</v>
      </c>
      <c r="DE175" s="47">
        <f>IFERROR(PIMExport!DE173*1,IFERROR(SUBSTITUTE(PIMExport!DE173,".",",")*1,PIMExport!DE173))</f>
        <v>0</v>
      </c>
      <c r="DF175" s="47">
        <f>IFERROR(PIMExport!DF173*1,IFERROR(SUBSTITUTE(PIMExport!DF173,".",",")*1,PIMExport!DF173))</f>
        <v>0</v>
      </c>
      <c r="DG175" s="47">
        <f>IFERROR(PIMExport!DG173*1,IFERROR(SUBSTITUTE(PIMExport!DG173,".",",")*1,PIMExport!DG173))</f>
        <v>0</v>
      </c>
      <c r="DH175" s="47" t="str">
        <f>IFERROR(PIMExport!DH173*1,IFERROR(SUBSTITUTE(PIMExport!DH173,".",",")*1,PIMExport!DH173))</f>
        <v>Equal to or better than 0.100 mm</v>
      </c>
      <c r="DI175" s="47">
        <f>IFERROR(PIMExport!DI173*1,IFERROR(SUBSTITUTE(PIMExport!DI173,".",",")*1,PIMExport!DI173))</f>
        <v>0</v>
      </c>
      <c r="DJ175" s="47" t="str">
        <f>IFERROR(PIMExport!DJ173*1,IFERROR(SUBSTITUTE(PIMExport!DJ173,".",",")*1,PIMExport!DJ173))</f>
        <v>58 x 55 mm</v>
      </c>
      <c r="DK175" s="47" t="str">
        <f>IFERROR(PIMExport!DK173*1,IFERROR(SUBSTITUTE(PIMExport!DK173,".",",")*1,PIMExport!DK173))</f>
        <v>16 mm</v>
      </c>
      <c r="DL175" s="47">
        <f>IFERROR(PIMExport!DL173*1,IFERROR(SUBSTITUTE(PIMExport!DL173,".",",")*1,PIMExport!DL173))</f>
        <v>384</v>
      </c>
      <c r="DM175" s="47">
        <f>IFERROR(PIMExport!DM173*1,IFERROR(SUBSTITUTE(PIMExport!DM173,".",",")*1,PIMExport!DM173))</f>
        <v>3196</v>
      </c>
      <c r="DN175" s="47">
        <f>IFERROR(PIMExport!DN173*1,IFERROR(SUBSTITUTE(PIMExport!DN173,".",",")*1,PIMExport!DN173))</f>
        <v>0</v>
      </c>
      <c r="DO175" s="47">
        <f>IFERROR(PIMExport!DO173*1,IFERROR(SUBSTITUTE(PIMExport!DO173,".",",")*1,PIMExport!DO173))</f>
        <v>0</v>
      </c>
    </row>
    <row r="176" spans="1:119">
      <c r="A176" s="47" t="str">
        <f>IFERROR(PIMExport!A174*1,IFERROR(SUBSTITUTE(PIMExport!A174,".",",")*1,PIMExport!A174))</f>
        <v>MF06S05Z200_S</v>
      </c>
      <c r="B176" s="47" t="str">
        <f>IFERROR(PIMExport!B174*1,IFERROR(SUBSTITUTE(PIMExport!B174,".",",")*1,PIMExport!B174))</f>
        <v>BallScrew</v>
      </c>
      <c r="C176" s="47" t="str">
        <f>IFERROR(PIMExport!C174*1,IFERROR(SUBSTITUTE(PIMExport!C174,".",",")*1,PIMExport!C174))</f>
        <v>Ball Guide</v>
      </c>
      <c r="D176" s="47">
        <f>IFERROR(PIMExport!D174*1,IFERROR(SUBSTITUTE(PIMExport!D174,".",",")*1,PIMExport!D174))</f>
        <v>2444</v>
      </c>
      <c r="E176" s="47">
        <f>IFERROR(PIMExport!E174*1,IFERROR(SUBSTITUTE(PIMExport!E174,".",",")*1,PIMExport!E174))</f>
        <v>1.2</v>
      </c>
      <c r="F176" s="47">
        <f>IFERROR(PIMExport!F174*1,IFERROR(SUBSTITUTE(PIMExport!F174,".",",")*1,PIMExport!F174))</f>
        <v>0.83</v>
      </c>
      <c r="G176" s="47">
        <f>IFERROR(PIMExport!G174*1,IFERROR(SUBSTITUTE(PIMExport!G174,".",",")*1,PIMExport!G174))</f>
        <v>3.9</v>
      </c>
      <c r="H176" s="47">
        <f>IFERROR(PIMExport!H174*1,IFERROR(SUBSTITUTE(PIMExport!H174,".",",")*1,PIMExport!H174))</f>
        <v>0.56000000000000005</v>
      </c>
      <c r="I176" s="47">
        <f>IFERROR(PIMExport!I174*1,IFERROR(SUBSTITUTE(PIMExport!I174,".",",")*1,PIMExport!I174))</f>
        <v>200</v>
      </c>
      <c r="J176" s="47">
        <f>IFERROR(PIMExport!J174*1,IFERROR(SUBSTITUTE(PIMExport!J174,".",",")*1,PIMExport!J174))</f>
        <v>14.2</v>
      </c>
      <c r="K176" s="47">
        <f>IFERROR(PIMExport!K174*1,IFERROR(SUBSTITUTE(PIMExport!K174,".",",")*1,PIMExport!K174))</f>
        <v>41.5</v>
      </c>
      <c r="L176" s="47">
        <f>IFERROR(PIMExport!L174*1,IFERROR(SUBSTITUTE(PIMExport!L174,".",",")*1,PIMExport!L174))</f>
        <v>6.4999999999999996E-6</v>
      </c>
      <c r="M176" s="47">
        <f>IFERROR(PIMExport!M174*1,IFERROR(SUBSTITUTE(PIMExport!M174,".",",")*1,PIMExport!M174))</f>
        <v>0.9</v>
      </c>
      <c r="N176" s="47">
        <f>IFERROR(PIMExport!N174*1,IFERROR(SUBSTITUTE(PIMExport!N174,".",",")*1,PIMExport!N174))</f>
        <v>99999</v>
      </c>
      <c r="O176" s="47">
        <f>IFERROR(PIMExport!O174*1,IFERROR(SUBSTITUTE(PIMExport!O174,".",",")*1,PIMExport!O174))</f>
        <v>99999</v>
      </c>
      <c r="P176" s="47">
        <f>IFERROR(PIMExport!P174*1,IFERROR(SUBSTITUTE(PIMExport!P174,".",",")*1,PIMExport!P174))</f>
        <v>500</v>
      </c>
      <c r="Q176" s="47">
        <f>IFERROR(PIMExport!Q174*1,IFERROR(SUBSTITUTE(PIMExport!Q174,".",",")*1,PIMExport!Q174))</f>
        <v>0.03</v>
      </c>
      <c r="R176" s="47">
        <f>IFERROR(PIMExport!R174*1,IFERROR(SUBSTITUTE(PIMExport!R174,".",",")*1,PIMExport!R174))</f>
        <v>0.03</v>
      </c>
      <c r="S176" s="47">
        <f>IFERROR(PIMExport!S174*1,IFERROR(SUBSTITUTE(PIMExport!S174,".",",")*1,PIMExport!S174))</f>
        <v>0.03</v>
      </c>
      <c r="T176" s="47">
        <f>IFERROR(PIMExport!T174*1,IFERROR(SUBSTITUTE(PIMExport!T174,".",",")*1,PIMExport!T174))</f>
        <v>2</v>
      </c>
      <c r="U176" s="47">
        <f>IFERROR(PIMExport!U174*1,IFERROR(SUBSTITUTE(PIMExport!U174,".",",")*1,PIMExport!U174))</f>
        <v>0.02</v>
      </c>
      <c r="V176" s="47">
        <f>IFERROR(PIMExport!V174*1,IFERROR(SUBSTITUTE(PIMExport!V174,".",",")*1,PIMExport!V174))</f>
        <v>0</v>
      </c>
      <c r="W176" s="47">
        <f>IFERROR(PIMExport!W174*1,IFERROR(SUBSTITUTE(PIMExport!W174,".",",")*1,PIMExport!W174))</f>
        <v>0</v>
      </c>
      <c r="X176" s="47">
        <f>IFERROR(PIMExport!X174*1,IFERROR(SUBSTITUTE(PIMExport!X174,".",",")*1,PIMExport!X174))</f>
        <v>0</v>
      </c>
      <c r="Y176" s="47">
        <f>IFERROR(PIMExport!Y174*1,IFERROR(SUBSTITUTE(PIMExport!Y174,".",",")*1,PIMExport!Y174))</f>
        <v>1000</v>
      </c>
      <c r="Z176" s="47">
        <f>IFERROR(PIMExport!Z174*1,IFERROR(SUBSTITUTE(PIMExport!Z174,".",",")*1,PIMExport!Z174))</f>
        <v>0</v>
      </c>
      <c r="AA176" s="47">
        <f>IFERROR(PIMExport!AA174*1,IFERROR(SUBSTITUTE(PIMExport!AA174,".",",")*1,PIMExport!AA174))</f>
        <v>0</v>
      </c>
      <c r="AB176" s="47">
        <f>IFERROR(PIMExport!AB174*1,IFERROR(SUBSTITUTE(PIMExport!AB174,".",",")*1,PIMExport!AB174))</f>
        <v>0</v>
      </c>
      <c r="AC176" s="47">
        <f>IFERROR(PIMExport!AC174*1,IFERROR(SUBSTITUTE(PIMExport!AC174,".",",")*1,PIMExport!AC174))</f>
        <v>0</v>
      </c>
      <c r="AD176" s="47">
        <f>IFERROR(PIMExport!AD174*1,IFERROR(SUBSTITUTE(PIMExport!AD174,".",",")*1,PIMExport!AD174))</f>
        <v>0</v>
      </c>
      <c r="AE176" s="47">
        <f>IFERROR(PIMExport!AE174*1,IFERROR(SUBSTITUTE(PIMExport!AE174,".",",")*1,PIMExport!AE174))</f>
        <v>675</v>
      </c>
      <c r="AF176" s="47">
        <f>IFERROR(PIMExport!AF174*1,IFERROR(SUBSTITUTE(PIMExport!AF174,".",",")*1,PIMExport!AF174))</f>
        <v>675</v>
      </c>
      <c r="AG176" s="47">
        <f>IFERROR(PIMExport!AG174*1,IFERROR(SUBSTITUTE(PIMExport!AG174,".",",")*1,PIMExport!AG174))</f>
        <v>9</v>
      </c>
      <c r="AH176" s="47">
        <f>IFERROR(PIMExport!AH174*1,IFERROR(SUBSTITUTE(PIMExport!AH174,".",",")*1,PIMExport!AH174))</f>
        <v>0</v>
      </c>
      <c r="AI176" s="47">
        <f>IFERROR(PIMExport!AI174*1,IFERROR(SUBSTITUTE(PIMExport!AI174,".",",")*1,PIMExport!AI174))</f>
        <v>0</v>
      </c>
      <c r="AJ176" s="47">
        <f>IFERROR(PIMExport!AJ174*1,IFERROR(SUBSTITUTE(PIMExport!AJ174,".",",")*1,PIMExport!AJ174))</f>
        <v>0.67500000000000004</v>
      </c>
      <c r="AK176" s="47">
        <f>IFERROR(PIMExport!AK174*1,IFERROR(SUBSTITUTE(PIMExport!AK174,".",",")*1,PIMExport!AK174))</f>
        <v>0.67500000000000004</v>
      </c>
      <c r="AL176" s="47">
        <f>IFERROR(PIMExport!AL174*1,IFERROR(SUBSTITUTE(PIMExport!AL174,".",",")*1,PIMExport!AL174))</f>
        <v>0.25</v>
      </c>
      <c r="AM176" s="47">
        <f>IFERROR(PIMExport!AM174*1,IFERROR(SUBSTITUTE(PIMExport!AM174,".",",")*1,PIMExport!AM174))</f>
        <v>8</v>
      </c>
      <c r="AN176" s="47">
        <f>IFERROR(PIMExport!AN174*1,IFERROR(SUBSTITUTE(PIMExport!AN174,".",",")*1,PIMExport!AN174))</f>
        <v>2</v>
      </c>
      <c r="AO176" s="47">
        <f>IFERROR(PIMExport!AO174*1,IFERROR(SUBSTITUTE(PIMExport!AO174,".",",")*1,PIMExport!AO174))</f>
        <v>4700</v>
      </c>
      <c r="AP176" s="47">
        <f>IFERROR(PIMExport!AP174*1,IFERROR(SUBSTITUTE(PIMExport!AP174,".",",")*1,PIMExport!AP174))</f>
        <v>0</v>
      </c>
      <c r="AQ176" s="47">
        <f>IFERROR(PIMExport!AQ174*1,IFERROR(SUBSTITUTE(PIMExport!AQ174,".",",")*1,PIMExport!AQ174))</f>
        <v>0</v>
      </c>
      <c r="AR176" s="47">
        <f>IFERROR(PIMExport!AR174*1,IFERROR(SUBSTITUTE(PIMExport!AR174,".",",")*1,PIMExport!AR174))</f>
        <v>0</v>
      </c>
      <c r="AS176" s="47">
        <f>IFERROR(PIMExport!AS174*1,IFERROR(SUBSTITUTE(PIMExport!AS174,".",",")*1,PIMExport!AS174))</f>
        <v>0</v>
      </c>
      <c r="AT176" s="47">
        <f>IFERROR(PIMExport!AT174*1,IFERROR(SUBSTITUTE(PIMExport!AT174,".",",")*1,PIMExport!AT174))</f>
        <v>0</v>
      </c>
      <c r="AU176" s="47">
        <f>IFERROR(PIMExport!AU174*1,IFERROR(SUBSTITUTE(PIMExport!AU174,".",",")*1,PIMExport!AU174))</f>
        <v>0</v>
      </c>
      <c r="AV176" s="47">
        <f>IFERROR(PIMExport!AV174*1,IFERROR(SUBSTITUTE(PIMExport!AV174,".",",")*1,PIMExport!AV174))</f>
        <v>0</v>
      </c>
      <c r="AW176" s="47">
        <f>IFERROR(PIMExport!AW174*1,IFERROR(SUBSTITUTE(PIMExport!AW174,".",",")*1,PIMExport!AW174))</f>
        <v>0</v>
      </c>
      <c r="AX176" s="47">
        <f>IFERROR(PIMExport!AX174*1,IFERROR(SUBSTITUTE(PIMExport!AX174,".",",")*1,PIMExport!AX174))</f>
        <v>0</v>
      </c>
      <c r="AY176" s="47">
        <f>IFERROR(PIMExport!AY174*1,IFERROR(SUBSTITUTE(PIMExport!AY174,".",",")*1,PIMExport!AY174))</f>
        <v>0</v>
      </c>
      <c r="AZ176" s="47">
        <f>IFERROR(PIMExport!AZ174*1,IFERROR(SUBSTITUTE(PIMExport!AZ174,".",",")*1,PIMExport!AZ174))</f>
        <v>10100</v>
      </c>
      <c r="BA176" s="47">
        <f>IFERROR(PIMExport!BA174*1,IFERROR(SUBSTITUTE(PIMExport!BA174,".",",")*1,PIMExport!BA174))</f>
        <v>0</v>
      </c>
      <c r="BB176" s="47">
        <f>IFERROR(PIMExport!BB174*1,IFERROR(SUBSTITUTE(PIMExport!BB174,".",",")*1,PIMExport!BB174))</f>
        <v>0</v>
      </c>
      <c r="BC176" s="47">
        <f>IFERROR(PIMExport!BC174*1,IFERROR(SUBSTITUTE(PIMExport!BC174,".",",")*1,PIMExport!BC174))</f>
        <v>0</v>
      </c>
      <c r="BD176" s="47">
        <f>IFERROR(PIMExport!BD174*1,IFERROR(SUBSTITUTE(PIMExport!BD174,".",",")*1,PIMExport!BD174))</f>
        <v>0</v>
      </c>
      <c r="BE176" s="47">
        <f>IFERROR(PIMExport!BE174*1,IFERROR(SUBSTITUTE(PIMExport!BE174,".",",")*1,PIMExport!BE174))</f>
        <v>0</v>
      </c>
      <c r="BF176" s="47">
        <f>IFERROR(PIMExport!BF174*1,IFERROR(SUBSTITUTE(PIMExport!BF174,".",",")*1,PIMExport!BF174))</f>
        <v>67</v>
      </c>
      <c r="BG176" s="47">
        <f>IFERROR(PIMExport!BG174*1,IFERROR(SUBSTITUTE(PIMExport!BG174,".",",")*1,PIMExport!BG174))</f>
        <v>264</v>
      </c>
      <c r="BH176" s="47">
        <f>IFERROR(PIMExport!BH174*1,IFERROR(SUBSTITUTE(PIMExport!BH174,".",",")*1,PIMExport!BH174))</f>
        <v>0</v>
      </c>
      <c r="BI176" s="47">
        <f>IFERROR(PIMExport!BI174*1,IFERROR(SUBSTITUTE(PIMExport!BI174,".",",")*1,PIMExport!BI174))</f>
        <v>0</v>
      </c>
      <c r="BJ176" s="47">
        <f>IFERROR(PIMExport!BJ174*1,IFERROR(SUBSTITUTE(PIMExport!BJ174,".",",")*1,PIMExport!BJ174))</f>
        <v>0</v>
      </c>
      <c r="BK176" s="47">
        <f>IFERROR(PIMExport!BK174*1,IFERROR(SUBSTITUTE(PIMExport!BK174,".",",")*1,PIMExport!BK174))</f>
        <v>0</v>
      </c>
      <c r="BL176" s="47">
        <f>IFERROR(PIMExport!BL174*1,IFERROR(SUBSTITUTE(PIMExport!BL174,".",",")*1,PIMExport!BL174))</f>
        <v>0</v>
      </c>
      <c r="BM176" s="47">
        <f>IFERROR(PIMExport!BM174*1,IFERROR(SUBSTITUTE(PIMExport!BM174,".",",")*1,PIMExport!BM174))</f>
        <v>0</v>
      </c>
      <c r="BN176" s="47">
        <f>IFERROR(PIMExport!BN174*1,IFERROR(SUBSTITUTE(PIMExport!BN174,".",",")*1,PIMExport!BN174))</f>
        <v>0</v>
      </c>
      <c r="BO176" s="47">
        <f>IFERROR(PIMExport!BO174*1,IFERROR(SUBSTITUTE(PIMExport!BO174,".",",")*1,PIMExport!BO174))</f>
        <v>0</v>
      </c>
      <c r="BP176" s="47">
        <f>IFERROR(PIMExport!BP174*1,IFERROR(SUBSTITUTE(PIMExport!BP174,".",",")*1,PIMExport!BP174))</f>
        <v>0</v>
      </c>
      <c r="BQ176" s="47">
        <f>IFERROR(PIMExport!BQ174*1,IFERROR(SUBSTITUTE(PIMExport!BQ174,".",",")*1,PIMExport!BQ174))</f>
        <v>0</v>
      </c>
      <c r="BR176" s="47">
        <f>IFERROR(PIMExport!BR174*1,IFERROR(SUBSTITUTE(PIMExport!BR174,".",",")*1,PIMExport!BR174))</f>
        <v>0</v>
      </c>
      <c r="BS176" s="47">
        <f>IFERROR(PIMExport!BS174*1,IFERROR(SUBSTITUTE(PIMExport!BS174,".",",")*1,PIMExport!BS174))</f>
        <v>0</v>
      </c>
      <c r="BT176" s="47">
        <f>IFERROR(PIMExport!BT174*1,IFERROR(SUBSTITUTE(PIMExport!BT174,".",",")*1,PIMExport!BT174))</f>
        <v>0</v>
      </c>
      <c r="BU176" s="47">
        <f>IFERROR(PIMExport!BU174*1,IFERROR(SUBSTITUTE(PIMExport!BU174,".",",")*1,PIMExport!BU174))</f>
        <v>0</v>
      </c>
      <c r="BV176" s="47">
        <f>IFERROR(PIMExport!BV174*1,IFERROR(SUBSTITUTE(PIMExport!BV174,".",",")*1,PIMExport!BV174))</f>
        <v>0</v>
      </c>
      <c r="BW176" s="47">
        <f>IFERROR(PIMExport!BW174*1,IFERROR(SUBSTITUTE(PIMExport!BW174,".",",")*1,PIMExport!BW174))</f>
        <v>0</v>
      </c>
      <c r="BX176" s="47">
        <f>IFERROR(PIMExport!BX174*1,IFERROR(SUBSTITUTE(PIMExport!BX174,".",",")*1,PIMExport!BX174))</f>
        <v>0</v>
      </c>
      <c r="BY176" s="47">
        <f>IFERROR(PIMExport!BY174*1,IFERROR(SUBSTITUTE(PIMExport!BY174,".",",")*1,PIMExport!BY174))</f>
        <v>0</v>
      </c>
      <c r="BZ176" s="47">
        <f>IFERROR(PIMExport!BZ174*1,IFERROR(SUBSTITUTE(PIMExport!BZ174,".",",")*1,PIMExport!BZ174))</f>
        <v>0</v>
      </c>
      <c r="CA176" s="47">
        <f>IFERROR(PIMExport!CA174*1,IFERROR(SUBSTITUTE(PIMExport!CA174,".",",")*1,PIMExport!CA174))</f>
        <v>0</v>
      </c>
      <c r="CB176" s="47">
        <f>IFERROR(PIMExport!CB174*1,IFERROR(SUBSTITUTE(PIMExport!CB174,".",",")*1,PIMExport!CB174))</f>
        <v>0</v>
      </c>
      <c r="CC176" s="47">
        <f>IFERROR(PIMExport!CC174*1,IFERROR(SUBSTITUTE(PIMExport!CC174,".",",")*1,PIMExport!CC174))</f>
        <v>0</v>
      </c>
      <c r="CD176" s="47">
        <f>IFERROR(PIMExport!CD174*1,IFERROR(SUBSTITUTE(PIMExport!CD174,".",",")*1,PIMExport!CD174))</f>
        <v>0</v>
      </c>
      <c r="CE176" s="47">
        <f>IFERROR(PIMExport!CE174*1,IFERROR(SUBSTITUTE(PIMExport!CE174,".",",")*1,PIMExport!CE174))</f>
        <v>0</v>
      </c>
      <c r="CF176" s="47">
        <f>IFERROR(PIMExport!CF174*1,IFERROR(SUBSTITUTE(PIMExport!CF174,".",",")*1,PIMExport!CF174))</f>
        <v>0</v>
      </c>
      <c r="CG176" s="47">
        <f>IFERROR(PIMExport!CG174*1,IFERROR(SUBSTITUTE(PIMExport!CG174,".",",")*1,PIMExport!CG174))</f>
        <v>0</v>
      </c>
      <c r="CH176" s="47">
        <f>IFERROR(PIMExport!CH174*1,IFERROR(SUBSTITUTE(PIMExport!CH174,".",",")*1,PIMExport!CH174))</f>
        <v>0</v>
      </c>
      <c r="CI176" s="47">
        <f>IFERROR(PIMExport!CI174*1,IFERROR(SUBSTITUTE(PIMExport!CI174,".",",")*1,PIMExport!CI174))</f>
        <v>0</v>
      </c>
      <c r="CJ176" s="47">
        <f>IFERROR(PIMExport!CJ174*1,IFERROR(SUBSTITUTE(PIMExport!CJ174,".",",")*1,PIMExport!CJ174))</f>
        <v>0</v>
      </c>
      <c r="CK176" s="47">
        <f>IFERROR(PIMExport!CK174*1,IFERROR(SUBSTITUTE(PIMExport!CK174,".",",")*1,PIMExport!CK174))</f>
        <v>0</v>
      </c>
      <c r="CL176" s="47">
        <f>IFERROR(PIMExport!CL174*1,IFERROR(SUBSTITUTE(PIMExport!CL174,".",",")*1,PIMExport!CL174))</f>
        <v>0</v>
      </c>
      <c r="CM176" s="47">
        <f>IFERROR(PIMExport!CM174*1,IFERROR(SUBSTITUTE(PIMExport!CM174,".",",")*1,PIMExport!CM174))</f>
        <v>0</v>
      </c>
      <c r="CN176" s="47">
        <f>IFERROR(PIMExport!CN174*1,IFERROR(SUBSTITUTE(PIMExport!CN174,".",",")*1,PIMExport!CN174))</f>
        <v>0</v>
      </c>
      <c r="CO176" s="47">
        <f>IFERROR(PIMExport!CO174*1,IFERROR(SUBSTITUTE(PIMExport!CO174,".",",")*1,PIMExport!CO174))</f>
        <v>0</v>
      </c>
      <c r="CP176" s="47">
        <f>IFERROR(PIMExport!CP174*1,IFERROR(SUBSTITUTE(PIMExport!CP174,".",",")*1,PIMExport!CP174))</f>
        <v>0</v>
      </c>
      <c r="CQ176" s="47">
        <f>IFERROR(PIMExport!CQ174*1,IFERROR(SUBSTITUTE(PIMExport!CQ174,".",",")*1,PIMExport!CQ174))</f>
        <v>0</v>
      </c>
      <c r="CR176" s="47">
        <f>IFERROR(PIMExport!CR174*1,IFERROR(SUBSTITUTE(PIMExport!CR174,".",",")*1,PIMExport!CR174))</f>
        <v>0</v>
      </c>
      <c r="CS176" s="47">
        <f>IFERROR(PIMExport!CS174*1,IFERROR(SUBSTITUTE(PIMExport!CS174,".",",")*1,PIMExport!CS174))</f>
        <v>0</v>
      </c>
      <c r="CT176" s="47">
        <f>IFERROR(PIMExport!CT174*1,IFERROR(SUBSTITUTE(PIMExport!CT174,".",",")*1,PIMExport!CT174))</f>
        <v>0</v>
      </c>
      <c r="CU176" s="47">
        <f>IFERROR(PIMExport!CU174*1,IFERROR(SUBSTITUTE(PIMExport!CU174,".",",")*1,PIMExport!CU174))</f>
        <v>5</v>
      </c>
      <c r="CV176" s="47">
        <f>IFERROR(PIMExport!CV174*1,IFERROR(SUBSTITUTE(PIMExport!CV174,".",",")*1,PIMExport!CV174))</f>
        <v>9300</v>
      </c>
      <c r="CW176" s="47">
        <f>IFERROR(PIMExport!CW174*1,IFERROR(SUBSTITUTE(PIMExport!CW174,".",",")*1,PIMExport!CW174))</f>
        <v>4.1E-5</v>
      </c>
      <c r="CX176" s="47">
        <f>IFERROR(PIMExport!CX174*1,IFERROR(SUBSTITUTE(PIMExport!CX174,".",",")*1,PIMExport!CX174))</f>
        <v>0</v>
      </c>
      <c r="CY176" s="47">
        <f>IFERROR(PIMExport!CY174*1,IFERROR(SUBSTITUTE(PIMExport!CY174,".",",")*1,PIMExport!CY174))</f>
        <v>0</v>
      </c>
      <c r="CZ176" s="47">
        <f>IFERROR(PIMExport!CZ174*1,IFERROR(SUBSTITUTE(PIMExport!CZ174,".",",")*1,PIMExport!CZ174))</f>
        <v>10100</v>
      </c>
      <c r="DA176" s="47">
        <f>IFERROR(PIMExport!DA174*1,IFERROR(SUBSTITUTE(PIMExport!DA174,".",",")*1,PIMExport!DA174))</f>
        <v>200</v>
      </c>
      <c r="DB176" s="47">
        <f>IFERROR(PIMExport!DB174*1,IFERROR(SUBSTITUTE(PIMExport!DB174,".",",")*1,PIMExport!DB174))</f>
        <v>0</v>
      </c>
      <c r="DC176" s="47">
        <f>IFERROR(PIMExport!DC174*1,IFERROR(SUBSTITUTE(PIMExport!DC174,".",",")*1,PIMExport!DC174))</f>
        <v>14.29</v>
      </c>
      <c r="DD176" s="47">
        <f>IFERROR(PIMExport!DD174*1,IFERROR(SUBSTITUTE(PIMExport!DD174,".",",")*1,PIMExport!DD174))</f>
        <v>1</v>
      </c>
      <c r="DE176" s="47">
        <f>IFERROR(PIMExport!DE174*1,IFERROR(SUBSTITUTE(PIMExport!DE174,".",",")*1,PIMExport!DE174))</f>
        <v>0</v>
      </c>
      <c r="DF176" s="47">
        <f>IFERROR(PIMExport!DF174*1,IFERROR(SUBSTITUTE(PIMExport!DF174,".",",")*1,PIMExport!DF174))</f>
        <v>0</v>
      </c>
      <c r="DG176" s="47">
        <f>IFERROR(PIMExport!DG174*1,IFERROR(SUBSTITUTE(PIMExport!DG174,".",",")*1,PIMExport!DG174))</f>
        <v>0</v>
      </c>
      <c r="DH176" s="47" t="str">
        <f>IFERROR(PIMExport!DH174*1,IFERROR(SUBSTITUTE(PIMExport!DH174,".",",")*1,PIMExport!DH174))</f>
        <v>Equal to or better than 0.100 mm</v>
      </c>
      <c r="DI176" s="47">
        <f>IFERROR(PIMExport!DI174*1,IFERROR(SUBSTITUTE(PIMExport!DI174,".",",")*1,PIMExport!DI174))</f>
        <v>0</v>
      </c>
      <c r="DJ176" s="47" t="str">
        <f>IFERROR(PIMExport!DJ174*1,IFERROR(SUBSTITUTE(PIMExport!DJ174,".",",")*1,PIMExport!DJ174))</f>
        <v>58 x 55 mm</v>
      </c>
      <c r="DK176" s="47" t="str">
        <f>IFERROR(PIMExport!DK174*1,IFERROR(SUBSTITUTE(PIMExport!DK174,".",",")*1,PIMExport!DK174))</f>
        <v>16 mm</v>
      </c>
      <c r="DL176" s="47">
        <f>IFERROR(PIMExport!DL174*1,IFERROR(SUBSTITUTE(PIMExport!DL174,".",",")*1,PIMExport!DL174))</f>
        <v>384</v>
      </c>
      <c r="DM176" s="47">
        <f>IFERROR(PIMExport!DM174*1,IFERROR(SUBSTITUTE(PIMExport!DM174,".",",")*1,PIMExport!DM174))</f>
        <v>3264</v>
      </c>
      <c r="DN176" s="47">
        <f>IFERROR(PIMExport!DN174*1,IFERROR(SUBSTITUTE(PIMExport!DN174,".",",")*1,PIMExport!DN174))</f>
        <v>0</v>
      </c>
      <c r="DO176" s="47">
        <f>IFERROR(PIMExport!DO174*1,IFERROR(SUBSTITUTE(PIMExport!DO174,".",",")*1,PIMExport!DO174))</f>
        <v>0</v>
      </c>
    </row>
    <row r="177" spans="1:119">
      <c r="A177" s="47" t="str">
        <f>IFERROR(PIMExport!A175*1,IFERROR(SUBSTITUTE(PIMExport!A175,".",",")*1,PIMExport!A175))</f>
        <v>MF06S10Z200_D</v>
      </c>
      <c r="B177" s="47" t="str">
        <f>IFERROR(PIMExport!B175*1,IFERROR(SUBSTITUTE(PIMExport!B175,".",",")*1,PIMExport!B175))</f>
        <v>BallScrew</v>
      </c>
      <c r="C177" s="47" t="str">
        <f>IFERROR(PIMExport!C175*1,IFERROR(SUBSTITUTE(PIMExport!C175,".",",")*1,PIMExport!C175))</f>
        <v>Ball Guide</v>
      </c>
      <c r="D177" s="47">
        <f>IFERROR(PIMExport!D175*1,IFERROR(SUBSTITUTE(PIMExport!D175,".",",")*1,PIMExport!D175))</f>
        <v>2340</v>
      </c>
      <c r="E177" s="47">
        <f>IFERROR(PIMExport!E175*1,IFERROR(SUBSTITUTE(PIMExport!E175,".",",")*1,PIMExport!E175))</f>
        <v>1.2</v>
      </c>
      <c r="F177" s="47">
        <f>IFERROR(PIMExport!F175*1,IFERROR(SUBSTITUTE(PIMExport!F175,".",",")*1,PIMExport!F175))</f>
        <v>1.88</v>
      </c>
      <c r="G177" s="47">
        <f>IFERROR(PIMExport!G175*1,IFERROR(SUBSTITUTE(PIMExport!G175,".",",")*1,PIMExport!G175))</f>
        <v>3.9</v>
      </c>
      <c r="H177" s="47">
        <f>IFERROR(PIMExport!H175*1,IFERROR(SUBSTITUTE(PIMExport!H175,".",",")*1,PIMExport!H175))</f>
        <v>0.56000000000000005</v>
      </c>
      <c r="I177" s="47">
        <f>IFERROR(PIMExport!I175*1,IFERROR(SUBSTITUTE(PIMExport!I175,".",",")*1,PIMExport!I175))</f>
        <v>200</v>
      </c>
      <c r="J177" s="47">
        <f>IFERROR(PIMExport!J175*1,IFERROR(SUBSTITUTE(PIMExport!J175,".",",")*1,PIMExport!J175))</f>
        <v>14.2</v>
      </c>
      <c r="K177" s="47">
        <f>IFERROR(PIMExport!K175*1,IFERROR(SUBSTITUTE(PIMExport!K175,".",",")*1,PIMExport!K175))</f>
        <v>41.5</v>
      </c>
      <c r="L177" s="47">
        <f>IFERROR(PIMExport!L175*1,IFERROR(SUBSTITUTE(PIMExport!L175,".",",")*1,PIMExport!L175))</f>
        <v>6.4999999999999996E-6</v>
      </c>
      <c r="M177" s="47">
        <f>IFERROR(PIMExport!M175*1,IFERROR(SUBSTITUTE(PIMExport!M175,".",",")*1,PIMExport!M175))</f>
        <v>0.9</v>
      </c>
      <c r="N177" s="47">
        <f>IFERROR(PIMExport!N175*1,IFERROR(SUBSTITUTE(PIMExport!N175,".",",")*1,PIMExport!N175))</f>
        <v>99999</v>
      </c>
      <c r="O177" s="47">
        <f>IFERROR(PIMExport!O175*1,IFERROR(SUBSTITUTE(PIMExport!O175,".",",")*1,PIMExport!O175))</f>
        <v>99999</v>
      </c>
      <c r="P177" s="47">
        <f>IFERROR(PIMExport!P175*1,IFERROR(SUBSTITUTE(PIMExport!P175,".",",")*1,PIMExport!P175))</f>
        <v>500</v>
      </c>
      <c r="Q177" s="47">
        <f>IFERROR(PIMExport!Q175*1,IFERROR(SUBSTITUTE(PIMExport!Q175,".",",")*1,PIMExport!Q175))</f>
        <v>0.05</v>
      </c>
      <c r="R177" s="47">
        <f>IFERROR(PIMExport!R175*1,IFERROR(SUBSTITUTE(PIMExport!R175,".",",")*1,PIMExport!R175))</f>
        <v>0.05</v>
      </c>
      <c r="S177" s="47">
        <f>IFERROR(PIMExport!S175*1,IFERROR(SUBSTITUTE(PIMExport!S175,".",",")*1,PIMExport!S175))</f>
        <v>0.05</v>
      </c>
      <c r="T177" s="47">
        <f>IFERROR(PIMExport!T175*1,IFERROR(SUBSTITUTE(PIMExport!T175,".",",")*1,PIMExport!T175))</f>
        <v>2</v>
      </c>
      <c r="U177" s="47">
        <f>IFERROR(PIMExport!U175*1,IFERROR(SUBSTITUTE(PIMExport!U175,".",",")*1,PIMExport!U175))</f>
        <v>0.02</v>
      </c>
      <c r="V177" s="47">
        <f>IFERROR(PIMExport!V175*1,IFERROR(SUBSTITUTE(PIMExport!V175,".",",")*1,PIMExport!V175))</f>
        <v>0</v>
      </c>
      <c r="W177" s="47">
        <f>IFERROR(PIMExport!W175*1,IFERROR(SUBSTITUTE(PIMExport!W175,".",",")*1,PIMExport!W175))</f>
        <v>0</v>
      </c>
      <c r="X177" s="47">
        <f>IFERROR(PIMExport!X175*1,IFERROR(SUBSTITUTE(PIMExport!X175,".",",")*1,PIMExport!X175))</f>
        <v>0</v>
      </c>
      <c r="Y177" s="47">
        <f>IFERROR(PIMExport!Y175*1,IFERROR(SUBSTITUTE(PIMExport!Y175,".",",")*1,PIMExport!Y175))</f>
        <v>1000</v>
      </c>
      <c r="Z177" s="47">
        <f>IFERROR(PIMExport!Z175*1,IFERROR(SUBSTITUTE(PIMExport!Z175,".",",")*1,PIMExport!Z175))</f>
        <v>0</v>
      </c>
      <c r="AA177" s="47">
        <f>IFERROR(PIMExport!AA175*1,IFERROR(SUBSTITUTE(PIMExport!AA175,".",",")*1,PIMExport!AA175))</f>
        <v>0</v>
      </c>
      <c r="AB177" s="47">
        <f>IFERROR(PIMExport!AB175*1,IFERROR(SUBSTITUTE(PIMExport!AB175,".",",")*1,PIMExport!AB175))</f>
        <v>0</v>
      </c>
      <c r="AC177" s="47">
        <f>IFERROR(PIMExport!AC175*1,IFERROR(SUBSTITUTE(PIMExport!AC175,".",",")*1,PIMExport!AC175))</f>
        <v>0</v>
      </c>
      <c r="AD177" s="47">
        <f>IFERROR(PIMExport!AD175*1,IFERROR(SUBSTITUTE(PIMExport!AD175,".",",")*1,PIMExport!AD175))</f>
        <v>0</v>
      </c>
      <c r="AE177" s="47">
        <f>IFERROR(PIMExport!AE175*1,IFERROR(SUBSTITUTE(PIMExport!AE175,".",",")*1,PIMExport!AE175))</f>
        <v>675</v>
      </c>
      <c r="AF177" s="47">
        <f>IFERROR(PIMExport!AF175*1,IFERROR(SUBSTITUTE(PIMExport!AF175,".",",")*1,PIMExport!AF175))</f>
        <v>675</v>
      </c>
      <c r="AG177" s="47">
        <f>IFERROR(PIMExport!AG175*1,IFERROR(SUBSTITUTE(PIMExport!AG175,".",",")*1,PIMExport!AG175))</f>
        <v>9</v>
      </c>
      <c r="AH177" s="47">
        <f>IFERROR(PIMExport!AH175*1,IFERROR(SUBSTITUTE(PIMExport!AH175,".",",")*1,PIMExport!AH175))</f>
        <v>0</v>
      </c>
      <c r="AI177" s="47">
        <f>IFERROR(PIMExport!AI175*1,IFERROR(SUBSTITUTE(PIMExport!AI175,".",",")*1,PIMExport!AI175))</f>
        <v>0</v>
      </c>
      <c r="AJ177" s="47">
        <f>IFERROR(PIMExport!AJ175*1,IFERROR(SUBSTITUTE(PIMExport!AJ175,".",",")*1,PIMExport!AJ175))</f>
        <v>0.67500000000000004</v>
      </c>
      <c r="AK177" s="47">
        <f>IFERROR(PIMExport!AK175*1,IFERROR(SUBSTITUTE(PIMExport!AK175,".",",")*1,PIMExport!AK175))</f>
        <v>0.67500000000000004</v>
      </c>
      <c r="AL177" s="47">
        <f>IFERROR(PIMExport!AL175*1,IFERROR(SUBSTITUTE(PIMExport!AL175,".",",")*1,PIMExport!AL175))</f>
        <v>0.5</v>
      </c>
      <c r="AM177" s="47">
        <f>IFERROR(PIMExport!AM175*1,IFERROR(SUBSTITUTE(PIMExport!AM175,".",",")*1,PIMExport!AM175))</f>
        <v>8</v>
      </c>
      <c r="AN177" s="47">
        <f>IFERROR(PIMExport!AN175*1,IFERROR(SUBSTITUTE(PIMExport!AN175,".",",")*1,PIMExport!AN175))</f>
        <v>2</v>
      </c>
      <c r="AO177" s="47">
        <f>IFERROR(PIMExport!AO175*1,IFERROR(SUBSTITUTE(PIMExport!AO175,".",",")*1,PIMExport!AO175))</f>
        <v>4700</v>
      </c>
      <c r="AP177" s="47">
        <f>IFERROR(PIMExport!AP175*1,IFERROR(SUBSTITUTE(PIMExport!AP175,".",",")*1,PIMExport!AP175))</f>
        <v>0</v>
      </c>
      <c r="AQ177" s="47">
        <f>IFERROR(PIMExport!AQ175*1,IFERROR(SUBSTITUTE(PIMExport!AQ175,".",",")*1,PIMExport!AQ175))</f>
        <v>0</v>
      </c>
      <c r="AR177" s="47">
        <f>IFERROR(PIMExport!AR175*1,IFERROR(SUBSTITUTE(PIMExport!AR175,".",",")*1,PIMExport!AR175))</f>
        <v>0</v>
      </c>
      <c r="AS177" s="47">
        <f>IFERROR(PIMExport!AS175*1,IFERROR(SUBSTITUTE(PIMExport!AS175,".",",")*1,PIMExport!AS175))</f>
        <v>0</v>
      </c>
      <c r="AT177" s="47">
        <f>IFERROR(PIMExport!AT175*1,IFERROR(SUBSTITUTE(PIMExport!AT175,".",",")*1,PIMExport!AT175))</f>
        <v>0</v>
      </c>
      <c r="AU177" s="47">
        <f>IFERROR(PIMExport!AU175*1,IFERROR(SUBSTITUTE(PIMExport!AU175,".",",")*1,PIMExport!AU175))</f>
        <v>0</v>
      </c>
      <c r="AV177" s="47">
        <f>IFERROR(PIMExport!AV175*1,IFERROR(SUBSTITUTE(PIMExport!AV175,".",",")*1,PIMExport!AV175))</f>
        <v>0</v>
      </c>
      <c r="AW177" s="47">
        <f>IFERROR(PIMExport!AW175*1,IFERROR(SUBSTITUTE(PIMExport!AW175,".",",")*1,PIMExport!AW175))</f>
        <v>0</v>
      </c>
      <c r="AX177" s="47">
        <f>IFERROR(PIMExport!AX175*1,IFERROR(SUBSTITUTE(PIMExport!AX175,".",",")*1,PIMExport!AX175))</f>
        <v>0</v>
      </c>
      <c r="AY177" s="47">
        <f>IFERROR(PIMExport!AY175*1,IFERROR(SUBSTITUTE(PIMExport!AY175,".",",")*1,PIMExport!AY175))</f>
        <v>0</v>
      </c>
      <c r="AZ177" s="47">
        <f>IFERROR(PIMExport!AZ175*1,IFERROR(SUBSTITUTE(PIMExport!AZ175,".",",")*1,PIMExport!AZ175))</f>
        <v>10100</v>
      </c>
      <c r="BA177" s="47">
        <f>IFERROR(PIMExport!BA175*1,IFERROR(SUBSTITUTE(PIMExport!BA175,".",",")*1,PIMExport!BA175))</f>
        <v>0</v>
      </c>
      <c r="BB177" s="47">
        <f>IFERROR(PIMExport!BB175*1,IFERROR(SUBSTITUTE(PIMExport!BB175,".",",")*1,PIMExport!BB175))</f>
        <v>0</v>
      </c>
      <c r="BC177" s="47">
        <f>IFERROR(PIMExport!BC175*1,IFERROR(SUBSTITUTE(PIMExport!BC175,".",",")*1,PIMExport!BC175))</f>
        <v>0</v>
      </c>
      <c r="BD177" s="47">
        <f>IFERROR(PIMExport!BD175*1,IFERROR(SUBSTITUTE(PIMExport!BD175,".",",")*1,PIMExport!BD175))</f>
        <v>0</v>
      </c>
      <c r="BE177" s="47">
        <f>IFERROR(PIMExport!BE175*1,IFERROR(SUBSTITUTE(PIMExport!BE175,".",",")*1,PIMExport!BE175))</f>
        <v>0</v>
      </c>
      <c r="BF177" s="47">
        <f>IFERROR(PIMExport!BF175*1,IFERROR(SUBSTITUTE(PIMExport!BF175,".",",")*1,PIMExport!BF175))</f>
        <v>67</v>
      </c>
      <c r="BG177" s="47">
        <f>IFERROR(PIMExport!BG175*1,IFERROR(SUBSTITUTE(PIMExport!BG175,".",",")*1,PIMExport!BG175))</f>
        <v>368</v>
      </c>
      <c r="BH177" s="47">
        <f>IFERROR(PIMExport!BH175*1,IFERROR(SUBSTITUTE(PIMExport!BH175,".",",")*1,PIMExport!BH175))</f>
        <v>0</v>
      </c>
      <c r="BI177" s="47">
        <f>IFERROR(PIMExport!BI175*1,IFERROR(SUBSTITUTE(PIMExport!BI175,".",",")*1,PIMExport!BI175))</f>
        <v>0</v>
      </c>
      <c r="BJ177" s="47">
        <f>IFERROR(PIMExport!BJ175*1,IFERROR(SUBSTITUTE(PIMExport!BJ175,".",",")*1,PIMExport!BJ175))</f>
        <v>0</v>
      </c>
      <c r="BK177" s="47">
        <f>IFERROR(PIMExport!BK175*1,IFERROR(SUBSTITUTE(PIMExport!BK175,".",",")*1,PIMExport!BK175))</f>
        <v>0</v>
      </c>
      <c r="BL177" s="47">
        <f>IFERROR(PIMExport!BL175*1,IFERROR(SUBSTITUTE(PIMExport!BL175,".",",")*1,PIMExport!BL175))</f>
        <v>0</v>
      </c>
      <c r="BM177" s="47">
        <f>IFERROR(PIMExport!BM175*1,IFERROR(SUBSTITUTE(PIMExport!BM175,".",",")*1,PIMExport!BM175))</f>
        <v>0</v>
      </c>
      <c r="BN177" s="47">
        <f>IFERROR(PIMExport!BN175*1,IFERROR(SUBSTITUTE(PIMExport!BN175,".",",")*1,PIMExport!BN175))</f>
        <v>0</v>
      </c>
      <c r="BO177" s="47">
        <f>IFERROR(PIMExport!BO175*1,IFERROR(SUBSTITUTE(PIMExport!BO175,".",",")*1,PIMExport!BO175))</f>
        <v>0</v>
      </c>
      <c r="BP177" s="47">
        <f>IFERROR(PIMExport!BP175*1,IFERROR(SUBSTITUTE(PIMExport!BP175,".",",")*1,PIMExport!BP175))</f>
        <v>0</v>
      </c>
      <c r="BQ177" s="47">
        <f>IFERROR(PIMExport!BQ175*1,IFERROR(SUBSTITUTE(PIMExport!BQ175,".",",")*1,PIMExport!BQ175))</f>
        <v>0</v>
      </c>
      <c r="BR177" s="47">
        <f>IFERROR(PIMExport!BR175*1,IFERROR(SUBSTITUTE(PIMExport!BR175,".",",")*1,PIMExport!BR175))</f>
        <v>0</v>
      </c>
      <c r="BS177" s="47">
        <f>IFERROR(PIMExport!BS175*1,IFERROR(SUBSTITUTE(PIMExport!BS175,".",",")*1,PIMExport!BS175))</f>
        <v>0</v>
      </c>
      <c r="BT177" s="47">
        <f>IFERROR(PIMExport!BT175*1,IFERROR(SUBSTITUTE(PIMExport!BT175,".",",")*1,PIMExport!BT175))</f>
        <v>0</v>
      </c>
      <c r="BU177" s="47">
        <f>IFERROR(PIMExport!BU175*1,IFERROR(SUBSTITUTE(PIMExport!BU175,".",",")*1,PIMExport!BU175))</f>
        <v>0</v>
      </c>
      <c r="BV177" s="47">
        <f>IFERROR(PIMExport!BV175*1,IFERROR(SUBSTITUTE(PIMExport!BV175,".",",")*1,PIMExport!BV175))</f>
        <v>0</v>
      </c>
      <c r="BW177" s="47">
        <f>IFERROR(PIMExport!BW175*1,IFERROR(SUBSTITUTE(PIMExport!BW175,".",",")*1,PIMExport!BW175))</f>
        <v>0</v>
      </c>
      <c r="BX177" s="47">
        <f>IFERROR(PIMExport!BX175*1,IFERROR(SUBSTITUTE(PIMExport!BX175,".",",")*1,PIMExport!BX175))</f>
        <v>0</v>
      </c>
      <c r="BY177" s="47">
        <f>IFERROR(PIMExport!BY175*1,IFERROR(SUBSTITUTE(PIMExport!BY175,".",",")*1,PIMExport!BY175))</f>
        <v>0</v>
      </c>
      <c r="BZ177" s="47">
        <f>IFERROR(PIMExport!BZ175*1,IFERROR(SUBSTITUTE(PIMExport!BZ175,".",",")*1,PIMExport!BZ175))</f>
        <v>0</v>
      </c>
      <c r="CA177" s="47">
        <f>IFERROR(PIMExport!CA175*1,IFERROR(SUBSTITUTE(PIMExport!CA175,".",",")*1,PIMExport!CA175))</f>
        <v>0</v>
      </c>
      <c r="CB177" s="47">
        <f>IFERROR(PIMExport!CB175*1,IFERROR(SUBSTITUTE(PIMExport!CB175,".",",")*1,PIMExport!CB175))</f>
        <v>0</v>
      </c>
      <c r="CC177" s="47">
        <f>IFERROR(PIMExport!CC175*1,IFERROR(SUBSTITUTE(PIMExport!CC175,".",",")*1,PIMExport!CC175))</f>
        <v>0</v>
      </c>
      <c r="CD177" s="47">
        <f>IFERROR(PIMExport!CD175*1,IFERROR(SUBSTITUTE(PIMExport!CD175,".",",")*1,PIMExport!CD175))</f>
        <v>0</v>
      </c>
      <c r="CE177" s="47">
        <f>IFERROR(PIMExport!CE175*1,IFERROR(SUBSTITUTE(PIMExport!CE175,".",",")*1,PIMExport!CE175))</f>
        <v>0</v>
      </c>
      <c r="CF177" s="47">
        <f>IFERROR(PIMExport!CF175*1,IFERROR(SUBSTITUTE(PIMExport!CF175,".",",")*1,PIMExport!CF175))</f>
        <v>0</v>
      </c>
      <c r="CG177" s="47">
        <f>IFERROR(PIMExport!CG175*1,IFERROR(SUBSTITUTE(PIMExport!CG175,".",",")*1,PIMExport!CG175))</f>
        <v>0</v>
      </c>
      <c r="CH177" s="47">
        <f>IFERROR(PIMExport!CH175*1,IFERROR(SUBSTITUTE(PIMExport!CH175,".",",")*1,PIMExport!CH175))</f>
        <v>0</v>
      </c>
      <c r="CI177" s="47">
        <f>IFERROR(PIMExport!CI175*1,IFERROR(SUBSTITUTE(PIMExport!CI175,".",",")*1,PIMExport!CI175))</f>
        <v>0</v>
      </c>
      <c r="CJ177" s="47">
        <f>IFERROR(PIMExport!CJ175*1,IFERROR(SUBSTITUTE(PIMExport!CJ175,".",",")*1,PIMExport!CJ175))</f>
        <v>0</v>
      </c>
      <c r="CK177" s="47">
        <f>IFERROR(PIMExport!CK175*1,IFERROR(SUBSTITUTE(PIMExport!CK175,".",",")*1,PIMExport!CK175))</f>
        <v>0</v>
      </c>
      <c r="CL177" s="47">
        <f>IFERROR(PIMExport!CL175*1,IFERROR(SUBSTITUTE(PIMExport!CL175,".",",")*1,PIMExport!CL175))</f>
        <v>0</v>
      </c>
      <c r="CM177" s="47">
        <f>IFERROR(PIMExport!CM175*1,IFERROR(SUBSTITUTE(PIMExport!CM175,".",",")*1,PIMExport!CM175))</f>
        <v>0</v>
      </c>
      <c r="CN177" s="47">
        <f>IFERROR(PIMExport!CN175*1,IFERROR(SUBSTITUTE(PIMExport!CN175,".",",")*1,PIMExport!CN175))</f>
        <v>0</v>
      </c>
      <c r="CO177" s="47">
        <f>IFERROR(PIMExport!CO175*1,IFERROR(SUBSTITUTE(PIMExport!CO175,".",",")*1,PIMExport!CO175))</f>
        <v>0</v>
      </c>
      <c r="CP177" s="47">
        <f>IFERROR(PIMExport!CP175*1,IFERROR(SUBSTITUTE(PIMExport!CP175,".",",")*1,PIMExport!CP175))</f>
        <v>0</v>
      </c>
      <c r="CQ177" s="47">
        <f>IFERROR(PIMExport!CQ175*1,IFERROR(SUBSTITUTE(PIMExport!CQ175,".",",")*1,PIMExport!CQ175))</f>
        <v>0</v>
      </c>
      <c r="CR177" s="47">
        <f>IFERROR(PIMExport!CR175*1,IFERROR(SUBSTITUTE(PIMExport!CR175,".",",")*1,PIMExport!CR175))</f>
        <v>0</v>
      </c>
      <c r="CS177" s="47">
        <f>IFERROR(PIMExport!CS175*1,IFERROR(SUBSTITUTE(PIMExport!CS175,".",",")*1,PIMExport!CS175))</f>
        <v>0</v>
      </c>
      <c r="CT177" s="47">
        <f>IFERROR(PIMExport!CT175*1,IFERROR(SUBSTITUTE(PIMExport!CT175,".",",")*1,PIMExport!CT175))</f>
        <v>0</v>
      </c>
      <c r="CU177" s="47">
        <f>IFERROR(PIMExport!CU175*1,IFERROR(SUBSTITUTE(PIMExport!CU175,".",",")*1,PIMExport!CU175))</f>
        <v>10</v>
      </c>
      <c r="CV177" s="47">
        <f>IFERROR(PIMExport!CV175*1,IFERROR(SUBSTITUTE(PIMExport!CV175,".",",")*1,PIMExport!CV175))</f>
        <v>15400</v>
      </c>
      <c r="CW177" s="47">
        <f>IFERROR(PIMExport!CW175*1,IFERROR(SUBSTITUTE(PIMExport!CW175,".",",")*1,PIMExport!CW175))</f>
        <v>4.1E-5</v>
      </c>
      <c r="CX177" s="47">
        <f>IFERROR(PIMExport!CX175*1,IFERROR(SUBSTITUTE(PIMExport!CX175,".",",")*1,PIMExport!CX175))</f>
        <v>0</v>
      </c>
      <c r="CY177" s="47">
        <f>IFERROR(PIMExport!CY175*1,IFERROR(SUBSTITUTE(PIMExport!CY175,".",",")*1,PIMExport!CY175))</f>
        <v>0</v>
      </c>
      <c r="CZ177" s="47">
        <f>IFERROR(PIMExport!CZ175*1,IFERROR(SUBSTITUTE(PIMExport!CZ175,".",",")*1,PIMExport!CZ175))</f>
        <v>10100</v>
      </c>
      <c r="DA177" s="47">
        <f>IFERROR(PIMExport!DA175*1,IFERROR(SUBSTITUTE(PIMExport!DA175,".",",")*1,PIMExport!DA175))</f>
        <v>200</v>
      </c>
      <c r="DB177" s="47">
        <f>IFERROR(PIMExport!DB175*1,IFERROR(SUBSTITUTE(PIMExport!DB175,".",",")*1,PIMExport!DB175))</f>
        <v>0</v>
      </c>
      <c r="DC177" s="47">
        <f>IFERROR(PIMExport!DC175*1,IFERROR(SUBSTITUTE(PIMExport!DC175,".",",")*1,PIMExport!DC175))</f>
        <v>14.29</v>
      </c>
      <c r="DD177" s="47">
        <f>IFERROR(PIMExport!DD175*1,IFERROR(SUBSTITUTE(PIMExport!DD175,".",",")*1,PIMExport!DD175))</f>
        <v>2</v>
      </c>
      <c r="DE177" s="47">
        <f>IFERROR(PIMExport!DE175*1,IFERROR(SUBSTITUTE(PIMExport!DE175,".",",")*1,PIMExport!DE175))</f>
        <v>0</v>
      </c>
      <c r="DF177" s="47">
        <f>IFERROR(PIMExport!DF175*1,IFERROR(SUBSTITUTE(PIMExport!DF175,".",",")*1,PIMExport!DF175))</f>
        <v>0</v>
      </c>
      <c r="DG177" s="47">
        <f>IFERROR(PIMExport!DG175*1,IFERROR(SUBSTITUTE(PIMExport!DG175,".",",")*1,PIMExport!DG175))</f>
        <v>0</v>
      </c>
      <c r="DH177" s="47" t="str">
        <f>IFERROR(PIMExport!DH175*1,IFERROR(SUBSTITUTE(PIMExport!DH175,".",",")*1,PIMExport!DH175))</f>
        <v>Equal to or better than 0.100 mm</v>
      </c>
      <c r="DI177" s="47">
        <f>IFERROR(PIMExport!DI175*1,IFERROR(SUBSTITUTE(PIMExport!DI175,".",",")*1,PIMExport!DI175))</f>
        <v>0</v>
      </c>
      <c r="DJ177" s="47" t="str">
        <f>IFERROR(PIMExport!DJ175*1,IFERROR(SUBSTITUTE(PIMExport!DJ175,".",",")*1,PIMExport!DJ175))</f>
        <v>58 x 55 mm</v>
      </c>
      <c r="DK177" s="47" t="str">
        <f>IFERROR(PIMExport!DK175*1,IFERROR(SUBSTITUTE(PIMExport!DK175,".",",")*1,PIMExport!DK175))</f>
        <v>16 mm</v>
      </c>
      <c r="DL177" s="47">
        <f>IFERROR(PIMExport!DL175*1,IFERROR(SUBSTITUTE(PIMExport!DL175,".",",")*1,PIMExport!DL175))</f>
        <v>384</v>
      </c>
      <c r="DM177" s="47">
        <f>IFERROR(PIMExport!DM175*1,IFERROR(SUBSTITUTE(PIMExport!DM175,".",",")*1,PIMExport!DM175))</f>
        <v>3368</v>
      </c>
      <c r="DN177" s="47">
        <f>IFERROR(PIMExport!DN175*1,IFERROR(SUBSTITUTE(PIMExport!DN175,".",",")*1,PIMExport!DN175))</f>
        <v>0</v>
      </c>
      <c r="DO177" s="47">
        <f>IFERROR(PIMExport!DO175*1,IFERROR(SUBSTITUTE(PIMExport!DO175,".",",")*1,PIMExport!DO175))</f>
        <v>0</v>
      </c>
    </row>
    <row r="178" spans="1:119">
      <c r="A178" s="47" t="str">
        <f>IFERROR(PIMExport!A176*1,IFERROR(SUBSTITUTE(PIMExport!A176,".",",")*1,PIMExport!A176))</f>
        <v>MF06S10Z200_S</v>
      </c>
      <c r="B178" s="47" t="str">
        <f>IFERROR(PIMExport!B176*1,IFERROR(SUBSTITUTE(PIMExport!B176,".",",")*1,PIMExport!B176))</f>
        <v>BallScrew</v>
      </c>
      <c r="C178" s="47" t="str">
        <f>IFERROR(PIMExport!C176*1,IFERROR(SUBSTITUTE(PIMExport!C176,".",",")*1,PIMExport!C176))</f>
        <v>Ball Guide</v>
      </c>
      <c r="D178" s="47">
        <f>IFERROR(PIMExport!D176*1,IFERROR(SUBSTITUTE(PIMExport!D176,".",",")*1,PIMExport!D176))</f>
        <v>2444</v>
      </c>
      <c r="E178" s="47">
        <f>IFERROR(PIMExport!E176*1,IFERROR(SUBSTITUTE(PIMExport!E176,".",",")*1,PIMExport!E176))</f>
        <v>1.2</v>
      </c>
      <c r="F178" s="47">
        <f>IFERROR(PIMExport!F176*1,IFERROR(SUBSTITUTE(PIMExport!F176,".",",")*1,PIMExport!F176))</f>
        <v>0.83</v>
      </c>
      <c r="G178" s="47">
        <f>IFERROR(PIMExport!G176*1,IFERROR(SUBSTITUTE(PIMExport!G176,".",",")*1,PIMExport!G176))</f>
        <v>3.9</v>
      </c>
      <c r="H178" s="47">
        <f>IFERROR(PIMExport!H176*1,IFERROR(SUBSTITUTE(PIMExport!H176,".",",")*1,PIMExport!H176))</f>
        <v>0.56000000000000005</v>
      </c>
      <c r="I178" s="47">
        <f>IFERROR(PIMExport!I176*1,IFERROR(SUBSTITUTE(PIMExport!I176,".",",")*1,PIMExport!I176))</f>
        <v>200</v>
      </c>
      <c r="J178" s="47">
        <f>IFERROR(PIMExport!J176*1,IFERROR(SUBSTITUTE(PIMExport!J176,".",",")*1,PIMExport!J176))</f>
        <v>14.2</v>
      </c>
      <c r="K178" s="47">
        <f>IFERROR(PIMExport!K176*1,IFERROR(SUBSTITUTE(PIMExport!K176,".",",")*1,PIMExport!K176))</f>
        <v>41.5</v>
      </c>
      <c r="L178" s="47">
        <f>IFERROR(PIMExport!L176*1,IFERROR(SUBSTITUTE(PIMExport!L176,".",",")*1,PIMExport!L176))</f>
        <v>6.4999999999999996E-6</v>
      </c>
      <c r="M178" s="47">
        <f>IFERROR(PIMExport!M176*1,IFERROR(SUBSTITUTE(PIMExport!M176,".",",")*1,PIMExport!M176))</f>
        <v>0.9</v>
      </c>
      <c r="N178" s="47">
        <f>IFERROR(PIMExport!N176*1,IFERROR(SUBSTITUTE(PIMExport!N176,".",",")*1,PIMExport!N176))</f>
        <v>99999</v>
      </c>
      <c r="O178" s="47">
        <f>IFERROR(PIMExport!O176*1,IFERROR(SUBSTITUTE(PIMExport!O176,".",",")*1,PIMExport!O176))</f>
        <v>99999</v>
      </c>
      <c r="P178" s="47">
        <f>IFERROR(PIMExport!P176*1,IFERROR(SUBSTITUTE(PIMExport!P176,".",",")*1,PIMExport!P176))</f>
        <v>500</v>
      </c>
      <c r="Q178" s="47">
        <f>IFERROR(PIMExport!Q176*1,IFERROR(SUBSTITUTE(PIMExport!Q176,".",",")*1,PIMExport!Q176))</f>
        <v>0.05</v>
      </c>
      <c r="R178" s="47">
        <f>IFERROR(PIMExport!R176*1,IFERROR(SUBSTITUTE(PIMExport!R176,".",",")*1,PIMExport!R176))</f>
        <v>0.05</v>
      </c>
      <c r="S178" s="47">
        <f>IFERROR(PIMExport!S176*1,IFERROR(SUBSTITUTE(PIMExport!S176,".",",")*1,PIMExport!S176))</f>
        <v>0.05</v>
      </c>
      <c r="T178" s="47">
        <f>IFERROR(PIMExport!T176*1,IFERROR(SUBSTITUTE(PIMExport!T176,".",",")*1,PIMExport!T176))</f>
        <v>2</v>
      </c>
      <c r="U178" s="47">
        <f>IFERROR(PIMExport!U176*1,IFERROR(SUBSTITUTE(PIMExport!U176,".",",")*1,PIMExport!U176))</f>
        <v>0.02</v>
      </c>
      <c r="V178" s="47">
        <f>IFERROR(PIMExport!V176*1,IFERROR(SUBSTITUTE(PIMExport!V176,".",",")*1,PIMExport!V176))</f>
        <v>0</v>
      </c>
      <c r="W178" s="47">
        <f>IFERROR(PIMExport!W176*1,IFERROR(SUBSTITUTE(PIMExport!W176,".",",")*1,PIMExport!W176))</f>
        <v>0</v>
      </c>
      <c r="X178" s="47">
        <f>IFERROR(PIMExport!X176*1,IFERROR(SUBSTITUTE(PIMExport!X176,".",",")*1,PIMExport!X176))</f>
        <v>0</v>
      </c>
      <c r="Y178" s="47">
        <f>IFERROR(PIMExport!Y176*1,IFERROR(SUBSTITUTE(PIMExport!Y176,".",",")*1,PIMExport!Y176))</f>
        <v>1000</v>
      </c>
      <c r="Z178" s="47">
        <f>IFERROR(PIMExport!Z176*1,IFERROR(SUBSTITUTE(PIMExport!Z176,".",",")*1,PIMExport!Z176))</f>
        <v>0</v>
      </c>
      <c r="AA178" s="47">
        <f>IFERROR(PIMExport!AA176*1,IFERROR(SUBSTITUTE(PIMExport!AA176,".",",")*1,PIMExport!AA176))</f>
        <v>0</v>
      </c>
      <c r="AB178" s="47">
        <f>IFERROR(PIMExport!AB176*1,IFERROR(SUBSTITUTE(PIMExport!AB176,".",",")*1,PIMExport!AB176))</f>
        <v>0</v>
      </c>
      <c r="AC178" s="47">
        <f>IFERROR(PIMExport!AC176*1,IFERROR(SUBSTITUTE(PIMExport!AC176,".",",")*1,PIMExport!AC176))</f>
        <v>0</v>
      </c>
      <c r="AD178" s="47">
        <f>IFERROR(PIMExport!AD176*1,IFERROR(SUBSTITUTE(PIMExport!AD176,".",",")*1,PIMExport!AD176))</f>
        <v>0</v>
      </c>
      <c r="AE178" s="47">
        <f>IFERROR(PIMExport!AE176*1,IFERROR(SUBSTITUTE(PIMExport!AE176,".",",")*1,PIMExport!AE176))</f>
        <v>675</v>
      </c>
      <c r="AF178" s="47">
        <f>IFERROR(PIMExport!AF176*1,IFERROR(SUBSTITUTE(PIMExport!AF176,".",",")*1,PIMExport!AF176))</f>
        <v>675</v>
      </c>
      <c r="AG178" s="47">
        <f>IFERROR(PIMExport!AG176*1,IFERROR(SUBSTITUTE(PIMExport!AG176,".",",")*1,PIMExport!AG176))</f>
        <v>9</v>
      </c>
      <c r="AH178" s="47">
        <f>IFERROR(PIMExport!AH176*1,IFERROR(SUBSTITUTE(PIMExport!AH176,".",",")*1,PIMExport!AH176))</f>
        <v>0</v>
      </c>
      <c r="AI178" s="47">
        <f>IFERROR(PIMExport!AI176*1,IFERROR(SUBSTITUTE(PIMExport!AI176,".",",")*1,PIMExport!AI176))</f>
        <v>0</v>
      </c>
      <c r="AJ178" s="47">
        <f>IFERROR(PIMExport!AJ176*1,IFERROR(SUBSTITUTE(PIMExport!AJ176,".",",")*1,PIMExport!AJ176))</f>
        <v>0.67500000000000004</v>
      </c>
      <c r="AK178" s="47">
        <f>IFERROR(PIMExport!AK176*1,IFERROR(SUBSTITUTE(PIMExport!AK176,".",",")*1,PIMExport!AK176))</f>
        <v>0.67500000000000004</v>
      </c>
      <c r="AL178" s="47">
        <f>IFERROR(PIMExport!AL176*1,IFERROR(SUBSTITUTE(PIMExport!AL176,".",",")*1,PIMExport!AL176))</f>
        <v>0.5</v>
      </c>
      <c r="AM178" s="47">
        <f>IFERROR(PIMExport!AM176*1,IFERROR(SUBSTITUTE(PIMExport!AM176,".",",")*1,PIMExport!AM176))</f>
        <v>8</v>
      </c>
      <c r="AN178" s="47">
        <f>IFERROR(PIMExport!AN176*1,IFERROR(SUBSTITUTE(PIMExport!AN176,".",",")*1,PIMExport!AN176))</f>
        <v>2</v>
      </c>
      <c r="AO178" s="47">
        <f>IFERROR(PIMExport!AO176*1,IFERROR(SUBSTITUTE(PIMExport!AO176,".",",")*1,PIMExport!AO176))</f>
        <v>4700</v>
      </c>
      <c r="AP178" s="47">
        <f>IFERROR(PIMExport!AP176*1,IFERROR(SUBSTITUTE(PIMExport!AP176,".",",")*1,PIMExport!AP176))</f>
        <v>0</v>
      </c>
      <c r="AQ178" s="47">
        <f>IFERROR(PIMExport!AQ176*1,IFERROR(SUBSTITUTE(PIMExport!AQ176,".",",")*1,PIMExport!AQ176))</f>
        <v>0</v>
      </c>
      <c r="AR178" s="47">
        <f>IFERROR(PIMExport!AR176*1,IFERROR(SUBSTITUTE(PIMExport!AR176,".",",")*1,PIMExport!AR176))</f>
        <v>0</v>
      </c>
      <c r="AS178" s="47">
        <f>IFERROR(PIMExport!AS176*1,IFERROR(SUBSTITUTE(PIMExport!AS176,".",",")*1,PIMExport!AS176))</f>
        <v>0</v>
      </c>
      <c r="AT178" s="47">
        <f>IFERROR(PIMExport!AT176*1,IFERROR(SUBSTITUTE(PIMExport!AT176,".",",")*1,PIMExport!AT176))</f>
        <v>0</v>
      </c>
      <c r="AU178" s="47">
        <f>IFERROR(PIMExport!AU176*1,IFERROR(SUBSTITUTE(PIMExport!AU176,".",",")*1,PIMExport!AU176))</f>
        <v>0</v>
      </c>
      <c r="AV178" s="47">
        <f>IFERROR(PIMExport!AV176*1,IFERROR(SUBSTITUTE(PIMExport!AV176,".",",")*1,PIMExport!AV176))</f>
        <v>0</v>
      </c>
      <c r="AW178" s="47">
        <f>IFERROR(PIMExport!AW176*1,IFERROR(SUBSTITUTE(PIMExport!AW176,".",",")*1,PIMExport!AW176))</f>
        <v>0</v>
      </c>
      <c r="AX178" s="47">
        <f>IFERROR(PIMExport!AX176*1,IFERROR(SUBSTITUTE(PIMExport!AX176,".",",")*1,PIMExport!AX176))</f>
        <v>0</v>
      </c>
      <c r="AY178" s="47">
        <f>IFERROR(PIMExport!AY176*1,IFERROR(SUBSTITUTE(PIMExport!AY176,".",",")*1,PIMExport!AY176))</f>
        <v>0</v>
      </c>
      <c r="AZ178" s="47">
        <f>IFERROR(PIMExport!AZ176*1,IFERROR(SUBSTITUTE(PIMExport!AZ176,".",",")*1,PIMExport!AZ176))</f>
        <v>10100</v>
      </c>
      <c r="BA178" s="47">
        <f>IFERROR(PIMExport!BA176*1,IFERROR(SUBSTITUTE(PIMExport!BA176,".",",")*1,PIMExport!BA176))</f>
        <v>0</v>
      </c>
      <c r="BB178" s="47">
        <f>IFERROR(PIMExport!BB176*1,IFERROR(SUBSTITUTE(PIMExport!BB176,".",",")*1,PIMExport!BB176))</f>
        <v>0</v>
      </c>
      <c r="BC178" s="47">
        <f>IFERROR(PIMExport!BC176*1,IFERROR(SUBSTITUTE(PIMExport!BC176,".",",")*1,PIMExport!BC176))</f>
        <v>0</v>
      </c>
      <c r="BD178" s="47">
        <f>IFERROR(PIMExport!BD176*1,IFERROR(SUBSTITUTE(PIMExport!BD176,".",",")*1,PIMExport!BD176))</f>
        <v>0</v>
      </c>
      <c r="BE178" s="47">
        <f>IFERROR(PIMExport!BE176*1,IFERROR(SUBSTITUTE(PIMExport!BE176,".",",")*1,PIMExport!BE176))</f>
        <v>0</v>
      </c>
      <c r="BF178" s="47">
        <f>IFERROR(PIMExport!BF176*1,IFERROR(SUBSTITUTE(PIMExport!BF176,".",",")*1,PIMExport!BF176))</f>
        <v>67</v>
      </c>
      <c r="BG178" s="47">
        <f>IFERROR(PIMExport!BG176*1,IFERROR(SUBSTITUTE(PIMExport!BG176,".",",")*1,PIMExport!BG176))</f>
        <v>264</v>
      </c>
      <c r="BH178" s="47">
        <f>IFERROR(PIMExport!BH176*1,IFERROR(SUBSTITUTE(PIMExport!BH176,".",",")*1,PIMExport!BH176))</f>
        <v>0</v>
      </c>
      <c r="BI178" s="47">
        <f>IFERROR(PIMExport!BI176*1,IFERROR(SUBSTITUTE(PIMExport!BI176,".",",")*1,PIMExport!BI176))</f>
        <v>0</v>
      </c>
      <c r="BJ178" s="47">
        <f>IFERROR(PIMExport!BJ176*1,IFERROR(SUBSTITUTE(PIMExport!BJ176,".",",")*1,PIMExport!BJ176))</f>
        <v>0</v>
      </c>
      <c r="BK178" s="47">
        <f>IFERROR(PIMExport!BK176*1,IFERROR(SUBSTITUTE(PIMExport!BK176,".",",")*1,PIMExport!BK176))</f>
        <v>0</v>
      </c>
      <c r="BL178" s="47">
        <f>IFERROR(PIMExport!BL176*1,IFERROR(SUBSTITUTE(PIMExport!BL176,".",",")*1,PIMExport!BL176))</f>
        <v>0</v>
      </c>
      <c r="BM178" s="47">
        <f>IFERROR(PIMExport!BM176*1,IFERROR(SUBSTITUTE(PIMExport!BM176,".",",")*1,PIMExport!BM176))</f>
        <v>0</v>
      </c>
      <c r="BN178" s="47">
        <f>IFERROR(PIMExport!BN176*1,IFERROR(SUBSTITUTE(PIMExport!BN176,".",",")*1,PIMExport!BN176))</f>
        <v>0</v>
      </c>
      <c r="BO178" s="47">
        <f>IFERROR(PIMExport!BO176*1,IFERROR(SUBSTITUTE(PIMExport!BO176,".",",")*1,PIMExport!BO176))</f>
        <v>0</v>
      </c>
      <c r="BP178" s="47">
        <f>IFERROR(PIMExport!BP176*1,IFERROR(SUBSTITUTE(PIMExport!BP176,".",",")*1,PIMExport!BP176))</f>
        <v>0</v>
      </c>
      <c r="BQ178" s="47">
        <f>IFERROR(PIMExport!BQ176*1,IFERROR(SUBSTITUTE(PIMExport!BQ176,".",",")*1,PIMExport!BQ176))</f>
        <v>0</v>
      </c>
      <c r="BR178" s="47">
        <f>IFERROR(PIMExport!BR176*1,IFERROR(SUBSTITUTE(PIMExport!BR176,".",",")*1,PIMExport!BR176))</f>
        <v>0</v>
      </c>
      <c r="BS178" s="47">
        <f>IFERROR(PIMExport!BS176*1,IFERROR(SUBSTITUTE(PIMExport!BS176,".",",")*1,PIMExport!BS176))</f>
        <v>0</v>
      </c>
      <c r="BT178" s="47">
        <f>IFERROR(PIMExport!BT176*1,IFERROR(SUBSTITUTE(PIMExport!BT176,".",",")*1,PIMExport!BT176))</f>
        <v>0</v>
      </c>
      <c r="BU178" s="47">
        <f>IFERROR(PIMExport!BU176*1,IFERROR(SUBSTITUTE(PIMExport!BU176,".",",")*1,PIMExport!BU176))</f>
        <v>0</v>
      </c>
      <c r="BV178" s="47">
        <f>IFERROR(PIMExport!BV176*1,IFERROR(SUBSTITUTE(PIMExport!BV176,".",",")*1,PIMExport!BV176))</f>
        <v>0</v>
      </c>
      <c r="BW178" s="47">
        <f>IFERROR(PIMExport!BW176*1,IFERROR(SUBSTITUTE(PIMExport!BW176,".",",")*1,PIMExport!BW176))</f>
        <v>0</v>
      </c>
      <c r="BX178" s="47">
        <f>IFERROR(PIMExport!BX176*1,IFERROR(SUBSTITUTE(PIMExport!BX176,".",",")*1,PIMExport!BX176))</f>
        <v>0</v>
      </c>
      <c r="BY178" s="47">
        <f>IFERROR(PIMExport!BY176*1,IFERROR(SUBSTITUTE(PIMExport!BY176,".",",")*1,PIMExport!BY176))</f>
        <v>0</v>
      </c>
      <c r="BZ178" s="47">
        <f>IFERROR(PIMExport!BZ176*1,IFERROR(SUBSTITUTE(PIMExport!BZ176,".",",")*1,PIMExport!BZ176))</f>
        <v>0</v>
      </c>
      <c r="CA178" s="47">
        <f>IFERROR(PIMExport!CA176*1,IFERROR(SUBSTITUTE(PIMExport!CA176,".",",")*1,PIMExport!CA176))</f>
        <v>0</v>
      </c>
      <c r="CB178" s="47">
        <f>IFERROR(PIMExport!CB176*1,IFERROR(SUBSTITUTE(PIMExport!CB176,".",",")*1,PIMExport!CB176))</f>
        <v>0</v>
      </c>
      <c r="CC178" s="47">
        <f>IFERROR(PIMExport!CC176*1,IFERROR(SUBSTITUTE(PIMExport!CC176,".",",")*1,PIMExport!CC176))</f>
        <v>0</v>
      </c>
      <c r="CD178" s="47">
        <f>IFERROR(PIMExport!CD176*1,IFERROR(SUBSTITUTE(PIMExport!CD176,".",",")*1,PIMExport!CD176))</f>
        <v>0</v>
      </c>
      <c r="CE178" s="47">
        <f>IFERROR(PIMExport!CE176*1,IFERROR(SUBSTITUTE(PIMExport!CE176,".",",")*1,PIMExport!CE176))</f>
        <v>0</v>
      </c>
      <c r="CF178" s="47">
        <f>IFERROR(PIMExport!CF176*1,IFERROR(SUBSTITUTE(PIMExport!CF176,".",",")*1,PIMExport!CF176))</f>
        <v>0</v>
      </c>
      <c r="CG178" s="47">
        <f>IFERROR(PIMExport!CG176*1,IFERROR(SUBSTITUTE(PIMExport!CG176,".",",")*1,PIMExport!CG176))</f>
        <v>0</v>
      </c>
      <c r="CH178" s="47">
        <f>IFERROR(PIMExport!CH176*1,IFERROR(SUBSTITUTE(PIMExport!CH176,".",",")*1,PIMExport!CH176))</f>
        <v>0</v>
      </c>
      <c r="CI178" s="47">
        <f>IFERROR(PIMExport!CI176*1,IFERROR(SUBSTITUTE(PIMExport!CI176,".",",")*1,PIMExport!CI176))</f>
        <v>0</v>
      </c>
      <c r="CJ178" s="47">
        <f>IFERROR(PIMExport!CJ176*1,IFERROR(SUBSTITUTE(PIMExport!CJ176,".",",")*1,PIMExport!CJ176))</f>
        <v>0</v>
      </c>
      <c r="CK178" s="47">
        <f>IFERROR(PIMExport!CK176*1,IFERROR(SUBSTITUTE(PIMExport!CK176,".",",")*1,PIMExport!CK176))</f>
        <v>0</v>
      </c>
      <c r="CL178" s="47">
        <f>IFERROR(PIMExport!CL176*1,IFERROR(SUBSTITUTE(PIMExport!CL176,".",",")*1,PIMExport!CL176))</f>
        <v>0</v>
      </c>
      <c r="CM178" s="47">
        <f>IFERROR(PIMExport!CM176*1,IFERROR(SUBSTITUTE(PIMExport!CM176,".",",")*1,PIMExport!CM176))</f>
        <v>0</v>
      </c>
      <c r="CN178" s="47">
        <f>IFERROR(PIMExport!CN176*1,IFERROR(SUBSTITUTE(PIMExport!CN176,".",",")*1,PIMExport!CN176))</f>
        <v>0</v>
      </c>
      <c r="CO178" s="47">
        <f>IFERROR(PIMExport!CO176*1,IFERROR(SUBSTITUTE(PIMExport!CO176,".",",")*1,PIMExport!CO176))</f>
        <v>0</v>
      </c>
      <c r="CP178" s="47">
        <f>IFERROR(PIMExport!CP176*1,IFERROR(SUBSTITUTE(PIMExport!CP176,".",",")*1,PIMExport!CP176))</f>
        <v>0</v>
      </c>
      <c r="CQ178" s="47">
        <f>IFERROR(PIMExport!CQ176*1,IFERROR(SUBSTITUTE(PIMExport!CQ176,".",",")*1,PIMExport!CQ176))</f>
        <v>0</v>
      </c>
      <c r="CR178" s="47">
        <f>IFERROR(PIMExport!CR176*1,IFERROR(SUBSTITUTE(PIMExport!CR176,".",",")*1,PIMExport!CR176))</f>
        <v>0</v>
      </c>
      <c r="CS178" s="47">
        <f>IFERROR(PIMExport!CS176*1,IFERROR(SUBSTITUTE(PIMExport!CS176,".",",")*1,PIMExport!CS176))</f>
        <v>0</v>
      </c>
      <c r="CT178" s="47">
        <f>IFERROR(PIMExport!CT176*1,IFERROR(SUBSTITUTE(PIMExport!CT176,".",",")*1,PIMExport!CT176))</f>
        <v>0</v>
      </c>
      <c r="CU178" s="47">
        <f>IFERROR(PIMExport!CU176*1,IFERROR(SUBSTITUTE(PIMExport!CU176,".",",")*1,PIMExport!CU176))</f>
        <v>10</v>
      </c>
      <c r="CV178" s="47">
        <f>IFERROR(PIMExport!CV176*1,IFERROR(SUBSTITUTE(PIMExport!CV176,".",",")*1,PIMExport!CV176))</f>
        <v>15400</v>
      </c>
      <c r="CW178" s="47">
        <f>IFERROR(PIMExport!CW176*1,IFERROR(SUBSTITUTE(PIMExport!CW176,".",",")*1,PIMExport!CW176))</f>
        <v>4.1E-5</v>
      </c>
      <c r="CX178" s="47">
        <f>IFERROR(PIMExport!CX176*1,IFERROR(SUBSTITUTE(PIMExport!CX176,".",",")*1,PIMExport!CX176))</f>
        <v>0</v>
      </c>
      <c r="CY178" s="47">
        <f>IFERROR(PIMExport!CY176*1,IFERROR(SUBSTITUTE(PIMExport!CY176,".",",")*1,PIMExport!CY176))</f>
        <v>0</v>
      </c>
      <c r="CZ178" s="47">
        <f>IFERROR(PIMExport!CZ176*1,IFERROR(SUBSTITUTE(PIMExport!CZ176,".",",")*1,PIMExport!CZ176))</f>
        <v>10100</v>
      </c>
      <c r="DA178" s="47">
        <f>IFERROR(PIMExport!DA176*1,IFERROR(SUBSTITUTE(PIMExport!DA176,".",",")*1,PIMExport!DA176))</f>
        <v>200</v>
      </c>
      <c r="DB178" s="47">
        <f>IFERROR(PIMExport!DB176*1,IFERROR(SUBSTITUTE(PIMExport!DB176,".",",")*1,PIMExport!DB176))</f>
        <v>0</v>
      </c>
      <c r="DC178" s="47">
        <f>IFERROR(PIMExport!DC176*1,IFERROR(SUBSTITUTE(PIMExport!DC176,".",",")*1,PIMExport!DC176))</f>
        <v>14.29</v>
      </c>
      <c r="DD178" s="47">
        <f>IFERROR(PIMExport!DD176*1,IFERROR(SUBSTITUTE(PIMExport!DD176,".",",")*1,PIMExport!DD176))</f>
        <v>1</v>
      </c>
      <c r="DE178" s="47">
        <f>IFERROR(PIMExport!DE176*1,IFERROR(SUBSTITUTE(PIMExport!DE176,".",",")*1,PIMExport!DE176))</f>
        <v>0</v>
      </c>
      <c r="DF178" s="47">
        <f>IFERROR(PIMExport!DF176*1,IFERROR(SUBSTITUTE(PIMExport!DF176,".",",")*1,PIMExport!DF176))</f>
        <v>0</v>
      </c>
      <c r="DG178" s="47">
        <f>IFERROR(PIMExport!DG176*1,IFERROR(SUBSTITUTE(PIMExport!DG176,".",",")*1,PIMExport!DG176))</f>
        <v>0</v>
      </c>
      <c r="DH178" s="47" t="str">
        <f>IFERROR(PIMExport!DH176*1,IFERROR(SUBSTITUTE(PIMExport!DH176,".",",")*1,PIMExport!DH176))</f>
        <v>Equal to or better than 0.100 mm</v>
      </c>
      <c r="DI178" s="47">
        <f>IFERROR(PIMExport!DI176*1,IFERROR(SUBSTITUTE(PIMExport!DI176,".",",")*1,PIMExport!DI176))</f>
        <v>0</v>
      </c>
      <c r="DJ178" s="47" t="str">
        <f>IFERROR(PIMExport!DJ176*1,IFERROR(SUBSTITUTE(PIMExport!DJ176,".",",")*1,PIMExport!DJ176))</f>
        <v>58 x 55 mm</v>
      </c>
      <c r="DK178" s="47" t="str">
        <f>IFERROR(PIMExport!DK176*1,IFERROR(SUBSTITUTE(PIMExport!DK176,".",",")*1,PIMExport!DK176))</f>
        <v>16 mm</v>
      </c>
      <c r="DL178" s="47">
        <f>IFERROR(PIMExport!DL176*1,IFERROR(SUBSTITUTE(PIMExport!DL176,".",",")*1,PIMExport!DL176))</f>
        <v>384</v>
      </c>
      <c r="DM178" s="47">
        <f>IFERROR(PIMExport!DM176*1,IFERROR(SUBSTITUTE(PIMExport!DM176,".",",")*1,PIMExport!DM176))</f>
        <v>3264</v>
      </c>
      <c r="DN178" s="47">
        <f>IFERROR(PIMExport!DN176*1,IFERROR(SUBSTITUTE(PIMExport!DN176,".",",")*1,PIMExport!DN176))</f>
        <v>0</v>
      </c>
      <c r="DO178" s="47">
        <f>IFERROR(PIMExport!DO176*1,IFERROR(SUBSTITUTE(PIMExport!DO176,".",",")*1,PIMExport!DO176))</f>
        <v>0</v>
      </c>
    </row>
    <row r="179" spans="1:119">
      <c r="A179" s="47" t="str">
        <f>IFERROR(PIMExport!A177*1,IFERROR(SUBSTITUTE(PIMExport!A177,".",",")*1,PIMExport!A177))</f>
        <v>MF06S10Z200_X</v>
      </c>
      <c r="B179" s="47" t="str">
        <f>IFERROR(PIMExport!B177*1,IFERROR(SUBSTITUTE(PIMExport!B177,".",",")*1,PIMExport!B177))</f>
        <v>BallScrew</v>
      </c>
      <c r="C179" s="47" t="str">
        <f>IFERROR(PIMExport!C177*1,IFERROR(SUBSTITUTE(PIMExport!C177,".",",")*1,PIMExport!C177))</f>
        <v>Ball Guide</v>
      </c>
      <c r="D179" s="47">
        <f>IFERROR(PIMExport!D177*1,IFERROR(SUBSTITUTE(PIMExport!D177,".",",")*1,PIMExport!D177))</f>
        <v>2512</v>
      </c>
      <c r="E179" s="47">
        <f>IFERROR(PIMExport!E177*1,IFERROR(SUBSTITUTE(PIMExport!E177,".",",")*1,PIMExport!E177))</f>
        <v>1.2</v>
      </c>
      <c r="F179" s="47">
        <f>IFERROR(PIMExport!F177*1,IFERROR(SUBSTITUTE(PIMExport!F177,".",",")*1,PIMExport!F177))</f>
        <v>0</v>
      </c>
      <c r="G179" s="47">
        <f>IFERROR(PIMExport!G177*1,IFERROR(SUBSTITUTE(PIMExport!G177,".",",")*1,PIMExport!G177))</f>
        <v>3.9</v>
      </c>
      <c r="H179" s="47">
        <f>IFERROR(PIMExport!H177*1,IFERROR(SUBSTITUTE(PIMExport!H177,".",",")*1,PIMExport!H177))</f>
        <v>0.56000000000000005</v>
      </c>
      <c r="I179" s="47">
        <f>IFERROR(PIMExport!I177*1,IFERROR(SUBSTITUTE(PIMExport!I177,".",",")*1,PIMExport!I177))</f>
        <v>200</v>
      </c>
      <c r="J179" s="47">
        <f>IFERROR(PIMExport!J177*1,IFERROR(SUBSTITUTE(PIMExport!J177,".",",")*1,PIMExport!J177))</f>
        <v>14.2</v>
      </c>
      <c r="K179" s="47">
        <f>IFERROR(PIMExport!K177*1,IFERROR(SUBSTITUTE(PIMExport!K177,".",",")*1,PIMExport!K177))</f>
        <v>41.5</v>
      </c>
      <c r="L179" s="47">
        <f>IFERROR(PIMExport!L177*1,IFERROR(SUBSTITUTE(PIMExport!L177,".",",")*1,PIMExport!L177))</f>
        <v>6.4999999999999996E-6</v>
      </c>
      <c r="M179" s="47">
        <f>IFERROR(PIMExport!M177*1,IFERROR(SUBSTITUTE(PIMExport!M177,".",",")*1,PIMExport!M177))</f>
        <v>0.9</v>
      </c>
      <c r="N179" s="47">
        <f>IFERROR(PIMExport!N177*1,IFERROR(SUBSTITUTE(PIMExport!N177,".",",")*1,PIMExport!N177))</f>
        <v>99999</v>
      </c>
      <c r="O179" s="47">
        <f>IFERROR(PIMExport!O177*1,IFERROR(SUBSTITUTE(PIMExport!O177,".",",")*1,PIMExport!O177))</f>
        <v>99999</v>
      </c>
      <c r="P179" s="47">
        <f>IFERROR(PIMExport!P177*1,IFERROR(SUBSTITUTE(PIMExport!P177,".",",")*1,PIMExport!P177))</f>
        <v>500</v>
      </c>
      <c r="Q179" s="47">
        <f>IFERROR(PIMExport!Q177*1,IFERROR(SUBSTITUTE(PIMExport!Q177,".",",")*1,PIMExport!Q177))</f>
        <v>0.03</v>
      </c>
      <c r="R179" s="47">
        <f>IFERROR(PIMExport!R177*1,IFERROR(SUBSTITUTE(PIMExport!R177,".",",")*1,PIMExport!R177))</f>
        <v>0.03</v>
      </c>
      <c r="S179" s="47">
        <f>IFERROR(PIMExport!S177*1,IFERROR(SUBSTITUTE(PIMExport!S177,".",",")*1,PIMExport!S177))</f>
        <v>0.03</v>
      </c>
      <c r="T179" s="47">
        <f>IFERROR(PIMExport!T177*1,IFERROR(SUBSTITUTE(PIMExport!T177,".",",")*1,PIMExport!T177))</f>
        <v>2</v>
      </c>
      <c r="U179" s="47">
        <f>IFERROR(PIMExport!U177*1,IFERROR(SUBSTITUTE(PIMExport!U177,".",",")*1,PIMExport!U177))</f>
        <v>0.02</v>
      </c>
      <c r="V179" s="47">
        <f>IFERROR(PIMExport!V177*1,IFERROR(SUBSTITUTE(PIMExport!V177,".",",")*1,PIMExport!V177))</f>
        <v>0</v>
      </c>
      <c r="W179" s="47">
        <f>IFERROR(PIMExport!W177*1,IFERROR(SUBSTITUTE(PIMExport!W177,".",",")*1,PIMExport!W177))</f>
        <v>0</v>
      </c>
      <c r="X179" s="47">
        <f>IFERROR(PIMExport!X177*1,IFERROR(SUBSTITUTE(PIMExport!X177,".",",")*1,PIMExport!X177))</f>
        <v>0</v>
      </c>
      <c r="Y179" s="47">
        <f>IFERROR(PIMExport!Y177*1,IFERROR(SUBSTITUTE(PIMExport!Y177,".",",")*1,PIMExport!Y177))</f>
        <v>1000</v>
      </c>
      <c r="Z179" s="47">
        <f>IFERROR(PIMExport!Z177*1,IFERROR(SUBSTITUTE(PIMExport!Z177,".",",")*1,PIMExport!Z177))</f>
        <v>0</v>
      </c>
      <c r="AA179" s="47">
        <f>IFERROR(PIMExport!AA177*1,IFERROR(SUBSTITUTE(PIMExport!AA177,".",",")*1,PIMExport!AA177))</f>
        <v>0</v>
      </c>
      <c r="AB179" s="47">
        <f>IFERROR(PIMExport!AB177*1,IFERROR(SUBSTITUTE(PIMExport!AB177,".",",")*1,PIMExport!AB177))</f>
        <v>0</v>
      </c>
      <c r="AC179" s="47">
        <f>IFERROR(PIMExport!AC177*1,IFERROR(SUBSTITUTE(PIMExport!AC177,".",",")*1,PIMExport!AC177))</f>
        <v>0</v>
      </c>
      <c r="AD179" s="47">
        <f>IFERROR(PIMExport!AD177*1,IFERROR(SUBSTITUTE(PIMExport!AD177,".",",")*1,PIMExport!AD177))</f>
        <v>0</v>
      </c>
      <c r="AE179" s="47">
        <f>IFERROR(PIMExport!AE177*1,IFERROR(SUBSTITUTE(PIMExport!AE177,".",",")*1,PIMExport!AE177))</f>
        <v>675</v>
      </c>
      <c r="AF179" s="47">
        <f>IFERROR(PIMExport!AF177*1,IFERROR(SUBSTITUTE(PIMExport!AF177,".",",")*1,PIMExport!AF177))</f>
        <v>675</v>
      </c>
      <c r="AG179" s="47">
        <f>IFERROR(PIMExport!AG177*1,IFERROR(SUBSTITUTE(PIMExport!AG177,".",",")*1,PIMExport!AG177))</f>
        <v>9</v>
      </c>
      <c r="AH179" s="47">
        <f>IFERROR(PIMExport!AH177*1,IFERROR(SUBSTITUTE(PIMExport!AH177,".",",")*1,PIMExport!AH177))</f>
        <v>0</v>
      </c>
      <c r="AI179" s="47">
        <f>IFERROR(PIMExport!AI177*1,IFERROR(SUBSTITUTE(PIMExport!AI177,".",",")*1,PIMExport!AI177))</f>
        <v>0</v>
      </c>
      <c r="AJ179" s="47">
        <f>IFERROR(PIMExport!AJ177*1,IFERROR(SUBSTITUTE(PIMExport!AJ177,".",",")*1,PIMExport!AJ177))</f>
        <v>0.67500000000000004</v>
      </c>
      <c r="AK179" s="47">
        <f>IFERROR(PIMExport!AK177*1,IFERROR(SUBSTITUTE(PIMExport!AK177,".",",")*1,PIMExport!AK177))</f>
        <v>0.67500000000000004</v>
      </c>
      <c r="AL179" s="47">
        <f>IFERROR(PIMExport!AL177*1,IFERROR(SUBSTITUTE(PIMExport!AL177,".",",")*1,PIMExport!AL177))</f>
        <v>0.5</v>
      </c>
      <c r="AM179" s="47">
        <f>IFERROR(PIMExport!AM177*1,IFERROR(SUBSTITUTE(PIMExport!AM177,".",",")*1,PIMExport!AM177))</f>
        <v>8</v>
      </c>
      <c r="AN179" s="47">
        <f>IFERROR(PIMExport!AN177*1,IFERROR(SUBSTITUTE(PIMExport!AN177,".",",")*1,PIMExport!AN177))</f>
        <v>2</v>
      </c>
      <c r="AO179" s="47">
        <f>IFERROR(PIMExport!AO177*1,IFERROR(SUBSTITUTE(PIMExport!AO177,".",",")*1,PIMExport!AO177))</f>
        <v>4700</v>
      </c>
      <c r="AP179" s="47">
        <f>IFERROR(PIMExport!AP177*1,IFERROR(SUBSTITUTE(PIMExport!AP177,".",",")*1,PIMExport!AP177))</f>
        <v>0</v>
      </c>
      <c r="AQ179" s="47">
        <f>IFERROR(PIMExport!AQ177*1,IFERROR(SUBSTITUTE(PIMExport!AQ177,".",",")*1,PIMExport!AQ177))</f>
        <v>0</v>
      </c>
      <c r="AR179" s="47">
        <f>IFERROR(PIMExport!AR177*1,IFERROR(SUBSTITUTE(PIMExport!AR177,".",",")*1,PIMExport!AR177))</f>
        <v>0</v>
      </c>
      <c r="AS179" s="47">
        <f>IFERROR(PIMExport!AS177*1,IFERROR(SUBSTITUTE(PIMExport!AS177,".",",")*1,PIMExport!AS177))</f>
        <v>0</v>
      </c>
      <c r="AT179" s="47">
        <f>IFERROR(PIMExport!AT177*1,IFERROR(SUBSTITUTE(PIMExport!AT177,".",",")*1,PIMExport!AT177))</f>
        <v>0</v>
      </c>
      <c r="AU179" s="47">
        <f>IFERROR(PIMExport!AU177*1,IFERROR(SUBSTITUTE(PIMExport!AU177,".",",")*1,PIMExport!AU177))</f>
        <v>0</v>
      </c>
      <c r="AV179" s="47">
        <f>IFERROR(PIMExport!AV177*1,IFERROR(SUBSTITUTE(PIMExport!AV177,".",",")*1,PIMExport!AV177))</f>
        <v>0</v>
      </c>
      <c r="AW179" s="47">
        <f>IFERROR(PIMExport!AW177*1,IFERROR(SUBSTITUTE(PIMExport!AW177,".",",")*1,PIMExport!AW177))</f>
        <v>0</v>
      </c>
      <c r="AX179" s="47">
        <f>IFERROR(PIMExport!AX177*1,IFERROR(SUBSTITUTE(PIMExport!AX177,".",",")*1,PIMExport!AX177))</f>
        <v>0</v>
      </c>
      <c r="AY179" s="47">
        <f>IFERROR(PIMExport!AY177*1,IFERROR(SUBSTITUTE(PIMExport!AY177,".",",")*1,PIMExport!AY177))</f>
        <v>0</v>
      </c>
      <c r="AZ179" s="47">
        <f>IFERROR(PIMExport!AZ177*1,IFERROR(SUBSTITUTE(PIMExport!AZ177,".",",")*1,PIMExport!AZ177))</f>
        <v>10100</v>
      </c>
      <c r="BA179" s="47">
        <f>IFERROR(PIMExport!BA177*1,IFERROR(SUBSTITUTE(PIMExport!BA177,".",",")*1,PIMExport!BA177))</f>
        <v>0</v>
      </c>
      <c r="BB179" s="47">
        <f>IFERROR(PIMExport!BB177*1,IFERROR(SUBSTITUTE(PIMExport!BB177,".",",")*1,PIMExport!BB177))</f>
        <v>0</v>
      </c>
      <c r="BC179" s="47">
        <f>IFERROR(PIMExport!BC177*1,IFERROR(SUBSTITUTE(PIMExport!BC177,".",",")*1,PIMExport!BC177))</f>
        <v>0</v>
      </c>
      <c r="BD179" s="47">
        <f>IFERROR(PIMExport!BD177*1,IFERROR(SUBSTITUTE(PIMExport!BD177,".",",")*1,PIMExport!BD177))</f>
        <v>0</v>
      </c>
      <c r="BE179" s="47">
        <f>IFERROR(PIMExport!BE177*1,IFERROR(SUBSTITUTE(PIMExport!BE177,".",",")*1,PIMExport!BE177))</f>
        <v>0</v>
      </c>
      <c r="BF179" s="47">
        <f>IFERROR(PIMExport!BF177*1,IFERROR(SUBSTITUTE(PIMExport!BF177,".",",")*1,PIMExport!BF177))</f>
        <v>67</v>
      </c>
      <c r="BG179" s="47">
        <f>IFERROR(PIMExport!BG177*1,IFERROR(SUBSTITUTE(PIMExport!BG177,".",",")*1,PIMExport!BG177))</f>
        <v>196</v>
      </c>
      <c r="BH179" s="47">
        <f>IFERROR(PIMExport!BH177*1,IFERROR(SUBSTITUTE(PIMExport!BH177,".",",")*1,PIMExport!BH177))</f>
        <v>0</v>
      </c>
      <c r="BI179" s="47">
        <f>IFERROR(PIMExport!BI177*1,IFERROR(SUBSTITUTE(PIMExport!BI177,".",",")*1,PIMExport!BI177))</f>
        <v>0</v>
      </c>
      <c r="BJ179" s="47">
        <f>IFERROR(PIMExport!BJ177*1,IFERROR(SUBSTITUTE(PIMExport!BJ177,".",",")*1,PIMExport!BJ177))</f>
        <v>0</v>
      </c>
      <c r="BK179" s="47">
        <f>IFERROR(PIMExport!BK177*1,IFERROR(SUBSTITUTE(PIMExport!BK177,".",",")*1,PIMExport!BK177))</f>
        <v>0</v>
      </c>
      <c r="BL179" s="47">
        <f>IFERROR(PIMExport!BL177*1,IFERROR(SUBSTITUTE(PIMExport!BL177,".",",")*1,PIMExport!BL177))</f>
        <v>0</v>
      </c>
      <c r="BM179" s="47">
        <f>IFERROR(PIMExport!BM177*1,IFERROR(SUBSTITUTE(PIMExport!BM177,".",",")*1,PIMExport!BM177))</f>
        <v>0</v>
      </c>
      <c r="BN179" s="47">
        <f>IFERROR(PIMExport!BN177*1,IFERROR(SUBSTITUTE(PIMExport!BN177,".",",")*1,PIMExport!BN177))</f>
        <v>0</v>
      </c>
      <c r="BO179" s="47">
        <f>IFERROR(PIMExport!BO177*1,IFERROR(SUBSTITUTE(PIMExport!BO177,".",",")*1,PIMExport!BO177))</f>
        <v>0</v>
      </c>
      <c r="BP179" s="47">
        <f>IFERROR(PIMExport!BP177*1,IFERROR(SUBSTITUTE(PIMExport!BP177,".",",")*1,PIMExport!BP177))</f>
        <v>0</v>
      </c>
      <c r="BQ179" s="47">
        <f>IFERROR(PIMExport!BQ177*1,IFERROR(SUBSTITUTE(PIMExport!BQ177,".",",")*1,PIMExport!BQ177))</f>
        <v>0</v>
      </c>
      <c r="BR179" s="47">
        <f>IFERROR(PIMExport!BR177*1,IFERROR(SUBSTITUTE(PIMExport!BR177,".",",")*1,PIMExport!BR177))</f>
        <v>0</v>
      </c>
      <c r="BS179" s="47">
        <f>IFERROR(PIMExport!BS177*1,IFERROR(SUBSTITUTE(PIMExport!BS177,".",",")*1,PIMExport!BS177))</f>
        <v>0</v>
      </c>
      <c r="BT179" s="47">
        <f>IFERROR(PIMExport!BT177*1,IFERROR(SUBSTITUTE(PIMExport!BT177,".",",")*1,PIMExport!BT177))</f>
        <v>0</v>
      </c>
      <c r="BU179" s="47">
        <f>IFERROR(PIMExport!BU177*1,IFERROR(SUBSTITUTE(PIMExport!BU177,".",",")*1,PIMExport!BU177))</f>
        <v>0</v>
      </c>
      <c r="BV179" s="47">
        <f>IFERROR(PIMExport!BV177*1,IFERROR(SUBSTITUTE(PIMExport!BV177,".",",")*1,PIMExport!BV177))</f>
        <v>0</v>
      </c>
      <c r="BW179" s="47">
        <f>IFERROR(PIMExport!BW177*1,IFERROR(SUBSTITUTE(PIMExport!BW177,".",",")*1,PIMExport!BW177))</f>
        <v>0</v>
      </c>
      <c r="BX179" s="47">
        <f>IFERROR(PIMExport!BX177*1,IFERROR(SUBSTITUTE(PIMExport!BX177,".",",")*1,PIMExport!BX177))</f>
        <v>0</v>
      </c>
      <c r="BY179" s="47">
        <f>IFERROR(PIMExport!BY177*1,IFERROR(SUBSTITUTE(PIMExport!BY177,".",",")*1,PIMExport!BY177))</f>
        <v>0</v>
      </c>
      <c r="BZ179" s="47">
        <f>IFERROR(PIMExport!BZ177*1,IFERROR(SUBSTITUTE(PIMExport!BZ177,".",",")*1,PIMExport!BZ177))</f>
        <v>0</v>
      </c>
      <c r="CA179" s="47">
        <f>IFERROR(PIMExport!CA177*1,IFERROR(SUBSTITUTE(PIMExport!CA177,".",",")*1,PIMExport!CA177))</f>
        <v>0</v>
      </c>
      <c r="CB179" s="47">
        <f>IFERROR(PIMExport!CB177*1,IFERROR(SUBSTITUTE(PIMExport!CB177,".",",")*1,PIMExport!CB177))</f>
        <v>0</v>
      </c>
      <c r="CC179" s="47">
        <f>IFERROR(PIMExport!CC177*1,IFERROR(SUBSTITUTE(PIMExport!CC177,".",",")*1,PIMExport!CC177))</f>
        <v>0</v>
      </c>
      <c r="CD179" s="47">
        <f>IFERROR(PIMExport!CD177*1,IFERROR(SUBSTITUTE(PIMExport!CD177,".",",")*1,PIMExport!CD177))</f>
        <v>0</v>
      </c>
      <c r="CE179" s="47">
        <f>IFERROR(PIMExport!CE177*1,IFERROR(SUBSTITUTE(PIMExport!CE177,".",",")*1,PIMExport!CE177))</f>
        <v>0</v>
      </c>
      <c r="CF179" s="47">
        <f>IFERROR(PIMExport!CF177*1,IFERROR(SUBSTITUTE(PIMExport!CF177,".",",")*1,PIMExport!CF177))</f>
        <v>0</v>
      </c>
      <c r="CG179" s="47">
        <f>IFERROR(PIMExport!CG177*1,IFERROR(SUBSTITUTE(PIMExport!CG177,".",",")*1,PIMExport!CG177))</f>
        <v>0</v>
      </c>
      <c r="CH179" s="47">
        <f>IFERROR(PIMExport!CH177*1,IFERROR(SUBSTITUTE(PIMExport!CH177,".",",")*1,PIMExport!CH177))</f>
        <v>0</v>
      </c>
      <c r="CI179" s="47">
        <f>IFERROR(PIMExport!CI177*1,IFERROR(SUBSTITUTE(PIMExport!CI177,".",",")*1,PIMExport!CI177))</f>
        <v>0</v>
      </c>
      <c r="CJ179" s="47">
        <f>IFERROR(PIMExport!CJ177*1,IFERROR(SUBSTITUTE(PIMExport!CJ177,".",",")*1,PIMExport!CJ177))</f>
        <v>0</v>
      </c>
      <c r="CK179" s="47">
        <f>IFERROR(PIMExport!CK177*1,IFERROR(SUBSTITUTE(PIMExport!CK177,".",",")*1,PIMExport!CK177))</f>
        <v>0</v>
      </c>
      <c r="CL179" s="47">
        <f>IFERROR(PIMExport!CL177*1,IFERROR(SUBSTITUTE(PIMExport!CL177,".",",")*1,PIMExport!CL177))</f>
        <v>0</v>
      </c>
      <c r="CM179" s="47">
        <f>IFERROR(PIMExport!CM177*1,IFERROR(SUBSTITUTE(PIMExport!CM177,".",",")*1,PIMExport!CM177))</f>
        <v>0</v>
      </c>
      <c r="CN179" s="47">
        <f>IFERROR(PIMExport!CN177*1,IFERROR(SUBSTITUTE(PIMExport!CN177,".",",")*1,PIMExport!CN177))</f>
        <v>0</v>
      </c>
      <c r="CO179" s="47">
        <f>IFERROR(PIMExport!CO177*1,IFERROR(SUBSTITUTE(PIMExport!CO177,".",",")*1,PIMExport!CO177))</f>
        <v>0</v>
      </c>
      <c r="CP179" s="47">
        <f>IFERROR(PIMExport!CP177*1,IFERROR(SUBSTITUTE(PIMExport!CP177,".",",")*1,PIMExport!CP177))</f>
        <v>0</v>
      </c>
      <c r="CQ179" s="47">
        <f>IFERROR(PIMExport!CQ177*1,IFERROR(SUBSTITUTE(PIMExport!CQ177,".",",")*1,PIMExport!CQ177))</f>
        <v>0</v>
      </c>
      <c r="CR179" s="47">
        <f>IFERROR(PIMExport!CR177*1,IFERROR(SUBSTITUTE(PIMExport!CR177,".",",")*1,PIMExport!CR177))</f>
        <v>0</v>
      </c>
      <c r="CS179" s="47">
        <f>IFERROR(PIMExport!CS177*1,IFERROR(SUBSTITUTE(PIMExport!CS177,".",",")*1,PIMExport!CS177))</f>
        <v>0</v>
      </c>
      <c r="CT179" s="47">
        <f>IFERROR(PIMExport!CT177*1,IFERROR(SUBSTITUTE(PIMExport!CT177,".",",")*1,PIMExport!CT177))</f>
        <v>0</v>
      </c>
      <c r="CU179" s="47">
        <f>IFERROR(PIMExport!CU177*1,IFERROR(SUBSTITUTE(PIMExport!CU177,".",",")*1,PIMExport!CU177))</f>
        <v>10</v>
      </c>
      <c r="CV179" s="47">
        <f>IFERROR(PIMExport!CV177*1,IFERROR(SUBSTITUTE(PIMExport!CV177,".",",")*1,PIMExport!CV177))</f>
        <v>15400</v>
      </c>
      <c r="CW179" s="47">
        <f>IFERROR(PIMExport!CW177*1,IFERROR(SUBSTITUTE(PIMExport!CW177,".",",")*1,PIMExport!CW177))</f>
        <v>4.1E-5</v>
      </c>
      <c r="CX179" s="47">
        <f>IFERROR(PIMExport!CX177*1,IFERROR(SUBSTITUTE(PIMExport!CX177,".",",")*1,PIMExport!CX177))</f>
        <v>0</v>
      </c>
      <c r="CY179" s="47">
        <f>IFERROR(PIMExport!CY177*1,IFERROR(SUBSTITUTE(PIMExport!CY177,".",",")*1,PIMExport!CY177))</f>
        <v>0</v>
      </c>
      <c r="CZ179" s="47">
        <f>IFERROR(PIMExport!CZ177*1,IFERROR(SUBSTITUTE(PIMExport!CZ177,".",",")*1,PIMExport!CZ177))</f>
        <v>10100</v>
      </c>
      <c r="DA179" s="47">
        <f>IFERROR(PIMExport!DA177*1,IFERROR(SUBSTITUTE(PIMExport!DA177,".",",")*1,PIMExport!DA177))</f>
        <v>200</v>
      </c>
      <c r="DB179" s="47">
        <f>IFERROR(PIMExport!DB177*1,IFERROR(SUBSTITUTE(PIMExport!DB177,".",",")*1,PIMExport!DB177))</f>
        <v>0</v>
      </c>
      <c r="DC179" s="47">
        <f>IFERROR(PIMExport!DC177*1,IFERROR(SUBSTITUTE(PIMExport!DC177,".",",")*1,PIMExport!DC177))</f>
        <v>14.29</v>
      </c>
      <c r="DD179" s="47">
        <f>IFERROR(PIMExport!DD177*1,IFERROR(SUBSTITUTE(PIMExport!DD177,".",",")*1,PIMExport!DD177))</f>
        <v>0</v>
      </c>
      <c r="DE179" s="47">
        <f>IFERROR(PIMExport!DE177*1,IFERROR(SUBSTITUTE(PIMExport!DE177,".",",")*1,PIMExport!DE177))</f>
        <v>0</v>
      </c>
      <c r="DF179" s="47">
        <f>IFERROR(PIMExport!DF177*1,IFERROR(SUBSTITUTE(PIMExport!DF177,".",",")*1,PIMExport!DF177))</f>
        <v>0</v>
      </c>
      <c r="DG179" s="47">
        <f>IFERROR(PIMExport!DG177*1,IFERROR(SUBSTITUTE(PIMExport!DG177,".",",")*1,PIMExport!DG177))</f>
        <v>0</v>
      </c>
      <c r="DH179" s="47" t="str">
        <f>IFERROR(PIMExport!DH177*1,IFERROR(SUBSTITUTE(PIMExport!DH177,".",",")*1,PIMExport!DH177))</f>
        <v>Equal to or better than 0.100 mm</v>
      </c>
      <c r="DI179" s="47">
        <f>IFERROR(PIMExport!DI177*1,IFERROR(SUBSTITUTE(PIMExport!DI177,".",",")*1,PIMExport!DI177))</f>
        <v>0</v>
      </c>
      <c r="DJ179" s="47" t="str">
        <f>IFERROR(PIMExport!DJ177*1,IFERROR(SUBSTITUTE(PIMExport!DJ177,".",",")*1,PIMExport!DJ177))</f>
        <v>58 x 55 mm</v>
      </c>
      <c r="DK179" s="47" t="str">
        <f>IFERROR(PIMExport!DK177*1,IFERROR(SUBSTITUTE(PIMExport!DK177,".",",")*1,PIMExport!DK177))</f>
        <v>16 mm</v>
      </c>
      <c r="DL179" s="47">
        <f>IFERROR(PIMExport!DL177*1,IFERROR(SUBSTITUTE(PIMExport!DL177,".",",")*1,PIMExport!DL177))</f>
        <v>384</v>
      </c>
      <c r="DM179" s="47">
        <f>IFERROR(PIMExport!DM177*1,IFERROR(SUBSTITUTE(PIMExport!DM177,".",",")*1,PIMExport!DM177))</f>
        <v>3196</v>
      </c>
      <c r="DN179" s="47">
        <f>IFERROR(PIMExport!DN177*1,IFERROR(SUBSTITUTE(PIMExport!DN177,".",",")*1,PIMExport!DN177))</f>
        <v>0</v>
      </c>
      <c r="DO179" s="47">
        <f>IFERROR(PIMExport!DO177*1,IFERROR(SUBSTITUTE(PIMExport!DO177,".",",")*1,PIMExport!DO177))</f>
        <v>0</v>
      </c>
    </row>
    <row r="180" spans="1:119">
      <c r="A180" s="47" t="str">
        <f>IFERROR(PIMExport!A178*1,IFERROR(SUBSTITUTE(PIMExport!A178,".",",")*1,PIMExport!A178))</f>
        <v>MF06S20Z200_D</v>
      </c>
      <c r="B180" s="47" t="str">
        <f>IFERROR(PIMExport!B178*1,IFERROR(SUBSTITUTE(PIMExport!B178,".",",")*1,PIMExport!B178))</f>
        <v>BallScrew</v>
      </c>
      <c r="C180" s="47" t="str">
        <f>IFERROR(PIMExport!C178*1,IFERROR(SUBSTITUTE(PIMExport!C178,".",",")*1,PIMExport!C178))</f>
        <v>Ball Guide</v>
      </c>
      <c r="D180" s="47">
        <f>IFERROR(PIMExport!D178*1,IFERROR(SUBSTITUTE(PIMExport!D178,".",",")*1,PIMExport!D178))</f>
        <v>2340</v>
      </c>
      <c r="E180" s="47">
        <f>IFERROR(PIMExport!E178*1,IFERROR(SUBSTITUTE(PIMExport!E178,".",",")*1,PIMExport!E178))</f>
        <v>1.2</v>
      </c>
      <c r="F180" s="47">
        <f>IFERROR(PIMExport!F178*1,IFERROR(SUBSTITUTE(PIMExport!F178,".",",")*1,PIMExport!F178))</f>
        <v>1.88</v>
      </c>
      <c r="G180" s="47">
        <f>IFERROR(PIMExport!G178*1,IFERROR(SUBSTITUTE(PIMExport!G178,".",",")*1,PIMExport!G178))</f>
        <v>3.9</v>
      </c>
      <c r="H180" s="47">
        <f>IFERROR(PIMExport!H178*1,IFERROR(SUBSTITUTE(PIMExport!H178,".",",")*1,PIMExport!H178))</f>
        <v>0.56000000000000005</v>
      </c>
      <c r="I180" s="47">
        <f>IFERROR(PIMExport!I178*1,IFERROR(SUBSTITUTE(PIMExport!I178,".",",")*1,PIMExport!I178))</f>
        <v>200</v>
      </c>
      <c r="J180" s="47">
        <f>IFERROR(PIMExport!J178*1,IFERROR(SUBSTITUTE(PIMExport!J178,".",",")*1,PIMExport!J178))</f>
        <v>14.2</v>
      </c>
      <c r="K180" s="47">
        <f>IFERROR(PIMExport!K178*1,IFERROR(SUBSTITUTE(PIMExport!K178,".",",")*1,PIMExport!K178))</f>
        <v>41.5</v>
      </c>
      <c r="L180" s="47">
        <f>IFERROR(PIMExport!L178*1,IFERROR(SUBSTITUTE(PIMExport!L178,".",",")*1,PIMExport!L178))</f>
        <v>6.4999999999999996E-6</v>
      </c>
      <c r="M180" s="47">
        <f>IFERROR(PIMExport!M178*1,IFERROR(SUBSTITUTE(PIMExport!M178,".",",")*1,PIMExport!M178))</f>
        <v>0.9</v>
      </c>
      <c r="N180" s="47">
        <f>IFERROR(PIMExport!N178*1,IFERROR(SUBSTITUTE(PIMExport!N178,".",",")*1,PIMExport!N178))</f>
        <v>99999</v>
      </c>
      <c r="O180" s="47">
        <f>IFERROR(PIMExport!O178*1,IFERROR(SUBSTITUTE(PIMExport!O178,".",",")*1,PIMExport!O178))</f>
        <v>99999</v>
      </c>
      <c r="P180" s="47">
        <f>IFERROR(PIMExport!P178*1,IFERROR(SUBSTITUTE(PIMExport!P178,".",",")*1,PIMExport!P178))</f>
        <v>500</v>
      </c>
      <c r="Q180" s="47">
        <f>IFERROR(PIMExport!Q178*1,IFERROR(SUBSTITUTE(PIMExport!Q178,".",",")*1,PIMExport!Q178))</f>
        <v>7.0000000000000007E-2</v>
      </c>
      <c r="R180" s="47">
        <f>IFERROR(PIMExport!R178*1,IFERROR(SUBSTITUTE(PIMExport!R178,".",",")*1,PIMExport!R178))</f>
        <v>7.0000000000000007E-2</v>
      </c>
      <c r="S180" s="47">
        <f>IFERROR(PIMExport!S178*1,IFERROR(SUBSTITUTE(PIMExport!S178,".",",")*1,PIMExport!S178))</f>
        <v>7.0000000000000007E-2</v>
      </c>
      <c r="T180" s="47">
        <f>IFERROR(PIMExport!T178*1,IFERROR(SUBSTITUTE(PIMExport!T178,".",",")*1,PIMExport!T178))</f>
        <v>2</v>
      </c>
      <c r="U180" s="47">
        <f>IFERROR(PIMExport!U178*1,IFERROR(SUBSTITUTE(PIMExport!U178,".",",")*1,PIMExport!U178))</f>
        <v>0.02</v>
      </c>
      <c r="V180" s="47">
        <f>IFERROR(PIMExport!V178*1,IFERROR(SUBSTITUTE(PIMExport!V178,".",",")*1,PIMExport!V178))</f>
        <v>0</v>
      </c>
      <c r="W180" s="47">
        <f>IFERROR(PIMExport!W178*1,IFERROR(SUBSTITUTE(PIMExport!W178,".",",")*1,PIMExport!W178))</f>
        <v>0</v>
      </c>
      <c r="X180" s="47">
        <f>IFERROR(PIMExport!X178*1,IFERROR(SUBSTITUTE(PIMExport!X178,".",",")*1,PIMExport!X178))</f>
        <v>0</v>
      </c>
      <c r="Y180" s="47">
        <f>IFERROR(PIMExport!Y178*1,IFERROR(SUBSTITUTE(PIMExport!Y178,".",",")*1,PIMExport!Y178))</f>
        <v>1000</v>
      </c>
      <c r="Z180" s="47">
        <f>IFERROR(PIMExport!Z178*1,IFERROR(SUBSTITUTE(PIMExport!Z178,".",",")*1,PIMExport!Z178))</f>
        <v>0</v>
      </c>
      <c r="AA180" s="47">
        <f>IFERROR(PIMExport!AA178*1,IFERROR(SUBSTITUTE(PIMExport!AA178,".",",")*1,PIMExport!AA178))</f>
        <v>0</v>
      </c>
      <c r="AB180" s="47">
        <f>IFERROR(PIMExport!AB178*1,IFERROR(SUBSTITUTE(PIMExport!AB178,".",",")*1,PIMExport!AB178))</f>
        <v>0</v>
      </c>
      <c r="AC180" s="47">
        <f>IFERROR(PIMExport!AC178*1,IFERROR(SUBSTITUTE(PIMExport!AC178,".",",")*1,PIMExport!AC178))</f>
        <v>0</v>
      </c>
      <c r="AD180" s="47">
        <f>IFERROR(PIMExport!AD178*1,IFERROR(SUBSTITUTE(PIMExport!AD178,".",",")*1,PIMExport!AD178))</f>
        <v>0</v>
      </c>
      <c r="AE180" s="47">
        <f>IFERROR(PIMExport!AE178*1,IFERROR(SUBSTITUTE(PIMExport!AE178,".",",")*1,PIMExport!AE178))</f>
        <v>675</v>
      </c>
      <c r="AF180" s="47">
        <f>IFERROR(PIMExport!AF178*1,IFERROR(SUBSTITUTE(PIMExport!AF178,".",",")*1,PIMExport!AF178))</f>
        <v>675</v>
      </c>
      <c r="AG180" s="47">
        <f>IFERROR(PIMExport!AG178*1,IFERROR(SUBSTITUTE(PIMExport!AG178,".",",")*1,PIMExport!AG178))</f>
        <v>9</v>
      </c>
      <c r="AH180" s="47">
        <f>IFERROR(PIMExport!AH178*1,IFERROR(SUBSTITUTE(PIMExport!AH178,".",",")*1,PIMExport!AH178))</f>
        <v>0</v>
      </c>
      <c r="AI180" s="47">
        <f>IFERROR(PIMExport!AI178*1,IFERROR(SUBSTITUTE(PIMExport!AI178,".",",")*1,PIMExport!AI178))</f>
        <v>0</v>
      </c>
      <c r="AJ180" s="47">
        <f>IFERROR(PIMExport!AJ178*1,IFERROR(SUBSTITUTE(PIMExport!AJ178,".",",")*1,PIMExport!AJ178))</f>
        <v>0.67500000000000004</v>
      </c>
      <c r="AK180" s="47">
        <f>IFERROR(PIMExport!AK178*1,IFERROR(SUBSTITUTE(PIMExport!AK178,".",",")*1,PIMExport!AK178))</f>
        <v>0.67500000000000004</v>
      </c>
      <c r="AL180" s="47">
        <f>IFERROR(PIMExport!AL178*1,IFERROR(SUBSTITUTE(PIMExport!AL178,".",",")*1,PIMExport!AL178))</f>
        <v>1</v>
      </c>
      <c r="AM180" s="47">
        <f>IFERROR(PIMExport!AM178*1,IFERROR(SUBSTITUTE(PIMExport!AM178,".",",")*1,PIMExport!AM178))</f>
        <v>8</v>
      </c>
      <c r="AN180" s="47">
        <f>IFERROR(PIMExport!AN178*1,IFERROR(SUBSTITUTE(PIMExport!AN178,".",",")*1,PIMExport!AN178))</f>
        <v>2</v>
      </c>
      <c r="AO180" s="47">
        <f>IFERROR(PIMExport!AO178*1,IFERROR(SUBSTITUTE(PIMExport!AO178,".",",")*1,PIMExport!AO178))</f>
        <v>4700</v>
      </c>
      <c r="AP180" s="47">
        <f>IFERROR(PIMExport!AP178*1,IFERROR(SUBSTITUTE(PIMExport!AP178,".",",")*1,PIMExport!AP178))</f>
        <v>0</v>
      </c>
      <c r="AQ180" s="47">
        <f>IFERROR(PIMExport!AQ178*1,IFERROR(SUBSTITUTE(PIMExport!AQ178,".",",")*1,PIMExport!AQ178))</f>
        <v>0</v>
      </c>
      <c r="AR180" s="47">
        <f>IFERROR(PIMExport!AR178*1,IFERROR(SUBSTITUTE(PIMExport!AR178,".",",")*1,PIMExport!AR178))</f>
        <v>0</v>
      </c>
      <c r="AS180" s="47">
        <f>IFERROR(PIMExport!AS178*1,IFERROR(SUBSTITUTE(PIMExport!AS178,".",",")*1,PIMExport!AS178))</f>
        <v>0</v>
      </c>
      <c r="AT180" s="47">
        <f>IFERROR(PIMExport!AT178*1,IFERROR(SUBSTITUTE(PIMExport!AT178,".",",")*1,PIMExport!AT178))</f>
        <v>0</v>
      </c>
      <c r="AU180" s="47">
        <f>IFERROR(PIMExport!AU178*1,IFERROR(SUBSTITUTE(PIMExport!AU178,".",",")*1,PIMExport!AU178))</f>
        <v>0</v>
      </c>
      <c r="AV180" s="47">
        <f>IFERROR(PIMExport!AV178*1,IFERROR(SUBSTITUTE(PIMExport!AV178,".",",")*1,PIMExport!AV178))</f>
        <v>0</v>
      </c>
      <c r="AW180" s="47">
        <f>IFERROR(PIMExport!AW178*1,IFERROR(SUBSTITUTE(PIMExport!AW178,".",",")*1,PIMExport!AW178))</f>
        <v>0</v>
      </c>
      <c r="AX180" s="47">
        <f>IFERROR(PIMExport!AX178*1,IFERROR(SUBSTITUTE(PIMExport!AX178,".",",")*1,PIMExport!AX178))</f>
        <v>0</v>
      </c>
      <c r="AY180" s="47">
        <f>IFERROR(PIMExport!AY178*1,IFERROR(SUBSTITUTE(PIMExport!AY178,".",",")*1,PIMExport!AY178))</f>
        <v>0</v>
      </c>
      <c r="AZ180" s="47">
        <f>IFERROR(PIMExport!AZ178*1,IFERROR(SUBSTITUTE(PIMExport!AZ178,".",",")*1,PIMExport!AZ178))</f>
        <v>10100</v>
      </c>
      <c r="BA180" s="47">
        <f>IFERROR(PIMExport!BA178*1,IFERROR(SUBSTITUTE(PIMExport!BA178,".",",")*1,PIMExport!BA178))</f>
        <v>0</v>
      </c>
      <c r="BB180" s="47">
        <f>IFERROR(PIMExport!BB178*1,IFERROR(SUBSTITUTE(PIMExport!BB178,".",",")*1,PIMExport!BB178))</f>
        <v>0</v>
      </c>
      <c r="BC180" s="47">
        <f>IFERROR(PIMExport!BC178*1,IFERROR(SUBSTITUTE(PIMExport!BC178,".",",")*1,PIMExport!BC178))</f>
        <v>0</v>
      </c>
      <c r="BD180" s="47">
        <f>IFERROR(PIMExport!BD178*1,IFERROR(SUBSTITUTE(PIMExport!BD178,".",",")*1,PIMExport!BD178))</f>
        <v>0</v>
      </c>
      <c r="BE180" s="47">
        <f>IFERROR(PIMExport!BE178*1,IFERROR(SUBSTITUTE(PIMExport!BE178,".",",")*1,PIMExport!BE178))</f>
        <v>0</v>
      </c>
      <c r="BF180" s="47">
        <f>IFERROR(PIMExport!BF178*1,IFERROR(SUBSTITUTE(PIMExport!BF178,".",",")*1,PIMExport!BF178))</f>
        <v>67</v>
      </c>
      <c r="BG180" s="47">
        <f>IFERROR(PIMExport!BG178*1,IFERROR(SUBSTITUTE(PIMExport!BG178,".",",")*1,PIMExport!BG178))</f>
        <v>368</v>
      </c>
      <c r="BH180" s="47">
        <f>IFERROR(PIMExport!BH178*1,IFERROR(SUBSTITUTE(PIMExport!BH178,".",",")*1,PIMExport!BH178))</f>
        <v>0</v>
      </c>
      <c r="BI180" s="47">
        <f>IFERROR(PIMExport!BI178*1,IFERROR(SUBSTITUTE(PIMExport!BI178,".",",")*1,PIMExport!BI178))</f>
        <v>0</v>
      </c>
      <c r="BJ180" s="47">
        <f>IFERROR(PIMExport!BJ178*1,IFERROR(SUBSTITUTE(PIMExport!BJ178,".",",")*1,PIMExport!BJ178))</f>
        <v>0</v>
      </c>
      <c r="BK180" s="47">
        <f>IFERROR(PIMExport!BK178*1,IFERROR(SUBSTITUTE(PIMExport!BK178,".",",")*1,PIMExport!BK178))</f>
        <v>0</v>
      </c>
      <c r="BL180" s="47">
        <f>IFERROR(PIMExport!BL178*1,IFERROR(SUBSTITUTE(PIMExport!BL178,".",",")*1,PIMExport!BL178))</f>
        <v>0</v>
      </c>
      <c r="BM180" s="47">
        <f>IFERROR(PIMExport!BM178*1,IFERROR(SUBSTITUTE(PIMExport!BM178,".",",")*1,PIMExport!BM178))</f>
        <v>0</v>
      </c>
      <c r="BN180" s="47">
        <f>IFERROR(PIMExport!BN178*1,IFERROR(SUBSTITUTE(PIMExport!BN178,".",",")*1,PIMExport!BN178))</f>
        <v>0</v>
      </c>
      <c r="BO180" s="47">
        <f>IFERROR(PIMExport!BO178*1,IFERROR(SUBSTITUTE(PIMExport!BO178,".",",")*1,PIMExport!BO178))</f>
        <v>0</v>
      </c>
      <c r="BP180" s="47">
        <f>IFERROR(PIMExport!BP178*1,IFERROR(SUBSTITUTE(PIMExport!BP178,".",",")*1,PIMExport!BP178))</f>
        <v>0</v>
      </c>
      <c r="BQ180" s="47">
        <f>IFERROR(PIMExport!BQ178*1,IFERROR(SUBSTITUTE(PIMExport!BQ178,".",",")*1,PIMExport!BQ178))</f>
        <v>0</v>
      </c>
      <c r="BR180" s="47">
        <f>IFERROR(PIMExport!BR178*1,IFERROR(SUBSTITUTE(PIMExport!BR178,".",",")*1,PIMExport!BR178))</f>
        <v>0</v>
      </c>
      <c r="BS180" s="47">
        <f>IFERROR(PIMExport!BS178*1,IFERROR(SUBSTITUTE(PIMExport!BS178,".",",")*1,PIMExport!BS178))</f>
        <v>0</v>
      </c>
      <c r="BT180" s="47">
        <f>IFERROR(PIMExport!BT178*1,IFERROR(SUBSTITUTE(PIMExport!BT178,".",",")*1,PIMExport!BT178))</f>
        <v>0</v>
      </c>
      <c r="BU180" s="47">
        <f>IFERROR(PIMExport!BU178*1,IFERROR(SUBSTITUTE(PIMExport!BU178,".",",")*1,PIMExport!BU178))</f>
        <v>0</v>
      </c>
      <c r="BV180" s="47">
        <f>IFERROR(PIMExport!BV178*1,IFERROR(SUBSTITUTE(PIMExport!BV178,".",",")*1,PIMExport!BV178))</f>
        <v>0</v>
      </c>
      <c r="BW180" s="47">
        <f>IFERROR(PIMExport!BW178*1,IFERROR(SUBSTITUTE(PIMExport!BW178,".",",")*1,PIMExport!BW178))</f>
        <v>0</v>
      </c>
      <c r="BX180" s="47">
        <f>IFERROR(PIMExport!BX178*1,IFERROR(SUBSTITUTE(PIMExport!BX178,".",",")*1,PIMExport!BX178))</f>
        <v>0</v>
      </c>
      <c r="BY180" s="47">
        <f>IFERROR(PIMExport!BY178*1,IFERROR(SUBSTITUTE(PIMExport!BY178,".",",")*1,PIMExport!BY178))</f>
        <v>0</v>
      </c>
      <c r="BZ180" s="47">
        <f>IFERROR(PIMExport!BZ178*1,IFERROR(SUBSTITUTE(PIMExport!BZ178,".",",")*1,PIMExport!BZ178))</f>
        <v>0</v>
      </c>
      <c r="CA180" s="47">
        <f>IFERROR(PIMExport!CA178*1,IFERROR(SUBSTITUTE(PIMExport!CA178,".",",")*1,PIMExport!CA178))</f>
        <v>0</v>
      </c>
      <c r="CB180" s="47">
        <f>IFERROR(PIMExport!CB178*1,IFERROR(SUBSTITUTE(PIMExport!CB178,".",",")*1,PIMExport!CB178))</f>
        <v>0</v>
      </c>
      <c r="CC180" s="47">
        <f>IFERROR(PIMExport!CC178*1,IFERROR(SUBSTITUTE(PIMExport!CC178,".",",")*1,PIMExport!CC178))</f>
        <v>0</v>
      </c>
      <c r="CD180" s="47">
        <f>IFERROR(PIMExport!CD178*1,IFERROR(SUBSTITUTE(PIMExport!CD178,".",",")*1,PIMExport!CD178))</f>
        <v>0</v>
      </c>
      <c r="CE180" s="47">
        <f>IFERROR(PIMExport!CE178*1,IFERROR(SUBSTITUTE(PIMExport!CE178,".",",")*1,PIMExport!CE178))</f>
        <v>0</v>
      </c>
      <c r="CF180" s="47">
        <f>IFERROR(PIMExport!CF178*1,IFERROR(SUBSTITUTE(PIMExport!CF178,".",",")*1,PIMExport!CF178))</f>
        <v>0</v>
      </c>
      <c r="CG180" s="47">
        <f>IFERROR(PIMExport!CG178*1,IFERROR(SUBSTITUTE(PIMExport!CG178,".",",")*1,PIMExport!CG178))</f>
        <v>0</v>
      </c>
      <c r="CH180" s="47">
        <f>IFERROR(PIMExport!CH178*1,IFERROR(SUBSTITUTE(PIMExport!CH178,".",",")*1,PIMExport!CH178))</f>
        <v>0</v>
      </c>
      <c r="CI180" s="47">
        <f>IFERROR(PIMExport!CI178*1,IFERROR(SUBSTITUTE(PIMExport!CI178,".",",")*1,PIMExport!CI178))</f>
        <v>0</v>
      </c>
      <c r="CJ180" s="47">
        <f>IFERROR(PIMExport!CJ178*1,IFERROR(SUBSTITUTE(PIMExport!CJ178,".",",")*1,PIMExport!CJ178))</f>
        <v>0</v>
      </c>
      <c r="CK180" s="47">
        <f>IFERROR(PIMExport!CK178*1,IFERROR(SUBSTITUTE(PIMExport!CK178,".",",")*1,PIMExport!CK178))</f>
        <v>0</v>
      </c>
      <c r="CL180" s="47">
        <f>IFERROR(PIMExport!CL178*1,IFERROR(SUBSTITUTE(PIMExport!CL178,".",",")*1,PIMExport!CL178))</f>
        <v>0</v>
      </c>
      <c r="CM180" s="47">
        <f>IFERROR(PIMExport!CM178*1,IFERROR(SUBSTITUTE(PIMExport!CM178,".",",")*1,PIMExport!CM178))</f>
        <v>0</v>
      </c>
      <c r="CN180" s="47">
        <f>IFERROR(PIMExport!CN178*1,IFERROR(SUBSTITUTE(PIMExport!CN178,".",",")*1,PIMExport!CN178))</f>
        <v>0</v>
      </c>
      <c r="CO180" s="47">
        <f>IFERROR(PIMExport!CO178*1,IFERROR(SUBSTITUTE(PIMExport!CO178,".",",")*1,PIMExport!CO178))</f>
        <v>0</v>
      </c>
      <c r="CP180" s="47">
        <f>IFERROR(PIMExport!CP178*1,IFERROR(SUBSTITUTE(PIMExport!CP178,".",",")*1,PIMExport!CP178))</f>
        <v>0</v>
      </c>
      <c r="CQ180" s="47">
        <f>IFERROR(PIMExport!CQ178*1,IFERROR(SUBSTITUTE(PIMExport!CQ178,".",",")*1,PIMExport!CQ178))</f>
        <v>0</v>
      </c>
      <c r="CR180" s="47">
        <f>IFERROR(PIMExport!CR178*1,IFERROR(SUBSTITUTE(PIMExport!CR178,".",",")*1,PIMExport!CR178))</f>
        <v>0</v>
      </c>
      <c r="CS180" s="47">
        <f>IFERROR(PIMExport!CS178*1,IFERROR(SUBSTITUTE(PIMExport!CS178,".",",")*1,PIMExport!CS178))</f>
        <v>0</v>
      </c>
      <c r="CT180" s="47">
        <f>IFERROR(PIMExport!CT178*1,IFERROR(SUBSTITUTE(PIMExport!CT178,".",",")*1,PIMExport!CT178))</f>
        <v>0</v>
      </c>
      <c r="CU180" s="47">
        <f>IFERROR(PIMExport!CU178*1,IFERROR(SUBSTITUTE(PIMExport!CU178,".",",")*1,PIMExport!CU178))</f>
        <v>20</v>
      </c>
      <c r="CV180" s="47">
        <f>IFERROR(PIMExport!CV178*1,IFERROR(SUBSTITUTE(PIMExport!CV178,".",",")*1,PIMExport!CV178))</f>
        <v>1900</v>
      </c>
      <c r="CW180" s="47">
        <f>IFERROR(PIMExport!CW178*1,IFERROR(SUBSTITUTE(PIMExport!CW178,".",",")*1,PIMExport!CW178))</f>
        <v>4.1E-5</v>
      </c>
      <c r="CX180" s="47">
        <f>IFERROR(PIMExport!CX178*1,IFERROR(SUBSTITUTE(PIMExport!CX178,".",",")*1,PIMExport!CX178))</f>
        <v>0</v>
      </c>
      <c r="CY180" s="47">
        <f>IFERROR(PIMExport!CY178*1,IFERROR(SUBSTITUTE(PIMExport!CY178,".",",")*1,PIMExport!CY178))</f>
        <v>0</v>
      </c>
      <c r="CZ180" s="47">
        <f>IFERROR(PIMExport!CZ178*1,IFERROR(SUBSTITUTE(PIMExport!CZ178,".",",")*1,PIMExport!CZ178))</f>
        <v>10100</v>
      </c>
      <c r="DA180" s="47">
        <f>IFERROR(PIMExport!DA178*1,IFERROR(SUBSTITUTE(PIMExport!DA178,".",",")*1,PIMExport!DA178))</f>
        <v>200</v>
      </c>
      <c r="DB180" s="47">
        <f>IFERROR(PIMExport!DB178*1,IFERROR(SUBSTITUTE(PIMExport!DB178,".",",")*1,PIMExport!DB178))</f>
        <v>0</v>
      </c>
      <c r="DC180" s="47">
        <f>IFERROR(PIMExport!DC178*1,IFERROR(SUBSTITUTE(PIMExport!DC178,".",",")*1,PIMExport!DC178))</f>
        <v>14.29</v>
      </c>
      <c r="DD180" s="47">
        <f>IFERROR(PIMExport!DD178*1,IFERROR(SUBSTITUTE(PIMExport!DD178,".",",")*1,PIMExport!DD178))</f>
        <v>2</v>
      </c>
      <c r="DE180" s="47">
        <f>IFERROR(PIMExport!DE178*1,IFERROR(SUBSTITUTE(PIMExport!DE178,".",",")*1,PIMExport!DE178))</f>
        <v>0</v>
      </c>
      <c r="DF180" s="47">
        <f>IFERROR(PIMExport!DF178*1,IFERROR(SUBSTITUTE(PIMExport!DF178,".",",")*1,PIMExport!DF178))</f>
        <v>0</v>
      </c>
      <c r="DG180" s="47">
        <f>IFERROR(PIMExport!DG178*1,IFERROR(SUBSTITUTE(PIMExport!DG178,".",",")*1,PIMExport!DG178))</f>
        <v>0</v>
      </c>
      <c r="DH180" s="47" t="str">
        <f>IFERROR(PIMExport!DH178*1,IFERROR(SUBSTITUTE(PIMExport!DH178,".",",")*1,PIMExport!DH178))</f>
        <v>Equal to or better than 0.100 mm</v>
      </c>
      <c r="DI180" s="47">
        <f>IFERROR(PIMExport!DI178*1,IFERROR(SUBSTITUTE(PIMExport!DI178,".",",")*1,PIMExport!DI178))</f>
        <v>0</v>
      </c>
      <c r="DJ180" s="47" t="str">
        <f>IFERROR(PIMExport!DJ178*1,IFERROR(SUBSTITUTE(PIMExport!DJ178,".",",")*1,PIMExport!DJ178))</f>
        <v>58 x 55 mm</v>
      </c>
      <c r="DK180" s="47" t="str">
        <f>IFERROR(PIMExport!DK178*1,IFERROR(SUBSTITUTE(PIMExport!DK178,".",",")*1,PIMExport!DK178))</f>
        <v>16 mm</v>
      </c>
      <c r="DL180" s="47">
        <f>IFERROR(PIMExport!DL178*1,IFERROR(SUBSTITUTE(PIMExport!DL178,".",",")*1,PIMExport!DL178))</f>
        <v>384</v>
      </c>
      <c r="DM180" s="47">
        <f>IFERROR(PIMExport!DM178*1,IFERROR(SUBSTITUTE(PIMExport!DM178,".",",")*1,PIMExport!DM178))</f>
        <v>3368</v>
      </c>
      <c r="DN180" s="47">
        <f>IFERROR(PIMExport!DN178*1,IFERROR(SUBSTITUTE(PIMExport!DN178,".",",")*1,PIMExport!DN178))</f>
        <v>0</v>
      </c>
      <c r="DO180" s="47">
        <f>IFERROR(PIMExport!DO178*1,IFERROR(SUBSTITUTE(PIMExport!DO178,".",",")*1,PIMExport!DO178))</f>
        <v>0</v>
      </c>
    </row>
    <row r="181" spans="1:119">
      <c r="A181" s="47" t="str">
        <f>IFERROR(PIMExport!A179*1,IFERROR(SUBSTITUTE(PIMExport!A179,".",",")*1,PIMExport!A179))</f>
        <v>MF06S20Z200_S</v>
      </c>
      <c r="B181" s="47" t="str">
        <f>IFERROR(PIMExport!B179*1,IFERROR(SUBSTITUTE(PIMExport!B179,".",",")*1,PIMExport!B179))</f>
        <v>BallScrew</v>
      </c>
      <c r="C181" s="47" t="str">
        <f>IFERROR(PIMExport!C179*1,IFERROR(SUBSTITUTE(PIMExport!C179,".",",")*1,PIMExport!C179))</f>
        <v>Ball Guide</v>
      </c>
      <c r="D181" s="47">
        <f>IFERROR(PIMExport!D179*1,IFERROR(SUBSTITUTE(PIMExport!D179,".",",")*1,PIMExport!D179))</f>
        <v>2444</v>
      </c>
      <c r="E181" s="47">
        <f>IFERROR(PIMExport!E179*1,IFERROR(SUBSTITUTE(PIMExport!E179,".",",")*1,PIMExport!E179))</f>
        <v>1.2</v>
      </c>
      <c r="F181" s="47">
        <f>IFERROR(PIMExport!F179*1,IFERROR(SUBSTITUTE(PIMExport!F179,".",",")*1,PIMExport!F179))</f>
        <v>0.83</v>
      </c>
      <c r="G181" s="47">
        <f>IFERROR(PIMExport!G179*1,IFERROR(SUBSTITUTE(PIMExport!G179,".",",")*1,PIMExport!G179))</f>
        <v>3.9</v>
      </c>
      <c r="H181" s="47">
        <f>IFERROR(PIMExport!H179*1,IFERROR(SUBSTITUTE(PIMExport!H179,".",",")*1,PIMExport!H179))</f>
        <v>0.56000000000000005</v>
      </c>
      <c r="I181" s="47">
        <f>IFERROR(PIMExport!I179*1,IFERROR(SUBSTITUTE(PIMExport!I179,".",",")*1,PIMExport!I179))</f>
        <v>200</v>
      </c>
      <c r="J181" s="47">
        <f>IFERROR(PIMExport!J179*1,IFERROR(SUBSTITUTE(PIMExport!J179,".",",")*1,PIMExport!J179))</f>
        <v>14.2</v>
      </c>
      <c r="K181" s="47">
        <f>IFERROR(PIMExport!K179*1,IFERROR(SUBSTITUTE(PIMExport!K179,".",",")*1,PIMExport!K179))</f>
        <v>41.5</v>
      </c>
      <c r="L181" s="47">
        <f>IFERROR(PIMExport!L179*1,IFERROR(SUBSTITUTE(PIMExport!L179,".",",")*1,PIMExport!L179))</f>
        <v>6.4999999999999996E-6</v>
      </c>
      <c r="M181" s="47">
        <f>IFERROR(PIMExport!M179*1,IFERROR(SUBSTITUTE(PIMExport!M179,".",",")*1,PIMExport!M179))</f>
        <v>0.9</v>
      </c>
      <c r="N181" s="47">
        <f>IFERROR(PIMExport!N179*1,IFERROR(SUBSTITUTE(PIMExport!N179,".",",")*1,PIMExport!N179))</f>
        <v>99999</v>
      </c>
      <c r="O181" s="47">
        <f>IFERROR(PIMExport!O179*1,IFERROR(SUBSTITUTE(PIMExport!O179,".",",")*1,PIMExport!O179))</f>
        <v>99999</v>
      </c>
      <c r="P181" s="47">
        <f>IFERROR(PIMExport!P179*1,IFERROR(SUBSTITUTE(PIMExport!P179,".",",")*1,PIMExport!P179))</f>
        <v>500</v>
      </c>
      <c r="Q181" s="47">
        <f>IFERROR(PIMExport!Q179*1,IFERROR(SUBSTITUTE(PIMExport!Q179,".",",")*1,PIMExport!Q179))</f>
        <v>7.0000000000000007E-2</v>
      </c>
      <c r="R181" s="47">
        <f>IFERROR(PIMExport!R179*1,IFERROR(SUBSTITUTE(PIMExport!R179,".",",")*1,PIMExport!R179))</f>
        <v>7.0000000000000007E-2</v>
      </c>
      <c r="S181" s="47">
        <f>IFERROR(PIMExport!S179*1,IFERROR(SUBSTITUTE(PIMExport!S179,".",",")*1,PIMExport!S179))</f>
        <v>7.0000000000000007E-2</v>
      </c>
      <c r="T181" s="47">
        <f>IFERROR(PIMExport!T179*1,IFERROR(SUBSTITUTE(PIMExport!T179,".",",")*1,PIMExport!T179))</f>
        <v>2</v>
      </c>
      <c r="U181" s="47">
        <f>IFERROR(PIMExport!U179*1,IFERROR(SUBSTITUTE(PIMExport!U179,".",",")*1,PIMExport!U179))</f>
        <v>0.02</v>
      </c>
      <c r="V181" s="47">
        <f>IFERROR(PIMExport!V179*1,IFERROR(SUBSTITUTE(PIMExport!V179,".",",")*1,PIMExport!V179))</f>
        <v>0</v>
      </c>
      <c r="W181" s="47">
        <f>IFERROR(PIMExport!W179*1,IFERROR(SUBSTITUTE(PIMExport!W179,".",",")*1,PIMExport!W179))</f>
        <v>0</v>
      </c>
      <c r="X181" s="47">
        <f>IFERROR(PIMExport!X179*1,IFERROR(SUBSTITUTE(PIMExport!X179,".",",")*1,PIMExport!X179))</f>
        <v>0</v>
      </c>
      <c r="Y181" s="47">
        <f>IFERROR(PIMExport!Y179*1,IFERROR(SUBSTITUTE(PIMExport!Y179,".",",")*1,PIMExport!Y179))</f>
        <v>1000</v>
      </c>
      <c r="Z181" s="47">
        <f>IFERROR(PIMExport!Z179*1,IFERROR(SUBSTITUTE(PIMExport!Z179,".",",")*1,PIMExport!Z179))</f>
        <v>0</v>
      </c>
      <c r="AA181" s="47">
        <f>IFERROR(PIMExport!AA179*1,IFERROR(SUBSTITUTE(PIMExport!AA179,".",",")*1,PIMExport!AA179))</f>
        <v>0</v>
      </c>
      <c r="AB181" s="47">
        <f>IFERROR(PIMExport!AB179*1,IFERROR(SUBSTITUTE(PIMExport!AB179,".",",")*1,PIMExport!AB179))</f>
        <v>0</v>
      </c>
      <c r="AC181" s="47">
        <f>IFERROR(PIMExport!AC179*1,IFERROR(SUBSTITUTE(PIMExport!AC179,".",",")*1,PIMExport!AC179))</f>
        <v>0</v>
      </c>
      <c r="AD181" s="47">
        <f>IFERROR(PIMExport!AD179*1,IFERROR(SUBSTITUTE(PIMExport!AD179,".",",")*1,PIMExport!AD179))</f>
        <v>0</v>
      </c>
      <c r="AE181" s="47">
        <f>IFERROR(PIMExport!AE179*1,IFERROR(SUBSTITUTE(PIMExport!AE179,".",",")*1,PIMExport!AE179))</f>
        <v>675</v>
      </c>
      <c r="AF181" s="47">
        <f>IFERROR(PIMExport!AF179*1,IFERROR(SUBSTITUTE(PIMExport!AF179,".",",")*1,PIMExport!AF179))</f>
        <v>675</v>
      </c>
      <c r="AG181" s="47">
        <f>IFERROR(PIMExport!AG179*1,IFERROR(SUBSTITUTE(PIMExport!AG179,".",",")*1,PIMExport!AG179))</f>
        <v>9</v>
      </c>
      <c r="AH181" s="47">
        <f>IFERROR(PIMExport!AH179*1,IFERROR(SUBSTITUTE(PIMExport!AH179,".",",")*1,PIMExport!AH179))</f>
        <v>0</v>
      </c>
      <c r="AI181" s="47">
        <f>IFERROR(PIMExport!AI179*1,IFERROR(SUBSTITUTE(PIMExport!AI179,".",",")*1,PIMExport!AI179))</f>
        <v>0</v>
      </c>
      <c r="AJ181" s="47">
        <f>IFERROR(PIMExport!AJ179*1,IFERROR(SUBSTITUTE(PIMExport!AJ179,".",",")*1,PIMExport!AJ179))</f>
        <v>0.67500000000000004</v>
      </c>
      <c r="AK181" s="47">
        <f>IFERROR(PIMExport!AK179*1,IFERROR(SUBSTITUTE(PIMExport!AK179,".",",")*1,PIMExport!AK179))</f>
        <v>0.67500000000000004</v>
      </c>
      <c r="AL181" s="47">
        <f>IFERROR(PIMExport!AL179*1,IFERROR(SUBSTITUTE(PIMExport!AL179,".",",")*1,PIMExport!AL179))</f>
        <v>1</v>
      </c>
      <c r="AM181" s="47">
        <f>IFERROR(PIMExport!AM179*1,IFERROR(SUBSTITUTE(PIMExport!AM179,".",",")*1,PIMExport!AM179))</f>
        <v>8</v>
      </c>
      <c r="AN181" s="47">
        <f>IFERROR(PIMExport!AN179*1,IFERROR(SUBSTITUTE(PIMExport!AN179,".",",")*1,PIMExport!AN179))</f>
        <v>2</v>
      </c>
      <c r="AO181" s="47">
        <f>IFERROR(PIMExport!AO179*1,IFERROR(SUBSTITUTE(PIMExport!AO179,".",",")*1,PIMExport!AO179))</f>
        <v>4700</v>
      </c>
      <c r="AP181" s="47">
        <f>IFERROR(PIMExport!AP179*1,IFERROR(SUBSTITUTE(PIMExport!AP179,".",",")*1,PIMExport!AP179))</f>
        <v>0</v>
      </c>
      <c r="AQ181" s="47">
        <f>IFERROR(PIMExport!AQ179*1,IFERROR(SUBSTITUTE(PIMExport!AQ179,".",",")*1,PIMExport!AQ179))</f>
        <v>0</v>
      </c>
      <c r="AR181" s="47">
        <f>IFERROR(PIMExport!AR179*1,IFERROR(SUBSTITUTE(PIMExport!AR179,".",",")*1,PIMExport!AR179))</f>
        <v>0</v>
      </c>
      <c r="AS181" s="47">
        <f>IFERROR(PIMExport!AS179*1,IFERROR(SUBSTITUTE(PIMExport!AS179,".",",")*1,PIMExport!AS179))</f>
        <v>0</v>
      </c>
      <c r="AT181" s="47">
        <f>IFERROR(PIMExport!AT179*1,IFERROR(SUBSTITUTE(PIMExport!AT179,".",",")*1,PIMExport!AT179))</f>
        <v>0</v>
      </c>
      <c r="AU181" s="47">
        <f>IFERROR(PIMExport!AU179*1,IFERROR(SUBSTITUTE(PIMExport!AU179,".",",")*1,PIMExport!AU179))</f>
        <v>0</v>
      </c>
      <c r="AV181" s="47">
        <f>IFERROR(PIMExport!AV179*1,IFERROR(SUBSTITUTE(PIMExport!AV179,".",",")*1,PIMExport!AV179))</f>
        <v>0</v>
      </c>
      <c r="AW181" s="47">
        <f>IFERROR(PIMExport!AW179*1,IFERROR(SUBSTITUTE(PIMExport!AW179,".",",")*1,PIMExport!AW179))</f>
        <v>0</v>
      </c>
      <c r="AX181" s="47">
        <f>IFERROR(PIMExport!AX179*1,IFERROR(SUBSTITUTE(PIMExport!AX179,".",",")*1,PIMExport!AX179))</f>
        <v>0</v>
      </c>
      <c r="AY181" s="47">
        <f>IFERROR(PIMExport!AY179*1,IFERROR(SUBSTITUTE(PIMExport!AY179,".",",")*1,PIMExport!AY179))</f>
        <v>0</v>
      </c>
      <c r="AZ181" s="47">
        <f>IFERROR(PIMExport!AZ179*1,IFERROR(SUBSTITUTE(PIMExport!AZ179,".",",")*1,PIMExport!AZ179))</f>
        <v>10100</v>
      </c>
      <c r="BA181" s="47">
        <f>IFERROR(PIMExport!BA179*1,IFERROR(SUBSTITUTE(PIMExport!BA179,".",",")*1,PIMExport!BA179))</f>
        <v>0</v>
      </c>
      <c r="BB181" s="47">
        <f>IFERROR(PIMExport!BB179*1,IFERROR(SUBSTITUTE(PIMExport!BB179,".",",")*1,PIMExport!BB179))</f>
        <v>0</v>
      </c>
      <c r="BC181" s="47">
        <f>IFERROR(PIMExport!BC179*1,IFERROR(SUBSTITUTE(PIMExport!BC179,".",",")*1,PIMExport!BC179))</f>
        <v>0</v>
      </c>
      <c r="BD181" s="47">
        <f>IFERROR(PIMExport!BD179*1,IFERROR(SUBSTITUTE(PIMExport!BD179,".",",")*1,PIMExport!BD179))</f>
        <v>0</v>
      </c>
      <c r="BE181" s="47">
        <f>IFERROR(PIMExport!BE179*1,IFERROR(SUBSTITUTE(PIMExport!BE179,".",",")*1,PIMExport!BE179))</f>
        <v>0</v>
      </c>
      <c r="BF181" s="47">
        <f>IFERROR(PIMExport!BF179*1,IFERROR(SUBSTITUTE(PIMExport!BF179,".",",")*1,PIMExport!BF179))</f>
        <v>67</v>
      </c>
      <c r="BG181" s="47">
        <f>IFERROR(PIMExport!BG179*1,IFERROR(SUBSTITUTE(PIMExport!BG179,".",",")*1,PIMExport!BG179))</f>
        <v>264</v>
      </c>
      <c r="BH181" s="47">
        <f>IFERROR(PIMExport!BH179*1,IFERROR(SUBSTITUTE(PIMExport!BH179,".",",")*1,PIMExport!BH179))</f>
        <v>0</v>
      </c>
      <c r="BI181" s="47">
        <f>IFERROR(PIMExport!BI179*1,IFERROR(SUBSTITUTE(PIMExport!BI179,".",",")*1,PIMExport!BI179))</f>
        <v>0</v>
      </c>
      <c r="BJ181" s="47">
        <f>IFERROR(PIMExport!BJ179*1,IFERROR(SUBSTITUTE(PIMExport!BJ179,".",",")*1,PIMExport!BJ179))</f>
        <v>0</v>
      </c>
      <c r="BK181" s="47">
        <f>IFERROR(PIMExport!BK179*1,IFERROR(SUBSTITUTE(PIMExport!BK179,".",",")*1,PIMExport!BK179))</f>
        <v>0</v>
      </c>
      <c r="BL181" s="47">
        <f>IFERROR(PIMExport!BL179*1,IFERROR(SUBSTITUTE(PIMExport!BL179,".",",")*1,PIMExport!BL179))</f>
        <v>0</v>
      </c>
      <c r="BM181" s="47">
        <f>IFERROR(PIMExport!BM179*1,IFERROR(SUBSTITUTE(PIMExport!BM179,".",",")*1,PIMExport!BM179))</f>
        <v>0</v>
      </c>
      <c r="BN181" s="47">
        <f>IFERROR(PIMExport!BN179*1,IFERROR(SUBSTITUTE(PIMExport!BN179,".",",")*1,PIMExport!BN179))</f>
        <v>0</v>
      </c>
      <c r="BO181" s="47">
        <f>IFERROR(PIMExport!BO179*1,IFERROR(SUBSTITUTE(PIMExport!BO179,".",",")*1,PIMExport!BO179))</f>
        <v>0</v>
      </c>
      <c r="BP181" s="47">
        <f>IFERROR(PIMExport!BP179*1,IFERROR(SUBSTITUTE(PIMExport!BP179,".",",")*1,PIMExport!BP179))</f>
        <v>0</v>
      </c>
      <c r="BQ181" s="47">
        <f>IFERROR(PIMExport!BQ179*1,IFERROR(SUBSTITUTE(PIMExport!BQ179,".",",")*1,PIMExport!BQ179))</f>
        <v>0</v>
      </c>
      <c r="BR181" s="47">
        <f>IFERROR(PIMExport!BR179*1,IFERROR(SUBSTITUTE(PIMExport!BR179,".",",")*1,PIMExport!BR179))</f>
        <v>0</v>
      </c>
      <c r="BS181" s="47">
        <f>IFERROR(PIMExport!BS179*1,IFERROR(SUBSTITUTE(PIMExport!BS179,".",",")*1,PIMExport!BS179))</f>
        <v>0</v>
      </c>
      <c r="BT181" s="47">
        <f>IFERROR(PIMExport!BT179*1,IFERROR(SUBSTITUTE(PIMExport!BT179,".",",")*1,PIMExport!BT179))</f>
        <v>0</v>
      </c>
      <c r="BU181" s="47">
        <f>IFERROR(PIMExport!BU179*1,IFERROR(SUBSTITUTE(PIMExport!BU179,".",",")*1,PIMExport!BU179))</f>
        <v>0</v>
      </c>
      <c r="BV181" s="47">
        <f>IFERROR(PIMExport!BV179*1,IFERROR(SUBSTITUTE(PIMExport!BV179,".",",")*1,PIMExport!BV179))</f>
        <v>0</v>
      </c>
      <c r="BW181" s="47">
        <f>IFERROR(PIMExport!BW179*1,IFERROR(SUBSTITUTE(PIMExport!BW179,".",",")*1,PIMExport!BW179))</f>
        <v>0</v>
      </c>
      <c r="BX181" s="47">
        <f>IFERROR(PIMExport!BX179*1,IFERROR(SUBSTITUTE(PIMExport!BX179,".",",")*1,PIMExport!BX179))</f>
        <v>0</v>
      </c>
      <c r="BY181" s="47">
        <f>IFERROR(PIMExport!BY179*1,IFERROR(SUBSTITUTE(PIMExport!BY179,".",",")*1,PIMExport!BY179))</f>
        <v>0</v>
      </c>
      <c r="BZ181" s="47">
        <f>IFERROR(PIMExport!BZ179*1,IFERROR(SUBSTITUTE(PIMExport!BZ179,".",",")*1,PIMExport!BZ179))</f>
        <v>0</v>
      </c>
      <c r="CA181" s="47">
        <f>IFERROR(PIMExport!CA179*1,IFERROR(SUBSTITUTE(PIMExport!CA179,".",",")*1,PIMExport!CA179))</f>
        <v>0</v>
      </c>
      <c r="CB181" s="47">
        <f>IFERROR(PIMExport!CB179*1,IFERROR(SUBSTITUTE(PIMExport!CB179,".",",")*1,PIMExport!CB179))</f>
        <v>0</v>
      </c>
      <c r="CC181" s="47">
        <f>IFERROR(PIMExport!CC179*1,IFERROR(SUBSTITUTE(PIMExport!CC179,".",",")*1,PIMExport!CC179))</f>
        <v>0</v>
      </c>
      <c r="CD181" s="47">
        <f>IFERROR(PIMExport!CD179*1,IFERROR(SUBSTITUTE(PIMExport!CD179,".",",")*1,PIMExport!CD179))</f>
        <v>0</v>
      </c>
      <c r="CE181" s="47">
        <f>IFERROR(PIMExport!CE179*1,IFERROR(SUBSTITUTE(PIMExport!CE179,".",",")*1,PIMExport!CE179))</f>
        <v>0</v>
      </c>
      <c r="CF181" s="47">
        <f>IFERROR(PIMExport!CF179*1,IFERROR(SUBSTITUTE(PIMExport!CF179,".",",")*1,PIMExport!CF179))</f>
        <v>0</v>
      </c>
      <c r="CG181" s="47">
        <f>IFERROR(PIMExport!CG179*1,IFERROR(SUBSTITUTE(PIMExport!CG179,".",",")*1,PIMExport!CG179))</f>
        <v>0</v>
      </c>
      <c r="CH181" s="47">
        <f>IFERROR(PIMExport!CH179*1,IFERROR(SUBSTITUTE(PIMExport!CH179,".",",")*1,PIMExport!CH179))</f>
        <v>0</v>
      </c>
      <c r="CI181" s="47">
        <f>IFERROR(PIMExport!CI179*1,IFERROR(SUBSTITUTE(PIMExport!CI179,".",",")*1,PIMExport!CI179))</f>
        <v>0</v>
      </c>
      <c r="CJ181" s="47">
        <f>IFERROR(PIMExport!CJ179*1,IFERROR(SUBSTITUTE(PIMExport!CJ179,".",",")*1,PIMExport!CJ179))</f>
        <v>0</v>
      </c>
      <c r="CK181" s="47">
        <f>IFERROR(PIMExport!CK179*1,IFERROR(SUBSTITUTE(PIMExport!CK179,".",",")*1,PIMExport!CK179))</f>
        <v>0</v>
      </c>
      <c r="CL181" s="47">
        <f>IFERROR(PIMExport!CL179*1,IFERROR(SUBSTITUTE(PIMExport!CL179,".",",")*1,PIMExport!CL179))</f>
        <v>0</v>
      </c>
      <c r="CM181" s="47">
        <f>IFERROR(PIMExport!CM179*1,IFERROR(SUBSTITUTE(PIMExport!CM179,".",",")*1,PIMExport!CM179))</f>
        <v>0</v>
      </c>
      <c r="CN181" s="47">
        <f>IFERROR(PIMExport!CN179*1,IFERROR(SUBSTITUTE(PIMExport!CN179,".",",")*1,PIMExport!CN179))</f>
        <v>0</v>
      </c>
      <c r="CO181" s="47">
        <f>IFERROR(PIMExport!CO179*1,IFERROR(SUBSTITUTE(PIMExport!CO179,".",",")*1,PIMExport!CO179))</f>
        <v>0</v>
      </c>
      <c r="CP181" s="47">
        <f>IFERROR(PIMExport!CP179*1,IFERROR(SUBSTITUTE(PIMExport!CP179,".",",")*1,PIMExport!CP179))</f>
        <v>0</v>
      </c>
      <c r="CQ181" s="47">
        <f>IFERROR(PIMExport!CQ179*1,IFERROR(SUBSTITUTE(PIMExport!CQ179,".",",")*1,PIMExport!CQ179))</f>
        <v>0</v>
      </c>
      <c r="CR181" s="47">
        <f>IFERROR(PIMExport!CR179*1,IFERROR(SUBSTITUTE(PIMExport!CR179,".",",")*1,PIMExport!CR179))</f>
        <v>0</v>
      </c>
      <c r="CS181" s="47">
        <f>IFERROR(PIMExport!CS179*1,IFERROR(SUBSTITUTE(PIMExport!CS179,".",",")*1,PIMExport!CS179))</f>
        <v>0</v>
      </c>
      <c r="CT181" s="47">
        <f>IFERROR(PIMExport!CT179*1,IFERROR(SUBSTITUTE(PIMExport!CT179,".",",")*1,PIMExport!CT179))</f>
        <v>0</v>
      </c>
      <c r="CU181" s="47">
        <f>IFERROR(PIMExport!CU179*1,IFERROR(SUBSTITUTE(PIMExport!CU179,".",",")*1,PIMExport!CU179))</f>
        <v>20</v>
      </c>
      <c r="CV181" s="47">
        <f>IFERROR(PIMExport!CV179*1,IFERROR(SUBSTITUTE(PIMExport!CV179,".",",")*1,PIMExport!CV179))</f>
        <v>1900</v>
      </c>
      <c r="CW181" s="47">
        <f>IFERROR(PIMExport!CW179*1,IFERROR(SUBSTITUTE(PIMExport!CW179,".",",")*1,PIMExport!CW179))</f>
        <v>4.1E-5</v>
      </c>
      <c r="CX181" s="47">
        <f>IFERROR(PIMExport!CX179*1,IFERROR(SUBSTITUTE(PIMExport!CX179,".",",")*1,PIMExport!CX179))</f>
        <v>0</v>
      </c>
      <c r="CY181" s="47">
        <f>IFERROR(PIMExport!CY179*1,IFERROR(SUBSTITUTE(PIMExport!CY179,".",",")*1,PIMExport!CY179))</f>
        <v>0</v>
      </c>
      <c r="CZ181" s="47">
        <f>IFERROR(PIMExport!CZ179*1,IFERROR(SUBSTITUTE(PIMExport!CZ179,".",",")*1,PIMExport!CZ179))</f>
        <v>10100</v>
      </c>
      <c r="DA181" s="47">
        <f>IFERROR(PIMExport!DA179*1,IFERROR(SUBSTITUTE(PIMExport!DA179,".",",")*1,PIMExport!DA179))</f>
        <v>200</v>
      </c>
      <c r="DB181" s="47">
        <f>IFERROR(PIMExport!DB179*1,IFERROR(SUBSTITUTE(PIMExport!DB179,".",",")*1,PIMExport!DB179))</f>
        <v>0</v>
      </c>
      <c r="DC181" s="47">
        <f>IFERROR(PIMExport!DC179*1,IFERROR(SUBSTITUTE(PIMExport!DC179,".",",")*1,PIMExport!DC179))</f>
        <v>14.29</v>
      </c>
      <c r="DD181" s="47">
        <f>IFERROR(PIMExport!DD179*1,IFERROR(SUBSTITUTE(PIMExport!DD179,".",",")*1,PIMExport!DD179))</f>
        <v>1</v>
      </c>
      <c r="DE181" s="47">
        <f>IFERROR(PIMExport!DE179*1,IFERROR(SUBSTITUTE(PIMExport!DE179,".",",")*1,PIMExport!DE179))</f>
        <v>0</v>
      </c>
      <c r="DF181" s="47">
        <f>IFERROR(PIMExport!DF179*1,IFERROR(SUBSTITUTE(PIMExport!DF179,".",",")*1,PIMExport!DF179))</f>
        <v>0</v>
      </c>
      <c r="DG181" s="47">
        <f>IFERROR(PIMExport!DG179*1,IFERROR(SUBSTITUTE(PIMExport!DG179,".",",")*1,PIMExport!DG179))</f>
        <v>0</v>
      </c>
      <c r="DH181" s="47" t="str">
        <f>IFERROR(PIMExport!DH179*1,IFERROR(SUBSTITUTE(PIMExport!DH179,".",",")*1,PIMExport!DH179))</f>
        <v>Equal to or better than 0.100 mm</v>
      </c>
      <c r="DI181" s="47">
        <f>IFERROR(PIMExport!DI179*1,IFERROR(SUBSTITUTE(PIMExport!DI179,".",",")*1,PIMExport!DI179))</f>
        <v>0</v>
      </c>
      <c r="DJ181" s="47" t="str">
        <f>IFERROR(PIMExport!DJ179*1,IFERROR(SUBSTITUTE(PIMExport!DJ179,".",",")*1,PIMExport!DJ179))</f>
        <v>58 x 55 mm</v>
      </c>
      <c r="DK181" s="47" t="str">
        <f>IFERROR(PIMExport!DK179*1,IFERROR(SUBSTITUTE(PIMExport!DK179,".",",")*1,PIMExport!DK179))</f>
        <v>16 mm</v>
      </c>
      <c r="DL181" s="47">
        <f>IFERROR(PIMExport!DL179*1,IFERROR(SUBSTITUTE(PIMExport!DL179,".",",")*1,PIMExport!DL179))</f>
        <v>384</v>
      </c>
      <c r="DM181" s="47">
        <f>IFERROR(PIMExport!DM179*1,IFERROR(SUBSTITUTE(PIMExport!DM179,".",",")*1,PIMExport!DM179))</f>
        <v>3264</v>
      </c>
      <c r="DN181" s="47">
        <f>IFERROR(PIMExport!DN179*1,IFERROR(SUBSTITUTE(PIMExport!DN179,".",",")*1,PIMExport!DN179))</f>
        <v>0</v>
      </c>
      <c r="DO181" s="47">
        <f>IFERROR(PIMExport!DO179*1,IFERROR(SUBSTITUTE(PIMExport!DO179,".",",")*1,PIMExport!DO179))</f>
        <v>0</v>
      </c>
    </row>
    <row r="182" spans="1:119">
      <c r="A182" s="47" t="str">
        <f>IFERROR(PIMExport!A180*1,IFERROR(SUBSTITUTE(PIMExport!A180,".",",")*1,PIMExport!A180))</f>
        <v>MF06S20Z200_X</v>
      </c>
      <c r="B182" s="47" t="str">
        <f>IFERROR(PIMExport!B180*1,IFERROR(SUBSTITUTE(PIMExport!B180,".",",")*1,PIMExport!B180))</f>
        <v>BallScrew</v>
      </c>
      <c r="C182" s="47" t="str">
        <f>IFERROR(PIMExport!C180*1,IFERROR(SUBSTITUTE(PIMExport!C180,".",",")*1,PIMExport!C180))</f>
        <v>Ball Guide</v>
      </c>
      <c r="D182" s="47">
        <f>IFERROR(PIMExport!D180*1,IFERROR(SUBSTITUTE(PIMExport!D180,".",",")*1,PIMExport!D180))</f>
        <v>2512</v>
      </c>
      <c r="E182" s="47">
        <f>IFERROR(PIMExport!E180*1,IFERROR(SUBSTITUTE(PIMExport!E180,".",",")*1,PIMExport!E180))</f>
        <v>1.2</v>
      </c>
      <c r="F182" s="47">
        <f>IFERROR(PIMExport!F180*1,IFERROR(SUBSTITUTE(PIMExport!F180,".",",")*1,PIMExport!F180))</f>
        <v>0</v>
      </c>
      <c r="G182" s="47">
        <f>IFERROR(PIMExport!G180*1,IFERROR(SUBSTITUTE(PIMExport!G180,".",",")*1,PIMExport!G180))</f>
        <v>3.9</v>
      </c>
      <c r="H182" s="47">
        <f>IFERROR(PIMExport!H180*1,IFERROR(SUBSTITUTE(PIMExport!H180,".",",")*1,PIMExport!H180))</f>
        <v>0.56000000000000005</v>
      </c>
      <c r="I182" s="47">
        <f>IFERROR(PIMExport!I180*1,IFERROR(SUBSTITUTE(PIMExport!I180,".",",")*1,PIMExport!I180))</f>
        <v>200</v>
      </c>
      <c r="J182" s="47">
        <f>IFERROR(PIMExport!J180*1,IFERROR(SUBSTITUTE(PIMExport!J180,".",",")*1,PIMExport!J180))</f>
        <v>14.2</v>
      </c>
      <c r="K182" s="47">
        <f>IFERROR(PIMExport!K180*1,IFERROR(SUBSTITUTE(PIMExport!K180,".",",")*1,PIMExport!K180))</f>
        <v>41.5</v>
      </c>
      <c r="L182" s="47">
        <f>IFERROR(PIMExport!L180*1,IFERROR(SUBSTITUTE(PIMExport!L180,".",",")*1,PIMExport!L180))</f>
        <v>6.4999999999999996E-6</v>
      </c>
      <c r="M182" s="47">
        <f>IFERROR(PIMExport!M180*1,IFERROR(SUBSTITUTE(PIMExport!M180,".",",")*1,PIMExport!M180))</f>
        <v>0.9</v>
      </c>
      <c r="N182" s="47">
        <f>IFERROR(PIMExport!N180*1,IFERROR(SUBSTITUTE(PIMExport!N180,".",",")*1,PIMExport!N180))</f>
        <v>99999</v>
      </c>
      <c r="O182" s="47">
        <f>IFERROR(PIMExport!O180*1,IFERROR(SUBSTITUTE(PIMExport!O180,".",",")*1,PIMExport!O180))</f>
        <v>99999</v>
      </c>
      <c r="P182" s="47">
        <f>IFERROR(PIMExport!P180*1,IFERROR(SUBSTITUTE(PIMExport!P180,".",",")*1,PIMExport!P180))</f>
        <v>500</v>
      </c>
      <c r="Q182" s="47">
        <f>IFERROR(PIMExport!Q180*1,IFERROR(SUBSTITUTE(PIMExport!Q180,".",",")*1,PIMExport!Q180))</f>
        <v>0.02</v>
      </c>
      <c r="R182" s="47">
        <f>IFERROR(PIMExport!R180*1,IFERROR(SUBSTITUTE(PIMExport!R180,".",",")*1,PIMExport!R180))</f>
        <v>0.02</v>
      </c>
      <c r="S182" s="47">
        <f>IFERROR(PIMExport!S180*1,IFERROR(SUBSTITUTE(PIMExport!S180,".",",")*1,PIMExport!S180))</f>
        <v>0.02</v>
      </c>
      <c r="T182" s="47">
        <f>IFERROR(PIMExport!T180*1,IFERROR(SUBSTITUTE(PIMExport!T180,".",",")*1,PIMExport!T180))</f>
        <v>2</v>
      </c>
      <c r="U182" s="47">
        <f>IFERROR(PIMExport!U180*1,IFERROR(SUBSTITUTE(PIMExport!U180,".",",")*1,PIMExport!U180))</f>
        <v>0.02</v>
      </c>
      <c r="V182" s="47">
        <f>IFERROR(PIMExport!V180*1,IFERROR(SUBSTITUTE(PIMExport!V180,".",",")*1,PIMExport!V180))</f>
        <v>0</v>
      </c>
      <c r="W182" s="47">
        <f>IFERROR(PIMExport!W180*1,IFERROR(SUBSTITUTE(PIMExport!W180,".",",")*1,PIMExport!W180))</f>
        <v>0</v>
      </c>
      <c r="X182" s="47">
        <f>IFERROR(PIMExport!X180*1,IFERROR(SUBSTITUTE(PIMExport!X180,".",",")*1,PIMExport!X180))</f>
        <v>0</v>
      </c>
      <c r="Y182" s="47">
        <f>IFERROR(PIMExport!Y180*1,IFERROR(SUBSTITUTE(PIMExport!Y180,".",",")*1,PIMExport!Y180))</f>
        <v>1000</v>
      </c>
      <c r="Z182" s="47">
        <f>IFERROR(PIMExport!Z180*1,IFERROR(SUBSTITUTE(PIMExport!Z180,".",",")*1,PIMExport!Z180))</f>
        <v>0</v>
      </c>
      <c r="AA182" s="47">
        <f>IFERROR(PIMExport!AA180*1,IFERROR(SUBSTITUTE(PIMExport!AA180,".",",")*1,PIMExport!AA180))</f>
        <v>0</v>
      </c>
      <c r="AB182" s="47">
        <f>IFERROR(PIMExport!AB180*1,IFERROR(SUBSTITUTE(PIMExport!AB180,".",",")*1,PIMExport!AB180))</f>
        <v>0</v>
      </c>
      <c r="AC182" s="47">
        <f>IFERROR(PIMExport!AC180*1,IFERROR(SUBSTITUTE(PIMExport!AC180,".",",")*1,PIMExport!AC180))</f>
        <v>0</v>
      </c>
      <c r="AD182" s="47">
        <f>IFERROR(PIMExport!AD180*1,IFERROR(SUBSTITUTE(PIMExport!AD180,".",",")*1,PIMExport!AD180))</f>
        <v>0</v>
      </c>
      <c r="AE182" s="47">
        <f>IFERROR(PIMExport!AE180*1,IFERROR(SUBSTITUTE(PIMExport!AE180,".",",")*1,PIMExport!AE180))</f>
        <v>675</v>
      </c>
      <c r="AF182" s="47">
        <f>IFERROR(PIMExport!AF180*1,IFERROR(SUBSTITUTE(PIMExport!AF180,".",",")*1,PIMExport!AF180))</f>
        <v>675</v>
      </c>
      <c r="AG182" s="47">
        <f>IFERROR(PIMExport!AG180*1,IFERROR(SUBSTITUTE(PIMExport!AG180,".",",")*1,PIMExport!AG180))</f>
        <v>9</v>
      </c>
      <c r="AH182" s="47">
        <f>IFERROR(PIMExport!AH180*1,IFERROR(SUBSTITUTE(PIMExport!AH180,".",",")*1,PIMExport!AH180))</f>
        <v>0</v>
      </c>
      <c r="AI182" s="47">
        <f>IFERROR(PIMExport!AI180*1,IFERROR(SUBSTITUTE(PIMExport!AI180,".",",")*1,PIMExport!AI180))</f>
        <v>0</v>
      </c>
      <c r="AJ182" s="47">
        <f>IFERROR(PIMExport!AJ180*1,IFERROR(SUBSTITUTE(PIMExport!AJ180,".",",")*1,PIMExport!AJ180))</f>
        <v>0.67500000000000004</v>
      </c>
      <c r="AK182" s="47">
        <f>IFERROR(PIMExport!AK180*1,IFERROR(SUBSTITUTE(PIMExport!AK180,".",",")*1,PIMExport!AK180))</f>
        <v>0.67500000000000004</v>
      </c>
      <c r="AL182" s="47">
        <f>IFERROR(PIMExport!AL180*1,IFERROR(SUBSTITUTE(PIMExport!AL180,".",",")*1,PIMExport!AL180))</f>
        <v>1</v>
      </c>
      <c r="AM182" s="47">
        <f>IFERROR(PIMExport!AM180*1,IFERROR(SUBSTITUTE(PIMExport!AM180,".",",")*1,PIMExport!AM180))</f>
        <v>8</v>
      </c>
      <c r="AN182" s="47">
        <f>IFERROR(PIMExport!AN180*1,IFERROR(SUBSTITUTE(PIMExport!AN180,".",",")*1,PIMExport!AN180))</f>
        <v>2</v>
      </c>
      <c r="AO182" s="47">
        <f>IFERROR(PIMExport!AO180*1,IFERROR(SUBSTITUTE(PIMExport!AO180,".",",")*1,PIMExport!AO180))</f>
        <v>4700</v>
      </c>
      <c r="AP182" s="47">
        <f>IFERROR(PIMExport!AP180*1,IFERROR(SUBSTITUTE(PIMExport!AP180,".",",")*1,PIMExport!AP180))</f>
        <v>0</v>
      </c>
      <c r="AQ182" s="47">
        <f>IFERROR(PIMExport!AQ180*1,IFERROR(SUBSTITUTE(PIMExport!AQ180,".",",")*1,PIMExport!AQ180))</f>
        <v>0</v>
      </c>
      <c r="AR182" s="47">
        <f>IFERROR(PIMExport!AR180*1,IFERROR(SUBSTITUTE(PIMExport!AR180,".",",")*1,PIMExport!AR180))</f>
        <v>0</v>
      </c>
      <c r="AS182" s="47">
        <f>IFERROR(PIMExport!AS180*1,IFERROR(SUBSTITUTE(PIMExport!AS180,".",",")*1,PIMExport!AS180))</f>
        <v>0</v>
      </c>
      <c r="AT182" s="47">
        <f>IFERROR(PIMExport!AT180*1,IFERROR(SUBSTITUTE(PIMExport!AT180,".",",")*1,PIMExport!AT180))</f>
        <v>0</v>
      </c>
      <c r="AU182" s="47">
        <f>IFERROR(PIMExport!AU180*1,IFERROR(SUBSTITUTE(PIMExport!AU180,".",",")*1,PIMExport!AU180))</f>
        <v>0</v>
      </c>
      <c r="AV182" s="47">
        <f>IFERROR(PIMExport!AV180*1,IFERROR(SUBSTITUTE(PIMExport!AV180,".",",")*1,PIMExport!AV180))</f>
        <v>0</v>
      </c>
      <c r="AW182" s="47">
        <f>IFERROR(PIMExport!AW180*1,IFERROR(SUBSTITUTE(PIMExport!AW180,".",",")*1,PIMExport!AW180))</f>
        <v>0</v>
      </c>
      <c r="AX182" s="47">
        <f>IFERROR(PIMExport!AX180*1,IFERROR(SUBSTITUTE(PIMExport!AX180,".",",")*1,PIMExport!AX180))</f>
        <v>0</v>
      </c>
      <c r="AY182" s="47">
        <f>IFERROR(PIMExport!AY180*1,IFERROR(SUBSTITUTE(PIMExport!AY180,".",",")*1,PIMExport!AY180))</f>
        <v>0</v>
      </c>
      <c r="AZ182" s="47">
        <f>IFERROR(PIMExport!AZ180*1,IFERROR(SUBSTITUTE(PIMExport!AZ180,".",",")*1,PIMExport!AZ180))</f>
        <v>10100</v>
      </c>
      <c r="BA182" s="47">
        <f>IFERROR(PIMExport!BA180*1,IFERROR(SUBSTITUTE(PIMExport!BA180,".",",")*1,PIMExport!BA180))</f>
        <v>0</v>
      </c>
      <c r="BB182" s="47">
        <f>IFERROR(PIMExport!BB180*1,IFERROR(SUBSTITUTE(PIMExport!BB180,".",",")*1,PIMExport!BB180))</f>
        <v>0</v>
      </c>
      <c r="BC182" s="47">
        <f>IFERROR(PIMExport!BC180*1,IFERROR(SUBSTITUTE(PIMExport!BC180,".",",")*1,PIMExport!BC180))</f>
        <v>0</v>
      </c>
      <c r="BD182" s="47">
        <f>IFERROR(PIMExport!BD180*1,IFERROR(SUBSTITUTE(PIMExport!BD180,".",",")*1,PIMExport!BD180))</f>
        <v>0</v>
      </c>
      <c r="BE182" s="47">
        <f>IFERROR(PIMExport!BE180*1,IFERROR(SUBSTITUTE(PIMExport!BE180,".",",")*1,PIMExport!BE180))</f>
        <v>0</v>
      </c>
      <c r="BF182" s="47">
        <f>IFERROR(PIMExport!BF180*1,IFERROR(SUBSTITUTE(PIMExport!BF180,".",",")*1,PIMExport!BF180))</f>
        <v>67</v>
      </c>
      <c r="BG182" s="47">
        <f>IFERROR(PIMExport!BG180*1,IFERROR(SUBSTITUTE(PIMExport!BG180,".",",")*1,PIMExport!BG180))</f>
        <v>196</v>
      </c>
      <c r="BH182" s="47">
        <f>IFERROR(PIMExport!BH180*1,IFERROR(SUBSTITUTE(PIMExport!BH180,".",",")*1,PIMExport!BH180))</f>
        <v>0</v>
      </c>
      <c r="BI182" s="47">
        <f>IFERROR(PIMExport!BI180*1,IFERROR(SUBSTITUTE(PIMExport!BI180,".",",")*1,PIMExport!BI180))</f>
        <v>0</v>
      </c>
      <c r="BJ182" s="47">
        <f>IFERROR(PIMExport!BJ180*1,IFERROR(SUBSTITUTE(PIMExport!BJ180,".",",")*1,PIMExport!BJ180))</f>
        <v>0</v>
      </c>
      <c r="BK182" s="47">
        <f>IFERROR(PIMExport!BK180*1,IFERROR(SUBSTITUTE(PIMExport!BK180,".",",")*1,PIMExport!BK180))</f>
        <v>0</v>
      </c>
      <c r="BL182" s="47">
        <f>IFERROR(PIMExport!BL180*1,IFERROR(SUBSTITUTE(PIMExport!BL180,".",",")*1,PIMExport!BL180))</f>
        <v>0</v>
      </c>
      <c r="BM182" s="47">
        <f>IFERROR(PIMExport!BM180*1,IFERROR(SUBSTITUTE(PIMExport!BM180,".",",")*1,PIMExport!BM180))</f>
        <v>0</v>
      </c>
      <c r="BN182" s="47">
        <f>IFERROR(PIMExport!BN180*1,IFERROR(SUBSTITUTE(PIMExport!BN180,".",",")*1,PIMExport!BN180))</f>
        <v>0</v>
      </c>
      <c r="BO182" s="47">
        <f>IFERROR(PIMExport!BO180*1,IFERROR(SUBSTITUTE(PIMExport!BO180,".",",")*1,PIMExport!BO180))</f>
        <v>0</v>
      </c>
      <c r="BP182" s="47">
        <f>IFERROR(PIMExport!BP180*1,IFERROR(SUBSTITUTE(PIMExport!BP180,".",",")*1,PIMExport!BP180))</f>
        <v>0</v>
      </c>
      <c r="BQ182" s="47">
        <f>IFERROR(PIMExport!BQ180*1,IFERROR(SUBSTITUTE(PIMExport!BQ180,".",",")*1,PIMExport!BQ180))</f>
        <v>0</v>
      </c>
      <c r="BR182" s="47">
        <f>IFERROR(PIMExport!BR180*1,IFERROR(SUBSTITUTE(PIMExport!BR180,".",",")*1,PIMExport!BR180))</f>
        <v>0</v>
      </c>
      <c r="BS182" s="47">
        <f>IFERROR(PIMExport!BS180*1,IFERROR(SUBSTITUTE(PIMExport!BS180,".",",")*1,PIMExport!BS180))</f>
        <v>0</v>
      </c>
      <c r="BT182" s="47">
        <f>IFERROR(PIMExport!BT180*1,IFERROR(SUBSTITUTE(PIMExport!BT180,".",",")*1,PIMExport!BT180))</f>
        <v>0</v>
      </c>
      <c r="BU182" s="47">
        <f>IFERROR(PIMExport!BU180*1,IFERROR(SUBSTITUTE(PIMExport!BU180,".",",")*1,PIMExport!BU180))</f>
        <v>0</v>
      </c>
      <c r="BV182" s="47">
        <f>IFERROR(PIMExport!BV180*1,IFERROR(SUBSTITUTE(PIMExport!BV180,".",",")*1,PIMExport!BV180))</f>
        <v>0</v>
      </c>
      <c r="BW182" s="47">
        <f>IFERROR(PIMExport!BW180*1,IFERROR(SUBSTITUTE(PIMExport!BW180,".",",")*1,PIMExport!BW180))</f>
        <v>0</v>
      </c>
      <c r="BX182" s="47">
        <f>IFERROR(PIMExport!BX180*1,IFERROR(SUBSTITUTE(PIMExport!BX180,".",",")*1,PIMExport!BX180))</f>
        <v>0</v>
      </c>
      <c r="BY182" s="47">
        <f>IFERROR(PIMExport!BY180*1,IFERROR(SUBSTITUTE(PIMExport!BY180,".",",")*1,PIMExport!BY180))</f>
        <v>0</v>
      </c>
      <c r="BZ182" s="47">
        <f>IFERROR(PIMExport!BZ180*1,IFERROR(SUBSTITUTE(PIMExport!BZ180,".",",")*1,PIMExport!BZ180))</f>
        <v>0</v>
      </c>
      <c r="CA182" s="47">
        <f>IFERROR(PIMExport!CA180*1,IFERROR(SUBSTITUTE(PIMExport!CA180,".",",")*1,PIMExport!CA180))</f>
        <v>0</v>
      </c>
      <c r="CB182" s="47">
        <f>IFERROR(PIMExport!CB180*1,IFERROR(SUBSTITUTE(PIMExport!CB180,".",",")*1,PIMExport!CB180))</f>
        <v>0</v>
      </c>
      <c r="CC182" s="47">
        <f>IFERROR(PIMExport!CC180*1,IFERROR(SUBSTITUTE(PIMExport!CC180,".",",")*1,PIMExport!CC180))</f>
        <v>0</v>
      </c>
      <c r="CD182" s="47">
        <f>IFERROR(PIMExport!CD180*1,IFERROR(SUBSTITUTE(PIMExport!CD180,".",",")*1,PIMExport!CD180))</f>
        <v>0</v>
      </c>
      <c r="CE182" s="47">
        <f>IFERROR(PIMExport!CE180*1,IFERROR(SUBSTITUTE(PIMExport!CE180,".",",")*1,PIMExport!CE180))</f>
        <v>0</v>
      </c>
      <c r="CF182" s="47">
        <f>IFERROR(PIMExport!CF180*1,IFERROR(SUBSTITUTE(PIMExport!CF180,".",",")*1,PIMExport!CF180))</f>
        <v>0</v>
      </c>
      <c r="CG182" s="47">
        <f>IFERROR(PIMExport!CG180*1,IFERROR(SUBSTITUTE(PIMExport!CG180,".",",")*1,PIMExport!CG180))</f>
        <v>0</v>
      </c>
      <c r="CH182" s="47">
        <f>IFERROR(PIMExport!CH180*1,IFERROR(SUBSTITUTE(PIMExport!CH180,".",",")*1,PIMExport!CH180))</f>
        <v>0</v>
      </c>
      <c r="CI182" s="47">
        <f>IFERROR(PIMExport!CI180*1,IFERROR(SUBSTITUTE(PIMExport!CI180,".",",")*1,PIMExport!CI180))</f>
        <v>0</v>
      </c>
      <c r="CJ182" s="47">
        <f>IFERROR(PIMExport!CJ180*1,IFERROR(SUBSTITUTE(PIMExport!CJ180,".",",")*1,PIMExport!CJ180))</f>
        <v>0</v>
      </c>
      <c r="CK182" s="47">
        <f>IFERROR(PIMExport!CK180*1,IFERROR(SUBSTITUTE(PIMExport!CK180,".",",")*1,PIMExport!CK180))</f>
        <v>0</v>
      </c>
      <c r="CL182" s="47">
        <f>IFERROR(PIMExport!CL180*1,IFERROR(SUBSTITUTE(PIMExport!CL180,".",",")*1,PIMExport!CL180))</f>
        <v>0</v>
      </c>
      <c r="CM182" s="47">
        <f>IFERROR(PIMExport!CM180*1,IFERROR(SUBSTITUTE(PIMExport!CM180,".",",")*1,PIMExport!CM180))</f>
        <v>0</v>
      </c>
      <c r="CN182" s="47">
        <f>IFERROR(PIMExport!CN180*1,IFERROR(SUBSTITUTE(PIMExport!CN180,".",",")*1,PIMExport!CN180))</f>
        <v>0</v>
      </c>
      <c r="CO182" s="47">
        <f>IFERROR(PIMExport!CO180*1,IFERROR(SUBSTITUTE(PIMExport!CO180,".",",")*1,PIMExport!CO180))</f>
        <v>0</v>
      </c>
      <c r="CP182" s="47">
        <f>IFERROR(PIMExport!CP180*1,IFERROR(SUBSTITUTE(PIMExport!CP180,".",",")*1,PIMExport!CP180))</f>
        <v>0</v>
      </c>
      <c r="CQ182" s="47">
        <f>IFERROR(PIMExport!CQ180*1,IFERROR(SUBSTITUTE(PIMExport!CQ180,".",",")*1,PIMExport!CQ180))</f>
        <v>0</v>
      </c>
      <c r="CR182" s="47">
        <f>IFERROR(PIMExport!CR180*1,IFERROR(SUBSTITUTE(PIMExport!CR180,".",",")*1,PIMExport!CR180))</f>
        <v>0</v>
      </c>
      <c r="CS182" s="47">
        <f>IFERROR(PIMExport!CS180*1,IFERROR(SUBSTITUTE(PIMExport!CS180,".",",")*1,PIMExport!CS180))</f>
        <v>0</v>
      </c>
      <c r="CT182" s="47">
        <f>IFERROR(PIMExport!CT180*1,IFERROR(SUBSTITUTE(PIMExport!CT180,".",",")*1,PIMExport!CT180))</f>
        <v>0</v>
      </c>
      <c r="CU182" s="47">
        <f>IFERROR(PIMExport!CU180*1,IFERROR(SUBSTITUTE(PIMExport!CU180,".",",")*1,PIMExport!CU180))</f>
        <v>20</v>
      </c>
      <c r="CV182" s="47">
        <f>IFERROR(PIMExport!CV180*1,IFERROR(SUBSTITUTE(PIMExport!CV180,".",",")*1,PIMExport!CV180))</f>
        <v>1900</v>
      </c>
      <c r="CW182" s="47">
        <f>IFERROR(PIMExport!CW180*1,IFERROR(SUBSTITUTE(PIMExport!CW180,".",",")*1,PIMExport!CW180))</f>
        <v>4.1E-5</v>
      </c>
      <c r="CX182" s="47">
        <f>IFERROR(PIMExport!CX180*1,IFERROR(SUBSTITUTE(PIMExport!CX180,".",",")*1,PIMExport!CX180))</f>
        <v>0</v>
      </c>
      <c r="CY182" s="47">
        <f>IFERROR(PIMExport!CY180*1,IFERROR(SUBSTITUTE(PIMExport!CY180,".",",")*1,PIMExport!CY180))</f>
        <v>0</v>
      </c>
      <c r="CZ182" s="47">
        <f>IFERROR(PIMExport!CZ180*1,IFERROR(SUBSTITUTE(PIMExport!CZ180,".",",")*1,PIMExport!CZ180))</f>
        <v>10100</v>
      </c>
      <c r="DA182" s="47">
        <f>IFERROR(PIMExport!DA180*1,IFERROR(SUBSTITUTE(PIMExport!DA180,".",",")*1,PIMExport!DA180))</f>
        <v>200</v>
      </c>
      <c r="DB182" s="47">
        <f>IFERROR(PIMExport!DB180*1,IFERROR(SUBSTITUTE(PIMExport!DB180,".",",")*1,PIMExport!DB180))</f>
        <v>0</v>
      </c>
      <c r="DC182" s="47">
        <f>IFERROR(PIMExport!DC180*1,IFERROR(SUBSTITUTE(PIMExport!DC180,".",",")*1,PIMExport!DC180))</f>
        <v>14.29</v>
      </c>
      <c r="DD182" s="47">
        <f>IFERROR(PIMExport!DD180*1,IFERROR(SUBSTITUTE(PIMExport!DD180,".",",")*1,PIMExport!DD180))</f>
        <v>0</v>
      </c>
      <c r="DE182" s="47">
        <f>IFERROR(PIMExport!DE180*1,IFERROR(SUBSTITUTE(PIMExport!DE180,".",",")*1,PIMExport!DE180))</f>
        <v>0</v>
      </c>
      <c r="DF182" s="47">
        <f>IFERROR(PIMExport!DF180*1,IFERROR(SUBSTITUTE(PIMExport!DF180,".",",")*1,PIMExport!DF180))</f>
        <v>0</v>
      </c>
      <c r="DG182" s="47">
        <f>IFERROR(PIMExport!DG180*1,IFERROR(SUBSTITUTE(PIMExport!DG180,".",",")*1,PIMExport!DG180))</f>
        <v>0</v>
      </c>
      <c r="DH182" s="47" t="str">
        <f>IFERROR(PIMExport!DH180*1,IFERROR(SUBSTITUTE(PIMExport!DH180,".",",")*1,PIMExport!DH180))</f>
        <v>Equal to or better than 0.100 mm</v>
      </c>
      <c r="DI182" s="47">
        <f>IFERROR(PIMExport!DI180*1,IFERROR(SUBSTITUTE(PIMExport!DI180,".",",")*1,PIMExport!DI180))</f>
        <v>0</v>
      </c>
      <c r="DJ182" s="47" t="str">
        <f>IFERROR(PIMExport!DJ180*1,IFERROR(SUBSTITUTE(PIMExport!DJ180,".",",")*1,PIMExport!DJ180))</f>
        <v>58 x 55 mm</v>
      </c>
      <c r="DK182" s="47" t="str">
        <f>IFERROR(PIMExport!DK180*1,IFERROR(SUBSTITUTE(PIMExport!DK180,".",",")*1,PIMExport!DK180))</f>
        <v>16 mm</v>
      </c>
      <c r="DL182" s="47">
        <f>IFERROR(PIMExport!DL180*1,IFERROR(SUBSTITUTE(PIMExport!DL180,".",",")*1,PIMExport!DL180))</f>
        <v>384</v>
      </c>
      <c r="DM182" s="47">
        <f>IFERROR(PIMExport!DM180*1,IFERROR(SUBSTITUTE(PIMExport!DM180,".",",")*1,PIMExport!DM180))</f>
        <v>3196</v>
      </c>
      <c r="DN182" s="47">
        <f>IFERROR(PIMExport!DN180*1,IFERROR(SUBSTITUTE(PIMExport!DN180,".",",")*1,PIMExport!DN180))</f>
        <v>0</v>
      </c>
      <c r="DO182" s="47">
        <f>IFERROR(PIMExport!DO180*1,IFERROR(SUBSTITUTE(PIMExport!DO180,".",",")*1,PIMExport!DO180))</f>
        <v>0</v>
      </c>
    </row>
    <row r="183" spans="1:119">
      <c r="A183" s="47" t="str">
        <f>IFERROR(PIMExport!A181*1,IFERROR(SUBSTITUTE(PIMExport!A181,".",",")*1,PIMExport!A181))</f>
        <v>MF07S05N_D</v>
      </c>
      <c r="B183" s="47" t="str">
        <f>IFERROR(PIMExport!B181*1,IFERROR(SUBSTITUTE(PIMExport!B181,".",",")*1,PIMExport!B181))</f>
        <v>BallScrew</v>
      </c>
      <c r="C183" s="47" t="str">
        <f>IFERROR(PIMExport!C181*1,IFERROR(SUBSTITUTE(PIMExport!C181,".",",")*1,PIMExport!C181))</f>
        <v>Ball Guide</v>
      </c>
      <c r="D183" s="47">
        <f>IFERROR(PIMExport!D181*1,IFERROR(SUBSTITUTE(PIMExport!D181,".",",")*1,PIMExport!D181))</f>
        <v>3530</v>
      </c>
      <c r="E183" s="47">
        <f>IFERROR(PIMExport!E181*1,IFERROR(SUBSTITUTE(PIMExport!E181,".",",")*1,PIMExport!E181))</f>
        <v>2.5</v>
      </c>
      <c r="F183" s="47">
        <f>IFERROR(PIMExport!F181*1,IFERROR(SUBSTITUTE(PIMExport!F181,".",",")*1,PIMExport!F181))</f>
        <v>3.58</v>
      </c>
      <c r="G183" s="47">
        <f>IFERROR(PIMExport!G181*1,IFERROR(SUBSTITUTE(PIMExport!G181,".",",")*1,PIMExport!G181))</f>
        <v>6.9</v>
      </c>
      <c r="H183" s="47">
        <f>IFERROR(PIMExport!H181*1,IFERROR(SUBSTITUTE(PIMExport!H181,".",",")*1,PIMExport!H181))</f>
        <v>1.05</v>
      </c>
      <c r="I183" s="47">
        <f>IFERROR(PIMExport!I181*1,IFERROR(SUBSTITUTE(PIMExport!I181,".",",")*1,PIMExport!I181))</f>
        <v>146</v>
      </c>
      <c r="J183" s="47">
        <f>IFERROR(PIMExport!J181*1,IFERROR(SUBSTITUTE(PIMExport!J181,".",",")*1,PIMExport!J181))</f>
        <v>19</v>
      </c>
      <c r="K183" s="47">
        <f>IFERROR(PIMExport!K181*1,IFERROR(SUBSTITUTE(PIMExport!K181,".",",")*1,PIMExport!K181))</f>
        <v>55</v>
      </c>
      <c r="L183" s="47">
        <f>IFERROR(PIMExport!L181*1,IFERROR(SUBSTITUTE(PIMExport!L181,".",",")*1,PIMExport!L181))</f>
        <v>1.63E-4</v>
      </c>
      <c r="M183" s="47">
        <f>IFERROR(PIMExport!M181*1,IFERROR(SUBSTITUTE(PIMExport!M181,".",",")*1,PIMExport!M181))</f>
        <v>0.9</v>
      </c>
      <c r="N183" s="47">
        <f>IFERROR(PIMExport!N181*1,IFERROR(SUBSTITUTE(PIMExport!N181,".",",")*1,PIMExport!N181))</f>
        <v>99999</v>
      </c>
      <c r="O183" s="47">
        <f>IFERROR(PIMExport!O181*1,IFERROR(SUBSTITUTE(PIMExport!O181,".",",")*1,PIMExport!O181))</f>
        <v>99999</v>
      </c>
      <c r="P183" s="47">
        <f>IFERROR(PIMExport!P181*1,IFERROR(SUBSTITUTE(PIMExport!P181,".",",")*1,PIMExport!P181))</f>
        <v>500</v>
      </c>
      <c r="Q183" s="47">
        <f>IFERROR(PIMExport!Q181*1,IFERROR(SUBSTITUTE(PIMExport!Q181,".",",")*1,PIMExport!Q181))</f>
        <v>0.06</v>
      </c>
      <c r="R183" s="47">
        <f>IFERROR(PIMExport!R181*1,IFERROR(SUBSTITUTE(PIMExport!R181,".",",")*1,PIMExport!R181))</f>
        <v>0.06</v>
      </c>
      <c r="S183" s="47">
        <f>IFERROR(PIMExport!S181*1,IFERROR(SUBSTITUTE(PIMExport!S181,".",",")*1,PIMExport!S181))</f>
        <v>0.06</v>
      </c>
      <c r="T183" s="47">
        <f>IFERROR(PIMExport!T181*1,IFERROR(SUBSTITUTE(PIMExport!T181,".",",")*1,PIMExport!T181))</f>
        <v>2</v>
      </c>
      <c r="U183" s="47">
        <f>IFERROR(PIMExport!U181*1,IFERROR(SUBSTITUTE(PIMExport!U181,".",",")*1,PIMExport!U181))</f>
        <v>0.02</v>
      </c>
      <c r="V183" s="47">
        <f>IFERROR(PIMExport!V181*1,IFERROR(SUBSTITUTE(PIMExport!V181,".",",")*1,PIMExport!V181))</f>
        <v>0</v>
      </c>
      <c r="W183" s="47">
        <f>IFERROR(PIMExport!W181*1,IFERROR(SUBSTITUTE(PIMExport!W181,".",",")*1,PIMExport!W181))</f>
        <v>0</v>
      </c>
      <c r="X183" s="47">
        <f>IFERROR(PIMExport!X181*1,IFERROR(SUBSTITUTE(PIMExport!X181,".",",")*1,PIMExport!X181))</f>
        <v>0</v>
      </c>
      <c r="Y183" s="47">
        <f>IFERROR(PIMExport!Y181*1,IFERROR(SUBSTITUTE(PIMExport!Y181,".",",")*1,PIMExport!Y181))</f>
        <v>2500</v>
      </c>
      <c r="Z183" s="47">
        <f>IFERROR(PIMExport!Z181*1,IFERROR(SUBSTITUTE(PIMExport!Z181,".",",")*1,PIMExport!Z181))</f>
        <v>0</v>
      </c>
      <c r="AA183" s="47">
        <f>IFERROR(PIMExport!AA181*1,IFERROR(SUBSTITUTE(PIMExport!AA181,".",",")*1,PIMExport!AA181))</f>
        <v>0</v>
      </c>
      <c r="AB183" s="47">
        <f>IFERROR(PIMExport!AB181*1,IFERROR(SUBSTITUTE(PIMExport!AB181,".",",")*1,PIMExport!AB181))</f>
        <v>0</v>
      </c>
      <c r="AC183" s="47">
        <f>IFERROR(PIMExport!AC181*1,IFERROR(SUBSTITUTE(PIMExport!AC181,".",",")*1,PIMExport!AC181))</f>
        <v>0</v>
      </c>
      <c r="AD183" s="47">
        <f>IFERROR(PIMExport!AD181*1,IFERROR(SUBSTITUTE(PIMExport!AD181,".",",")*1,PIMExport!AD181))</f>
        <v>0</v>
      </c>
      <c r="AE183" s="47">
        <f>IFERROR(PIMExport!AE181*1,IFERROR(SUBSTITUTE(PIMExport!AE181,".",",")*1,PIMExport!AE181))</f>
        <v>2000</v>
      </c>
      <c r="AF183" s="47">
        <f>IFERROR(PIMExport!AF181*1,IFERROR(SUBSTITUTE(PIMExport!AF181,".",",")*1,PIMExport!AF181))</f>
        <v>2000</v>
      </c>
      <c r="AG183" s="47">
        <f>IFERROR(PIMExport!AG181*1,IFERROR(SUBSTITUTE(PIMExport!AG181,".",",")*1,PIMExport!AG181))</f>
        <v>18</v>
      </c>
      <c r="AH183" s="47">
        <f>IFERROR(PIMExport!AH181*1,IFERROR(SUBSTITUTE(PIMExport!AH181,".",",")*1,PIMExport!AH181))</f>
        <v>130</v>
      </c>
      <c r="AI183" s="47">
        <f>IFERROR(PIMExport!AI181*1,IFERROR(SUBSTITUTE(PIMExport!AI181,".",",")*1,PIMExport!AI181))</f>
        <v>130</v>
      </c>
      <c r="AJ183" s="47">
        <f>IFERROR(PIMExport!AJ181*1,IFERROR(SUBSTITUTE(PIMExport!AJ181,".",",")*1,PIMExport!AJ181))</f>
        <v>0</v>
      </c>
      <c r="AK183" s="47">
        <f>IFERROR(PIMExport!AK181*1,IFERROR(SUBSTITUTE(PIMExport!AK181,".",",")*1,PIMExport!AK181))</f>
        <v>0</v>
      </c>
      <c r="AL183" s="47">
        <f>IFERROR(PIMExport!AL181*1,IFERROR(SUBSTITUTE(PIMExport!AL181,".",",")*1,PIMExport!AL181))</f>
        <v>0.25</v>
      </c>
      <c r="AM183" s="47">
        <f>IFERROR(PIMExport!AM181*1,IFERROR(SUBSTITUTE(PIMExport!AM181,".",",")*1,PIMExport!AM181))</f>
        <v>8</v>
      </c>
      <c r="AN183" s="47">
        <f>IFERROR(PIMExport!AN181*1,IFERROR(SUBSTITUTE(PIMExport!AN181,".",",")*1,PIMExport!AN181))</f>
        <v>1</v>
      </c>
      <c r="AO183" s="47">
        <f>IFERROR(PIMExport!AO181*1,IFERROR(SUBSTITUTE(PIMExport!AO181,".",",")*1,PIMExport!AO181))</f>
        <v>14300</v>
      </c>
      <c r="AP183" s="47">
        <f>IFERROR(PIMExport!AP181*1,IFERROR(SUBSTITUTE(PIMExport!AP181,".",",")*1,PIMExport!AP181))</f>
        <v>0</v>
      </c>
      <c r="AQ183" s="47">
        <f>IFERROR(PIMExport!AQ181*1,IFERROR(SUBSTITUTE(PIMExport!AQ181,".",",")*1,PIMExport!AQ181))</f>
        <v>0</v>
      </c>
      <c r="AR183" s="47">
        <f>IFERROR(PIMExport!AR181*1,IFERROR(SUBSTITUTE(PIMExport!AR181,".",",")*1,PIMExport!AR181))</f>
        <v>0</v>
      </c>
      <c r="AS183" s="47">
        <f>IFERROR(PIMExport!AS181*1,IFERROR(SUBSTITUTE(PIMExport!AS181,".",",")*1,PIMExport!AS181))</f>
        <v>0</v>
      </c>
      <c r="AT183" s="47">
        <f>IFERROR(PIMExport!AT181*1,IFERROR(SUBSTITUTE(PIMExport!AT181,".",",")*1,PIMExport!AT181))</f>
        <v>0</v>
      </c>
      <c r="AU183" s="47">
        <f>IFERROR(PIMExport!AU181*1,IFERROR(SUBSTITUTE(PIMExport!AU181,".",",")*1,PIMExport!AU181))</f>
        <v>0</v>
      </c>
      <c r="AV183" s="47">
        <f>IFERROR(PIMExport!AV181*1,IFERROR(SUBSTITUTE(PIMExport!AV181,".",",")*1,PIMExport!AV181))</f>
        <v>0</v>
      </c>
      <c r="AW183" s="47">
        <f>IFERROR(PIMExport!AW181*1,IFERROR(SUBSTITUTE(PIMExport!AW181,".",",")*1,PIMExport!AW181))</f>
        <v>0</v>
      </c>
      <c r="AX183" s="47">
        <f>IFERROR(PIMExport!AX181*1,IFERROR(SUBSTITUTE(PIMExport!AX181,".",",")*1,PIMExport!AX181))</f>
        <v>0</v>
      </c>
      <c r="AY183" s="47">
        <f>IFERROR(PIMExport!AY181*1,IFERROR(SUBSTITUTE(PIMExport!AY181,".",",")*1,PIMExport!AY181))</f>
        <v>0</v>
      </c>
      <c r="AZ183" s="47">
        <f>IFERROR(PIMExport!AZ181*1,IFERROR(SUBSTITUTE(PIMExport!AZ181,".",",")*1,PIMExport!AZ181))</f>
        <v>14000</v>
      </c>
      <c r="BA183" s="47">
        <f>IFERROR(PIMExport!BA181*1,IFERROR(SUBSTITUTE(PIMExport!BA181,".",",")*1,PIMExport!BA181))</f>
        <v>0</v>
      </c>
      <c r="BB183" s="47">
        <f>IFERROR(PIMExport!BB181*1,IFERROR(SUBSTITUTE(PIMExport!BB181,".",",")*1,PIMExport!BB181))</f>
        <v>0</v>
      </c>
      <c r="BC183" s="47">
        <f>IFERROR(PIMExport!BC181*1,IFERROR(SUBSTITUTE(PIMExport!BC181,".",",")*1,PIMExport!BC181))</f>
        <v>0</v>
      </c>
      <c r="BD183" s="47">
        <f>IFERROR(PIMExport!BD181*1,IFERROR(SUBSTITUTE(PIMExport!BD181,".",",")*1,PIMExport!BD181))</f>
        <v>0</v>
      </c>
      <c r="BE183" s="47">
        <f>IFERROR(PIMExport!BE181*1,IFERROR(SUBSTITUTE(PIMExport!BE181,".",",")*1,PIMExport!BE181))</f>
        <v>0</v>
      </c>
      <c r="BF183" s="47">
        <f>IFERROR(PIMExport!BF181*1,IFERROR(SUBSTITUTE(PIMExport!BF181,".",",")*1,PIMExport!BF181))</f>
        <v>75</v>
      </c>
      <c r="BG183" s="47">
        <f>IFERROR(PIMExport!BG181*1,IFERROR(SUBSTITUTE(PIMExport!BG181,".",",")*1,PIMExport!BG181))</f>
        <v>470</v>
      </c>
      <c r="BH183" s="47">
        <f>IFERROR(PIMExport!BH181*1,IFERROR(SUBSTITUTE(PIMExport!BH181,".",",")*1,PIMExport!BH181))</f>
        <v>0</v>
      </c>
      <c r="BI183" s="47">
        <f>IFERROR(PIMExport!BI181*1,IFERROR(SUBSTITUTE(PIMExport!BI181,".",",")*1,PIMExport!BI181))</f>
        <v>0</v>
      </c>
      <c r="BJ183" s="47">
        <f>IFERROR(PIMExport!BJ181*1,IFERROR(SUBSTITUTE(PIMExport!BJ181,".",",")*1,PIMExport!BJ181))</f>
        <v>0</v>
      </c>
      <c r="BK183" s="47">
        <f>IFERROR(PIMExport!BK181*1,IFERROR(SUBSTITUTE(PIMExport!BK181,".",",")*1,PIMExport!BK181))</f>
        <v>0</v>
      </c>
      <c r="BL183" s="47">
        <f>IFERROR(PIMExport!BL181*1,IFERROR(SUBSTITUTE(PIMExport!BL181,".",",")*1,PIMExport!BL181))</f>
        <v>0</v>
      </c>
      <c r="BM183" s="47">
        <f>IFERROR(PIMExport!BM181*1,IFERROR(SUBSTITUTE(PIMExport!BM181,".",",")*1,PIMExport!BM181))</f>
        <v>0</v>
      </c>
      <c r="BN183" s="47">
        <f>IFERROR(PIMExport!BN181*1,IFERROR(SUBSTITUTE(PIMExport!BN181,".",",")*1,PIMExport!BN181))</f>
        <v>0</v>
      </c>
      <c r="BO183" s="47">
        <f>IFERROR(PIMExport!BO181*1,IFERROR(SUBSTITUTE(PIMExport!BO181,".",",")*1,PIMExport!BO181))</f>
        <v>0</v>
      </c>
      <c r="BP183" s="47">
        <f>IFERROR(PIMExport!BP181*1,IFERROR(SUBSTITUTE(PIMExport!BP181,".",",")*1,PIMExport!BP181))</f>
        <v>0</v>
      </c>
      <c r="BQ183" s="47">
        <f>IFERROR(PIMExport!BQ181*1,IFERROR(SUBSTITUTE(PIMExport!BQ181,".",",")*1,PIMExport!BQ181))</f>
        <v>0</v>
      </c>
      <c r="BR183" s="47">
        <f>IFERROR(PIMExport!BR181*1,IFERROR(SUBSTITUTE(PIMExport!BR181,".",",")*1,PIMExport!BR181))</f>
        <v>0</v>
      </c>
      <c r="BS183" s="47">
        <f>IFERROR(PIMExport!BS181*1,IFERROR(SUBSTITUTE(PIMExport!BS181,".",",")*1,PIMExport!BS181))</f>
        <v>0</v>
      </c>
      <c r="BT183" s="47">
        <f>IFERROR(PIMExport!BT181*1,IFERROR(SUBSTITUTE(PIMExport!BT181,".",",")*1,PIMExport!BT181))</f>
        <v>0</v>
      </c>
      <c r="BU183" s="47">
        <f>IFERROR(PIMExport!BU181*1,IFERROR(SUBSTITUTE(PIMExport!BU181,".",",")*1,PIMExport!BU181))</f>
        <v>0</v>
      </c>
      <c r="BV183" s="47">
        <f>IFERROR(PIMExport!BV181*1,IFERROR(SUBSTITUTE(PIMExport!BV181,".",",")*1,PIMExport!BV181))</f>
        <v>0</v>
      </c>
      <c r="BW183" s="47">
        <f>IFERROR(PIMExport!BW181*1,IFERROR(SUBSTITUTE(PIMExport!BW181,".",",")*1,PIMExport!BW181))</f>
        <v>0</v>
      </c>
      <c r="BX183" s="47">
        <f>IFERROR(PIMExport!BX181*1,IFERROR(SUBSTITUTE(PIMExport!BX181,".",",")*1,PIMExport!BX181))</f>
        <v>0</v>
      </c>
      <c r="BY183" s="47">
        <f>IFERROR(PIMExport!BY181*1,IFERROR(SUBSTITUTE(PIMExport!BY181,".",",")*1,PIMExport!BY181))</f>
        <v>0</v>
      </c>
      <c r="BZ183" s="47">
        <f>IFERROR(PIMExport!BZ181*1,IFERROR(SUBSTITUTE(PIMExport!BZ181,".",",")*1,PIMExport!BZ181))</f>
        <v>0</v>
      </c>
      <c r="CA183" s="47">
        <f>IFERROR(PIMExport!CA181*1,IFERROR(SUBSTITUTE(PIMExport!CA181,".",",")*1,PIMExport!CA181))</f>
        <v>0</v>
      </c>
      <c r="CB183" s="47">
        <f>IFERROR(PIMExport!CB181*1,IFERROR(SUBSTITUTE(PIMExport!CB181,".",",")*1,PIMExport!CB181))</f>
        <v>0</v>
      </c>
      <c r="CC183" s="47">
        <f>IFERROR(PIMExport!CC181*1,IFERROR(SUBSTITUTE(PIMExport!CC181,".",",")*1,PIMExport!CC181))</f>
        <v>0</v>
      </c>
      <c r="CD183" s="47">
        <f>IFERROR(PIMExport!CD181*1,IFERROR(SUBSTITUTE(PIMExport!CD181,".",",")*1,PIMExport!CD181))</f>
        <v>0</v>
      </c>
      <c r="CE183" s="47">
        <f>IFERROR(PIMExport!CE181*1,IFERROR(SUBSTITUTE(PIMExport!CE181,".",",")*1,PIMExport!CE181))</f>
        <v>0</v>
      </c>
      <c r="CF183" s="47">
        <f>IFERROR(PIMExport!CF181*1,IFERROR(SUBSTITUTE(PIMExport!CF181,".",",")*1,PIMExport!CF181))</f>
        <v>0</v>
      </c>
      <c r="CG183" s="47">
        <f>IFERROR(PIMExport!CG181*1,IFERROR(SUBSTITUTE(PIMExport!CG181,".",",")*1,PIMExport!CG181))</f>
        <v>0</v>
      </c>
      <c r="CH183" s="47">
        <f>IFERROR(PIMExport!CH181*1,IFERROR(SUBSTITUTE(PIMExport!CH181,".",",")*1,PIMExport!CH181))</f>
        <v>0</v>
      </c>
      <c r="CI183" s="47">
        <f>IFERROR(PIMExport!CI181*1,IFERROR(SUBSTITUTE(PIMExport!CI181,".",",")*1,PIMExport!CI181))</f>
        <v>0</v>
      </c>
      <c r="CJ183" s="47">
        <f>IFERROR(PIMExport!CJ181*1,IFERROR(SUBSTITUTE(PIMExport!CJ181,".",",")*1,PIMExport!CJ181))</f>
        <v>0</v>
      </c>
      <c r="CK183" s="47">
        <f>IFERROR(PIMExport!CK181*1,IFERROR(SUBSTITUTE(PIMExport!CK181,".",",")*1,PIMExport!CK181))</f>
        <v>0</v>
      </c>
      <c r="CL183" s="47">
        <f>IFERROR(PIMExport!CL181*1,IFERROR(SUBSTITUTE(PIMExport!CL181,".",",")*1,PIMExport!CL181))</f>
        <v>0</v>
      </c>
      <c r="CM183" s="47">
        <f>IFERROR(PIMExport!CM181*1,IFERROR(SUBSTITUTE(PIMExport!CM181,".",",")*1,PIMExport!CM181))</f>
        <v>0</v>
      </c>
      <c r="CN183" s="47">
        <f>IFERROR(PIMExport!CN181*1,IFERROR(SUBSTITUTE(PIMExport!CN181,".",",")*1,PIMExport!CN181))</f>
        <v>0</v>
      </c>
      <c r="CO183" s="47">
        <f>IFERROR(PIMExport!CO181*1,IFERROR(SUBSTITUTE(PIMExport!CO181,".",",")*1,PIMExport!CO181))</f>
        <v>0</v>
      </c>
      <c r="CP183" s="47">
        <f>IFERROR(PIMExport!CP181*1,IFERROR(SUBSTITUTE(PIMExport!CP181,".",",")*1,PIMExport!CP181))</f>
        <v>0</v>
      </c>
      <c r="CQ183" s="47">
        <f>IFERROR(PIMExport!CQ181*1,IFERROR(SUBSTITUTE(PIMExport!CQ181,".",",")*1,PIMExport!CQ181))</f>
        <v>0</v>
      </c>
      <c r="CR183" s="47">
        <f>IFERROR(PIMExport!CR181*1,IFERROR(SUBSTITUTE(PIMExport!CR181,".",",")*1,PIMExport!CR181))</f>
        <v>0</v>
      </c>
      <c r="CS183" s="47">
        <f>IFERROR(PIMExport!CS181*1,IFERROR(SUBSTITUTE(PIMExport!CS181,".",",")*1,PIMExport!CS181))</f>
        <v>0</v>
      </c>
      <c r="CT183" s="47">
        <f>IFERROR(PIMExport!CT181*1,IFERROR(SUBSTITUTE(PIMExport!CT181,".",",")*1,PIMExport!CT181))</f>
        <v>0</v>
      </c>
      <c r="CU183" s="47">
        <f>IFERROR(PIMExport!CU181*1,IFERROR(SUBSTITUTE(PIMExport!CU181,".",",")*1,PIMExport!CU181))</f>
        <v>5</v>
      </c>
      <c r="CV183" s="47">
        <f>IFERROR(PIMExport!CV181*1,IFERROR(SUBSTITUTE(PIMExport!CV181,".",",")*1,PIMExport!CV181))</f>
        <v>10400</v>
      </c>
      <c r="CW183" s="47">
        <f>IFERROR(PIMExport!CW181*1,IFERROR(SUBSTITUTE(PIMExport!CW181,".",",")*1,PIMExport!CW181))</f>
        <v>1.6000000000000001E-4</v>
      </c>
      <c r="CX183" s="47">
        <f>IFERROR(PIMExport!CX181*1,IFERROR(SUBSTITUTE(PIMExport!CX181,".",",")*1,PIMExport!CX181))</f>
        <v>0</v>
      </c>
      <c r="CY183" s="47">
        <f>IFERROR(PIMExport!CY181*1,IFERROR(SUBSTITUTE(PIMExport!CY181,".",",")*1,PIMExport!CY181))</f>
        <v>0</v>
      </c>
      <c r="CZ183" s="47">
        <f>IFERROR(PIMExport!CZ181*1,IFERROR(SUBSTITUTE(PIMExport!CZ181,".",",")*1,PIMExport!CZ181))</f>
        <v>14000</v>
      </c>
      <c r="DA183" s="47">
        <f>IFERROR(PIMExport!DA181*1,IFERROR(SUBSTITUTE(PIMExport!DA181,".",",")*1,PIMExport!DA181))</f>
        <v>300</v>
      </c>
      <c r="DB183" s="47">
        <f>IFERROR(PIMExport!DB181*1,IFERROR(SUBSTITUTE(PIMExport!DB181,".",",")*1,PIMExport!DB181))</f>
        <v>166</v>
      </c>
      <c r="DC183" s="47">
        <f>IFERROR(PIMExport!DC181*1,IFERROR(SUBSTITUTE(PIMExport!DC181,".",",")*1,PIMExport!DC181))</f>
        <v>17.43</v>
      </c>
      <c r="DD183" s="47">
        <f>IFERROR(PIMExport!DD181*1,IFERROR(SUBSTITUTE(PIMExport!DD181,".",",")*1,PIMExport!DD181))</f>
        <v>2</v>
      </c>
      <c r="DE183" s="47">
        <f>IFERROR(PIMExport!DE181*1,IFERROR(SUBSTITUTE(PIMExport!DE181,".",",")*1,PIMExport!DE181))</f>
        <v>0</v>
      </c>
      <c r="DF183" s="47">
        <f>IFERROR(PIMExport!DF181*1,IFERROR(SUBSTITUTE(PIMExport!DF181,".",",")*1,PIMExport!DF181))</f>
        <v>0</v>
      </c>
      <c r="DG183" s="47">
        <f>IFERROR(PIMExport!DG181*1,IFERROR(SUBSTITUTE(PIMExport!DG181,".",",")*1,PIMExport!DG181))</f>
        <v>0</v>
      </c>
      <c r="DH183" s="47" t="str">
        <f>IFERROR(PIMExport!DH181*1,IFERROR(SUBSTITUTE(PIMExport!DH181,".",",")*1,PIMExport!DH181))</f>
        <v>Equal to or better than 0.100 mm</v>
      </c>
      <c r="DI183" s="47">
        <f>IFERROR(PIMExport!DI181*1,IFERROR(SUBSTITUTE(PIMExport!DI181,".",",")*1,PIMExport!DI181))</f>
        <v>0</v>
      </c>
      <c r="DJ183" s="47" t="str">
        <f>IFERROR(PIMExport!DJ181*1,IFERROR(SUBSTITUTE(PIMExport!DJ181,".",",")*1,PIMExport!DJ181))</f>
        <v>86 x 75 mm</v>
      </c>
      <c r="DK183" s="47" t="str">
        <f>IFERROR(PIMExport!DK181*1,IFERROR(SUBSTITUTE(PIMExport!DK181,".",",")*1,PIMExport!DK181))</f>
        <v>20 mm</v>
      </c>
      <c r="DL183" s="47">
        <f>IFERROR(PIMExport!DL181*1,IFERROR(SUBSTITUTE(PIMExport!DL181,".",",")*1,PIMExport!DL181))</f>
        <v>218</v>
      </c>
      <c r="DM183" s="47">
        <f>IFERROR(PIMExport!DM181*1,IFERROR(SUBSTITUTE(PIMExport!DM181,".",",")*1,PIMExport!DM181))</f>
        <v>4470</v>
      </c>
      <c r="DN183" s="47">
        <f>IFERROR(PIMExport!DN181*1,IFERROR(SUBSTITUTE(PIMExport!DN181,".",",")*1,PIMExport!DN181))</f>
        <v>0</v>
      </c>
      <c r="DO183" s="47">
        <f>IFERROR(PIMExport!DO181*1,IFERROR(SUBSTITUTE(PIMExport!DO181,".",",")*1,PIMExport!DO181))</f>
        <v>0</v>
      </c>
    </row>
    <row r="184" spans="1:119">
      <c r="A184" s="47" t="str">
        <f>IFERROR(PIMExport!A182*1,IFERROR(SUBSTITUTE(PIMExport!A182,".",",")*1,PIMExport!A182))</f>
        <v>MF07S05N_S</v>
      </c>
      <c r="B184" s="47" t="str">
        <f>IFERROR(PIMExport!B182*1,IFERROR(SUBSTITUTE(PIMExport!B182,".",",")*1,PIMExport!B182))</f>
        <v>BallScrew</v>
      </c>
      <c r="C184" s="47" t="str">
        <f>IFERROR(PIMExport!C182*1,IFERROR(SUBSTITUTE(PIMExport!C182,".",",")*1,PIMExport!C182))</f>
        <v>Ball Guide</v>
      </c>
      <c r="D184" s="47">
        <f>IFERROR(PIMExport!D182*1,IFERROR(SUBSTITUTE(PIMExport!D182,".",",")*1,PIMExport!D182))</f>
        <v>3662</v>
      </c>
      <c r="E184" s="47">
        <f>IFERROR(PIMExport!E182*1,IFERROR(SUBSTITUTE(PIMExport!E182,".",",")*1,PIMExport!E182))</f>
        <v>2.5</v>
      </c>
      <c r="F184" s="47">
        <f>IFERROR(PIMExport!F182*1,IFERROR(SUBSTITUTE(PIMExport!F182,".",",")*1,PIMExport!F182))</f>
        <v>1.7</v>
      </c>
      <c r="G184" s="47">
        <f>IFERROR(PIMExport!G182*1,IFERROR(SUBSTITUTE(PIMExport!G182,".",",")*1,PIMExport!G182))</f>
        <v>6.9</v>
      </c>
      <c r="H184" s="47">
        <f>IFERROR(PIMExport!H182*1,IFERROR(SUBSTITUTE(PIMExport!H182,".",",")*1,PIMExport!H182))</f>
        <v>1.05</v>
      </c>
      <c r="I184" s="47">
        <f>IFERROR(PIMExport!I182*1,IFERROR(SUBSTITUTE(PIMExport!I182,".",",")*1,PIMExport!I182))</f>
        <v>146</v>
      </c>
      <c r="J184" s="47">
        <f>IFERROR(PIMExport!J182*1,IFERROR(SUBSTITUTE(PIMExport!J182,".",",")*1,PIMExport!J182))</f>
        <v>19</v>
      </c>
      <c r="K184" s="47">
        <f>IFERROR(PIMExport!K182*1,IFERROR(SUBSTITUTE(PIMExport!K182,".",",")*1,PIMExport!K182))</f>
        <v>55</v>
      </c>
      <c r="L184" s="47">
        <f>IFERROR(PIMExport!L182*1,IFERROR(SUBSTITUTE(PIMExport!L182,".",",")*1,PIMExport!L182))</f>
        <v>1.63E-4</v>
      </c>
      <c r="M184" s="47">
        <f>IFERROR(PIMExport!M182*1,IFERROR(SUBSTITUTE(PIMExport!M182,".",",")*1,PIMExport!M182))</f>
        <v>0.9</v>
      </c>
      <c r="N184" s="47">
        <f>IFERROR(PIMExport!N182*1,IFERROR(SUBSTITUTE(PIMExport!N182,".",",")*1,PIMExport!N182))</f>
        <v>99999</v>
      </c>
      <c r="O184" s="47">
        <f>IFERROR(PIMExport!O182*1,IFERROR(SUBSTITUTE(PIMExport!O182,".",",")*1,PIMExport!O182))</f>
        <v>99999</v>
      </c>
      <c r="P184" s="47">
        <f>IFERROR(PIMExport!P182*1,IFERROR(SUBSTITUTE(PIMExport!P182,".",",")*1,PIMExport!P182))</f>
        <v>500</v>
      </c>
      <c r="Q184" s="47">
        <f>IFERROR(PIMExport!Q182*1,IFERROR(SUBSTITUTE(PIMExport!Q182,".",",")*1,PIMExport!Q182))</f>
        <v>0.06</v>
      </c>
      <c r="R184" s="47">
        <f>IFERROR(PIMExport!R182*1,IFERROR(SUBSTITUTE(PIMExport!R182,".",",")*1,PIMExport!R182))</f>
        <v>0.06</v>
      </c>
      <c r="S184" s="47">
        <f>IFERROR(PIMExport!S182*1,IFERROR(SUBSTITUTE(PIMExport!S182,".",",")*1,PIMExport!S182))</f>
        <v>0.06</v>
      </c>
      <c r="T184" s="47">
        <f>IFERROR(PIMExport!T182*1,IFERROR(SUBSTITUTE(PIMExport!T182,".",",")*1,PIMExport!T182))</f>
        <v>2</v>
      </c>
      <c r="U184" s="47">
        <f>IFERROR(PIMExport!U182*1,IFERROR(SUBSTITUTE(PIMExport!U182,".",",")*1,PIMExport!U182))</f>
        <v>0.02</v>
      </c>
      <c r="V184" s="47">
        <f>IFERROR(PIMExport!V182*1,IFERROR(SUBSTITUTE(PIMExport!V182,".",",")*1,PIMExport!V182))</f>
        <v>0</v>
      </c>
      <c r="W184" s="47">
        <f>IFERROR(PIMExport!W182*1,IFERROR(SUBSTITUTE(PIMExport!W182,".",",")*1,PIMExport!W182))</f>
        <v>0</v>
      </c>
      <c r="X184" s="47">
        <f>IFERROR(PIMExport!X182*1,IFERROR(SUBSTITUTE(PIMExport!X182,".",",")*1,PIMExport!X182))</f>
        <v>0</v>
      </c>
      <c r="Y184" s="47">
        <f>IFERROR(PIMExport!Y182*1,IFERROR(SUBSTITUTE(PIMExport!Y182,".",",")*1,PIMExport!Y182))</f>
        <v>2500</v>
      </c>
      <c r="Z184" s="47">
        <f>IFERROR(PIMExport!Z182*1,IFERROR(SUBSTITUTE(PIMExport!Z182,".",",")*1,PIMExport!Z182))</f>
        <v>0</v>
      </c>
      <c r="AA184" s="47">
        <f>IFERROR(PIMExport!AA182*1,IFERROR(SUBSTITUTE(PIMExport!AA182,".",",")*1,PIMExport!AA182))</f>
        <v>0</v>
      </c>
      <c r="AB184" s="47">
        <f>IFERROR(PIMExport!AB182*1,IFERROR(SUBSTITUTE(PIMExport!AB182,".",",")*1,PIMExport!AB182))</f>
        <v>0</v>
      </c>
      <c r="AC184" s="47">
        <f>IFERROR(PIMExport!AC182*1,IFERROR(SUBSTITUTE(PIMExport!AC182,".",",")*1,PIMExport!AC182))</f>
        <v>0</v>
      </c>
      <c r="AD184" s="47">
        <f>IFERROR(PIMExport!AD182*1,IFERROR(SUBSTITUTE(PIMExport!AD182,".",",")*1,PIMExport!AD182))</f>
        <v>0</v>
      </c>
      <c r="AE184" s="47">
        <f>IFERROR(PIMExport!AE182*1,IFERROR(SUBSTITUTE(PIMExport!AE182,".",",")*1,PIMExport!AE182))</f>
        <v>2000</v>
      </c>
      <c r="AF184" s="47">
        <f>IFERROR(PIMExport!AF182*1,IFERROR(SUBSTITUTE(PIMExport!AF182,".",",")*1,PIMExport!AF182))</f>
        <v>2000</v>
      </c>
      <c r="AG184" s="47">
        <f>IFERROR(PIMExport!AG182*1,IFERROR(SUBSTITUTE(PIMExport!AG182,".",",")*1,PIMExport!AG182))</f>
        <v>18</v>
      </c>
      <c r="AH184" s="47">
        <f>IFERROR(PIMExport!AH182*1,IFERROR(SUBSTITUTE(PIMExport!AH182,".",",")*1,PIMExport!AH182))</f>
        <v>130</v>
      </c>
      <c r="AI184" s="47">
        <f>IFERROR(PIMExport!AI182*1,IFERROR(SUBSTITUTE(PIMExport!AI182,".",",")*1,PIMExport!AI182))</f>
        <v>130</v>
      </c>
      <c r="AJ184" s="47">
        <f>IFERROR(PIMExport!AJ182*1,IFERROR(SUBSTITUTE(PIMExport!AJ182,".",",")*1,PIMExport!AJ182))</f>
        <v>0</v>
      </c>
      <c r="AK184" s="47">
        <f>IFERROR(PIMExport!AK182*1,IFERROR(SUBSTITUTE(PIMExport!AK182,".",",")*1,PIMExport!AK182))</f>
        <v>0</v>
      </c>
      <c r="AL184" s="47">
        <f>IFERROR(PIMExport!AL182*1,IFERROR(SUBSTITUTE(PIMExport!AL182,".",",")*1,PIMExport!AL182))</f>
        <v>0.25</v>
      </c>
      <c r="AM184" s="47">
        <f>IFERROR(PIMExport!AM182*1,IFERROR(SUBSTITUTE(PIMExport!AM182,".",",")*1,PIMExport!AM182))</f>
        <v>8</v>
      </c>
      <c r="AN184" s="47">
        <f>IFERROR(PIMExport!AN182*1,IFERROR(SUBSTITUTE(PIMExport!AN182,".",",")*1,PIMExport!AN182))</f>
        <v>1</v>
      </c>
      <c r="AO184" s="47">
        <f>IFERROR(PIMExport!AO182*1,IFERROR(SUBSTITUTE(PIMExport!AO182,".",",")*1,PIMExport!AO182))</f>
        <v>14300</v>
      </c>
      <c r="AP184" s="47">
        <f>IFERROR(PIMExport!AP182*1,IFERROR(SUBSTITUTE(PIMExport!AP182,".",",")*1,PIMExport!AP182))</f>
        <v>0</v>
      </c>
      <c r="AQ184" s="47">
        <f>IFERROR(PIMExport!AQ182*1,IFERROR(SUBSTITUTE(PIMExport!AQ182,".",",")*1,PIMExport!AQ182))</f>
        <v>0</v>
      </c>
      <c r="AR184" s="47">
        <f>IFERROR(PIMExport!AR182*1,IFERROR(SUBSTITUTE(PIMExport!AR182,".",",")*1,PIMExport!AR182))</f>
        <v>0</v>
      </c>
      <c r="AS184" s="47">
        <f>IFERROR(PIMExport!AS182*1,IFERROR(SUBSTITUTE(PIMExport!AS182,".",",")*1,PIMExport!AS182))</f>
        <v>0</v>
      </c>
      <c r="AT184" s="47">
        <f>IFERROR(PIMExport!AT182*1,IFERROR(SUBSTITUTE(PIMExport!AT182,".",",")*1,PIMExport!AT182))</f>
        <v>0</v>
      </c>
      <c r="AU184" s="47">
        <f>IFERROR(PIMExport!AU182*1,IFERROR(SUBSTITUTE(PIMExport!AU182,".",",")*1,PIMExport!AU182))</f>
        <v>0</v>
      </c>
      <c r="AV184" s="47">
        <f>IFERROR(PIMExport!AV182*1,IFERROR(SUBSTITUTE(PIMExport!AV182,".",",")*1,PIMExport!AV182))</f>
        <v>0</v>
      </c>
      <c r="AW184" s="47">
        <f>IFERROR(PIMExport!AW182*1,IFERROR(SUBSTITUTE(PIMExport!AW182,".",",")*1,PIMExport!AW182))</f>
        <v>0</v>
      </c>
      <c r="AX184" s="47">
        <f>IFERROR(PIMExport!AX182*1,IFERROR(SUBSTITUTE(PIMExport!AX182,".",",")*1,PIMExport!AX182))</f>
        <v>0</v>
      </c>
      <c r="AY184" s="47">
        <f>IFERROR(PIMExport!AY182*1,IFERROR(SUBSTITUTE(PIMExport!AY182,".",",")*1,PIMExport!AY182))</f>
        <v>0</v>
      </c>
      <c r="AZ184" s="47">
        <f>IFERROR(PIMExport!AZ182*1,IFERROR(SUBSTITUTE(PIMExport!AZ182,".",",")*1,PIMExport!AZ182))</f>
        <v>14000</v>
      </c>
      <c r="BA184" s="47">
        <f>IFERROR(PIMExport!BA182*1,IFERROR(SUBSTITUTE(PIMExport!BA182,".",",")*1,PIMExport!BA182))</f>
        <v>0</v>
      </c>
      <c r="BB184" s="47">
        <f>IFERROR(PIMExport!BB182*1,IFERROR(SUBSTITUTE(PIMExport!BB182,".",",")*1,PIMExport!BB182))</f>
        <v>0</v>
      </c>
      <c r="BC184" s="47">
        <f>IFERROR(PIMExport!BC182*1,IFERROR(SUBSTITUTE(PIMExport!BC182,".",",")*1,PIMExport!BC182))</f>
        <v>0</v>
      </c>
      <c r="BD184" s="47">
        <f>IFERROR(PIMExport!BD182*1,IFERROR(SUBSTITUTE(PIMExport!BD182,".",",")*1,PIMExport!BD182))</f>
        <v>0</v>
      </c>
      <c r="BE184" s="47">
        <f>IFERROR(PIMExport!BE182*1,IFERROR(SUBSTITUTE(PIMExport!BE182,".",",")*1,PIMExport!BE182))</f>
        <v>0</v>
      </c>
      <c r="BF184" s="47">
        <f>IFERROR(PIMExport!BF182*1,IFERROR(SUBSTITUTE(PIMExport!BF182,".",",")*1,PIMExport!BF182))</f>
        <v>75</v>
      </c>
      <c r="BG184" s="47">
        <f>IFERROR(PIMExport!BG182*1,IFERROR(SUBSTITUTE(PIMExport!BG182,".",",")*1,PIMExport!BG182))</f>
        <v>338</v>
      </c>
      <c r="BH184" s="47">
        <f>IFERROR(PIMExport!BH182*1,IFERROR(SUBSTITUTE(PIMExport!BH182,".",",")*1,PIMExport!BH182))</f>
        <v>0</v>
      </c>
      <c r="BI184" s="47">
        <f>IFERROR(PIMExport!BI182*1,IFERROR(SUBSTITUTE(PIMExport!BI182,".",",")*1,PIMExport!BI182))</f>
        <v>0</v>
      </c>
      <c r="BJ184" s="47">
        <f>IFERROR(PIMExport!BJ182*1,IFERROR(SUBSTITUTE(PIMExport!BJ182,".",",")*1,PIMExport!BJ182))</f>
        <v>0</v>
      </c>
      <c r="BK184" s="47">
        <f>IFERROR(PIMExport!BK182*1,IFERROR(SUBSTITUTE(PIMExport!BK182,".",",")*1,PIMExport!BK182))</f>
        <v>0</v>
      </c>
      <c r="BL184" s="47">
        <f>IFERROR(PIMExport!BL182*1,IFERROR(SUBSTITUTE(PIMExport!BL182,".",",")*1,PIMExport!BL182))</f>
        <v>0</v>
      </c>
      <c r="BM184" s="47">
        <f>IFERROR(PIMExport!BM182*1,IFERROR(SUBSTITUTE(PIMExport!BM182,".",",")*1,PIMExport!BM182))</f>
        <v>0</v>
      </c>
      <c r="BN184" s="47">
        <f>IFERROR(PIMExport!BN182*1,IFERROR(SUBSTITUTE(PIMExport!BN182,".",",")*1,PIMExport!BN182))</f>
        <v>0</v>
      </c>
      <c r="BO184" s="47">
        <f>IFERROR(PIMExport!BO182*1,IFERROR(SUBSTITUTE(PIMExport!BO182,".",",")*1,PIMExport!BO182))</f>
        <v>0</v>
      </c>
      <c r="BP184" s="47">
        <f>IFERROR(PIMExport!BP182*1,IFERROR(SUBSTITUTE(PIMExport!BP182,".",",")*1,PIMExport!BP182))</f>
        <v>0</v>
      </c>
      <c r="BQ184" s="47">
        <f>IFERROR(PIMExport!BQ182*1,IFERROR(SUBSTITUTE(PIMExport!BQ182,".",",")*1,PIMExport!BQ182))</f>
        <v>0</v>
      </c>
      <c r="BR184" s="47">
        <f>IFERROR(PIMExport!BR182*1,IFERROR(SUBSTITUTE(PIMExport!BR182,".",",")*1,PIMExport!BR182))</f>
        <v>0</v>
      </c>
      <c r="BS184" s="47">
        <f>IFERROR(PIMExport!BS182*1,IFERROR(SUBSTITUTE(PIMExport!BS182,".",",")*1,PIMExport!BS182))</f>
        <v>0</v>
      </c>
      <c r="BT184" s="47">
        <f>IFERROR(PIMExport!BT182*1,IFERROR(SUBSTITUTE(PIMExport!BT182,".",",")*1,PIMExport!BT182))</f>
        <v>0</v>
      </c>
      <c r="BU184" s="47">
        <f>IFERROR(PIMExport!BU182*1,IFERROR(SUBSTITUTE(PIMExport!BU182,".",",")*1,PIMExport!BU182))</f>
        <v>0</v>
      </c>
      <c r="BV184" s="47">
        <f>IFERROR(PIMExport!BV182*1,IFERROR(SUBSTITUTE(PIMExport!BV182,".",",")*1,PIMExport!BV182))</f>
        <v>0</v>
      </c>
      <c r="BW184" s="47">
        <f>IFERROR(PIMExport!BW182*1,IFERROR(SUBSTITUTE(PIMExport!BW182,".",",")*1,PIMExport!BW182))</f>
        <v>0</v>
      </c>
      <c r="BX184" s="47">
        <f>IFERROR(PIMExport!BX182*1,IFERROR(SUBSTITUTE(PIMExport!BX182,".",",")*1,PIMExport!BX182))</f>
        <v>0</v>
      </c>
      <c r="BY184" s="47">
        <f>IFERROR(PIMExport!BY182*1,IFERROR(SUBSTITUTE(PIMExport!BY182,".",",")*1,PIMExport!BY182))</f>
        <v>0</v>
      </c>
      <c r="BZ184" s="47">
        <f>IFERROR(PIMExport!BZ182*1,IFERROR(SUBSTITUTE(PIMExport!BZ182,".",",")*1,PIMExport!BZ182))</f>
        <v>0</v>
      </c>
      <c r="CA184" s="47">
        <f>IFERROR(PIMExport!CA182*1,IFERROR(SUBSTITUTE(PIMExport!CA182,".",",")*1,PIMExport!CA182))</f>
        <v>0</v>
      </c>
      <c r="CB184" s="47">
        <f>IFERROR(PIMExport!CB182*1,IFERROR(SUBSTITUTE(PIMExport!CB182,".",",")*1,PIMExport!CB182))</f>
        <v>0</v>
      </c>
      <c r="CC184" s="47">
        <f>IFERROR(PIMExport!CC182*1,IFERROR(SUBSTITUTE(PIMExport!CC182,".",",")*1,PIMExport!CC182))</f>
        <v>0</v>
      </c>
      <c r="CD184" s="47">
        <f>IFERROR(PIMExport!CD182*1,IFERROR(SUBSTITUTE(PIMExport!CD182,".",",")*1,PIMExport!CD182))</f>
        <v>0</v>
      </c>
      <c r="CE184" s="47">
        <f>IFERROR(PIMExport!CE182*1,IFERROR(SUBSTITUTE(PIMExport!CE182,".",",")*1,PIMExport!CE182))</f>
        <v>0</v>
      </c>
      <c r="CF184" s="47">
        <f>IFERROR(PIMExport!CF182*1,IFERROR(SUBSTITUTE(PIMExport!CF182,".",",")*1,PIMExport!CF182))</f>
        <v>0</v>
      </c>
      <c r="CG184" s="47">
        <f>IFERROR(PIMExport!CG182*1,IFERROR(SUBSTITUTE(PIMExport!CG182,".",",")*1,PIMExport!CG182))</f>
        <v>0</v>
      </c>
      <c r="CH184" s="47">
        <f>IFERROR(PIMExport!CH182*1,IFERROR(SUBSTITUTE(PIMExport!CH182,".",",")*1,PIMExport!CH182))</f>
        <v>0</v>
      </c>
      <c r="CI184" s="47">
        <f>IFERROR(PIMExport!CI182*1,IFERROR(SUBSTITUTE(PIMExport!CI182,".",",")*1,PIMExport!CI182))</f>
        <v>0</v>
      </c>
      <c r="CJ184" s="47">
        <f>IFERROR(PIMExport!CJ182*1,IFERROR(SUBSTITUTE(PIMExport!CJ182,".",",")*1,PIMExport!CJ182))</f>
        <v>0</v>
      </c>
      <c r="CK184" s="47">
        <f>IFERROR(PIMExport!CK182*1,IFERROR(SUBSTITUTE(PIMExport!CK182,".",",")*1,PIMExport!CK182))</f>
        <v>0</v>
      </c>
      <c r="CL184" s="47">
        <f>IFERROR(PIMExport!CL182*1,IFERROR(SUBSTITUTE(PIMExport!CL182,".",",")*1,PIMExport!CL182))</f>
        <v>0</v>
      </c>
      <c r="CM184" s="47">
        <f>IFERROR(PIMExport!CM182*1,IFERROR(SUBSTITUTE(PIMExport!CM182,".",",")*1,PIMExport!CM182))</f>
        <v>0</v>
      </c>
      <c r="CN184" s="47">
        <f>IFERROR(PIMExport!CN182*1,IFERROR(SUBSTITUTE(PIMExport!CN182,".",",")*1,PIMExport!CN182))</f>
        <v>0</v>
      </c>
      <c r="CO184" s="47">
        <f>IFERROR(PIMExport!CO182*1,IFERROR(SUBSTITUTE(PIMExport!CO182,".",",")*1,PIMExport!CO182))</f>
        <v>0</v>
      </c>
      <c r="CP184" s="47">
        <f>IFERROR(PIMExport!CP182*1,IFERROR(SUBSTITUTE(PIMExport!CP182,".",",")*1,PIMExport!CP182))</f>
        <v>0</v>
      </c>
      <c r="CQ184" s="47">
        <f>IFERROR(PIMExport!CQ182*1,IFERROR(SUBSTITUTE(PIMExport!CQ182,".",",")*1,PIMExport!CQ182))</f>
        <v>0</v>
      </c>
      <c r="CR184" s="47">
        <f>IFERROR(PIMExport!CR182*1,IFERROR(SUBSTITUTE(PIMExport!CR182,".",",")*1,PIMExport!CR182))</f>
        <v>0</v>
      </c>
      <c r="CS184" s="47">
        <f>IFERROR(PIMExport!CS182*1,IFERROR(SUBSTITUTE(PIMExport!CS182,".",",")*1,PIMExport!CS182))</f>
        <v>0</v>
      </c>
      <c r="CT184" s="47">
        <f>IFERROR(PIMExport!CT182*1,IFERROR(SUBSTITUTE(PIMExport!CT182,".",",")*1,PIMExport!CT182))</f>
        <v>0</v>
      </c>
      <c r="CU184" s="47">
        <f>IFERROR(PIMExport!CU182*1,IFERROR(SUBSTITUTE(PIMExport!CU182,".",",")*1,PIMExport!CU182))</f>
        <v>5</v>
      </c>
      <c r="CV184" s="47">
        <f>IFERROR(PIMExport!CV182*1,IFERROR(SUBSTITUTE(PIMExport!CV182,".",",")*1,PIMExport!CV182))</f>
        <v>10400</v>
      </c>
      <c r="CW184" s="47">
        <f>IFERROR(PIMExport!CW182*1,IFERROR(SUBSTITUTE(PIMExport!CW182,".",",")*1,PIMExport!CW182))</f>
        <v>1.6000000000000001E-4</v>
      </c>
      <c r="CX184" s="47">
        <f>IFERROR(PIMExport!CX182*1,IFERROR(SUBSTITUTE(PIMExport!CX182,".",",")*1,PIMExport!CX182))</f>
        <v>0</v>
      </c>
      <c r="CY184" s="47">
        <f>IFERROR(PIMExport!CY182*1,IFERROR(SUBSTITUTE(PIMExport!CY182,".",",")*1,PIMExport!CY182))</f>
        <v>0</v>
      </c>
      <c r="CZ184" s="47">
        <f>IFERROR(PIMExport!CZ182*1,IFERROR(SUBSTITUTE(PIMExport!CZ182,".",",")*1,PIMExport!CZ182))</f>
        <v>14000</v>
      </c>
      <c r="DA184" s="47">
        <f>IFERROR(PIMExport!DA182*1,IFERROR(SUBSTITUTE(PIMExport!DA182,".",",")*1,PIMExport!DA182))</f>
        <v>300</v>
      </c>
      <c r="DB184" s="47">
        <f>IFERROR(PIMExport!DB182*1,IFERROR(SUBSTITUTE(PIMExport!DB182,".",",")*1,PIMExport!DB182))</f>
        <v>166</v>
      </c>
      <c r="DC184" s="47">
        <f>IFERROR(PIMExport!DC182*1,IFERROR(SUBSTITUTE(PIMExport!DC182,".",",")*1,PIMExport!DC182))</f>
        <v>17.43</v>
      </c>
      <c r="DD184" s="47">
        <f>IFERROR(PIMExport!DD182*1,IFERROR(SUBSTITUTE(PIMExport!DD182,".",",")*1,PIMExport!DD182))</f>
        <v>1</v>
      </c>
      <c r="DE184" s="47">
        <f>IFERROR(PIMExport!DE182*1,IFERROR(SUBSTITUTE(PIMExport!DE182,".",",")*1,PIMExport!DE182))</f>
        <v>0</v>
      </c>
      <c r="DF184" s="47">
        <f>IFERROR(PIMExport!DF182*1,IFERROR(SUBSTITUTE(PIMExport!DF182,".",",")*1,PIMExport!DF182))</f>
        <v>0</v>
      </c>
      <c r="DG184" s="47">
        <f>IFERROR(PIMExport!DG182*1,IFERROR(SUBSTITUTE(PIMExport!DG182,".",",")*1,PIMExport!DG182))</f>
        <v>0</v>
      </c>
      <c r="DH184" s="47" t="str">
        <f>IFERROR(PIMExport!DH182*1,IFERROR(SUBSTITUTE(PIMExport!DH182,".",",")*1,PIMExport!DH182))</f>
        <v>Equal to or better than 0.100 mm</v>
      </c>
      <c r="DI184" s="47">
        <f>IFERROR(PIMExport!DI182*1,IFERROR(SUBSTITUTE(PIMExport!DI182,".",",")*1,PIMExport!DI182))</f>
        <v>0</v>
      </c>
      <c r="DJ184" s="47" t="str">
        <f>IFERROR(PIMExport!DJ182*1,IFERROR(SUBSTITUTE(PIMExport!DJ182,".",",")*1,PIMExport!DJ182))</f>
        <v>86 x 75 mm</v>
      </c>
      <c r="DK184" s="47" t="str">
        <f>IFERROR(PIMExport!DK182*1,IFERROR(SUBSTITUTE(PIMExport!DK182,".",",")*1,PIMExport!DK182))</f>
        <v>20 mm</v>
      </c>
      <c r="DL184" s="47">
        <f>IFERROR(PIMExport!DL182*1,IFERROR(SUBSTITUTE(PIMExport!DL182,".",",")*1,PIMExport!DL182))</f>
        <v>218</v>
      </c>
      <c r="DM184" s="47">
        <f>IFERROR(PIMExport!DM182*1,IFERROR(SUBSTITUTE(PIMExport!DM182,".",",")*1,PIMExport!DM182))</f>
        <v>4338</v>
      </c>
      <c r="DN184" s="47">
        <f>IFERROR(PIMExport!DN182*1,IFERROR(SUBSTITUTE(PIMExport!DN182,".",",")*1,PIMExport!DN182))</f>
        <v>0</v>
      </c>
      <c r="DO184" s="47">
        <f>IFERROR(PIMExport!DO182*1,IFERROR(SUBSTITUTE(PIMExport!DO182,".",",")*1,PIMExport!DO182))</f>
        <v>0</v>
      </c>
    </row>
    <row r="185" spans="1:119">
      <c r="A185" s="47" t="str">
        <f>IFERROR(PIMExport!A183*1,IFERROR(SUBSTITUTE(PIMExport!A183,".",",")*1,PIMExport!A183))</f>
        <v>MF07S05N_X</v>
      </c>
      <c r="B185" s="47" t="str">
        <f>IFERROR(PIMExport!B183*1,IFERROR(SUBSTITUTE(PIMExport!B183,".",",")*1,PIMExport!B183))</f>
        <v>BallScrew</v>
      </c>
      <c r="C185" s="47" t="str">
        <f>IFERROR(PIMExport!C183*1,IFERROR(SUBSTITUTE(PIMExport!C183,".",",")*1,PIMExport!C183))</f>
        <v>Ball Guide</v>
      </c>
      <c r="D185" s="47">
        <f>IFERROR(PIMExport!D183*1,IFERROR(SUBSTITUTE(PIMExport!D183,".",",")*1,PIMExport!D183))</f>
        <v>3772</v>
      </c>
      <c r="E185" s="47">
        <f>IFERROR(PIMExport!E183*1,IFERROR(SUBSTITUTE(PIMExport!E183,".",",")*1,PIMExport!E183))</f>
        <v>2.5</v>
      </c>
      <c r="F185" s="47">
        <f>IFERROR(PIMExport!F183*1,IFERROR(SUBSTITUTE(PIMExport!F183,".",",")*1,PIMExport!F183))</f>
        <v>0</v>
      </c>
      <c r="G185" s="47">
        <f>IFERROR(PIMExport!G183*1,IFERROR(SUBSTITUTE(PIMExport!G183,".",",")*1,PIMExport!G183))</f>
        <v>6.9</v>
      </c>
      <c r="H185" s="47">
        <f>IFERROR(PIMExport!H183*1,IFERROR(SUBSTITUTE(PIMExport!H183,".",",")*1,PIMExport!H183))</f>
        <v>1.05</v>
      </c>
      <c r="I185" s="47">
        <f>IFERROR(PIMExport!I183*1,IFERROR(SUBSTITUTE(PIMExport!I183,".",",")*1,PIMExport!I183))</f>
        <v>146</v>
      </c>
      <c r="J185" s="47">
        <f>IFERROR(PIMExport!J183*1,IFERROR(SUBSTITUTE(PIMExport!J183,".",",")*1,PIMExport!J183))</f>
        <v>19</v>
      </c>
      <c r="K185" s="47">
        <f>IFERROR(PIMExport!K183*1,IFERROR(SUBSTITUTE(PIMExport!K183,".",",")*1,PIMExport!K183))</f>
        <v>55</v>
      </c>
      <c r="L185" s="47">
        <f>IFERROR(PIMExport!L183*1,IFERROR(SUBSTITUTE(PIMExport!L183,".",",")*1,PIMExport!L183))</f>
        <v>1.63E-4</v>
      </c>
      <c r="M185" s="47">
        <f>IFERROR(PIMExport!M183*1,IFERROR(SUBSTITUTE(PIMExport!M183,".",",")*1,PIMExport!M183))</f>
        <v>0.9</v>
      </c>
      <c r="N185" s="47">
        <f>IFERROR(PIMExport!N183*1,IFERROR(SUBSTITUTE(PIMExport!N183,".",",")*1,PIMExport!N183))</f>
        <v>99999</v>
      </c>
      <c r="O185" s="47">
        <f>IFERROR(PIMExport!O183*1,IFERROR(SUBSTITUTE(PIMExport!O183,".",",")*1,PIMExport!O183))</f>
        <v>99999</v>
      </c>
      <c r="P185" s="47">
        <f>IFERROR(PIMExport!P183*1,IFERROR(SUBSTITUTE(PIMExport!P183,".",",")*1,PIMExport!P183))</f>
        <v>500</v>
      </c>
      <c r="Q185" s="47">
        <f>IFERROR(PIMExport!Q183*1,IFERROR(SUBSTITUTE(PIMExport!Q183,".",",")*1,PIMExport!Q183))</f>
        <v>0.04</v>
      </c>
      <c r="R185" s="47">
        <f>IFERROR(PIMExport!R183*1,IFERROR(SUBSTITUTE(PIMExport!R183,".",",")*1,PIMExport!R183))</f>
        <v>0.04</v>
      </c>
      <c r="S185" s="47">
        <f>IFERROR(PIMExport!S183*1,IFERROR(SUBSTITUTE(PIMExport!S183,".",",")*1,PIMExport!S183))</f>
        <v>0.04</v>
      </c>
      <c r="T185" s="47">
        <f>IFERROR(PIMExport!T183*1,IFERROR(SUBSTITUTE(PIMExport!T183,".",",")*1,PIMExport!T183))</f>
        <v>2</v>
      </c>
      <c r="U185" s="47">
        <f>IFERROR(PIMExport!U183*1,IFERROR(SUBSTITUTE(PIMExport!U183,".",",")*1,PIMExport!U183))</f>
        <v>0.02</v>
      </c>
      <c r="V185" s="47">
        <f>IFERROR(PIMExport!V183*1,IFERROR(SUBSTITUTE(PIMExport!V183,".",",")*1,PIMExport!V183))</f>
        <v>0</v>
      </c>
      <c r="W185" s="47">
        <f>IFERROR(PIMExport!W183*1,IFERROR(SUBSTITUTE(PIMExport!W183,".",",")*1,PIMExport!W183))</f>
        <v>0</v>
      </c>
      <c r="X185" s="47">
        <f>IFERROR(PIMExport!X183*1,IFERROR(SUBSTITUTE(PIMExport!X183,".",",")*1,PIMExport!X183))</f>
        <v>0</v>
      </c>
      <c r="Y185" s="47">
        <f>IFERROR(PIMExport!Y183*1,IFERROR(SUBSTITUTE(PIMExport!Y183,".",",")*1,PIMExport!Y183))</f>
        <v>2500</v>
      </c>
      <c r="Z185" s="47">
        <f>IFERROR(PIMExport!Z183*1,IFERROR(SUBSTITUTE(PIMExport!Z183,".",",")*1,PIMExport!Z183))</f>
        <v>0</v>
      </c>
      <c r="AA185" s="47">
        <f>IFERROR(PIMExport!AA183*1,IFERROR(SUBSTITUTE(PIMExport!AA183,".",",")*1,PIMExport!AA183))</f>
        <v>0</v>
      </c>
      <c r="AB185" s="47">
        <f>IFERROR(PIMExport!AB183*1,IFERROR(SUBSTITUTE(PIMExport!AB183,".",",")*1,PIMExport!AB183))</f>
        <v>0</v>
      </c>
      <c r="AC185" s="47">
        <f>IFERROR(PIMExport!AC183*1,IFERROR(SUBSTITUTE(PIMExport!AC183,".",",")*1,PIMExport!AC183))</f>
        <v>0</v>
      </c>
      <c r="AD185" s="47">
        <f>IFERROR(PIMExport!AD183*1,IFERROR(SUBSTITUTE(PIMExport!AD183,".",",")*1,PIMExport!AD183))</f>
        <v>0</v>
      </c>
      <c r="AE185" s="47">
        <f>IFERROR(PIMExport!AE183*1,IFERROR(SUBSTITUTE(PIMExport!AE183,".",",")*1,PIMExport!AE183))</f>
        <v>2000</v>
      </c>
      <c r="AF185" s="47">
        <f>IFERROR(PIMExport!AF183*1,IFERROR(SUBSTITUTE(PIMExport!AF183,".",",")*1,PIMExport!AF183))</f>
        <v>2000</v>
      </c>
      <c r="AG185" s="47">
        <f>IFERROR(PIMExport!AG183*1,IFERROR(SUBSTITUTE(PIMExport!AG183,".",",")*1,PIMExport!AG183))</f>
        <v>18</v>
      </c>
      <c r="AH185" s="47">
        <f>IFERROR(PIMExport!AH183*1,IFERROR(SUBSTITUTE(PIMExport!AH183,".",",")*1,PIMExport!AH183))</f>
        <v>130</v>
      </c>
      <c r="AI185" s="47">
        <f>IFERROR(PIMExport!AI183*1,IFERROR(SUBSTITUTE(PIMExport!AI183,".",",")*1,PIMExport!AI183))</f>
        <v>130</v>
      </c>
      <c r="AJ185" s="47">
        <f>IFERROR(PIMExport!AJ183*1,IFERROR(SUBSTITUTE(PIMExport!AJ183,".",",")*1,PIMExport!AJ183))</f>
        <v>0</v>
      </c>
      <c r="AK185" s="47">
        <f>IFERROR(PIMExport!AK183*1,IFERROR(SUBSTITUTE(PIMExport!AK183,".",",")*1,PIMExport!AK183))</f>
        <v>0</v>
      </c>
      <c r="AL185" s="47">
        <f>IFERROR(PIMExport!AL183*1,IFERROR(SUBSTITUTE(PIMExport!AL183,".",",")*1,PIMExport!AL183))</f>
        <v>0.25</v>
      </c>
      <c r="AM185" s="47">
        <f>IFERROR(PIMExport!AM183*1,IFERROR(SUBSTITUTE(PIMExport!AM183,".",",")*1,PIMExport!AM183))</f>
        <v>8</v>
      </c>
      <c r="AN185" s="47">
        <f>IFERROR(PIMExport!AN183*1,IFERROR(SUBSTITUTE(PIMExport!AN183,".",",")*1,PIMExport!AN183))</f>
        <v>1</v>
      </c>
      <c r="AO185" s="47">
        <f>IFERROR(PIMExport!AO183*1,IFERROR(SUBSTITUTE(PIMExport!AO183,".",",")*1,PIMExport!AO183))</f>
        <v>14300</v>
      </c>
      <c r="AP185" s="47">
        <f>IFERROR(PIMExport!AP183*1,IFERROR(SUBSTITUTE(PIMExport!AP183,".",",")*1,PIMExport!AP183))</f>
        <v>0</v>
      </c>
      <c r="AQ185" s="47">
        <f>IFERROR(PIMExport!AQ183*1,IFERROR(SUBSTITUTE(PIMExport!AQ183,".",",")*1,PIMExport!AQ183))</f>
        <v>0</v>
      </c>
      <c r="AR185" s="47">
        <f>IFERROR(PIMExport!AR183*1,IFERROR(SUBSTITUTE(PIMExport!AR183,".",",")*1,PIMExport!AR183))</f>
        <v>0</v>
      </c>
      <c r="AS185" s="47">
        <f>IFERROR(PIMExport!AS183*1,IFERROR(SUBSTITUTE(PIMExport!AS183,".",",")*1,PIMExport!AS183))</f>
        <v>0</v>
      </c>
      <c r="AT185" s="47">
        <f>IFERROR(PIMExport!AT183*1,IFERROR(SUBSTITUTE(PIMExport!AT183,".",",")*1,PIMExport!AT183))</f>
        <v>0</v>
      </c>
      <c r="AU185" s="47">
        <f>IFERROR(PIMExport!AU183*1,IFERROR(SUBSTITUTE(PIMExport!AU183,".",",")*1,PIMExport!AU183))</f>
        <v>0</v>
      </c>
      <c r="AV185" s="47">
        <f>IFERROR(PIMExport!AV183*1,IFERROR(SUBSTITUTE(PIMExport!AV183,".",",")*1,PIMExport!AV183))</f>
        <v>0</v>
      </c>
      <c r="AW185" s="47">
        <f>IFERROR(PIMExport!AW183*1,IFERROR(SUBSTITUTE(PIMExport!AW183,".",",")*1,PIMExport!AW183))</f>
        <v>0</v>
      </c>
      <c r="AX185" s="47">
        <f>IFERROR(PIMExport!AX183*1,IFERROR(SUBSTITUTE(PIMExport!AX183,".",",")*1,PIMExport!AX183))</f>
        <v>0</v>
      </c>
      <c r="AY185" s="47">
        <f>IFERROR(PIMExport!AY183*1,IFERROR(SUBSTITUTE(PIMExport!AY183,".",",")*1,PIMExport!AY183))</f>
        <v>0</v>
      </c>
      <c r="AZ185" s="47">
        <f>IFERROR(PIMExport!AZ183*1,IFERROR(SUBSTITUTE(PIMExport!AZ183,".",",")*1,PIMExport!AZ183))</f>
        <v>14000</v>
      </c>
      <c r="BA185" s="47">
        <f>IFERROR(PIMExport!BA183*1,IFERROR(SUBSTITUTE(PIMExport!BA183,".",",")*1,PIMExport!BA183))</f>
        <v>0</v>
      </c>
      <c r="BB185" s="47">
        <f>IFERROR(PIMExport!BB183*1,IFERROR(SUBSTITUTE(PIMExport!BB183,".",",")*1,PIMExport!BB183))</f>
        <v>0</v>
      </c>
      <c r="BC185" s="47">
        <f>IFERROR(PIMExport!BC183*1,IFERROR(SUBSTITUTE(PIMExport!BC183,".",",")*1,PIMExport!BC183))</f>
        <v>0</v>
      </c>
      <c r="BD185" s="47">
        <f>IFERROR(PIMExport!BD183*1,IFERROR(SUBSTITUTE(PIMExport!BD183,".",",")*1,PIMExport!BD183))</f>
        <v>0</v>
      </c>
      <c r="BE185" s="47">
        <f>IFERROR(PIMExport!BE183*1,IFERROR(SUBSTITUTE(PIMExport!BE183,".",",")*1,PIMExport!BE183))</f>
        <v>0</v>
      </c>
      <c r="BF185" s="47">
        <f>IFERROR(PIMExport!BF183*1,IFERROR(SUBSTITUTE(PIMExport!BF183,".",",")*1,PIMExport!BF183))</f>
        <v>75</v>
      </c>
      <c r="BG185" s="47">
        <f>IFERROR(PIMExport!BG183*1,IFERROR(SUBSTITUTE(PIMExport!BG183,".",",")*1,PIMExport!BG183))</f>
        <v>228</v>
      </c>
      <c r="BH185" s="47">
        <f>IFERROR(PIMExport!BH183*1,IFERROR(SUBSTITUTE(PIMExport!BH183,".",",")*1,PIMExport!BH183))</f>
        <v>0</v>
      </c>
      <c r="BI185" s="47">
        <f>IFERROR(PIMExport!BI183*1,IFERROR(SUBSTITUTE(PIMExport!BI183,".",",")*1,PIMExport!BI183))</f>
        <v>0</v>
      </c>
      <c r="BJ185" s="47">
        <f>IFERROR(PIMExport!BJ183*1,IFERROR(SUBSTITUTE(PIMExport!BJ183,".",",")*1,PIMExport!BJ183))</f>
        <v>0</v>
      </c>
      <c r="BK185" s="47">
        <f>IFERROR(PIMExport!BK183*1,IFERROR(SUBSTITUTE(PIMExport!BK183,".",",")*1,PIMExport!BK183))</f>
        <v>0</v>
      </c>
      <c r="BL185" s="47">
        <f>IFERROR(PIMExport!BL183*1,IFERROR(SUBSTITUTE(PIMExport!BL183,".",",")*1,PIMExport!BL183))</f>
        <v>0</v>
      </c>
      <c r="BM185" s="47">
        <f>IFERROR(PIMExport!BM183*1,IFERROR(SUBSTITUTE(PIMExport!BM183,".",",")*1,PIMExport!BM183))</f>
        <v>0</v>
      </c>
      <c r="BN185" s="47">
        <f>IFERROR(PIMExport!BN183*1,IFERROR(SUBSTITUTE(PIMExport!BN183,".",",")*1,PIMExport!BN183))</f>
        <v>0</v>
      </c>
      <c r="BO185" s="47">
        <f>IFERROR(PIMExport!BO183*1,IFERROR(SUBSTITUTE(PIMExport!BO183,".",",")*1,PIMExport!BO183))</f>
        <v>0</v>
      </c>
      <c r="BP185" s="47">
        <f>IFERROR(PIMExport!BP183*1,IFERROR(SUBSTITUTE(PIMExport!BP183,".",",")*1,PIMExport!BP183))</f>
        <v>0</v>
      </c>
      <c r="BQ185" s="47">
        <f>IFERROR(PIMExport!BQ183*1,IFERROR(SUBSTITUTE(PIMExport!BQ183,".",",")*1,PIMExport!BQ183))</f>
        <v>0</v>
      </c>
      <c r="BR185" s="47">
        <f>IFERROR(PIMExport!BR183*1,IFERROR(SUBSTITUTE(PIMExport!BR183,".",",")*1,PIMExport!BR183))</f>
        <v>0</v>
      </c>
      <c r="BS185" s="47">
        <f>IFERROR(PIMExport!BS183*1,IFERROR(SUBSTITUTE(PIMExport!BS183,".",",")*1,PIMExport!BS183))</f>
        <v>0</v>
      </c>
      <c r="BT185" s="47">
        <f>IFERROR(PIMExport!BT183*1,IFERROR(SUBSTITUTE(PIMExport!BT183,".",",")*1,PIMExport!BT183))</f>
        <v>0</v>
      </c>
      <c r="BU185" s="47">
        <f>IFERROR(PIMExport!BU183*1,IFERROR(SUBSTITUTE(PIMExport!BU183,".",",")*1,PIMExport!BU183))</f>
        <v>0</v>
      </c>
      <c r="BV185" s="47">
        <f>IFERROR(PIMExport!BV183*1,IFERROR(SUBSTITUTE(PIMExport!BV183,".",",")*1,PIMExport!BV183))</f>
        <v>0</v>
      </c>
      <c r="BW185" s="47">
        <f>IFERROR(PIMExport!BW183*1,IFERROR(SUBSTITUTE(PIMExport!BW183,".",",")*1,PIMExport!BW183))</f>
        <v>0</v>
      </c>
      <c r="BX185" s="47">
        <f>IFERROR(PIMExport!BX183*1,IFERROR(SUBSTITUTE(PIMExport!BX183,".",",")*1,PIMExport!BX183))</f>
        <v>0</v>
      </c>
      <c r="BY185" s="47">
        <f>IFERROR(PIMExport!BY183*1,IFERROR(SUBSTITUTE(PIMExport!BY183,".",",")*1,PIMExport!BY183))</f>
        <v>0</v>
      </c>
      <c r="BZ185" s="47">
        <f>IFERROR(PIMExport!BZ183*1,IFERROR(SUBSTITUTE(PIMExport!BZ183,".",",")*1,PIMExport!BZ183))</f>
        <v>0</v>
      </c>
      <c r="CA185" s="47">
        <f>IFERROR(PIMExport!CA183*1,IFERROR(SUBSTITUTE(PIMExport!CA183,".",",")*1,PIMExport!CA183))</f>
        <v>0</v>
      </c>
      <c r="CB185" s="47">
        <f>IFERROR(PIMExport!CB183*1,IFERROR(SUBSTITUTE(PIMExport!CB183,".",",")*1,PIMExport!CB183))</f>
        <v>0</v>
      </c>
      <c r="CC185" s="47">
        <f>IFERROR(PIMExport!CC183*1,IFERROR(SUBSTITUTE(PIMExport!CC183,".",",")*1,PIMExport!CC183))</f>
        <v>0</v>
      </c>
      <c r="CD185" s="47">
        <f>IFERROR(PIMExport!CD183*1,IFERROR(SUBSTITUTE(PIMExport!CD183,".",",")*1,PIMExport!CD183))</f>
        <v>0</v>
      </c>
      <c r="CE185" s="47">
        <f>IFERROR(PIMExport!CE183*1,IFERROR(SUBSTITUTE(PIMExport!CE183,".",",")*1,PIMExport!CE183))</f>
        <v>0</v>
      </c>
      <c r="CF185" s="47">
        <f>IFERROR(PIMExport!CF183*1,IFERROR(SUBSTITUTE(PIMExport!CF183,".",",")*1,PIMExport!CF183))</f>
        <v>0</v>
      </c>
      <c r="CG185" s="47">
        <f>IFERROR(PIMExport!CG183*1,IFERROR(SUBSTITUTE(PIMExport!CG183,".",",")*1,PIMExport!CG183))</f>
        <v>0</v>
      </c>
      <c r="CH185" s="47">
        <f>IFERROR(PIMExport!CH183*1,IFERROR(SUBSTITUTE(PIMExport!CH183,".",",")*1,PIMExport!CH183))</f>
        <v>0</v>
      </c>
      <c r="CI185" s="47">
        <f>IFERROR(PIMExport!CI183*1,IFERROR(SUBSTITUTE(PIMExport!CI183,".",",")*1,PIMExport!CI183))</f>
        <v>0</v>
      </c>
      <c r="CJ185" s="47">
        <f>IFERROR(PIMExport!CJ183*1,IFERROR(SUBSTITUTE(PIMExport!CJ183,".",",")*1,PIMExport!CJ183))</f>
        <v>0</v>
      </c>
      <c r="CK185" s="47">
        <f>IFERROR(PIMExport!CK183*1,IFERROR(SUBSTITUTE(PIMExport!CK183,".",",")*1,PIMExport!CK183))</f>
        <v>0</v>
      </c>
      <c r="CL185" s="47">
        <f>IFERROR(PIMExport!CL183*1,IFERROR(SUBSTITUTE(PIMExport!CL183,".",",")*1,PIMExport!CL183))</f>
        <v>0</v>
      </c>
      <c r="CM185" s="47">
        <f>IFERROR(PIMExport!CM183*1,IFERROR(SUBSTITUTE(PIMExport!CM183,".",",")*1,PIMExport!CM183))</f>
        <v>0</v>
      </c>
      <c r="CN185" s="47">
        <f>IFERROR(PIMExport!CN183*1,IFERROR(SUBSTITUTE(PIMExport!CN183,".",",")*1,PIMExport!CN183))</f>
        <v>0</v>
      </c>
      <c r="CO185" s="47">
        <f>IFERROR(PIMExport!CO183*1,IFERROR(SUBSTITUTE(PIMExport!CO183,".",",")*1,PIMExport!CO183))</f>
        <v>0</v>
      </c>
      <c r="CP185" s="47">
        <f>IFERROR(PIMExport!CP183*1,IFERROR(SUBSTITUTE(PIMExport!CP183,".",",")*1,PIMExport!CP183))</f>
        <v>0</v>
      </c>
      <c r="CQ185" s="47">
        <f>IFERROR(PIMExport!CQ183*1,IFERROR(SUBSTITUTE(PIMExport!CQ183,".",",")*1,PIMExport!CQ183))</f>
        <v>0</v>
      </c>
      <c r="CR185" s="47">
        <f>IFERROR(PIMExport!CR183*1,IFERROR(SUBSTITUTE(PIMExport!CR183,".",",")*1,PIMExport!CR183))</f>
        <v>0</v>
      </c>
      <c r="CS185" s="47">
        <f>IFERROR(PIMExport!CS183*1,IFERROR(SUBSTITUTE(PIMExport!CS183,".",",")*1,PIMExport!CS183))</f>
        <v>0</v>
      </c>
      <c r="CT185" s="47">
        <f>IFERROR(PIMExport!CT183*1,IFERROR(SUBSTITUTE(PIMExport!CT183,".",",")*1,PIMExport!CT183))</f>
        <v>0</v>
      </c>
      <c r="CU185" s="47">
        <f>IFERROR(PIMExport!CU183*1,IFERROR(SUBSTITUTE(PIMExport!CU183,".",",")*1,PIMExport!CU183))</f>
        <v>5</v>
      </c>
      <c r="CV185" s="47">
        <f>IFERROR(PIMExport!CV183*1,IFERROR(SUBSTITUTE(PIMExport!CV183,".",",")*1,PIMExport!CV183))</f>
        <v>10400</v>
      </c>
      <c r="CW185" s="47">
        <f>IFERROR(PIMExport!CW183*1,IFERROR(SUBSTITUTE(PIMExport!CW183,".",",")*1,PIMExport!CW183))</f>
        <v>1.6000000000000001E-4</v>
      </c>
      <c r="CX185" s="47">
        <f>IFERROR(PIMExport!CX183*1,IFERROR(SUBSTITUTE(PIMExport!CX183,".",",")*1,PIMExport!CX183))</f>
        <v>0</v>
      </c>
      <c r="CY185" s="47">
        <f>IFERROR(PIMExport!CY183*1,IFERROR(SUBSTITUTE(PIMExport!CY183,".",",")*1,PIMExport!CY183))</f>
        <v>0</v>
      </c>
      <c r="CZ185" s="47">
        <f>IFERROR(PIMExport!CZ183*1,IFERROR(SUBSTITUTE(PIMExport!CZ183,".",",")*1,PIMExport!CZ183))</f>
        <v>14000</v>
      </c>
      <c r="DA185" s="47">
        <f>IFERROR(PIMExport!DA183*1,IFERROR(SUBSTITUTE(PIMExport!DA183,".",",")*1,PIMExport!DA183))</f>
        <v>300</v>
      </c>
      <c r="DB185" s="47">
        <f>IFERROR(PIMExport!DB183*1,IFERROR(SUBSTITUTE(PIMExport!DB183,".",",")*1,PIMExport!DB183))</f>
        <v>166</v>
      </c>
      <c r="DC185" s="47">
        <f>IFERROR(PIMExport!DC183*1,IFERROR(SUBSTITUTE(PIMExport!DC183,".",",")*1,PIMExport!DC183))</f>
        <v>17.43</v>
      </c>
      <c r="DD185" s="47">
        <f>IFERROR(PIMExport!DD183*1,IFERROR(SUBSTITUTE(PIMExport!DD183,".",",")*1,PIMExport!DD183))</f>
        <v>0</v>
      </c>
      <c r="DE185" s="47">
        <f>IFERROR(PIMExport!DE183*1,IFERROR(SUBSTITUTE(PIMExport!DE183,".",",")*1,PIMExport!DE183))</f>
        <v>0</v>
      </c>
      <c r="DF185" s="47">
        <f>IFERROR(PIMExport!DF183*1,IFERROR(SUBSTITUTE(PIMExport!DF183,".",",")*1,PIMExport!DF183))</f>
        <v>0</v>
      </c>
      <c r="DG185" s="47">
        <f>IFERROR(PIMExport!DG183*1,IFERROR(SUBSTITUTE(PIMExport!DG183,".",",")*1,PIMExport!DG183))</f>
        <v>0</v>
      </c>
      <c r="DH185" s="47" t="str">
        <f>IFERROR(PIMExport!DH183*1,IFERROR(SUBSTITUTE(PIMExport!DH183,".",",")*1,PIMExport!DH183))</f>
        <v>Equal to or better than 0.100 mm</v>
      </c>
      <c r="DI185" s="47">
        <f>IFERROR(PIMExport!DI183*1,IFERROR(SUBSTITUTE(PIMExport!DI183,".",",")*1,PIMExport!DI183))</f>
        <v>0</v>
      </c>
      <c r="DJ185" s="47" t="str">
        <f>IFERROR(PIMExport!DJ183*1,IFERROR(SUBSTITUTE(PIMExport!DJ183,".",",")*1,PIMExport!DJ183))</f>
        <v>86 x 75 mm</v>
      </c>
      <c r="DK185" s="47" t="str">
        <f>IFERROR(PIMExport!DK183*1,IFERROR(SUBSTITUTE(PIMExport!DK183,".",",")*1,PIMExport!DK183))</f>
        <v>20 mm</v>
      </c>
      <c r="DL185" s="47">
        <f>IFERROR(PIMExport!DL183*1,IFERROR(SUBSTITUTE(PIMExport!DL183,".",",")*1,PIMExport!DL183))</f>
        <v>218</v>
      </c>
      <c r="DM185" s="47">
        <f>IFERROR(PIMExport!DM183*1,IFERROR(SUBSTITUTE(PIMExport!DM183,".",",")*1,PIMExport!DM183))</f>
        <v>4228</v>
      </c>
      <c r="DN185" s="47">
        <f>IFERROR(PIMExport!DN183*1,IFERROR(SUBSTITUTE(PIMExport!DN183,".",",")*1,PIMExport!DN183))</f>
        <v>0</v>
      </c>
      <c r="DO185" s="47">
        <f>IFERROR(PIMExport!DO183*1,IFERROR(SUBSTITUTE(PIMExport!DO183,".",",")*1,PIMExport!DO183))</f>
        <v>0</v>
      </c>
    </row>
    <row r="186" spans="1:119">
      <c r="A186" s="47" t="str">
        <f>IFERROR(PIMExport!A184*1,IFERROR(SUBSTITUTE(PIMExport!A184,".",",")*1,PIMExport!A184))</f>
        <v>MF07S12N_D</v>
      </c>
      <c r="B186" s="47" t="str">
        <f>IFERROR(PIMExport!B184*1,IFERROR(SUBSTITUTE(PIMExport!B184,".",",")*1,PIMExport!B184))</f>
        <v>BallScrew</v>
      </c>
      <c r="C186" s="47" t="str">
        <f>IFERROR(PIMExport!C184*1,IFERROR(SUBSTITUTE(PIMExport!C184,".",",")*1,PIMExport!C184))</f>
        <v>Ball Guide</v>
      </c>
      <c r="D186" s="47">
        <f>IFERROR(PIMExport!D184*1,IFERROR(SUBSTITUTE(PIMExport!D184,".",",")*1,PIMExport!D184))</f>
        <v>2423</v>
      </c>
      <c r="E186" s="47">
        <f>IFERROR(PIMExport!E184*1,IFERROR(SUBSTITUTE(PIMExport!E184,".",",")*1,PIMExport!E184))</f>
        <v>2.5</v>
      </c>
      <c r="F186" s="47">
        <f>IFERROR(PIMExport!F184*1,IFERROR(SUBSTITUTE(PIMExport!F184,".",",")*1,PIMExport!F184))</f>
        <v>3.58</v>
      </c>
      <c r="G186" s="47">
        <f>IFERROR(PIMExport!G184*1,IFERROR(SUBSTITUTE(PIMExport!G184,".",",")*1,PIMExport!G184))</f>
        <v>6.9</v>
      </c>
      <c r="H186" s="47">
        <f>IFERROR(PIMExport!H184*1,IFERROR(SUBSTITUTE(PIMExport!H184,".",",")*1,PIMExport!H184))</f>
        <v>1.05</v>
      </c>
      <c r="I186" s="47">
        <f>IFERROR(PIMExport!I184*1,IFERROR(SUBSTITUTE(PIMExport!I184,".",",")*1,PIMExport!I184))</f>
        <v>146</v>
      </c>
      <c r="J186" s="47">
        <f>IFERROR(PIMExport!J184*1,IFERROR(SUBSTITUTE(PIMExport!J184,".",",")*1,PIMExport!J184))</f>
        <v>19</v>
      </c>
      <c r="K186" s="47">
        <f>IFERROR(PIMExport!K184*1,IFERROR(SUBSTITUTE(PIMExport!K184,".",",")*1,PIMExport!K184))</f>
        <v>55</v>
      </c>
      <c r="L186" s="47">
        <f>IFERROR(PIMExport!L184*1,IFERROR(SUBSTITUTE(PIMExport!L184,".",",")*1,PIMExport!L184))</f>
        <v>1.63E-4</v>
      </c>
      <c r="M186" s="47">
        <f>IFERROR(PIMExport!M184*1,IFERROR(SUBSTITUTE(PIMExport!M184,".",",")*1,PIMExport!M184))</f>
        <v>0.9</v>
      </c>
      <c r="N186" s="47">
        <f>IFERROR(PIMExport!N184*1,IFERROR(SUBSTITUTE(PIMExport!N184,".",",")*1,PIMExport!N184))</f>
        <v>99999</v>
      </c>
      <c r="O186" s="47">
        <f>IFERROR(PIMExport!O184*1,IFERROR(SUBSTITUTE(PIMExport!O184,".",",")*1,PIMExport!O184))</f>
        <v>99999</v>
      </c>
      <c r="P186" s="47">
        <f>IFERROR(PIMExport!P184*1,IFERROR(SUBSTITUTE(PIMExport!P184,".",",")*1,PIMExport!P184))</f>
        <v>500</v>
      </c>
      <c r="Q186" s="47">
        <f>IFERROR(PIMExport!Q184*1,IFERROR(SUBSTITUTE(PIMExport!Q184,".",",")*1,PIMExport!Q184))</f>
        <v>0.12</v>
      </c>
      <c r="R186" s="47">
        <f>IFERROR(PIMExport!R184*1,IFERROR(SUBSTITUTE(PIMExport!R184,".",",")*1,PIMExport!R184))</f>
        <v>0.12</v>
      </c>
      <c r="S186" s="47">
        <f>IFERROR(PIMExport!S184*1,IFERROR(SUBSTITUTE(PIMExport!S184,".",",")*1,PIMExport!S184))</f>
        <v>0.12</v>
      </c>
      <c r="T186" s="47">
        <f>IFERROR(PIMExport!T184*1,IFERROR(SUBSTITUTE(PIMExport!T184,".",",")*1,PIMExport!T184))</f>
        <v>2</v>
      </c>
      <c r="U186" s="47">
        <f>IFERROR(PIMExport!U184*1,IFERROR(SUBSTITUTE(PIMExport!U184,".",",")*1,PIMExport!U184))</f>
        <v>0.02</v>
      </c>
      <c r="V186" s="47">
        <f>IFERROR(PIMExport!V184*1,IFERROR(SUBSTITUTE(PIMExport!V184,".",",")*1,PIMExport!V184))</f>
        <v>0</v>
      </c>
      <c r="W186" s="47">
        <f>IFERROR(PIMExport!W184*1,IFERROR(SUBSTITUTE(PIMExport!W184,".",",")*1,PIMExport!W184))</f>
        <v>0</v>
      </c>
      <c r="X186" s="47">
        <f>IFERROR(PIMExport!X184*1,IFERROR(SUBSTITUTE(PIMExport!X184,".",",")*1,PIMExport!X184))</f>
        <v>0</v>
      </c>
      <c r="Y186" s="47">
        <f>IFERROR(PIMExport!Y184*1,IFERROR(SUBSTITUTE(PIMExport!Y184,".",",")*1,PIMExport!Y184))</f>
        <v>2500</v>
      </c>
      <c r="Z186" s="47">
        <f>IFERROR(PIMExport!Z184*1,IFERROR(SUBSTITUTE(PIMExport!Z184,".",",")*1,PIMExport!Z184))</f>
        <v>0</v>
      </c>
      <c r="AA186" s="47">
        <f>IFERROR(PIMExport!AA184*1,IFERROR(SUBSTITUTE(PIMExport!AA184,".",",")*1,PIMExport!AA184))</f>
        <v>0</v>
      </c>
      <c r="AB186" s="47">
        <f>IFERROR(PIMExport!AB184*1,IFERROR(SUBSTITUTE(PIMExport!AB184,".",",")*1,PIMExport!AB184))</f>
        <v>0</v>
      </c>
      <c r="AC186" s="47">
        <f>IFERROR(PIMExport!AC184*1,IFERROR(SUBSTITUTE(PIMExport!AC184,".",",")*1,PIMExport!AC184))</f>
        <v>0</v>
      </c>
      <c r="AD186" s="47">
        <f>IFERROR(PIMExport!AD184*1,IFERROR(SUBSTITUTE(PIMExport!AD184,".",",")*1,PIMExport!AD184))</f>
        <v>0</v>
      </c>
      <c r="AE186" s="47">
        <f>IFERROR(PIMExport!AE184*1,IFERROR(SUBSTITUTE(PIMExport!AE184,".",",")*1,PIMExport!AE184))</f>
        <v>2000</v>
      </c>
      <c r="AF186" s="47">
        <f>IFERROR(PIMExport!AF184*1,IFERROR(SUBSTITUTE(PIMExport!AF184,".",",")*1,PIMExport!AF184))</f>
        <v>2000</v>
      </c>
      <c r="AG186" s="47">
        <f>IFERROR(PIMExport!AG184*1,IFERROR(SUBSTITUTE(PIMExport!AG184,".",",")*1,PIMExport!AG184))</f>
        <v>18</v>
      </c>
      <c r="AH186" s="47">
        <f>IFERROR(PIMExport!AH184*1,IFERROR(SUBSTITUTE(PIMExport!AH184,".",",")*1,PIMExport!AH184))</f>
        <v>130</v>
      </c>
      <c r="AI186" s="47">
        <f>IFERROR(PIMExport!AI184*1,IFERROR(SUBSTITUTE(PIMExport!AI184,".",",")*1,PIMExport!AI184))</f>
        <v>130</v>
      </c>
      <c r="AJ186" s="47">
        <f>IFERROR(PIMExport!AJ184*1,IFERROR(SUBSTITUTE(PIMExport!AJ184,".",",")*1,PIMExport!AJ184))</f>
        <v>0</v>
      </c>
      <c r="AK186" s="47">
        <f>IFERROR(PIMExport!AK184*1,IFERROR(SUBSTITUTE(PIMExport!AK184,".",",")*1,PIMExport!AK184))</f>
        <v>0</v>
      </c>
      <c r="AL186" s="47">
        <f>IFERROR(PIMExport!AL184*1,IFERROR(SUBSTITUTE(PIMExport!AL184,".",",")*1,PIMExport!AL184))</f>
        <v>0.64</v>
      </c>
      <c r="AM186" s="47">
        <f>IFERROR(PIMExport!AM184*1,IFERROR(SUBSTITUTE(PIMExport!AM184,".",",")*1,PIMExport!AM184))</f>
        <v>8</v>
      </c>
      <c r="AN186" s="47">
        <f>IFERROR(PIMExport!AN184*1,IFERROR(SUBSTITUTE(PIMExport!AN184,".",",")*1,PIMExport!AN184))</f>
        <v>1</v>
      </c>
      <c r="AO186" s="47">
        <f>IFERROR(PIMExport!AO184*1,IFERROR(SUBSTITUTE(PIMExport!AO184,".",",")*1,PIMExport!AO184))</f>
        <v>14300</v>
      </c>
      <c r="AP186" s="47">
        <f>IFERROR(PIMExport!AP184*1,IFERROR(SUBSTITUTE(PIMExport!AP184,".",",")*1,PIMExport!AP184))</f>
        <v>0</v>
      </c>
      <c r="AQ186" s="47">
        <f>IFERROR(PIMExport!AQ184*1,IFERROR(SUBSTITUTE(PIMExport!AQ184,".",",")*1,PIMExport!AQ184))</f>
        <v>0</v>
      </c>
      <c r="AR186" s="47">
        <f>IFERROR(PIMExport!AR184*1,IFERROR(SUBSTITUTE(PIMExport!AR184,".",",")*1,PIMExport!AR184))</f>
        <v>0</v>
      </c>
      <c r="AS186" s="47">
        <f>IFERROR(PIMExport!AS184*1,IFERROR(SUBSTITUTE(PIMExport!AS184,".",",")*1,PIMExport!AS184))</f>
        <v>0</v>
      </c>
      <c r="AT186" s="47">
        <f>IFERROR(PIMExport!AT184*1,IFERROR(SUBSTITUTE(PIMExport!AT184,".",",")*1,PIMExport!AT184))</f>
        <v>0</v>
      </c>
      <c r="AU186" s="47">
        <f>IFERROR(PIMExport!AU184*1,IFERROR(SUBSTITUTE(PIMExport!AU184,".",",")*1,PIMExport!AU184))</f>
        <v>0</v>
      </c>
      <c r="AV186" s="47">
        <f>IFERROR(PIMExport!AV184*1,IFERROR(SUBSTITUTE(PIMExport!AV184,".",",")*1,PIMExport!AV184))</f>
        <v>0</v>
      </c>
      <c r="AW186" s="47">
        <f>IFERROR(PIMExport!AW184*1,IFERROR(SUBSTITUTE(PIMExport!AW184,".",",")*1,PIMExport!AW184))</f>
        <v>0</v>
      </c>
      <c r="AX186" s="47">
        <f>IFERROR(PIMExport!AX184*1,IFERROR(SUBSTITUTE(PIMExport!AX184,".",",")*1,PIMExport!AX184))</f>
        <v>0</v>
      </c>
      <c r="AY186" s="47">
        <f>IFERROR(PIMExport!AY184*1,IFERROR(SUBSTITUTE(PIMExport!AY184,".",",")*1,PIMExport!AY184))</f>
        <v>0</v>
      </c>
      <c r="AZ186" s="47">
        <f>IFERROR(PIMExport!AZ184*1,IFERROR(SUBSTITUTE(PIMExport!AZ184,".",",")*1,PIMExport!AZ184))</f>
        <v>14000</v>
      </c>
      <c r="BA186" s="47">
        <f>IFERROR(PIMExport!BA184*1,IFERROR(SUBSTITUTE(PIMExport!BA184,".",",")*1,PIMExport!BA184))</f>
        <v>0</v>
      </c>
      <c r="BB186" s="47">
        <f>IFERROR(PIMExport!BB184*1,IFERROR(SUBSTITUTE(PIMExport!BB184,".",",")*1,PIMExport!BB184))</f>
        <v>0</v>
      </c>
      <c r="BC186" s="47">
        <f>IFERROR(PIMExport!BC184*1,IFERROR(SUBSTITUTE(PIMExport!BC184,".",",")*1,PIMExport!BC184))</f>
        <v>0</v>
      </c>
      <c r="BD186" s="47">
        <f>IFERROR(PIMExport!BD184*1,IFERROR(SUBSTITUTE(PIMExport!BD184,".",",")*1,PIMExport!BD184))</f>
        <v>0</v>
      </c>
      <c r="BE186" s="47">
        <f>IFERROR(PIMExport!BE184*1,IFERROR(SUBSTITUTE(PIMExport!BE184,".",",")*1,PIMExport!BE184))</f>
        <v>0</v>
      </c>
      <c r="BF186" s="47">
        <f>IFERROR(PIMExport!BF184*1,IFERROR(SUBSTITUTE(PIMExport!BF184,".",",")*1,PIMExport!BF184))</f>
        <v>75</v>
      </c>
      <c r="BG186" s="47">
        <f>IFERROR(PIMExport!BG184*1,IFERROR(SUBSTITUTE(PIMExport!BG184,".",",")*1,PIMExport!BG184))</f>
        <v>470</v>
      </c>
      <c r="BH186" s="47">
        <f>IFERROR(PIMExport!BH184*1,IFERROR(SUBSTITUTE(PIMExport!BH184,".",",")*1,PIMExport!BH184))</f>
        <v>0</v>
      </c>
      <c r="BI186" s="47">
        <f>IFERROR(PIMExport!BI184*1,IFERROR(SUBSTITUTE(PIMExport!BI184,".",",")*1,PIMExport!BI184))</f>
        <v>0</v>
      </c>
      <c r="BJ186" s="47">
        <f>IFERROR(PIMExport!BJ184*1,IFERROR(SUBSTITUTE(PIMExport!BJ184,".",",")*1,PIMExport!BJ184))</f>
        <v>0</v>
      </c>
      <c r="BK186" s="47">
        <f>IFERROR(PIMExport!BK184*1,IFERROR(SUBSTITUTE(PIMExport!BK184,".",",")*1,PIMExport!BK184))</f>
        <v>0</v>
      </c>
      <c r="BL186" s="47">
        <f>IFERROR(PIMExport!BL184*1,IFERROR(SUBSTITUTE(PIMExport!BL184,".",",")*1,PIMExport!BL184))</f>
        <v>0</v>
      </c>
      <c r="BM186" s="47">
        <f>IFERROR(PIMExport!BM184*1,IFERROR(SUBSTITUTE(PIMExport!BM184,".",",")*1,PIMExport!BM184))</f>
        <v>0</v>
      </c>
      <c r="BN186" s="47">
        <f>IFERROR(PIMExport!BN184*1,IFERROR(SUBSTITUTE(PIMExport!BN184,".",",")*1,PIMExport!BN184))</f>
        <v>0</v>
      </c>
      <c r="BO186" s="47">
        <f>IFERROR(PIMExport!BO184*1,IFERROR(SUBSTITUTE(PIMExport!BO184,".",",")*1,PIMExport!BO184))</f>
        <v>0</v>
      </c>
      <c r="BP186" s="47">
        <f>IFERROR(PIMExport!BP184*1,IFERROR(SUBSTITUTE(PIMExport!BP184,".",",")*1,PIMExport!BP184))</f>
        <v>0</v>
      </c>
      <c r="BQ186" s="47">
        <f>IFERROR(PIMExport!BQ184*1,IFERROR(SUBSTITUTE(PIMExport!BQ184,".",",")*1,PIMExport!BQ184))</f>
        <v>0</v>
      </c>
      <c r="BR186" s="47">
        <f>IFERROR(PIMExport!BR184*1,IFERROR(SUBSTITUTE(PIMExport!BR184,".",",")*1,PIMExport!BR184))</f>
        <v>0</v>
      </c>
      <c r="BS186" s="47">
        <f>IFERROR(PIMExport!BS184*1,IFERROR(SUBSTITUTE(PIMExport!BS184,".",",")*1,PIMExport!BS184))</f>
        <v>0</v>
      </c>
      <c r="BT186" s="47">
        <f>IFERROR(PIMExport!BT184*1,IFERROR(SUBSTITUTE(PIMExport!BT184,".",",")*1,PIMExport!BT184))</f>
        <v>0</v>
      </c>
      <c r="BU186" s="47">
        <f>IFERROR(PIMExport!BU184*1,IFERROR(SUBSTITUTE(PIMExport!BU184,".",",")*1,PIMExport!BU184))</f>
        <v>0</v>
      </c>
      <c r="BV186" s="47">
        <f>IFERROR(PIMExport!BV184*1,IFERROR(SUBSTITUTE(PIMExport!BV184,".",",")*1,PIMExport!BV184))</f>
        <v>0</v>
      </c>
      <c r="BW186" s="47">
        <f>IFERROR(PIMExport!BW184*1,IFERROR(SUBSTITUTE(PIMExport!BW184,".",",")*1,PIMExport!BW184))</f>
        <v>0</v>
      </c>
      <c r="BX186" s="47">
        <f>IFERROR(PIMExport!BX184*1,IFERROR(SUBSTITUTE(PIMExport!BX184,".",",")*1,PIMExport!BX184))</f>
        <v>0</v>
      </c>
      <c r="BY186" s="47">
        <f>IFERROR(PIMExport!BY184*1,IFERROR(SUBSTITUTE(PIMExport!BY184,".",",")*1,PIMExport!BY184))</f>
        <v>0</v>
      </c>
      <c r="BZ186" s="47">
        <f>IFERROR(PIMExport!BZ184*1,IFERROR(SUBSTITUTE(PIMExport!BZ184,".",",")*1,PIMExport!BZ184))</f>
        <v>0</v>
      </c>
      <c r="CA186" s="47">
        <f>IFERROR(PIMExport!CA184*1,IFERROR(SUBSTITUTE(PIMExport!CA184,".",",")*1,PIMExport!CA184))</f>
        <v>0</v>
      </c>
      <c r="CB186" s="47">
        <f>IFERROR(PIMExport!CB184*1,IFERROR(SUBSTITUTE(PIMExport!CB184,".",",")*1,PIMExport!CB184))</f>
        <v>0</v>
      </c>
      <c r="CC186" s="47">
        <f>IFERROR(PIMExport!CC184*1,IFERROR(SUBSTITUTE(PIMExport!CC184,".",",")*1,PIMExport!CC184))</f>
        <v>0</v>
      </c>
      <c r="CD186" s="47">
        <f>IFERROR(PIMExport!CD184*1,IFERROR(SUBSTITUTE(PIMExport!CD184,".",",")*1,PIMExport!CD184))</f>
        <v>0</v>
      </c>
      <c r="CE186" s="47">
        <f>IFERROR(PIMExport!CE184*1,IFERROR(SUBSTITUTE(PIMExport!CE184,".",",")*1,PIMExport!CE184))</f>
        <v>0</v>
      </c>
      <c r="CF186" s="47">
        <f>IFERROR(PIMExport!CF184*1,IFERROR(SUBSTITUTE(PIMExport!CF184,".",",")*1,PIMExport!CF184))</f>
        <v>0</v>
      </c>
      <c r="CG186" s="47">
        <f>IFERROR(PIMExport!CG184*1,IFERROR(SUBSTITUTE(PIMExport!CG184,".",",")*1,PIMExport!CG184))</f>
        <v>0</v>
      </c>
      <c r="CH186" s="47">
        <f>IFERROR(PIMExport!CH184*1,IFERROR(SUBSTITUTE(PIMExport!CH184,".",",")*1,PIMExport!CH184))</f>
        <v>0</v>
      </c>
      <c r="CI186" s="47">
        <f>IFERROR(PIMExport!CI184*1,IFERROR(SUBSTITUTE(PIMExport!CI184,".",",")*1,PIMExport!CI184))</f>
        <v>0</v>
      </c>
      <c r="CJ186" s="47">
        <f>IFERROR(PIMExport!CJ184*1,IFERROR(SUBSTITUTE(PIMExport!CJ184,".",",")*1,PIMExport!CJ184))</f>
        <v>0</v>
      </c>
      <c r="CK186" s="47">
        <f>IFERROR(PIMExport!CK184*1,IFERROR(SUBSTITUTE(PIMExport!CK184,".",",")*1,PIMExport!CK184))</f>
        <v>0</v>
      </c>
      <c r="CL186" s="47">
        <f>IFERROR(PIMExport!CL184*1,IFERROR(SUBSTITUTE(PIMExport!CL184,".",",")*1,PIMExport!CL184))</f>
        <v>0</v>
      </c>
      <c r="CM186" s="47">
        <f>IFERROR(PIMExport!CM184*1,IFERROR(SUBSTITUTE(PIMExport!CM184,".",",")*1,PIMExport!CM184))</f>
        <v>0</v>
      </c>
      <c r="CN186" s="47">
        <f>IFERROR(PIMExport!CN184*1,IFERROR(SUBSTITUTE(PIMExport!CN184,".",",")*1,PIMExport!CN184))</f>
        <v>0</v>
      </c>
      <c r="CO186" s="47">
        <f>IFERROR(PIMExport!CO184*1,IFERROR(SUBSTITUTE(PIMExport!CO184,".",",")*1,PIMExport!CO184))</f>
        <v>0</v>
      </c>
      <c r="CP186" s="47">
        <f>IFERROR(PIMExport!CP184*1,IFERROR(SUBSTITUTE(PIMExport!CP184,".",",")*1,PIMExport!CP184))</f>
        <v>0</v>
      </c>
      <c r="CQ186" s="47">
        <f>IFERROR(PIMExport!CQ184*1,IFERROR(SUBSTITUTE(PIMExport!CQ184,".",",")*1,PIMExport!CQ184))</f>
        <v>0</v>
      </c>
      <c r="CR186" s="47">
        <f>IFERROR(PIMExport!CR184*1,IFERROR(SUBSTITUTE(PIMExport!CR184,".",",")*1,PIMExport!CR184))</f>
        <v>0</v>
      </c>
      <c r="CS186" s="47">
        <f>IFERROR(PIMExport!CS184*1,IFERROR(SUBSTITUTE(PIMExport!CS184,".",",")*1,PIMExport!CS184))</f>
        <v>0</v>
      </c>
      <c r="CT186" s="47">
        <f>IFERROR(PIMExport!CT184*1,IFERROR(SUBSTITUTE(PIMExport!CT184,".",",")*1,PIMExport!CT184))</f>
        <v>0</v>
      </c>
      <c r="CU186" s="47">
        <f>IFERROR(PIMExport!CU184*1,IFERROR(SUBSTITUTE(PIMExport!CU184,".",",")*1,PIMExport!CU184))</f>
        <v>12.7</v>
      </c>
      <c r="CV186" s="47">
        <f>IFERROR(PIMExport!CV184*1,IFERROR(SUBSTITUTE(PIMExport!CV184,".",",")*1,PIMExport!CV184))</f>
        <v>17960</v>
      </c>
      <c r="CW186" s="47">
        <f>IFERROR(PIMExport!CW184*1,IFERROR(SUBSTITUTE(PIMExport!CW184,".",",")*1,PIMExport!CW184))</f>
        <v>1.6000000000000001E-4</v>
      </c>
      <c r="CX186" s="47">
        <f>IFERROR(PIMExport!CX184*1,IFERROR(SUBSTITUTE(PIMExport!CX184,".",",")*1,PIMExport!CX184))</f>
        <v>0</v>
      </c>
      <c r="CY186" s="47">
        <f>IFERROR(PIMExport!CY184*1,IFERROR(SUBSTITUTE(PIMExport!CY184,".",",")*1,PIMExport!CY184))</f>
        <v>0</v>
      </c>
      <c r="CZ186" s="47">
        <f>IFERROR(PIMExport!CZ184*1,IFERROR(SUBSTITUTE(PIMExport!CZ184,".",",")*1,PIMExport!CZ184))</f>
        <v>14000</v>
      </c>
      <c r="DA186" s="47">
        <f>IFERROR(PIMExport!DA184*1,IFERROR(SUBSTITUTE(PIMExport!DA184,".",",")*1,PIMExport!DA184))</f>
        <v>300</v>
      </c>
      <c r="DB186" s="47">
        <f>IFERROR(PIMExport!DB184*1,IFERROR(SUBSTITUTE(PIMExport!DB184,".",",")*1,PIMExport!DB184))</f>
        <v>166</v>
      </c>
      <c r="DC186" s="47">
        <f>IFERROR(PIMExport!DC184*1,IFERROR(SUBSTITUTE(PIMExport!DC184,".",",")*1,PIMExport!DC184))</f>
        <v>17.43</v>
      </c>
      <c r="DD186" s="47">
        <f>IFERROR(PIMExport!DD184*1,IFERROR(SUBSTITUTE(PIMExport!DD184,".",",")*1,PIMExport!DD184))</f>
        <v>2</v>
      </c>
      <c r="DE186" s="47">
        <f>IFERROR(PIMExport!DE184*1,IFERROR(SUBSTITUTE(PIMExport!DE184,".",",")*1,PIMExport!DE184))</f>
        <v>0</v>
      </c>
      <c r="DF186" s="47">
        <f>IFERROR(PIMExport!DF184*1,IFERROR(SUBSTITUTE(PIMExport!DF184,".",",")*1,PIMExport!DF184))</f>
        <v>0</v>
      </c>
      <c r="DG186" s="47">
        <f>IFERROR(PIMExport!DG184*1,IFERROR(SUBSTITUTE(PIMExport!DG184,".",",")*1,PIMExport!DG184))</f>
        <v>0</v>
      </c>
      <c r="DH186" s="47" t="str">
        <f>IFERROR(PIMExport!DH184*1,IFERROR(SUBSTITUTE(PIMExport!DH184,".",",")*1,PIMExport!DH184))</f>
        <v>Equal to or better than 0.100 mm</v>
      </c>
      <c r="DI186" s="47">
        <f>IFERROR(PIMExport!DI184*1,IFERROR(SUBSTITUTE(PIMExport!DI184,".",",")*1,PIMExport!DI184))</f>
        <v>0</v>
      </c>
      <c r="DJ186" s="47" t="str">
        <f>IFERROR(PIMExport!DJ184*1,IFERROR(SUBSTITUTE(PIMExport!DJ184,".",",")*1,PIMExport!DJ184))</f>
        <v>86 x 75 mm</v>
      </c>
      <c r="DK186" s="47" t="str">
        <f>IFERROR(PIMExport!DK184*1,IFERROR(SUBSTITUTE(PIMExport!DK184,".",",")*1,PIMExport!DK184))</f>
        <v>20 mm</v>
      </c>
      <c r="DL186" s="47">
        <f>IFERROR(PIMExport!DL184*1,IFERROR(SUBSTITUTE(PIMExport!DL184,".",",")*1,PIMExport!DL184))</f>
        <v>218</v>
      </c>
      <c r="DM186" s="47">
        <f>IFERROR(PIMExport!DM184*1,IFERROR(SUBSTITUTE(PIMExport!DM184,".",",")*1,PIMExport!DM184))</f>
        <v>4470</v>
      </c>
      <c r="DN186" s="47">
        <f>IFERROR(PIMExport!DN184*1,IFERROR(SUBSTITUTE(PIMExport!DN184,".",",")*1,PIMExport!DN184))</f>
        <v>0</v>
      </c>
      <c r="DO186" s="47">
        <f>IFERROR(PIMExport!DO184*1,IFERROR(SUBSTITUTE(PIMExport!DO184,".",",")*1,PIMExport!DO184))</f>
        <v>0</v>
      </c>
    </row>
    <row r="187" spans="1:119">
      <c r="A187" s="47" t="str">
        <f>IFERROR(PIMExport!A185*1,IFERROR(SUBSTITUTE(PIMExport!A185,".",",")*1,PIMExport!A185))</f>
        <v>MF07S12N_S</v>
      </c>
      <c r="B187" s="47" t="str">
        <f>IFERROR(PIMExport!B185*1,IFERROR(SUBSTITUTE(PIMExport!B185,".",",")*1,PIMExport!B185))</f>
        <v>BallScrew</v>
      </c>
      <c r="C187" s="47" t="str">
        <f>IFERROR(PIMExport!C185*1,IFERROR(SUBSTITUTE(PIMExport!C185,".",",")*1,PIMExport!C185))</f>
        <v>Ball Guide</v>
      </c>
      <c r="D187" s="47">
        <f>IFERROR(PIMExport!D185*1,IFERROR(SUBSTITUTE(PIMExport!D185,".",",")*1,PIMExport!D185))</f>
        <v>2555</v>
      </c>
      <c r="E187" s="47">
        <f>IFERROR(PIMExport!E185*1,IFERROR(SUBSTITUTE(PIMExport!E185,".",",")*1,PIMExport!E185))</f>
        <v>2.5</v>
      </c>
      <c r="F187" s="47">
        <f>IFERROR(PIMExport!F185*1,IFERROR(SUBSTITUTE(PIMExport!F185,".",",")*1,PIMExport!F185))</f>
        <v>1.7</v>
      </c>
      <c r="G187" s="47">
        <f>IFERROR(PIMExport!G185*1,IFERROR(SUBSTITUTE(PIMExport!G185,".",",")*1,PIMExport!G185))</f>
        <v>6.9</v>
      </c>
      <c r="H187" s="47">
        <f>IFERROR(PIMExport!H185*1,IFERROR(SUBSTITUTE(PIMExport!H185,".",",")*1,PIMExport!H185))</f>
        <v>1.05</v>
      </c>
      <c r="I187" s="47">
        <f>IFERROR(PIMExport!I185*1,IFERROR(SUBSTITUTE(PIMExport!I185,".",",")*1,PIMExport!I185))</f>
        <v>146</v>
      </c>
      <c r="J187" s="47">
        <f>IFERROR(PIMExport!J185*1,IFERROR(SUBSTITUTE(PIMExport!J185,".",",")*1,PIMExport!J185))</f>
        <v>19</v>
      </c>
      <c r="K187" s="47">
        <f>IFERROR(PIMExport!K185*1,IFERROR(SUBSTITUTE(PIMExport!K185,".",",")*1,PIMExport!K185))</f>
        <v>55</v>
      </c>
      <c r="L187" s="47">
        <f>IFERROR(PIMExport!L185*1,IFERROR(SUBSTITUTE(PIMExport!L185,".",",")*1,PIMExport!L185))</f>
        <v>1.63E-4</v>
      </c>
      <c r="M187" s="47">
        <f>IFERROR(PIMExport!M185*1,IFERROR(SUBSTITUTE(PIMExport!M185,".",",")*1,PIMExport!M185))</f>
        <v>0.9</v>
      </c>
      <c r="N187" s="47">
        <f>IFERROR(PIMExport!N185*1,IFERROR(SUBSTITUTE(PIMExport!N185,".",",")*1,PIMExport!N185))</f>
        <v>99999</v>
      </c>
      <c r="O187" s="47">
        <f>IFERROR(PIMExport!O185*1,IFERROR(SUBSTITUTE(PIMExport!O185,".",",")*1,PIMExport!O185))</f>
        <v>99999</v>
      </c>
      <c r="P187" s="47">
        <f>IFERROR(PIMExport!P185*1,IFERROR(SUBSTITUTE(PIMExport!P185,".",",")*1,PIMExport!P185))</f>
        <v>500</v>
      </c>
      <c r="Q187" s="47">
        <f>IFERROR(PIMExport!Q185*1,IFERROR(SUBSTITUTE(PIMExport!Q185,".",",")*1,PIMExport!Q185))</f>
        <v>0.12</v>
      </c>
      <c r="R187" s="47">
        <f>IFERROR(PIMExport!R185*1,IFERROR(SUBSTITUTE(PIMExport!R185,".",",")*1,PIMExport!R185))</f>
        <v>0.12</v>
      </c>
      <c r="S187" s="47">
        <f>IFERROR(PIMExport!S185*1,IFERROR(SUBSTITUTE(PIMExport!S185,".",",")*1,PIMExport!S185))</f>
        <v>0.12</v>
      </c>
      <c r="T187" s="47">
        <f>IFERROR(PIMExport!T185*1,IFERROR(SUBSTITUTE(PIMExport!T185,".",",")*1,PIMExport!T185))</f>
        <v>2</v>
      </c>
      <c r="U187" s="47">
        <f>IFERROR(PIMExport!U185*1,IFERROR(SUBSTITUTE(PIMExport!U185,".",",")*1,PIMExport!U185))</f>
        <v>0.02</v>
      </c>
      <c r="V187" s="47">
        <f>IFERROR(PIMExport!V185*1,IFERROR(SUBSTITUTE(PIMExport!V185,".",",")*1,PIMExport!V185))</f>
        <v>0</v>
      </c>
      <c r="W187" s="47">
        <f>IFERROR(PIMExport!W185*1,IFERROR(SUBSTITUTE(PIMExport!W185,".",",")*1,PIMExport!W185))</f>
        <v>0</v>
      </c>
      <c r="X187" s="47">
        <f>IFERROR(PIMExport!X185*1,IFERROR(SUBSTITUTE(PIMExport!X185,".",",")*1,PIMExport!X185))</f>
        <v>0</v>
      </c>
      <c r="Y187" s="47">
        <f>IFERROR(PIMExport!Y185*1,IFERROR(SUBSTITUTE(PIMExport!Y185,".",",")*1,PIMExport!Y185))</f>
        <v>2500</v>
      </c>
      <c r="Z187" s="47">
        <f>IFERROR(PIMExport!Z185*1,IFERROR(SUBSTITUTE(PIMExport!Z185,".",",")*1,PIMExport!Z185))</f>
        <v>0</v>
      </c>
      <c r="AA187" s="47">
        <f>IFERROR(PIMExport!AA185*1,IFERROR(SUBSTITUTE(PIMExport!AA185,".",",")*1,PIMExport!AA185))</f>
        <v>0</v>
      </c>
      <c r="AB187" s="47">
        <f>IFERROR(PIMExport!AB185*1,IFERROR(SUBSTITUTE(PIMExport!AB185,".",",")*1,PIMExport!AB185))</f>
        <v>0</v>
      </c>
      <c r="AC187" s="47">
        <f>IFERROR(PIMExport!AC185*1,IFERROR(SUBSTITUTE(PIMExport!AC185,".",",")*1,PIMExport!AC185))</f>
        <v>0</v>
      </c>
      <c r="AD187" s="47">
        <f>IFERROR(PIMExport!AD185*1,IFERROR(SUBSTITUTE(PIMExport!AD185,".",",")*1,PIMExport!AD185))</f>
        <v>0</v>
      </c>
      <c r="AE187" s="47">
        <f>IFERROR(PIMExport!AE185*1,IFERROR(SUBSTITUTE(PIMExport!AE185,".",",")*1,PIMExport!AE185))</f>
        <v>2000</v>
      </c>
      <c r="AF187" s="47">
        <f>IFERROR(PIMExport!AF185*1,IFERROR(SUBSTITUTE(PIMExport!AF185,".",",")*1,PIMExport!AF185))</f>
        <v>2000</v>
      </c>
      <c r="AG187" s="47">
        <f>IFERROR(PIMExport!AG185*1,IFERROR(SUBSTITUTE(PIMExport!AG185,".",",")*1,PIMExport!AG185))</f>
        <v>18</v>
      </c>
      <c r="AH187" s="47">
        <f>IFERROR(PIMExport!AH185*1,IFERROR(SUBSTITUTE(PIMExport!AH185,".",",")*1,PIMExport!AH185))</f>
        <v>130</v>
      </c>
      <c r="AI187" s="47">
        <f>IFERROR(PIMExport!AI185*1,IFERROR(SUBSTITUTE(PIMExport!AI185,".",",")*1,PIMExport!AI185))</f>
        <v>130</v>
      </c>
      <c r="AJ187" s="47">
        <f>IFERROR(PIMExport!AJ185*1,IFERROR(SUBSTITUTE(PIMExport!AJ185,".",",")*1,PIMExport!AJ185))</f>
        <v>0</v>
      </c>
      <c r="AK187" s="47">
        <f>IFERROR(PIMExport!AK185*1,IFERROR(SUBSTITUTE(PIMExport!AK185,".",",")*1,PIMExport!AK185))</f>
        <v>0</v>
      </c>
      <c r="AL187" s="47">
        <f>IFERROR(PIMExport!AL185*1,IFERROR(SUBSTITUTE(PIMExport!AL185,".",",")*1,PIMExport!AL185))</f>
        <v>0.64</v>
      </c>
      <c r="AM187" s="47">
        <f>IFERROR(PIMExport!AM185*1,IFERROR(SUBSTITUTE(PIMExport!AM185,".",",")*1,PIMExport!AM185))</f>
        <v>8</v>
      </c>
      <c r="AN187" s="47">
        <f>IFERROR(PIMExport!AN185*1,IFERROR(SUBSTITUTE(PIMExport!AN185,".",",")*1,PIMExport!AN185))</f>
        <v>1</v>
      </c>
      <c r="AO187" s="47">
        <f>IFERROR(PIMExport!AO185*1,IFERROR(SUBSTITUTE(PIMExport!AO185,".",",")*1,PIMExport!AO185))</f>
        <v>14300</v>
      </c>
      <c r="AP187" s="47">
        <f>IFERROR(PIMExport!AP185*1,IFERROR(SUBSTITUTE(PIMExport!AP185,".",",")*1,PIMExport!AP185))</f>
        <v>0</v>
      </c>
      <c r="AQ187" s="47">
        <f>IFERROR(PIMExport!AQ185*1,IFERROR(SUBSTITUTE(PIMExport!AQ185,".",",")*1,PIMExport!AQ185))</f>
        <v>0</v>
      </c>
      <c r="AR187" s="47">
        <f>IFERROR(PIMExport!AR185*1,IFERROR(SUBSTITUTE(PIMExport!AR185,".",",")*1,PIMExport!AR185))</f>
        <v>0</v>
      </c>
      <c r="AS187" s="47">
        <f>IFERROR(PIMExport!AS185*1,IFERROR(SUBSTITUTE(PIMExport!AS185,".",",")*1,PIMExport!AS185))</f>
        <v>0</v>
      </c>
      <c r="AT187" s="47">
        <f>IFERROR(PIMExport!AT185*1,IFERROR(SUBSTITUTE(PIMExport!AT185,".",",")*1,PIMExport!AT185))</f>
        <v>0</v>
      </c>
      <c r="AU187" s="47">
        <f>IFERROR(PIMExport!AU185*1,IFERROR(SUBSTITUTE(PIMExport!AU185,".",",")*1,PIMExport!AU185))</f>
        <v>0</v>
      </c>
      <c r="AV187" s="47">
        <f>IFERROR(PIMExport!AV185*1,IFERROR(SUBSTITUTE(PIMExport!AV185,".",",")*1,PIMExport!AV185))</f>
        <v>0</v>
      </c>
      <c r="AW187" s="47">
        <f>IFERROR(PIMExport!AW185*1,IFERROR(SUBSTITUTE(PIMExport!AW185,".",",")*1,PIMExport!AW185))</f>
        <v>0</v>
      </c>
      <c r="AX187" s="47">
        <f>IFERROR(PIMExport!AX185*1,IFERROR(SUBSTITUTE(PIMExport!AX185,".",",")*1,PIMExport!AX185))</f>
        <v>0</v>
      </c>
      <c r="AY187" s="47">
        <f>IFERROR(PIMExport!AY185*1,IFERROR(SUBSTITUTE(PIMExport!AY185,".",",")*1,PIMExport!AY185))</f>
        <v>0</v>
      </c>
      <c r="AZ187" s="47">
        <f>IFERROR(PIMExport!AZ185*1,IFERROR(SUBSTITUTE(PIMExport!AZ185,".",",")*1,PIMExport!AZ185))</f>
        <v>14000</v>
      </c>
      <c r="BA187" s="47">
        <f>IFERROR(PIMExport!BA185*1,IFERROR(SUBSTITUTE(PIMExport!BA185,".",",")*1,PIMExport!BA185))</f>
        <v>0</v>
      </c>
      <c r="BB187" s="47">
        <f>IFERROR(PIMExport!BB185*1,IFERROR(SUBSTITUTE(PIMExport!BB185,".",",")*1,PIMExport!BB185))</f>
        <v>0</v>
      </c>
      <c r="BC187" s="47">
        <f>IFERROR(PIMExport!BC185*1,IFERROR(SUBSTITUTE(PIMExport!BC185,".",",")*1,PIMExport!BC185))</f>
        <v>0</v>
      </c>
      <c r="BD187" s="47">
        <f>IFERROR(PIMExport!BD185*1,IFERROR(SUBSTITUTE(PIMExport!BD185,".",",")*1,PIMExport!BD185))</f>
        <v>0</v>
      </c>
      <c r="BE187" s="47">
        <f>IFERROR(PIMExport!BE185*1,IFERROR(SUBSTITUTE(PIMExport!BE185,".",",")*1,PIMExport!BE185))</f>
        <v>0</v>
      </c>
      <c r="BF187" s="47">
        <f>IFERROR(PIMExport!BF185*1,IFERROR(SUBSTITUTE(PIMExport!BF185,".",",")*1,PIMExport!BF185))</f>
        <v>75</v>
      </c>
      <c r="BG187" s="47">
        <f>IFERROR(PIMExport!BG185*1,IFERROR(SUBSTITUTE(PIMExport!BG185,".",",")*1,PIMExport!BG185))</f>
        <v>338</v>
      </c>
      <c r="BH187" s="47">
        <f>IFERROR(PIMExport!BH185*1,IFERROR(SUBSTITUTE(PIMExport!BH185,".",",")*1,PIMExport!BH185))</f>
        <v>0</v>
      </c>
      <c r="BI187" s="47">
        <f>IFERROR(PIMExport!BI185*1,IFERROR(SUBSTITUTE(PIMExport!BI185,".",",")*1,PIMExport!BI185))</f>
        <v>0</v>
      </c>
      <c r="BJ187" s="47">
        <f>IFERROR(PIMExport!BJ185*1,IFERROR(SUBSTITUTE(PIMExport!BJ185,".",",")*1,PIMExport!BJ185))</f>
        <v>0</v>
      </c>
      <c r="BK187" s="47">
        <f>IFERROR(PIMExport!BK185*1,IFERROR(SUBSTITUTE(PIMExport!BK185,".",",")*1,PIMExport!BK185))</f>
        <v>0</v>
      </c>
      <c r="BL187" s="47">
        <f>IFERROR(PIMExport!BL185*1,IFERROR(SUBSTITUTE(PIMExport!BL185,".",",")*1,PIMExport!BL185))</f>
        <v>0</v>
      </c>
      <c r="BM187" s="47">
        <f>IFERROR(PIMExport!BM185*1,IFERROR(SUBSTITUTE(PIMExport!BM185,".",",")*1,PIMExport!BM185))</f>
        <v>0</v>
      </c>
      <c r="BN187" s="47">
        <f>IFERROR(PIMExport!BN185*1,IFERROR(SUBSTITUTE(PIMExport!BN185,".",",")*1,PIMExport!BN185))</f>
        <v>0</v>
      </c>
      <c r="BO187" s="47">
        <f>IFERROR(PIMExport!BO185*1,IFERROR(SUBSTITUTE(PIMExport!BO185,".",",")*1,PIMExport!BO185))</f>
        <v>0</v>
      </c>
      <c r="BP187" s="47">
        <f>IFERROR(PIMExport!BP185*1,IFERROR(SUBSTITUTE(PIMExport!BP185,".",",")*1,PIMExport!BP185))</f>
        <v>0</v>
      </c>
      <c r="BQ187" s="47">
        <f>IFERROR(PIMExport!BQ185*1,IFERROR(SUBSTITUTE(PIMExport!BQ185,".",",")*1,PIMExport!BQ185))</f>
        <v>0</v>
      </c>
      <c r="BR187" s="47">
        <f>IFERROR(PIMExport!BR185*1,IFERROR(SUBSTITUTE(PIMExport!BR185,".",",")*1,PIMExport!BR185))</f>
        <v>0</v>
      </c>
      <c r="BS187" s="47">
        <f>IFERROR(PIMExport!BS185*1,IFERROR(SUBSTITUTE(PIMExport!BS185,".",",")*1,PIMExport!BS185))</f>
        <v>0</v>
      </c>
      <c r="BT187" s="47">
        <f>IFERROR(PIMExport!BT185*1,IFERROR(SUBSTITUTE(PIMExport!BT185,".",",")*1,PIMExport!BT185))</f>
        <v>0</v>
      </c>
      <c r="BU187" s="47">
        <f>IFERROR(PIMExport!BU185*1,IFERROR(SUBSTITUTE(PIMExport!BU185,".",",")*1,PIMExport!BU185))</f>
        <v>0</v>
      </c>
      <c r="BV187" s="47">
        <f>IFERROR(PIMExport!BV185*1,IFERROR(SUBSTITUTE(PIMExport!BV185,".",",")*1,PIMExport!BV185))</f>
        <v>0</v>
      </c>
      <c r="BW187" s="47">
        <f>IFERROR(PIMExport!BW185*1,IFERROR(SUBSTITUTE(PIMExport!BW185,".",",")*1,PIMExport!BW185))</f>
        <v>0</v>
      </c>
      <c r="BX187" s="47">
        <f>IFERROR(PIMExport!BX185*1,IFERROR(SUBSTITUTE(PIMExport!BX185,".",",")*1,PIMExport!BX185))</f>
        <v>0</v>
      </c>
      <c r="BY187" s="47">
        <f>IFERROR(PIMExport!BY185*1,IFERROR(SUBSTITUTE(PIMExport!BY185,".",",")*1,PIMExport!BY185))</f>
        <v>0</v>
      </c>
      <c r="BZ187" s="47">
        <f>IFERROR(PIMExport!BZ185*1,IFERROR(SUBSTITUTE(PIMExport!BZ185,".",",")*1,PIMExport!BZ185))</f>
        <v>0</v>
      </c>
      <c r="CA187" s="47">
        <f>IFERROR(PIMExport!CA185*1,IFERROR(SUBSTITUTE(PIMExport!CA185,".",",")*1,PIMExport!CA185))</f>
        <v>0</v>
      </c>
      <c r="CB187" s="47">
        <f>IFERROR(PIMExport!CB185*1,IFERROR(SUBSTITUTE(PIMExport!CB185,".",",")*1,PIMExport!CB185))</f>
        <v>0</v>
      </c>
      <c r="CC187" s="47">
        <f>IFERROR(PIMExport!CC185*1,IFERROR(SUBSTITUTE(PIMExport!CC185,".",",")*1,PIMExport!CC185))</f>
        <v>0</v>
      </c>
      <c r="CD187" s="47">
        <f>IFERROR(PIMExport!CD185*1,IFERROR(SUBSTITUTE(PIMExport!CD185,".",",")*1,PIMExport!CD185))</f>
        <v>0</v>
      </c>
      <c r="CE187" s="47">
        <f>IFERROR(PIMExport!CE185*1,IFERROR(SUBSTITUTE(PIMExport!CE185,".",",")*1,PIMExport!CE185))</f>
        <v>0</v>
      </c>
      <c r="CF187" s="47">
        <f>IFERROR(PIMExport!CF185*1,IFERROR(SUBSTITUTE(PIMExport!CF185,".",",")*1,PIMExport!CF185))</f>
        <v>0</v>
      </c>
      <c r="CG187" s="47">
        <f>IFERROR(PIMExport!CG185*1,IFERROR(SUBSTITUTE(PIMExport!CG185,".",",")*1,PIMExport!CG185))</f>
        <v>0</v>
      </c>
      <c r="CH187" s="47">
        <f>IFERROR(PIMExport!CH185*1,IFERROR(SUBSTITUTE(PIMExport!CH185,".",",")*1,PIMExport!CH185))</f>
        <v>0</v>
      </c>
      <c r="CI187" s="47">
        <f>IFERROR(PIMExport!CI185*1,IFERROR(SUBSTITUTE(PIMExport!CI185,".",",")*1,PIMExport!CI185))</f>
        <v>0</v>
      </c>
      <c r="CJ187" s="47">
        <f>IFERROR(PIMExport!CJ185*1,IFERROR(SUBSTITUTE(PIMExport!CJ185,".",",")*1,PIMExport!CJ185))</f>
        <v>0</v>
      </c>
      <c r="CK187" s="47">
        <f>IFERROR(PIMExport!CK185*1,IFERROR(SUBSTITUTE(PIMExport!CK185,".",",")*1,PIMExport!CK185))</f>
        <v>0</v>
      </c>
      <c r="CL187" s="47">
        <f>IFERROR(PIMExport!CL185*1,IFERROR(SUBSTITUTE(PIMExport!CL185,".",",")*1,PIMExport!CL185))</f>
        <v>0</v>
      </c>
      <c r="CM187" s="47">
        <f>IFERROR(PIMExport!CM185*1,IFERROR(SUBSTITUTE(PIMExport!CM185,".",",")*1,PIMExport!CM185))</f>
        <v>0</v>
      </c>
      <c r="CN187" s="47">
        <f>IFERROR(PIMExport!CN185*1,IFERROR(SUBSTITUTE(PIMExport!CN185,".",",")*1,PIMExport!CN185))</f>
        <v>0</v>
      </c>
      <c r="CO187" s="47">
        <f>IFERROR(PIMExport!CO185*1,IFERROR(SUBSTITUTE(PIMExport!CO185,".",",")*1,PIMExport!CO185))</f>
        <v>0</v>
      </c>
      <c r="CP187" s="47">
        <f>IFERROR(PIMExport!CP185*1,IFERROR(SUBSTITUTE(PIMExport!CP185,".",",")*1,PIMExport!CP185))</f>
        <v>0</v>
      </c>
      <c r="CQ187" s="47">
        <f>IFERROR(PIMExport!CQ185*1,IFERROR(SUBSTITUTE(PIMExport!CQ185,".",",")*1,PIMExport!CQ185))</f>
        <v>0</v>
      </c>
      <c r="CR187" s="47">
        <f>IFERROR(PIMExport!CR185*1,IFERROR(SUBSTITUTE(PIMExport!CR185,".",",")*1,PIMExport!CR185))</f>
        <v>0</v>
      </c>
      <c r="CS187" s="47">
        <f>IFERROR(PIMExport!CS185*1,IFERROR(SUBSTITUTE(PIMExport!CS185,".",",")*1,PIMExport!CS185))</f>
        <v>0</v>
      </c>
      <c r="CT187" s="47">
        <f>IFERROR(PIMExport!CT185*1,IFERROR(SUBSTITUTE(PIMExport!CT185,".",",")*1,PIMExport!CT185))</f>
        <v>0</v>
      </c>
      <c r="CU187" s="47">
        <f>IFERROR(PIMExport!CU185*1,IFERROR(SUBSTITUTE(PIMExport!CU185,".",",")*1,PIMExport!CU185))</f>
        <v>12.7</v>
      </c>
      <c r="CV187" s="47">
        <f>IFERROR(PIMExport!CV185*1,IFERROR(SUBSTITUTE(PIMExport!CV185,".",",")*1,PIMExport!CV185))</f>
        <v>17960</v>
      </c>
      <c r="CW187" s="47">
        <f>IFERROR(PIMExport!CW185*1,IFERROR(SUBSTITUTE(PIMExport!CW185,".",",")*1,PIMExport!CW185))</f>
        <v>1.6000000000000001E-4</v>
      </c>
      <c r="CX187" s="47">
        <f>IFERROR(PIMExport!CX185*1,IFERROR(SUBSTITUTE(PIMExport!CX185,".",",")*1,PIMExport!CX185))</f>
        <v>0</v>
      </c>
      <c r="CY187" s="47">
        <f>IFERROR(PIMExport!CY185*1,IFERROR(SUBSTITUTE(PIMExport!CY185,".",",")*1,PIMExport!CY185))</f>
        <v>0</v>
      </c>
      <c r="CZ187" s="47">
        <f>IFERROR(PIMExport!CZ185*1,IFERROR(SUBSTITUTE(PIMExport!CZ185,".",",")*1,PIMExport!CZ185))</f>
        <v>14000</v>
      </c>
      <c r="DA187" s="47">
        <f>IFERROR(PIMExport!DA185*1,IFERROR(SUBSTITUTE(PIMExport!DA185,".",",")*1,PIMExport!DA185))</f>
        <v>300</v>
      </c>
      <c r="DB187" s="47">
        <f>IFERROR(PIMExport!DB185*1,IFERROR(SUBSTITUTE(PIMExport!DB185,".",",")*1,PIMExport!DB185))</f>
        <v>166</v>
      </c>
      <c r="DC187" s="47">
        <f>IFERROR(PIMExport!DC185*1,IFERROR(SUBSTITUTE(PIMExport!DC185,".",",")*1,PIMExport!DC185))</f>
        <v>17.43</v>
      </c>
      <c r="DD187" s="47">
        <f>IFERROR(PIMExport!DD185*1,IFERROR(SUBSTITUTE(PIMExport!DD185,".",",")*1,PIMExport!DD185))</f>
        <v>1</v>
      </c>
      <c r="DE187" s="47">
        <f>IFERROR(PIMExport!DE185*1,IFERROR(SUBSTITUTE(PIMExport!DE185,".",",")*1,PIMExport!DE185))</f>
        <v>0</v>
      </c>
      <c r="DF187" s="47">
        <f>IFERROR(PIMExport!DF185*1,IFERROR(SUBSTITUTE(PIMExport!DF185,".",",")*1,PIMExport!DF185))</f>
        <v>0</v>
      </c>
      <c r="DG187" s="47">
        <f>IFERROR(PIMExport!DG185*1,IFERROR(SUBSTITUTE(PIMExport!DG185,".",",")*1,PIMExport!DG185))</f>
        <v>0</v>
      </c>
      <c r="DH187" s="47" t="str">
        <f>IFERROR(PIMExport!DH185*1,IFERROR(SUBSTITUTE(PIMExport!DH185,".",",")*1,PIMExport!DH185))</f>
        <v>Equal to or better than 0.100 mm</v>
      </c>
      <c r="DI187" s="47">
        <f>IFERROR(PIMExport!DI185*1,IFERROR(SUBSTITUTE(PIMExport!DI185,".",",")*1,PIMExport!DI185))</f>
        <v>0</v>
      </c>
      <c r="DJ187" s="47" t="str">
        <f>IFERROR(PIMExport!DJ185*1,IFERROR(SUBSTITUTE(PIMExport!DJ185,".",",")*1,PIMExport!DJ185))</f>
        <v>86 x 75 mm</v>
      </c>
      <c r="DK187" s="47" t="str">
        <f>IFERROR(PIMExport!DK185*1,IFERROR(SUBSTITUTE(PIMExport!DK185,".",",")*1,PIMExport!DK185))</f>
        <v>20 mm</v>
      </c>
      <c r="DL187" s="47">
        <f>IFERROR(PIMExport!DL185*1,IFERROR(SUBSTITUTE(PIMExport!DL185,".",",")*1,PIMExport!DL185))</f>
        <v>218</v>
      </c>
      <c r="DM187" s="47">
        <f>IFERROR(PIMExport!DM185*1,IFERROR(SUBSTITUTE(PIMExport!DM185,".",",")*1,PIMExport!DM185))</f>
        <v>4338</v>
      </c>
      <c r="DN187" s="47">
        <f>IFERROR(PIMExport!DN185*1,IFERROR(SUBSTITUTE(PIMExport!DN185,".",",")*1,PIMExport!DN185))</f>
        <v>0</v>
      </c>
      <c r="DO187" s="47">
        <f>IFERROR(PIMExport!DO185*1,IFERROR(SUBSTITUTE(PIMExport!DO185,".",",")*1,PIMExport!DO185))</f>
        <v>0</v>
      </c>
    </row>
    <row r="188" spans="1:119">
      <c r="A188" s="47" t="str">
        <f>IFERROR(PIMExport!A186*1,IFERROR(SUBSTITUTE(PIMExport!A186,".",",")*1,PIMExport!A186))</f>
        <v>MF07S12N_X</v>
      </c>
      <c r="B188" s="47" t="str">
        <f>IFERROR(PIMExport!B186*1,IFERROR(SUBSTITUTE(PIMExport!B186,".",",")*1,PIMExport!B186))</f>
        <v>BallScrew</v>
      </c>
      <c r="C188" s="47" t="str">
        <f>IFERROR(PIMExport!C186*1,IFERROR(SUBSTITUTE(PIMExport!C186,".",",")*1,PIMExport!C186))</f>
        <v>Ball Guide</v>
      </c>
      <c r="D188" s="47">
        <f>IFERROR(PIMExport!D186*1,IFERROR(SUBSTITUTE(PIMExport!D186,".",",")*1,PIMExport!D186))</f>
        <v>2665</v>
      </c>
      <c r="E188" s="47">
        <f>IFERROR(PIMExport!E186*1,IFERROR(SUBSTITUTE(PIMExport!E186,".",",")*1,PIMExport!E186))</f>
        <v>2.5</v>
      </c>
      <c r="F188" s="47">
        <f>IFERROR(PIMExport!F186*1,IFERROR(SUBSTITUTE(PIMExport!F186,".",",")*1,PIMExport!F186))</f>
        <v>0</v>
      </c>
      <c r="G188" s="47">
        <f>IFERROR(PIMExport!G186*1,IFERROR(SUBSTITUTE(PIMExport!G186,".",",")*1,PIMExport!G186))</f>
        <v>6.9</v>
      </c>
      <c r="H188" s="47">
        <f>IFERROR(PIMExport!H186*1,IFERROR(SUBSTITUTE(PIMExport!H186,".",",")*1,PIMExport!H186))</f>
        <v>1.05</v>
      </c>
      <c r="I188" s="47">
        <f>IFERROR(PIMExport!I186*1,IFERROR(SUBSTITUTE(PIMExport!I186,".",",")*1,PIMExport!I186))</f>
        <v>146</v>
      </c>
      <c r="J188" s="47">
        <f>IFERROR(PIMExport!J186*1,IFERROR(SUBSTITUTE(PIMExport!J186,".",",")*1,PIMExport!J186))</f>
        <v>19</v>
      </c>
      <c r="K188" s="47">
        <f>IFERROR(PIMExport!K186*1,IFERROR(SUBSTITUTE(PIMExport!K186,".",",")*1,PIMExport!K186))</f>
        <v>55</v>
      </c>
      <c r="L188" s="47">
        <f>IFERROR(PIMExport!L186*1,IFERROR(SUBSTITUTE(PIMExport!L186,".",",")*1,PIMExport!L186))</f>
        <v>1.63E-4</v>
      </c>
      <c r="M188" s="47">
        <f>IFERROR(PIMExport!M186*1,IFERROR(SUBSTITUTE(PIMExport!M186,".",",")*1,PIMExport!M186))</f>
        <v>0.9</v>
      </c>
      <c r="N188" s="47">
        <f>IFERROR(PIMExport!N186*1,IFERROR(SUBSTITUTE(PIMExport!N186,".",",")*1,PIMExport!N186))</f>
        <v>99999</v>
      </c>
      <c r="O188" s="47">
        <f>IFERROR(PIMExport!O186*1,IFERROR(SUBSTITUTE(PIMExport!O186,".",",")*1,PIMExport!O186))</f>
        <v>99999</v>
      </c>
      <c r="P188" s="47">
        <f>IFERROR(PIMExport!P186*1,IFERROR(SUBSTITUTE(PIMExport!P186,".",",")*1,PIMExport!P186))</f>
        <v>500</v>
      </c>
      <c r="Q188" s="47">
        <f>IFERROR(PIMExport!Q186*1,IFERROR(SUBSTITUTE(PIMExport!Q186,".",",")*1,PIMExport!Q186))</f>
        <v>0.1</v>
      </c>
      <c r="R188" s="47">
        <f>IFERROR(PIMExport!R186*1,IFERROR(SUBSTITUTE(PIMExport!R186,".",",")*1,PIMExport!R186))</f>
        <v>0.1</v>
      </c>
      <c r="S188" s="47">
        <f>IFERROR(PIMExport!S186*1,IFERROR(SUBSTITUTE(PIMExport!S186,".",",")*1,PIMExport!S186))</f>
        <v>0.1</v>
      </c>
      <c r="T188" s="47">
        <f>IFERROR(PIMExport!T186*1,IFERROR(SUBSTITUTE(PIMExport!T186,".",",")*1,PIMExport!T186))</f>
        <v>2</v>
      </c>
      <c r="U188" s="47">
        <f>IFERROR(PIMExport!U186*1,IFERROR(SUBSTITUTE(PIMExport!U186,".",",")*1,PIMExport!U186))</f>
        <v>0.02</v>
      </c>
      <c r="V188" s="47">
        <f>IFERROR(PIMExport!V186*1,IFERROR(SUBSTITUTE(PIMExport!V186,".",",")*1,PIMExport!V186))</f>
        <v>0</v>
      </c>
      <c r="W188" s="47">
        <f>IFERROR(PIMExport!W186*1,IFERROR(SUBSTITUTE(PIMExport!W186,".",",")*1,PIMExport!W186))</f>
        <v>0</v>
      </c>
      <c r="X188" s="47">
        <f>IFERROR(PIMExport!X186*1,IFERROR(SUBSTITUTE(PIMExport!X186,".",",")*1,PIMExport!X186))</f>
        <v>0</v>
      </c>
      <c r="Y188" s="47">
        <f>IFERROR(PIMExport!Y186*1,IFERROR(SUBSTITUTE(PIMExport!Y186,".",",")*1,PIMExport!Y186))</f>
        <v>2500</v>
      </c>
      <c r="Z188" s="47">
        <f>IFERROR(PIMExport!Z186*1,IFERROR(SUBSTITUTE(PIMExport!Z186,".",",")*1,PIMExport!Z186))</f>
        <v>0</v>
      </c>
      <c r="AA188" s="47">
        <f>IFERROR(PIMExport!AA186*1,IFERROR(SUBSTITUTE(PIMExport!AA186,".",",")*1,PIMExport!AA186))</f>
        <v>0</v>
      </c>
      <c r="AB188" s="47">
        <f>IFERROR(PIMExport!AB186*1,IFERROR(SUBSTITUTE(PIMExport!AB186,".",",")*1,PIMExport!AB186))</f>
        <v>0</v>
      </c>
      <c r="AC188" s="47">
        <f>IFERROR(PIMExport!AC186*1,IFERROR(SUBSTITUTE(PIMExport!AC186,".",",")*1,PIMExport!AC186))</f>
        <v>0</v>
      </c>
      <c r="AD188" s="47">
        <f>IFERROR(PIMExport!AD186*1,IFERROR(SUBSTITUTE(PIMExport!AD186,".",",")*1,PIMExport!AD186))</f>
        <v>0</v>
      </c>
      <c r="AE188" s="47">
        <f>IFERROR(PIMExport!AE186*1,IFERROR(SUBSTITUTE(PIMExport!AE186,".",",")*1,PIMExport!AE186))</f>
        <v>2000</v>
      </c>
      <c r="AF188" s="47">
        <f>IFERROR(PIMExport!AF186*1,IFERROR(SUBSTITUTE(PIMExport!AF186,".",",")*1,PIMExport!AF186))</f>
        <v>2000</v>
      </c>
      <c r="AG188" s="47">
        <f>IFERROR(PIMExport!AG186*1,IFERROR(SUBSTITUTE(PIMExport!AG186,".",",")*1,PIMExport!AG186))</f>
        <v>18</v>
      </c>
      <c r="AH188" s="47">
        <f>IFERROR(PIMExport!AH186*1,IFERROR(SUBSTITUTE(PIMExport!AH186,".",",")*1,PIMExport!AH186))</f>
        <v>130</v>
      </c>
      <c r="AI188" s="47">
        <f>IFERROR(PIMExport!AI186*1,IFERROR(SUBSTITUTE(PIMExport!AI186,".",",")*1,PIMExport!AI186))</f>
        <v>130</v>
      </c>
      <c r="AJ188" s="47">
        <f>IFERROR(PIMExport!AJ186*1,IFERROR(SUBSTITUTE(PIMExport!AJ186,".",",")*1,PIMExport!AJ186))</f>
        <v>0</v>
      </c>
      <c r="AK188" s="47">
        <f>IFERROR(PIMExport!AK186*1,IFERROR(SUBSTITUTE(PIMExport!AK186,".",",")*1,PIMExport!AK186))</f>
        <v>0</v>
      </c>
      <c r="AL188" s="47">
        <f>IFERROR(PIMExport!AL186*1,IFERROR(SUBSTITUTE(PIMExport!AL186,".",",")*1,PIMExport!AL186))</f>
        <v>0.64</v>
      </c>
      <c r="AM188" s="47">
        <f>IFERROR(PIMExport!AM186*1,IFERROR(SUBSTITUTE(PIMExport!AM186,".",",")*1,PIMExport!AM186))</f>
        <v>8</v>
      </c>
      <c r="AN188" s="47">
        <f>IFERROR(PIMExport!AN186*1,IFERROR(SUBSTITUTE(PIMExport!AN186,".",",")*1,PIMExport!AN186))</f>
        <v>1</v>
      </c>
      <c r="AO188" s="47">
        <f>IFERROR(PIMExport!AO186*1,IFERROR(SUBSTITUTE(PIMExport!AO186,".",",")*1,PIMExport!AO186))</f>
        <v>14300</v>
      </c>
      <c r="AP188" s="47">
        <f>IFERROR(PIMExport!AP186*1,IFERROR(SUBSTITUTE(PIMExport!AP186,".",",")*1,PIMExport!AP186))</f>
        <v>0</v>
      </c>
      <c r="AQ188" s="47">
        <f>IFERROR(PIMExport!AQ186*1,IFERROR(SUBSTITUTE(PIMExport!AQ186,".",",")*1,PIMExport!AQ186))</f>
        <v>0</v>
      </c>
      <c r="AR188" s="47">
        <f>IFERROR(PIMExport!AR186*1,IFERROR(SUBSTITUTE(PIMExport!AR186,".",",")*1,PIMExport!AR186))</f>
        <v>0</v>
      </c>
      <c r="AS188" s="47">
        <f>IFERROR(PIMExport!AS186*1,IFERROR(SUBSTITUTE(PIMExport!AS186,".",",")*1,PIMExport!AS186))</f>
        <v>0</v>
      </c>
      <c r="AT188" s="47">
        <f>IFERROR(PIMExport!AT186*1,IFERROR(SUBSTITUTE(PIMExport!AT186,".",",")*1,PIMExport!AT186))</f>
        <v>0</v>
      </c>
      <c r="AU188" s="47">
        <f>IFERROR(PIMExport!AU186*1,IFERROR(SUBSTITUTE(PIMExport!AU186,".",",")*1,PIMExport!AU186))</f>
        <v>0</v>
      </c>
      <c r="AV188" s="47">
        <f>IFERROR(PIMExport!AV186*1,IFERROR(SUBSTITUTE(PIMExport!AV186,".",",")*1,PIMExport!AV186))</f>
        <v>0</v>
      </c>
      <c r="AW188" s="47">
        <f>IFERROR(PIMExport!AW186*1,IFERROR(SUBSTITUTE(PIMExport!AW186,".",",")*1,PIMExport!AW186))</f>
        <v>0</v>
      </c>
      <c r="AX188" s="47">
        <f>IFERROR(PIMExport!AX186*1,IFERROR(SUBSTITUTE(PIMExport!AX186,".",",")*1,PIMExport!AX186))</f>
        <v>0</v>
      </c>
      <c r="AY188" s="47">
        <f>IFERROR(PIMExport!AY186*1,IFERROR(SUBSTITUTE(PIMExport!AY186,".",",")*1,PIMExport!AY186))</f>
        <v>0</v>
      </c>
      <c r="AZ188" s="47">
        <f>IFERROR(PIMExport!AZ186*1,IFERROR(SUBSTITUTE(PIMExport!AZ186,".",",")*1,PIMExport!AZ186))</f>
        <v>14000</v>
      </c>
      <c r="BA188" s="47">
        <f>IFERROR(PIMExport!BA186*1,IFERROR(SUBSTITUTE(PIMExport!BA186,".",",")*1,PIMExport!BA186))</f>
        <v>0</v>
      </c>
      <c r="BB188" s="47">
        <f>IFERROR(PIMExport!BB186*1,IFERROR(SUBSTITUTE(PIMExport!BB186,".",",")*1,PIMExport!BB186))</f>
        <v>0</v>
      </c>
      <c r="BC188" s="47">
        <f>IFERROR(PIMExport!BC186*1,IFERROR(SUBSTITUTE(PIMExport!BC186,".",",")*1,PIMExport!BC186))</f>
        <v>0</v>
      </c>
      <c r="BD188" s="47">
        <f>IFERROR(PIMExport!BD186*1,IFERROR(SUBSTITUTE(PIMExport!BD186,".",",")*1,PIMExport!BD186))</f>
        <v>0</v>
      </c>
      <c r="BE188" s="47">
        <f>IFERROR(PIMExport!BE186*1,IFERROR(SUBSTITUTE(PIMExport!BE186,".",",")*1,PIMExport!BE186))</f>
        <v>0</v>
      </c>
      <c r="BF188" s="47">
        <f>IFERROR(PIMExport!BF186*1,IFERROR(SUBSTITUTE(PIMExport!BF186,".",",")*1,PIMExport!BF186))</f>
        <v>75</v>
      </c>
      <c r="BG188" s="47">
        <f>IFERROR(PIMExport!BG186*1,IFERROR(SUBSTITUTE(PIMExport!BG186,".",",")*1,PIMExport!BG186))</f>
        <v>228</v>
      </c>
      <c r="BH188" s="47">
        <f>IFERROR(PIMExport!BH186*1,IFERROR(SUBSTITUTE(PIMExport!BH186,".",",")*1,PIMExport!BH186))</f>
        <v>0</v>
      </c>
      <c r="BI188" s="47">
        <f>IFERROR(PIMExport!BI186*1,IFERROR(SUBSTITUTE(PIMExport!BI186,".",",")*1,PIMExport!BI186))</f>
        <v>0</v>
      </c>
      <c r="BJ188" s="47">
        <f>IFERROR(PIMExport!BJ186*1,IFERROR(SUBSTITUTE(PIMExport!BJ186,".",",")*1,PIMExport!BJ186))</f>
        <v>0</v>
      </c>
      <c r="BK188" s="47">
        <f>IFERROR(PIMExport!BK186*1,IFERROR(SUBSTITUTE(PIMExport!BK186,".",",")*1,PIMExport!BK186))</f>
        <v>0</v>
      </c>
      <c r="BL188" s="47">
        <f>IFERROR(PIMExport!BL186*1,IFERROR(SUBSTITUTE(PIMExport!BL186,".",",")*1,PIMExport!BL186))</f>
        <v>0</v>
      </c>
      <c r="BM188" s="47">
        <f>IFERROR(PIMExport!BM186*1,IFERROR(SUBSTITUTE(PIMExport!BM186,".",",")*1,PIMExport!BM186))</f>
        <v>0</v>
      </c>
      <c r="BN188" s="47">
        <f>IFERROR(PIMExport!BN186*1,IFERROR(SUBSTITUTE(PIMExport!BN186,".",",")*1,PIMExport!BN186))</f>
        <v>0</v>
      </c>
      <c r="BO188" s="47">
        <f>IFERROR(PIMExport!BO186*1,IFERROR(SUBSTITUTE(PIMExport!BO186,".",",")*1,PIMExport!BO186))</f>
        <v>0</v>
      </c>
      <c r="BP188" s="47">
        <f>IFERROR(PIMExport!BP186*1,IFERROR(SUBSTITUTE(PIMExport!BP186,".",",")*1,PIMExport!BP186))</f>
        <v>0</v>
      </c>
      <c r="BQ188" s="47">
        <f>IFERROR(PIMExport!BQ186*1,IFERROR(SUBSTITUTE(PIMExport!BQ186,".",",")*1,PIMExport!BQ186))</f>
        <v>0</v>
      </c>
      <c r="BR188" s="47">
        <f>IFERROR(PIMExport!BR186*1,IFERROR(SUBSTITUTE(PIMExport!BR186,".",",")*1,PIMExport!BR186))</f>
        <v>0</v>
      </c>
      <c r="BS188" s="47">
        <f>IFERROR(PIMExport!BS186*1,IFERROR(SUBSTITUTE(PIMExport!BS186,".",",")*1,PIMExport!BS186))</f>
        <v>0</v>
      </c>
      <c r="BT188" s="47">
        <f>IFERROR(PIMExport!BT186*1,IFERROR(SUBSTITUTE(PIMExport!BT186,".",",")*1,PIMExport!BT186))</f>
        <v>0</v>
      </c>
      <c r="BU188" s="47">
        <f>IFERROR(PIMExport!BU186*1,IFERROR(SUBSTITUTE(PIMExport!BU186,".",",")*1,PIMExport!BU186))</f>
        <v>0</v>
      </c>
      <c r="BV188" s="47">
        <f>IFERROR(PIMExport!BV186*1,IFERROR(SUBSTITUTE(PIMExport!BV186,".",",")*1,PIMExport!BV186))</f>
        <v>0</v>
      </c>
      <c r="BW188" s="47">
        <f>IFERROR(PIMExport!BW186*1,IFERROR(SUBSTITUTE(PIMExport!BW186,".",",")*1,PIMExport!BW186))</f>
        <v>0</v>
      </c>
      <c r="BX188" s="47">
        <f>IFERROR(PIMExport!BX186*1,IFERROR(SUBSTITUTE(PIMExport!BX186,".",",")*1,PIMExport!BX186))</f>
        <v>0</v>
      </c>
      <c r="BY188" s="47">
        <f>IFERROR(PIMExport!BY186*1,IFERROR(SUBSTITUTE(PIMExport!BY186,".",",")*1,PIMExport!BY186))</f>
        <v>0</v>
      </c>
      <c r="BZ188" s="47">
        <f>IFERROR(PIMExport!BZ186*1,IFERROR(SUBSTITUTE(PIMExport!BZ186,".",",")*1,PIMExport!BZ186))</f>
        <v>0</v>
      </c>
      <c r="CA188" s="47">
        <f>IFERROR(PIMExport!CA186*1,IFERROR(SUBSTITUTE(PIMExport!CA186,".",",")*1,PIMExport!CA186))</f>
        <v>0</v>
      </c>
      <c r="CB188" s="47">
        <f>IFERROR(PIMExport!CB186*1,IFERROR(SUBSTITUTE(PIMExport!CB186,".",",")*1,PIMExport!CB186))</f>
        <v>0</v>
      </c>
      <c r="CC188" s="47">
        <f>IFERROR(PIMExport!CC186*1,IFERROR(SUBSTITUTE(PIMExport!CC186,".",",")*1,PIMExport!CC186))</f>
        <v>0</v>
      </c>
      <c r="CD188" s="47">
        <f>IFERROR(PIMExport!CD186*1,IFERROR(SUBSTITUTE(PIMExport!CD186,".",",")*1,PIMExport!CD186))</f>
        <v>0</v>
      </c>
      <c r="CE188" s="47">
        <f>IFERROR(PIMExport!CE186*1,IFERROR(SUBSTITUTE(PIMExport!CE186,".",",")*1,PIMExport!CE186))</f>
        <v>0</v>
      </c>
      <c r="CF188" s="47">
        <f>IFERROR(PIMExport!CF186*1,IFERROR(SUBSTITUTE(PIMExport!CF186,".",",")*1,PIMExport!CF186))</f>
        <v>0</v>
      </c>
      <c r="CG188" s="47">
        <f>IFERROR(PIMExport!CG186*1,IFERROR(SUBSTITUTE(PIMExport!CG186,".",",")*1,PIMExport!CG186))</f>
        <v>0</v>
      </c>
      <c r="CH188" s="47">
        <f>IFERROR(PIMExport!CH186*1,IFERROR(SUBSTITUTE(PIMExport!CH186,".",",")*1,PIMExport!CH186))</f>
        <v>0</v>
      </c>
      <c r="CI188" s="47">
        <f>IFERROR(PIMExport!CI186*1,IFERROR(SUBSTITUTE(PIMExport!CI186,".",",")*1,PIMExport!CI186))</f>
        <v>0</v>
      </c>
      <c r="CJ188" s="47">
        <f>IFERROR(PIMExport!CJ186*1,IFERROR(SUBSTITUTE(PIMExport!CJ186,".",",")*1,PIMExport!CJ186))</f>
        <v>0</v>
      </c>
      <c r="CK188" s="47">
        <f>IFERROR(PIMExport!CK186*1,IFERROR(SUBSTITUTE(PIMExport!CK186,".",",")*1,PIMExport!CK186))</f>
        <v>0</v>
      </c>
      <c r="CL188" s="47">
        <f>IFERROR(PIMExport!CL186*1,IFERROR(SUBSTITUTE(PIMExport!CL186,".",",")*1,PIMExport!CL186))</f>
        <v>0</v>
      </c>
      <c r="CM188" s="47">
        <f>IFERROR(PIMExport!CM186*1,IFERROR(SUBSTITUTE(PIMExport!CM186,".",",")*1,PIMExport!CM186))</f>
        <v>0</v>
      </c>
      <c r="CN188" s="47">
        <f>IFERROR(PIMExport!CN186*1,IFERROR(SUBSTITUTE(PIMExport!CN186,".",",")*1,PIMExport!CN186))</f>
        <v>0</v>
      </c>
      <c r="CO188" s="47">
        <f>IFERROR(PIMExport!CO186*1,IFERROR(SUBSTITUTE(PIMExport!CO186,".",",")*1,PIMExport!CO186))</f>
        <v>0</v>
      </c>
      <c r="CP188" s="47">
        <f>IFERROR(PIMExport!CP186*1,IFERROR(SUBSTITUTE(PIMExport!CP186,".",",")*1,PIMExport!CP186))</f>
        <v>0</v>
      </c>
      <c r="CQ188" s="47">
        <f>IFERROR(PIMExport!CQ186*1,IFERROR(SUBSTITUTE(PIMExport!CQ186,".",",")*1,PIMExport!CQ186))</f>
        <v>0</v>
      </c>
      <c r="CR188" s="47">
        <f>IFERROR(PIMExport!CR186*1,IFERROR(SUBSTITUTE(PIMExport!CR186,".",",")*1,PIMExport!CR186))</f>
        <v>0</v>
      </c>
      <c r="CS188" s="47">
        <f>IFERROR(PIMExport!CS186*1,IFERROR(SUBSTITUTE(PIMExport!CS186,".",",")*1,PIMExport!CS186))</f>
        <v>0</v>
      </c>
      <c r="CT188" s="47">
        <f>IFERROR(PIMExport!CT186*1,IFERROR(SUBSTITUTE(PIMExport!CT186,".",",")*1,PIMExport!CT186))</f>
        <v>0</v>
      </c>
      <c r="CU188" s="47">
        <f>IFERROR(PIMExport!CU186*1,IFERROR(SUBSTITUTE(PIMExport!CU186,".",",")*1,PIMExport!CU186))</f>
        <v>12.7</v>
      </c>
      <c r="CV188" s="47">
        <f>IFERROR(PIMExport!CV186*1,IFERROR(SUBSTITUTE(PIMExport!CV186,".",",")*1,PIMExport!CV186))</f>
        <v>17960</v>
      </c>
      <c r="CW188" s="47">
        <f>IFERROR(PIMExport!CW186*1,IFERROR(SUBSTITUTE(PIMExport!CW186,".",",")*1,PIMExport!CW186))</f>
        <v>1.6000000000000001E-4</v>
      </c>
      <c r="CX188" s="47">
        <f>IFERROR(PIMExport!CX186*1,IFERROR(SUBSTITUTE(PIMExport!CX186,".",",")*1,PIMExport!CX186))</f>
        <v>0</v>
      </c>
      <c r="CY188" s="47">
        <f>IFERROR(PIMExport!CY186*1,IFERROR(SUBSTITUTE(PIMExport!CY186,".",",")*1,PIMExport!CY186))</f>
        <v>0</v>
      </c>
      <c r="CZ188" s="47">
        <f>IFERROR(PIMExport!CZ186*1,IFERROR(SUBSTITUTE(PIMExport!CZ186,".",",")*1,PIMExport!CZ186))</f>
        <v>14000</v>
      </c>
      <c r="DA188" s="47">
        <f>IFERROR(PIMExport!DA186*1,IFERROR(SUBSTITUTE(PIMExport!DA186,".",",")*1,PIMExport!DA186))</f>
        <v>300</v>
      </c>
      <c r="DB188" s="47">
        <f>IFERROR(PIMExport!DB186*1,IFERROR(SUBSTITUTE(PIMExport!DB186,".",",")*1,PIMExport!DB186))</f>
        <v>166</v>
      </c>
      <c r="DC188" s="47">
        <f>IFERROR(PIMExport!DC186*1,IFERROR(SUBSTITUTE(PIMExport!DC186,".",",")*1,PIMExport!DC186))</f>
        <v>17.43</v>
      </c>
      <c r="DD188" s="47">
        <f>IFERROR(PIMExport!DD186*1,IFERROR(SUBSTITUTE(PIMExport!DD186,".",",")*1,PIMExport!DD186))</f>
        <v>0</v>
      </c>
      <c r="DE188" s="47">
        <f>IFERROR(PIMExport!DE186*1,IFERROR(SUBSTITUTE(PIMExport!DE186,".",",")*1,PIMExport!DE186))</f>
        <v>0</v>
      </c>
      <c r="DF188" s="47">
        <f>IFERROR(PIMExport!DF186*1,IFERROR(SUBSTITUTE(PIMExport!DF186,".",",")*1,PIMExport!DF186))</f>
        <v>0</v>
      </c>
      <c r="DG188" s="47">
        <f>IFERROR(PIMExport!DG186*1,IFERROR(SUBSTITUTE(PIMExport!DG186,".",",")*1,PIMExport!DG186))</f>
        <v>0</v>
      </c>
      <c r="DH188" s="47" t="str">
        <f>IFERROR(PIMExport!DH186*1,IFERROR(SUBSTITUTE(PIMExport!DH186,".",",")*1,PIMExport!DH186))</f>
        <v>Equal to or better than 0.100 mm</v>
      </c>
      <c r="DI188" s="47">
        <f>IFERROR(PIMExport!DI186*1,IFERROR(SUBSTITUTE(PIMExport!DI186,".",",")*1,PIMExport!DI186))</f>
        <v>0</v>
      </c>
      <c r="DJ188" s="47" t="str">
        <f>IFERROR(PIMExport!DJ186*1,IFERROR(SUBSTITUTE(PIMExport!DJ186,".",",")*1,PIMExport!DJ186))</f>
        <v>86 x 75 mm</v>
      </c>
      <c r="DK188" s="47" t="str">
        <f>IFERROR(PIMExport!DK186*1,IFERROR(SUBSTITUTE(PIMExport!DK186,".",",")*1,PIMExport!DK186))</f>
        <v>20 mm</v>
      </c>
      <c r="DL188" s="47">
        <f>IFERROR(PIMExport!DL186*1,IFERROR(SUBSTITUTE(PIMExport!DL186,".",",")*1,PIMExport!DL186))</f>
        <v>218</v>
      </c>
      <c r="DM188" s="47">
        <f>IFERROR(PIMExport!DM186*1,IFERROR(SUBSTITUTE(PIMExport!DM186,".",",")*1,PIMExport!DM186))</f>
        <v>4228</v>
      </c>
      <c r="DN188" s="47">
        <f>IFERROR(PIMExport!DN186*1,IFERROR(SUBSTITUTE(PIMExport!DN186,".",",")*1,PIMExport!DN186))</f>
        <v>0</v>
      </c>
      <c r="DO188" s="47">
        <f>IFERROR(PIMExport!DO186*1,IFERROR(SUBSTITUTE(PIMExport!DO186,".",",")*1,PIMExport!DO186))</f>
        <v>0</v>
      </c>
    </row>
    <row r="189" spans="1:119">
      <c r="A189" s="47" t="str">
        <f>IFERROR(PIMExport!A187*1,IFERROR(SUBSTITUTE(PIMExport!A187,".",",")*1,PIMExport!A187))</f>
        <v>MF07S20N_D</v>
      </c>
      <c r="B189" s="47" t="str">
        <f>IFERROR(PIMExport!B187*1,IFERROR(SUBSTITUTE(PIMExport!B187,".",",")*1,PIMExport!B187))</f>
        <v>BallScrew</v>
      </c>
      <c r="C189" s="47" t="str">
        <f>IFERROR(PIMExport!C187*1,IFERROR(SUBSTITUTE(PIMExport!C187,".",",")*1,PIMExport!C187))</f>
        <v>Ball Guide</v>
      </c>
      <c r="D189" s="47">
        <f>IFERROR(PIMExport!D187*1,IFERROR(SUBSTITUTE(PIMExport!D187,".",",")*1,PIMExport!D187))</f>
        <v>3530</v>
      </c>
      <c r="E189" s="47">
        <f>IFERROR(PIMExport!E187*1,IFERROR(SUBSTITUTE(PIMExport!E187,".",",")*1,PIMExport!E187))</f>
        <v>2.5</v>
      </c>
      <c r="F189" s="47">
        <f>IFERROR(PIMExport!F187*1,IFERROR(SUBSTITUTE(PIMExport!F187,".",",")*1,PIMExport!F187))</f>
        <v>3.58</v>
      </c>
      <c r="G189" s="47">
        <f>IFERROR(PIMExport!G187*1,IFERROR(SUBSTITUTE(PIMExport!G187,".",",")*1,PIMExport!G187))</f>
        <v>6.9</v>
      </c>
      <c r="H189" s="47">
        <f>IFERROR(PIMExport!H187*1,IFERROR(SUBSTITUTE(PIMExport!H187,".",",")*1,PIMExport!H187))</f>
        <v>1.05</v>
      </c>
      <c r="I189" s="47">
        <f>IFERROR(PIMExport!I187*1,IFERROR(SUBSTITUTE(PIMExport!I187,".",",")*1,PIMExport!I187))</f>
        <v>146</v>
      </c>
      <c r="J189" s="47">
        <f>IFERROR(PIMExport!J187*1,IFERROR(SUBSTITUTE(PIMExport!J187,".",",")*1,PIMExport!J187))</f>
        <v>19</v>
      </c>
      <c r="K189" s="47">
        <f>IFERROR(PIMExport!K187*1,IFERROR(SUBSTITUTE(PIMExport!K187,".",",")*1,PIMExport!K187))</f>
        <v>55</v>
      </c>
      <c r="L189" s="47">
        <f>IFERROR(PIMExport!L187*1,IFERROR(SUBSTITUTE(PIMExport!L187,".",",")*1,PIMExport!L187))</f>
        <v>1.63E-4</v>
      </c>
      <c r="M189" s="47">
        <f>IFERROR(PIMExport!M187*1,IFERROR(SUBSTITUTE(PIMExport!M187,".",",")*1,PIMExport!M187))</f>
        <v>0.9</v>
      </c>
      <c r="N189" s="47">
        <f>IFERROR(PIMExport!N187*1,IFERROR(SUBSTITUTE(PIMExport!N187,".",",")*1,PIMExport!N187))</f>
        <v>99999</v>
      </c>
      <c r="O189" s="47">
        <f>IFERROR(PIMExport!O187*1,IFERROR(SUBSTITUTE(PIMExport!O187,".",",")*1,PIMExport!O187))</f>
        <v>99999</v>
      </c>
      <c r="P189" s="47">
        <f>IFERROR(PIMExport!P187*1,IFERROR(SUBSTITUTE(PIMExport!P187,".",",")*1,PIMExport!P187))</f>
        <v>500</v>
      </c>
      <c r="Q189" s="47">
        <f>IFERROR(PIMExport!Q187*1,IFERROR(SUBSTITUTE(PIMExport!Q187,".",",")*1,PIMExport!Q187))</f>
        <v>0.2</v>
      </c>
      <c r="R189" s="47">
        <f>IFERROR(PIMExport!R187*1,IFERROR(SUBSTITUTE(PIMExport!R187,".",",")*1,PIMExport!R187))</f>
        <v>0.2</v>
      </c>
      <c r="S189" s="47">
        <f>IFERROR(PIMExport!S187*1,IFERROR(SUBSTITUTE(PIMExport!S187,".",",")*1,PIMExport!S187))</f>
        <v>0.2</v>
      </c>
      <c r="T189" s="47">
        <f>IFERROR(PIMExport!T187*1,IFERROR(SUBSTITUTE(PIMExport!T187,".",",")*1,PIMExport!T187))</f>
        <v>2</v>
      </c>
      <c r="U189" s="47">
        <f>IFERROR(PIMExport!U187*1,IFERROR(SUBSTITUTE(PIMExport!U187,".",",")*1,PIMExport!U187))</f>
        <v>0.02</v>
      </c>
      <c r="V189" s="47">
        <f>IFERROR(PIMExport!V187*1,IFERROR(SUBSTITUTE(PIMExport!V187,".",",")*1,PIMExport!V187))</f>
        <v>0</v>
      </c>
      <c r="W189" s="47">
        <f>IFERROR(PIMExport!W187*1,IFERROR(SUBSTITUTE(PIMExport!W187,".",",")*1,PIMExport!W187))</f>
        <v>0</v>
      </c>
      <c r="X189" s="47">
        <f>IFERROR(PIMExport!X187*1,IFERROR(SUBSTITUTE(PIMExport!X187,".",",")*1,PIMExport!X187))</f>
        <v>0</v>
      </c>
      <c r="Y189" s="47">
        <f>IFERROR(PIMExport!Y187*1,IFERROR(SUBSTITUTE(PIMExport!Y187,".",",")*1,PIMExport!Y187))</f>
        <v>2500</v>
      </c>
      <c r="Z189" s="47">
        <f>IFERROR(PIMExport!Z187*1,IFERROR(SUBSTITUTE(PIMExport!Z187,".",",")*1,PIMExport!Z187))</f>
        <v>0</v>
      </c>
      <c r="AA189" s="47">
        <f>IFERROR(PIMExport!AA187*1,IFERROR(SUBSTITUTE(PIMExport!AA187,".",",")*1,PIMExport!AA187))</f>
        <v>0</v>
      </c>
      <c r="AB189" s="47">
        <f>IFERROR(PIMExport!AB187*1,IFERROR(SUBSTITUTE(PIMExport!AB187,".",",")*1,PIMExport!AB187))</f>
        <v>0</v>
      </c>
      <c r="AC189" s="47">
        <f>IFERROR(PIMExport!AC187*1,IFERROR(SUBSTITUTE(PIMExport!AC187,".",",")*1,PIMExport!AC187))</f>
        <v>0</v>
      </c>
      <c r="AD189" s="47">
        <f>IFERROR(PIMExport!AD187*1,IFERROR(SUBSTITUTE(PIMExport!AD187,".",",")*1,PIMExport!AD187))</f>
        <v>0</v>
      </c>
      <c r="AE189" s="47">
        <f>IFERROR(PIMExport!AE187*1,IFERROR(SUBSTITUTE(PIMExport!AE187,".",",")*1,PIMExport!AE187))</f>
        <v>2000</v>
      </c>
      <c r="AF189" s="47">
        <f>IFERROR(PIMExport!AF187*1,IFERROR(SUBSTITUTE(PIMExport!AF187,".",",")*1,PIMExport!AF187))</f>
        <v>2000</v>
      </c>
      <c r="AG189" s="47">
        <f>IFERROR(PIMExport!AG187*1,IFERROR(SUBSTITUTE(PIMExport!AG187,".",",")*1,PIMExport!AG187))</f>
        <v>18</v>
      </c>
      <c r="AH189" s="47">
        <f>IFERROR(PIMExport!AH187*1,IFERROR(SUBSTITUTE(PIMExport!AH187,".",",")*1,PIMExport!AH187))</f>
        <v>130</v>
      </c>
      <c r="AI189" s="47">
        <f>IFERROR(PIMExport!AI187*1,IFERROR(SUBSTITUTE(PIMExport!AI187,".",",")*1,PIMExport!AI187))</f>
        <v>130</v>
      </c>
      <c r="AJ189" s="47">
        <f>IFERROR(PIMExport!AJ187*1,IFERROR(SUBSTITUTE(PIMExport!AJ187,".",",")*1,PIMExport!AJ187))</f>
        <v>0</v>
      </c>
      <c r="AK189" s="47">
        <f>IFERROR(PIMExport!AK187*1,IFERROR(SUBSTITUTE(PIMExport!AK187,".",",")*1,PIMExport!AK187))</f>
        <v>0</v>
      </c>
      <c r="AL189" s="47">
        <f>IFERROR(PIMExport!AL187*1,IFERROR(SUBSTITUTE(PIMExport!AL187,".",",")*1,PIMExport!AL187))</f>
        <v>1</v>
      </c>
      <c r="AM189" s="47">
        <f>IFERROR(PIMExport!AM187*1,IFERROR(SUBSTITUTE(PIMExport!AM187,".",",")*1,PIMExport!AM187))</f>
        <v>8</v>
      </c>
      <c r="AN189" s="47">
        <f>IFERROR(PIMExport!AN187*1,IFERROR(SUBSTITUTE(PIMExport!AN187,".",",")*1,PIMExport!AN187))</f>
        <v>1</v>
      </c>
      <c r="AO189" s="47">
        <f>IFERROR(PIMExport!AO187*1,IFERROR(SUBSTITUTE(PIMExport!AO187,".",",")*1,PIMExport!AO187))</f>
        <v>14300</v>
      </c>
      <c r="AP189" s="47">
        <f>IFERROR(PIMExport!AP187*1,IFERROR(SUBSTITUTE(PIMExport!AP187,".",",")*1,PIMExport!AP187))</f>
        <v>0</v>
      </c>
      <c r="AQ189" s="47">
        <f>IFERROR(PIMExport!AQ187*1,IFERROR(SUBSTITUTE(PIMExport!AQ187,".",",")*1,PIMExport!AQ187))</f>
        <v>0</v>
      </c>
      <c r="AR189" s="47">
        <f>IFERROR(PIMExport!AR187*1,IFERROR(SUBSTITUTE(PIMExport!AR187,".",",")*1,PIMExport!AR187))</f>
        <v>0</v>
      </c>
      <c r="AS189" s="47">
        <f>IFERROR(PIMExport!AS187*1,IFERROR(SUBSTITUTE(PIMExport!AS187,".",",")*1,PIMExport!AS187))</f>
        <v>0</v>
      </c>
      <c r="AT189" s="47">
        <f>IFERROR(PIMExport!AT187*1,IFERROR(SUBSTITUTE(PIMExport!AT187,".",",")*1,PIMExport!AT187))</f>
        <v>0</v>
      </c>
      <c r="AU189" s="47">
        <f>IFERROR(PIMExport!AU187*1,IFERROR(SUBSTITUTE(PIMExport!AU187,".",",")*1,PIMExport!AU187))</f>
        <v>0</v>
      </c>
      <c r="AV189" s="47">
        <f>IFERROR(PIMExport!AV187*1,IFERROR(SUBSTITUTE(PIMExport!AV187,".",",")*1,PIMExport!AV187))</f>
        <v>0</v>
      </c>
      <c r="AW189" s="47">
        <f>IFERROR(PIMExport!AW187*1,IFERROR(SUBSTITUTE(PIMExport!AW187,".",",")*1,PIMExport!AW187))</f>
        <v>0</v>
      </c>
      <c r="AX189" s="47">
        <f>IFERROR(PIMExport!AX187*1,IFERROR(SUBSTITUTE(PIMExport!AX187,".",",")*1,PIMExport!AX187))</f>
        <v>0</v>
      </c>
      <c r="AY189" s="47">
        <f>IFERROR(PIMExport!AY187*1,IFERROR(SUBSTITUTE(PIMExport!AY187,".",",")*1,PIMExport!AY187))</f>
        <v>0</v>
      </c>
      <c r="AZ189" s="47">
        <f>IFERROR(PIMExport!AZ187*1,IFERROR(SUBSTITUTE(PIMExport!AZ187,".",",")*1,PIMExport!AZ187))</f>
        <v>14000</v>
      </c>
      <c r="BA189" s="47">
        <f>IFERROR(PIMExport!BA187*1,IFERROR(SUBSTITUTE(PIMExport!BA187,".",",")*1,PIMExport!BA187))</f>
        <v>0</v>
      </c>
      <c r="BB189" s="47">
        <f>IFERROR(PIMExport!BB187*1,IFERROR(SUBSTITUTE(PIMExport!BB187,".",",")*1,PIMExport!BB187))</f>
        <v>0</v>
      </c>
      <c r="BC189" s="47">
        <f>IFERROR(PIMExport!BC187*1,IFERROR(SUBSTITUTE(PIMExport!BC187,".",",")*1,PIMExport!BC187))</f>
        <v>0</v>
      </c>
      <c r="BD189" s="47">
        <f>IFERROR(PIMExport!BD187*1,IFERROR(SUBSTITUTE(PIMExport!BD187,".",",")*1,PIMExport!BD187))</f>
        <v>0</v>
      </c>
      <c r="BE189" s="47">
        <f>IFERROR(PIMExport!BE187*1,IFERROR(SUBSTITUTE(PIMExport!BE187,".",",")*1,PIMExport!BE187))</f>
        <v>0</v>
      </c>
      <c r="BF189" s="47">
        <f>IFERROR(PIMExport!BF187*1,IFERROR(SUBSTITUTE(PIMExport!BF187,".",",")*1,PIMExport!BF187))</f>
        <v>75</v>
      </c>
      <c r="BG189" s="47">
        <f>IFERROR(PIMExport!BG187*1,IFERROR(SUBSTITUTE(PIMExport!BG187,".",",")*1,PIMExport!BG187))</f>
        <v>470</v>
      </c>
      <c r="BH189" s="47">
        <f>IFERROR(PIMExport!BH187*1,IFERROR(SUBSTITUTE(PIMExport!BH187,".",",")*1,PIMExport!BH187))</f>
        <v>0</v>
      </c>
      <c r="BI189" s="47">
        <f>IFERROR(PIMExport!BI187*1,IFERROR(SUBSTITUTE(PIMExport!BI187,".",",")*1,PIMExport!BI187))</f>
        <v>0</v>
      </c>
      <c r="BJ189" s="47">
        <f>IFERROR(PIMExport!BJ187*1,IFERROR(SUBSTITUTE(PIMExport!BJ187,".",",")*1,PIMExport!BJ187))</f>
        <v>0</v>
      </c>
      <c r="BK189" s="47">
        <f>IFERROR(PIMExport!BK187*1,IFERROR(SUBSTITUTE(PIMExport!BK187,".",",")*1,PIMExport!BK187))</f>
        <v>0</v>
      </c>
      <c r="BL189" s="47">
        <f>IFERROR(PIMExport!BL187*1,IFERROR(SUBSTITUTE(PIMExport!BL187,".",",")*1,PIMExport!BL187))</f>
        <v>0</v>
      </c>
      <c r="BM189" s="47">
        <f>IFERROR(PIMExport!BM187*1,IFERROR(SUBSTITUTE(PIMExport!BM187,".",",")*1,PIMExport!BM187))</f>
        <v>0</v>
      </c>
      <c r="BN189" s="47">
        <f>IFERROR(PIMExport!BN187*1,IFERROR(SUBSTITUTE(PIMExport!BN187,".",",")*1,PIMExport!BN187))</f>
        <v>0</v>
      </c>
      <c r="BO189" s="47">
        <f>IFERROR(PIMExport!BO187*1,IFERROR(SUBSTITUTE(PIMExport!BO187,".",",")*1,PIMExport!BO187))</f>
        <v>0</v>
      </c>
      <c r="BP189" s="47">
        <f>IFERROR(PIMExport!BP187*1,IFERROR(SUBSTITUTE(PIMExport!BP187,".",",")*1,PIMExport!BP187))</f>
        <v>0</v>
      </c>
      <c r="BQ189" s="47">
        <f>IFERROR(PIMExport!BQ187*1,IFERROR(SUBSTITUTE(PIMExport!BQ187,".",",")*1,PIMExport!BQ187))</f>
        <v>0</v>
      </c>
      <c r="BR189" s="47">
        <f>IFERROR(PIMExport!BR187*1,IFERROR(SUBSTITUTE(PIMExport!BR187,".",",")*1,PIMExport!BR187))</f>
        <v>0</v>
      </c>
      <c r="BS189" s="47">
        <f>IFERROR(PIMExport!BS187*1,IFERROR(SUBSTITUTE(PIMExport!BS187,".",",")*1,PIMExport!BS187))</f>
        <v>0</v>
      </c>
      <c r="BT189" s="47">
        <f>IFERROR(PIMExport!BT187*1,IFERROR(SUBSTITUTE(PIMExport!BT187,".",",")*1,PIMExport!BT187))</f>
        <v>0</v>
      </c>
      <c r="BU189" s="47">
        <f>IFERROR(PIMExport!BU187*1,IFERROR(SUBSTITUTE(PIMExport!BU187,".",",")*1,PIMExport!BU187))</f>
        <v>0</v>
      </c>
      <c r="BV189" s="47">
        <f>IFERROR(PIMExport!BV187*1,IFERROR(SUBSTITUTE(PIMExport!BV187,".",",")*1,PIMExport!BV187))</f>
        <v>0</v>
      </c>
      <c r="BW189" s="47">
        <f>IFERROR(PIMExport!BW187*1,IFERROR(SUBSTITUTE(PIMExport!BW187,".",",")*1,PIMExport!BW187))</f>
        <v>0</v>
      </c>
      <c r="BX189" s="47">
        <f>IFERROR(PIMExport!BX187*1,IFERROR(SUBSTITUTE(PIMExport!BX187,".",",")*1,PIMExport!BX187))</f>
        <v>0</v>
      </c>
      <c r="BY189" s="47">
        <f>IFERROR(PIMExport!BY187*1,IFERROR(SUBSTITUTE(PIMExport!BY187,".",",")*1,PIMExport!BY187))</f>
        <v>0</v>
      </c>
      <c r="BZ189" s="47">
        <f>IFERROR(PIMExport!BZ187*1,IFERROR(SUBSTITUTE(PIMExport!BZ187,".",",")*1,PIMExport!BZ187))</f>
        <v>0</v>
      </c>
      <c r="CA189" s="47">
        <f>IFERROR(PIMExport!CA187*1,IFERROR(SUBSTITUTE(PIMExport!CA187,".",",")*1,PIMExport!CA187))</f>
        <v>0</v>
      </c>
      <c r="CB189" s="47">
        <f>IFERROR(PIMExport!CB187*1,IFERROR(SUBSTITUTE(PIMExport!CB187,".",",")*1,PIMExport!CB187))</f>
        <v>0</v>
      </c>
      <c r="CC189" s="47">
        <f>IFERROR(PIMExport!CC187*1,IFERROR(SUBSTITUTE(PIMExport!CC187,".",",")*1,PIMExport!CC187))</f>
        <v>0</v>
      </c>
      <c r="CD189" s="47">
        <f>IFERROR(PIMExport!CD187*1,IFERROR(SUBSTITUTE(PIMExport!CD187,".",",")*1,PIMExport!CD187))</f>
        <v>0</v>
      </c>
      <c r="CE189" s="47">
        <f>IFERROR(PIMExport!CE187*1,IFERROR(SUBSTITUTE(PIMExport!CE187,".",",")*1,PIMExport!CE187))</f>
        <v>0</v>
      </c>
      <c r="CF189" s="47">
        <f>IFERROR(PIMExport!CF187*1,IFERROR(SUBSTITUTE(PIMExport!CF187,".",",")*1,PIMExport!CF187))</f>
        <v>0</v>
      </c>
      <c r="CG189" s="47">
        <f>IFERROR(PIMExport!CG187*1,IFERROR(SUBSTITUTE(PIMExport!CG187,".",",")*1,PIMExport!CG187))</f>
        <v>0</v>
      </c>
      <c r="CH189" s="47">
        <f>IFERROR(PIMExport!CH187*1,IFERROR(SUBSTITUTE(PIMExport!CH187,".",",")*1,PIMExport!CH187))</f>
        <v>0</v>
      </c>
      <c r="CI189" s="47">
        <f>IFERROR(PIMExport!CI187*1,IFERROR(SUBSTITUTE(PIMExport!CI187,".",",")*1,PIMExport!CI187))</f>
        <v>0</v>
      </c>
      <c r="CJ189" s="47">
        <f>IFERROR(PIMExport!CJ187*1,IFERROR(SUBSTITUTE(PIMExport!CJ187,".",",")*1,PIMExport!CJ187))</f>
        <v>0</v>
      </c>
      <c r="CK189" s="47">
        <f>IFERROR(PIMExport!CK187*1,IFERROR(SUBSTITUTE(PIMExport!CK187,".",",")*1,PIMExport!CK187))</f>
        <v>0</v>
      </c>
      <c r="CL189" s="47">
        <f>IFERROR(PIMExport!CL187*1,IFERROR(SUBSTITUTE(PIMExport!CL187,".",",")*1,PIMExport!CL187))</f>
        <v>0</v>
      </c>
      <c r="CM189" s="47">
        <f>IFERROR(PIMExport!CM187*1,IFERROR(SUBSTITUTE(PIMExport!CM187,".",",")*1,PIMExport!CM187))</f>
        <v>0</v>
      </c>
      <c r="CN189" s="47">
        <f>IFERROR(PIMExport!CN187*1,IFERROR(SUBSTITUTE(PIMExport!CN187,".",",")*1,PIMExport!CN187))</f>
        <v>0</v>
      </c>
      <c r="CO189" s="47">
        <f>IFERROR(PIMExport!CO187*1,IFERROR(SUBSTITUTE(PIMExport!CO187,".",",")*1,PIMExport!CO187))</f>
        <v>0</v>
      </c>
      <c r="CP189" s="47">
        <f>IFERROR(PIMExport!CP187*1,IFERROR(SUBSTITUTE(PIMExport!CP187,".",",")*1,PIMExport!CP187))</f>
        <v>0</v>
      </c>
      <c r="CQ189" s="47">
        <f>IFERROR(PIMExport!CQ187*1,IFERROR(SUBSTITUTE(PIMExport!CQ187,".",",")*1,PIMExport!CQ187))</f>
        <v>0</v>
      </c>
      <c r="CR189" s="47">
        <f>IFERROR(PIMExport!CR187*1,IFERROR(SUBSTITUTE(PIMExport!CR187,".",",")*1,PIMExport!CR187))</f>
        <v>0</v>
      </c>
      <c r="CS189" s="47">
        <f>IFERROR(PIMExport!CS187*1,IFERROR(SUBSTITUTE(PIMExport!CS187,".",",")*1,PIMExport!CS187))</f>
        <v>0</v>
      </c>
      <c r="CT189" s="47">
        <f>IFERROR(PIMExport!CT187*1,IFERROR(SUBSTITUTE(PIMExport!CT187,".",",")*1,PIMExport!CT187))</f>
        <v>0</v>
      </c>
      <c r="CU189" s="47">
        <f>IFERROR(PIMExport!CU187*1,IFERROR(SUBSTITUTE(PIMExport!CU187,".",",")*1,PIMExport!CU187))</f>
        <v>20</v>
      </c>
      <c r="CV189" s="47">
        <f>IFERROR(PIMExport!CV187*1,IFERROR(SUBSTITUTE(PIMExport!CV187,".",",")*1,PIMExport!CV187))</f>
        <v>10400</v>
      </c>
      <c r="CW189" s="47">
        <f>IFERROR(PIMExport!CW187*1,IFERROR(SUBSTITUTE(PIMExport!CW187,".",",")*1,PIMExport!CW187))</f>
        <v>1.6000000000000001E-4</v>
      </c>
      <c r="CX189" s="47">
        <f>IFERROR(PIMExport!CX187*1,IFERROR(SUBSTITUTE(PIMExport!CX187,".",",")*1,PIMExport!CX187))</f>
        <v>0</v>
      </c>
      <c r="CY189" s="47">
        <f>IFERROR(PIMExport!CY187*1,IFERROR(SUBSTITUTE(PIMExport!CY187,".",",")*1,PIMExport!CY187))</f>
        <v>0</v>
      </c>
      <c r="CZ189" s="47">
        <f>IFERROR(PIMExport!CZ187*1,IFERROR(SUBSTITUTE(PIMExport!CZ187,".",",")*1,PIMExport!CZ187))</f>
        <v>14000</v>
      </c>
      <c r="DA189" s="47">
        <f>IFERROR(PIMExport!DA187*1,IFERROR(SUBSTITUTE(PIMExport!DA187,".",",")*1,PIMExport!DA187))</f>
        <v>300</v>
      </c>
      <c r="DB189" s="47">
        <f>IFERROR(PIMExport!DB187*1,IFERROR(SUBSTITUTE(PIMExport!DB187,".",",")*1,PIMExport!DB187))</f>
        <v>166</v>
      </c>
      <c r="DC189" s="47">
        <f>IFERROR(PIMExport!DC187*1,IFERROR(SUBSTITUTE(PIMExport!DC187,".",",")*1,PIMExport!DC187))</f>
        <v>17.43</v>
      </c>
      <c r="DD189" s="47">
        <f>IFERROR(PIMExport!DD187*1,IFERROR(SUBSTITUTE(PIMExport!DD187,".",",")*1,PIMExport!DD187))</f>
        <v>2</v>
      </c>
      <c r="DE189" s="47">
        <f>IFERROR(PIMExport!DE187*1,IFERROR(SUBSTITUTE(PIMExport!DE187,".",",")*1,PIMExport!DE187))</f>
        <v>0</v>
      </c>
      <c r="DF189" s="47">
        <f>IFERROR(PIMExport!DF187*1,IFERROR(SUBSTITUTE(PIMExport!DF187,".",",")*1,PIMExport!DF187))</f>
        <v>0</v>
      </c>
      <c r="DG189" s="47">
        <f>IFERROR(PIMExport!DG187*1,IFERROR(SUBSTITUTE(PIMExport!DG187,".",",")*1,PIMExport!DG187))</f>
        <v>0</v>
      </c>
      <c r="DH189" s="47" t="str">
        <f>IFERROR(PIMExport!DH187*1,IFERROR(SUBSTITUTE(PIMExport!DH187,".",",")*1,PIMExport!DH187))</f>
        <v>Equal to or better than 0.100 mm</v>
      </c>
      <c r="DI189" s="47">
        <f>IFERROR(PIMExport!DI187*1,IFERROR(SUBSTITUTE(PIMExport!DI187,".",",")*1,PIMExport!DI187))</f>
        <v>0</v>
      </c>
      <c r="DJ189" s="47" t="str">
        <f>IFERROR(PIMExport!DJ187*1,IFERROR(SUBSTITUTE(PIMExport!DJ187,".",",")*1,PIMExport!DJ187))</f>
        <v>86 x 75 mm</v>
      </c>
      <c r="DK189" s="47" t="str">
        <f>IFERROR(PIMExport!DK187*1,IFERROR(SUBSTITUTE(PIMExport!DK187,".",",")*1,PIMExport!DK187))</f>
        <v>20 mm</v>
      </c>
      <c r="DL189" s="47">
        <f>IFERROR(PIMExport!DL187*1,IFERROR(SUBSTITUTE(PIMExport!DL187,".",",")*1,PIMExport!DL187))</f>
        <v>218</v>
      </c>
      <c r="DM189" s="47">
        <f>IFERROR(PIMExport!DM187*1,IFERROR(SUBSTITUTE(PIMExport!DM187,".",",")*1,PIMExport!DM187))</f>
        <v>4470</v>
      </c>
      <c r="DN189" s="47">
        <f>IFERROR(PIMExport!DN187*1,IFERROR(SUBSTITUTE(PIMExport!DN187,".",",")*1,PIMExport!DN187))</f>
        <v>0</v>
      </c>
      <c r="DO189" s="47">
        <f>IFERROR(PIMExport!DO187*1,IFERROR(SUBSTITUTE(PIMExport!DO187,".",",")*1,PIMExport!DO187))</f>
        <v>0</v>
      </c>
    </row>
    <row r="190" spans="1:119">
      <c r="A190" s="47" t="str">
        <f>IFERROR(PIMExport!A188*1,IFERROR(SUBSTITUTE(PIMExport!A188,".",",")*1,PIMExport!A188))</f>
        <v>MF07S20N_S</v>
      </c>
      <c r="B190" s="47" t="str">
        <f>IFERROR(PIMExport!B188*1,IFERROR(SUBSTITUTE(PIMExport!B188,".",",")*1,PIMExport!B188))</f>
        <v>BallScrew</v>
      </c>
      <c r="C190" s="47" t="str">
        <f>IFERROR(PIMExport!C188*1,IFERROR(SUBSTITUTE(PIMExport!C188,".",",")*1,PIMExport!C188))</f>
        <v>Ball Guide</v>
      </c>
      <c r="D190" s="47">
        <f>IFERROR(PIMExport!D188*1,IFERROR(SUBSTITUTE(PIMExport!D188,".",",")*1,PIMExport!D188))</f>
        <v>3662</v>
      </c>
      <c r="E190" s="47">
        <f>IFERROR(PIMExport!E188*1,IFERROR(SUBSTITUTE(PIMExport!E188,".",",")*1,PIMExport!E188))</f>
        <v>2.5</v>
      </c>
      <c r="F190" s="47">
        <f>IFERROR(PIMExport!F188*1,IFERROR(SUBSTITUTE(PIMExport!F188,".",",")*1,PIMExport!F188))</f>
        <v>1.7</v>
      </c>
      <c r="G190" s="47">
        <f>IFERROR(PIMExport!G188*1,IFERROR(SUBSTITUTE(PIMExport!G188,".",",")*1,PIMExport!G188))</f>
        <v>6.9</v>
      </c>
      <c r="H190" s="47">
        <f>IFERROR(PIMExport!H188*1,IFERROR(SUBSTITUTE(PIMExport!H188,".",",")*1,PIMExport!H188))</f>
        <v>1.05</v>
      </c>
      <c r="I190" s="47">
        <f>IFERROR(PIMExport!I188*1,IFERROR(SUBSTITUTE(PIMExport!I188,".",",")*1,PIMExport!I188))</f>
        <v>146</v>
      </c>
      <c r="J190" s="47">
        <f>IFERROR(PIMExport!J188*1,IFERROR(SUBSTITUTE(PIMExport!J188,".",",")*1,PIMExport!J188))</f>
        <v>19</v>
      </c>
      <c r="K190" s="47">
        <f>IFERROR(PIMExport!K188*1,IFERROR(SUBSTITUTE(PIMExport!K188,".",",")*1,PIMExport!K188))</f>
        <v>55</v>
      </c>
      <c r="L190" s="47">
        <f>IFERROR(PIMExport!L188*1,IFERROR(SUBSTITUTE(PIMExport!L188,".",",")*1,PIMExport!L188))</f>
        <v>1.63E-4</v>
      </c>
      <c r="M190" s="47">
        <f>IFERROR(PIMExport!M188*1,IFERROR(SUBSTITUTE(PIMExport!M188,".",",")*1,PIMExport!M188))</f>
        <v>0.9</v>
      </c>
      <c r="N190" s="47">
        <f>IFERROR(PIMExport!N188*1,IFERROR(SUBSTITUTE(PIMExport!N188,".",",")*1,PIMExport!N188))</f>
        <v>99999</v>
      </c>
      <c r="O190" s="47">
        <f>IFERROR(PIMExport!O188*1,IFERROR(SUBSTITUTE(PIMExport!O188,".",",")*1,PIMExport!O188))</f>
        <v>99999</v>
      </c>
      <c r="P190" s="47">
        <f>IFERROR(PIMExport!P188*1,IFERROR(SUBSTITUTE(PIMExport!P188,".",",")*1,PIMExport!P188))</f>
        <v>500</v>
      </c>
      <c r="Q190" s="47">
        <f>IFERROR(PIMExport!Q188*1,IFERROR(SUBSTITUTE(PIMExport!Q188,".",",")*1,PIMExport!Q188))</f>
        <v>0.2</v>
      </c>
      <c r="R190" s="47">
        <f>IFERROR(PIMExport!R188*1,IFERROR(SUBSTITUTE(PIMExport!R188,".",",")*1,PIMExport!R188))</f>
        <v>0.2</v>
      </c>
      <c r="S190" s="47">
        <f>IFERROR(PIMExport!S188*1,IFERROR(SUBSTITUTE(PIMExport!S188,".",",")*1,PIMExport!S188))</f>
        <v>0.2</v>
      </c>
      <c r="T190" s="47">
        <f>IFERROR(PIMExport!T188*1,IFERROR(SUBSTITUTE(PIMExport!T188,".",",")*1,PIMExport!T188))</f>
        <v>2</v>
      </c>
      <c r="U190" s="47">
        <f>IFERROR(PIMExport!U188*1,IFERROR(SUBSTITUTE(PIMExport!U188,".",",")*1,PIMExport!U188))</f>
        <v>0.02</v>
      </c>
      <c r="V190" s="47">
        <f>IFERROR(PIMExport!V188*1,IFERROR(SUBSTITUTE(PIMExport!V188,".",",")*1,PIMExport!V188))</f>
        <v>0</v>
      </c>
      <c r="W190" s="47">
        <f>IFERROR(PIMExport!W188*1,IFERROR(SUBSTITUTE(PIMExport!W188,".",",")*1,PIMExport!W188))</f>
        <v>0</v>
      </c>
      <c r="X190" s="47">
        <f>IFERROR(PIMExport!X188*1,IFERROR(SUBSTITUTE(PIMExport!X188,".",",")*1,PIMExport!X188))</f>
        <v>0</v>
      </c>
      <c r="Y190" s="47">
        <f>IFERROR(PIMExport!Y188*1,IFERROR(SUBSTITUTE(PIMExport!Y188,".",",")*1,PIMExport!Y188))</f>
        <v>2500</v>
      </c>
      <c r="Z190" s="47">
        <f>IFERROR(PIMExport!Z188*1,IFERROR(SUBSTITUTE(PIMExport!Z188,".",",")*1,PIMExport!Z188))</f>
        <v>0</v>
      </c>
      <c r="AA190" s="47">
        <f>IFERROR(PIMExport!AA188*1,IFERROR(SUBSTITUTE(PIMExport!AA188,".",",")*1,PIMExport!AA188))</f>
        <v>0</v>
      </c>
      <c r="AB190" s="47">
        <f>IFERROR(PIMExport!AB188*1,IFERROR(SUBSTITUTE(PIMExport!AB188,".",",")*1,PIMExport!AB188))</f>
        <v>0</v>
      </c>
      <c r="AC190" s="47">
        <f>IFERROR(PIMExport!AC188*1,IFERROR(SUBSTITUTE(PIMExport!AC188,".",",")*1,PIMExport!AC188))</f>
        <v>0</v>
      </c>
      <c r="AD190" s="47">
        <f>IFERROR(PIMExport!AD188*1,IFERROR(SUBSTITUTE(PIMExport!AD188,".",",")*1,PIMExport!AD188))</f>
        <v>0</v>
      </c>
      <c r="AE190" s="47">
        <f>IFERROR(PIMExport!AE188*1,IFERROR(SUBSTITUTE(PIMExport!AE188,".",",")*1,PIMExport!AE188))</f>
        <v>2000</v>
      </c>
      <c r="AF190" s="47">
        <f>IFERROR(PIMExport!AF188*1,IFERROR(SUBSTITUTE(PIMExport!AF188,".",",")*1,PIMExport!AF188))</f>
        <v>2000</v>
      </c>
      <c r="AG190" s="47">
        <f>IFERROR(PIMExport!AG188*1,IFERROR(SUBSTITUTE(PIMExport!AG188,".",",")*1,PIMExport!AG188))</f>
        <v>18</v>
      </c>
      <c r="AH190" s="47">
        <f>IFERROR(PIMExport!AH188*1,IFERROR(SUBSTITUTE(PIMExport!AH188,".",",")*1,PIMExport!AH188))</f>
        <v>130</v>
      </c>
      <c r="AI190" s="47">
        <f>IFERROR(PIMExport!AI188*1,IFERROR(SUBSTITUTE(PIMExport!AI188,".",",")*1,PIMExport!AI188))</f>
        <v>130</v>
      </c>
      <c r="AJ190" s="47">
        <f>IFERROR(PIMExport!AJ188*1,IFERROR(SUBSTITUTE(PIMExport!AJ188,".",",")*1,PIMExport!AJ188))</f>
        <v>0</v>
      </c>
      <c r="AK190" s="47">
        <f>IFERROR(PIMExport!AK188*1,IFERROR(SUBSTITUTE(PIMExport!AK188,".",",")*1,PIMExport!AK188))</f>
        <v>0</v>
      </c>
      <c r="AL190" s="47">
        <f>IFERROR(PIMExport!AL188*1,IFERROR(SUBSTITUTE(PIMExport!AL188,".",",")*1,PIMExport!AL188))</f>
        <v>1</v>
      </c>
      <c r="AM190" s="47">
        <f>IFERROR(PIMExport!AM188*1,IFERROR(SUBSTITUTE(PIMExport!AM188,".",",")*1,PIMExport!AM188))</f>
        <v>8</v>
      </c>
      <c r="AN190" s="47">
        <f>IFERROR(PIMExport!AN188*1,IFERROR(SUBSTITUTE(PIMExport!AN188,".",",")*1,PIMExport!AN188))</f>
        <v>1</v>
      </c>
      <c r="AO190" s="47">
        <f>IFERROR(PIMExport!AO188*1,IFERROR(SUBSTITUTE(PIMExport!AO188,".",",")*1,PIMExport!AO188))</f>
        <v>14300</v>
      </c>
      <c r="AP190" s="47">
        <f>IFERROR(PIMExport!AP188*1,IFERROR(SUBSTITUTE(PIMExport!AP188,".",",")*1,PIMExport!AP188))</f>
        <v>0</v>
      </c>
      <c r="AQ190" s="47">
        <f>IFERROR(PIMExport!AQ188*1,IFERROR(SUBSTITUTE(PIMExport!AQ188,".",",")*1,PIMExport!AQ188))</f>
        <v>0</v>
      </c>
      <c r="AR190" s="47">
        <f>IFERROR(PIMExport!AR188*1,IFERROR(SUBSTITUTE(PIMExport!AR188,".",",")*1,PIMExport!AR188))</f>
        <v>0</v>
      </c>
      <c r="AS190" s="47">
        <f>IFERROR(PIMExport!AS188*1,IFERROR(SUBSTITUTE(PIMExport!AS188,".",",")*1,PIMExport!AS188))</f>
        <v>0</v>
      </c>
      <c r="AT190" s="47">
        <f>IFERROR(PIMExport!AT188*1,IFERROR(SUBSTITUTE(PIMExport!AT188,".",",")*1,PIMExport!AT188))</f>
        <v>0</v>
      </c>
      <c r="AU190" s="47">
        <f>IFERROR(PIMExport!AU188*1,IFERROR(SUBSTITUTE(PIMExport!AU188,".",",")*1,PIMExport!AU188))</f>
        <v>0</v>
      </c>
      <c r="AV190" s="47">
        <f>IFERROR(PIMExport!AV188*1,IFERROR(SUBSTITUTE(PIMExport!AV188,".",",")*1,PIMExport!AV188))</f>
        <v>0</v>
      </c>
      <c r="AW190" s="47">
        <f>IFERROR(PIMExport!AW188*1,IFERROR(SUBSTITUTE(PIMExport!AW188,".",",")*1,PIMExport!AW188))</f>
        <v>0</v>
      </c>
      <c r="AX190" s="47">
        <f>IFERROR(PIMExport!AX188*1,IFERROR(SUBSTITUTE(PIMExport!AX188,".",",")*1,PIMExport!AX188))</f>
        <v>0</v>
      </c>
      <c r="AY190" s="47">
        <f>IFERROR(PIMExport!AY188*1,IFERROR(SUBSTITUTE(PIMExport!AY188,".",",")*1,PIMExport!AY188))</f>
        <v>0</v>
      </c>
      <c r="AZ190" s="47">
        <f>IFERROR(PIMExport!AZ188*1,IFERROR(SUBSTITUTE(PIMExport!AZ188,".",",")*1,PIMExport!AZ188))</f>
        <v>14000</v>
      </c>
      <c r="BA190" s="47">
        <f>IFERROR(PIMExport!BA188*1,IFERROR(SUBSTITUTE(PIMExport!BA188,".",",")*1,PIMExport!BA188))</f>
        <v>0</v>
      </c>
      <c r="BB190" s="47">
        <f>IFERROR(PIMExport!BB188*1,IFERROR(SUBSTITUTE(PIMExport!BB188,".",",")*1,PIMExport!BB188))</f>
        <v>0</v>
      </c>
      <c r="BC190" s="47">
        <f>IFERROR(PIMExport!BC188*1,IFERROR(SUBSTITUTE(PIMExport!BC188,".",",")*1,PIMExport!BC188))</f>
        <v>0</v>
      </c>
      <c r="BD190" s="47">
        <f>IFERROR(PIMExport!BD188*1,IFERROR(SUBSTITUTE(PIMExport!BD188,".",",")*1,PIMExport!BD188))</f>
        <v>0</v>
      </c>
      <c r="BE190" s="47">
        <f>IFERROR(PIMExport!BE188*1,IFERROR(SUBSTITUTE(PIMExport!BE188,".",",")*1,PIMExport!BE188))</f>
        <v>0</v>
      </c>
      <c r="BF190" s="47">
        <f>IFERROR(PIMExport!BF188*1,IFERROR(SUBSTITUTE(PIMExport!BF188,".",",")*1,PIMExport!BF188))</f>
        <v>75</v>
      </c>
      <c r="BG190" s="47">
        <f>IFERROR(PIMExport!BG188*1,IFERROR(SUBSTITUTE(PIMExport!BG188,".",",")*1,PIMExport!BG188))</f>
        <v>338</v>
      </c>
      <c r="BH190" s="47">
        <f>IFERROR(PIMExport!BH188*1,IFERROR(SUBSTITUTE(PIMExport!BH188,".",",")*1,PIMExport!BH188))</f>
        <v>0</v>
      </c>
      <c r="BI190" s="47">
        <f>IFERROR(PIMExport!BI188*1,IFERROR(SUBSTITUTE(PIMExport!BI188,".",",")*1,PIMExport!BI188))</f>
        <v>0</v>
      </c>
      <c r="BJ190" s="47">
        <f>IFERROR(PIMExport!BJ188*1,IFERROR(SUBSTITUTE(PIMExport!BJ188,".",",")*1,PIMExport!BJ188))</f>
        <v>0</v>
      </c>
      <c r="BK190" s="47">
        <f>IFERROR(PIMExport!BK188*1,IFERROR(SUBSTITUTE(PIMExport!BK188,".",",")*1,PIMExport!BK188))</f>
        <v>0</v>
      </c>
      <c r="BL190" s="47">
        <f>IFERROR(PIMExport!BL188*1,IFERROR(SUBSTITUTE(PIMExport!BL188,".",",")*1,PIMExport!BL188))</f>
        <v>0</v>
      </c>
      <c r="BM190" s="47">
        <f>IFERROR(PIMExport!BM188*1,IFERROR(SUBSTITUTE(PIMExport!BM188,".",",")*1,PIMExport!BM188))</f>
        <v>0</v>
      </c>
      <c r="BN190" s="47">
        <f>IFERROR(PIMExport!BN188*1,IFERROR(SUBSTITUTE(PIMExport!BN188,".",",")*1,PIMExport!BN188))</f>
        <v>0</v>
      </c>
      <c r="BO190" s="47">
        <f>IFERROR(PIMExport!BO188*1,IFERROR(SUBSTITUTE(PIMExport!BO188,".",",")*1,PIMExport!BO188))</f>
        <v>0</v>
      </c>
      <c r="BP190" s="47">
        <f>IFERROR(PIMExport!BP188*1,IFERROR(SUBSTITUTE(PIMExport!BP188,".",",")*1,PIMExport!BP188))</f>
        <v>0</v>
      </c>
      <c r="BQ190" s="47">
        <f>IFERROR(PIMExport!BQ188*1,IFERROR(SUBSTITUTE(PIMExport!BQ188,".",",")*1,PIMExport!BQ188))</f>
        <v>0</v>
      </c>
      <c r="BR190" s="47">
        <f>IFERROR(PIMExport!BR188*1,IFERROR(SUBSTITUTE(PIMExport!BR188,".",",")*1,PIMExport!BR188))</f>
        <v>0</v>
      </c>
      <c r="BS190" s="47">
        <f>IFERROR(PIMExport!BS188*1,IFERROR(SUBSTITUTE(PIMExport!BS188,".",",")*1,PIMExport!BS188))</f>
        <v>0</v>
      </c>
      <c r="BT190" s="47">
        <f>IFERROR(PIMExport!BT188*1,IFERROR(SUBSTITUTE(PIMExport!BT188,".",",")*1,PIMExport!BT188))</f>
        <v>0</v>
      </c>
      <c r="BU190" s="47">
        <f>IFERROR(PIMExport!BU188*1,IFERROR(SUBSTITUTE(PIMExport!BU188,".",",")*1,PIMExport!BU188))</f>
        <v>0</v>
      </c>
      <c r="BV190" s="47">
        <f>IFERROR(PIMExport!BV188*1,IFERROR(SUBSTITUTE(PIMExport!BV188,".",",")*1,PIMExport!BV188))</f>
        <v>0</v>
      </c>
      <c r="BW190" s="47">
        <f>IFERROR(PIMExport!BW188*1,IFERROR(SUBSTITUTE(PIMExport!BW188,".",",")*1,PIMExport!BW188))</f>
        <v>0</v>
      </c>
      <c r="BX190" s="47">
        <f>IFERROR(PIMExport!BX188*1,IFERROR(SUBSTITUTE(PIMExport!BX188,".",",")*1,PIMExport!BX188))</f>
        <v>0</v>
      </c>
      <c r="BY190" s="47">
        <f>IFERROR(PIMExport!BY188*1,IFERROR(SUBSTITUTE(PIMExport!BY188,".",",")*1,PIMExport!BY188))</f>
        <v>0</v>
      </c>
      <c r="BZ190" s="47">
        <f>IFERROR(PIMExport!BZ188*1,IFERROR(SUBSTITUTE(PIMExport!BZ188,".",",")*1,PIMExport!BZ188))</f>
        <v>0</v>
      </c>
      <c r="CA190" s="47">
        <f>IFERROR(PIMExport!CA188*1,IFERROR(SUBSTITUTE(PIMExport!CA188,".",",")*1,PIMExport!CA188))</f>
        <v>0</v>
      </c>
      <c r="CB190" s="47">
        <f>IFERROR(PIMExport!CB188*1,IFERROR(SUBSTITUTE(PIMExport!CB188,".",",")*1,PIMExport!CB188))</f>
        <v>0</v>
      </c>
      <c r="CC190" s="47">
        <f>IFERROR(PIMExport!CC188*1,IFERROR(SUBSTITUTE(PIMExport!CC188,".",",")*1,PIMExport!CC188))</f>
        <v>0</v>
      </c>
      <c r="CD190" s="47">
        <f>IFERROR(PIMExport!CD188*1,IFERROR(SUBSTITUTE(PIMExport!CD188,".",",")*1,PIMExport!CD188))</f>
        <v>0</v>
      </c>
      <c r="CE190" s="47">
        <f>IFERROR(PIMExport!CE188*1,IFERROR(SUBSTITUTE(PIMExport!CE188,".",",")*1,PIMExport!CE188))</f>
        <v>0</v>
      </c>
      <c r="CF190" s="47">
        <f>IFERROR(PIMExport!CF188*1,IFERROR(SUBSTITUTE(PIMExport!CF188,".",",")*1,PIMExport!CF188))</f>
        <v>0</v>
      </c>
      <c r="CG190" s="47">
        <f>IFERROR(PIMExport!CG188*1,IFERROR(SUBSTITUTE(PIMExport!CG188,".",",")*1,PIMExport!CG188))</f>
        <v>0</v>
      </c>
      <c r="CH190" s="47">
        <f>IFERROR(PIMExport!CH188*1,IFERROR(SUBSTITUTE(PIMExport!CH188,".",",")*1,PIMExport!CH188))</f>
        <v>0</v>
      </c>
      <c r="CI190" s="47">
        <f>IFERROR(PIMExport!CI188*1,IFERROR(SUBSTITUTE(PIMExport!CI188,".",",")*1,PIMExport!CI188))</f>
        <v>0</v>
      </c>
      <c r="CJ190" s="47">
        <f>IFERROR(PIMExport!CJ188*1,IFERROR(SUBSTITUTE(PIMExport!CJ188,".",",")*1,PIMExport!CJ188))</f>
        <v>0</v>
      </c>
      <c r="CK190" s="47">
        <f>IFERROR(PIMExport!CK188*1,IFERROR(SUBSTITUTE(PIMExport!CK188,".",",")*1,PIMExport!CK188))</f>
        <v>0</v>
      </c>
      <c r="CL190" s="47">
        <f>IFERROR(PIMExport!CL188*1,IFERROR(SUBSTITUTE(PIMExport!CL188,".",",")*1,PIMExport!CL188))</f>
        <v>0</v>
      </c>
      <c r="CM190" s="47">
        <f>IFERROR(PIMExport!CM188*1,IFERROR(SUBSTITUTE(PIMExport!CM188,".",",")*1,PIMExport!CM188))</f>
        <v>0</v>
      </c>
      <c r="CN190" s="47">
        <f>IFERROR(PIMExport!CN188*1,IFERROR(SUBSTITUTE(PIMExport!CN188,".",",")*1,PIMExport!CN188))</f>
        <v>0</v>
      </c>
      <c r="CO190" s="47">
        <f>IFERROR(PIMExport!CO188*1,IFERROR(SUBSTITUTE(PIMExport!CO188,".",",")*1,PIMExport!CO188))</f>
        <v>0</v>
      </c>
      <c r="CP190" s="47">
        <f>IFERROR(PIMExport!CP188*1,IFERROR(SUBSTITUTE(PIMExport!CP188,".",",")*1,PIMExport!CP188))</f>
        <v>0</v>
      </c>
      <c r="CQ190" s="47">
        <f>IFERROR(PIMExport!CQ188*1,IFERROR(SUBSTITUTE(PIMExport!CQ188,".",",")*1,PIMExport!CQ188))</f>
        <v>0</v>
      </c>
      <c r="CR190" s="47">
        <f>IFERROR(PIMExport!CR188*1,IFERROR(SUBSTITUTE(PIMExport!CR188,".",",")*1,PIMExport!CR188))</f>
        <v>0</v>
      </c>
      <c r="CS190" s="47">
        <f>IFERROR(PIMExport!CS188*1,IFERROR(SUBSTITUTE(PIMExport!CS188,".",",")*1,PIMExport!CS188))</f>
        <v>0</v>
      </c>
      <c r="CT190" s="47">
        <f>IFERROR(PIMExport!CT188*1,IFERROR(SUBSTITUTE(PIMExport!CT188,".",",")*1,PIMExport!CT188))</f>
        <v>0</v>
      </c>
      <c r="CU190" s="47">
        <f>IFERROR(PIMExport!CU188*1,IFERROR(SUBSTITUTE(PIMExport!CU188,".",",")*1,PIMExport!CU188))</f>
        <v>20</v>
      </c>
      <c r="CV190" s="47">
        <f>IFERROR(PIMExport!CV188*1,IFERROR(SUBSTITUTE(PIMExport!CV188,".",",")*1,PIMExport!CV188))</f>
        <v>10400</v>
      </c>
      <c r="CW190" s="47">
        <f>IFERROR(PIMExport!CW188*1,IFERROR(SUBSTITUTE(PIMExport!CW188,".",",")*1,PIMExport!CW188))</f>
        <v>1.6000000000000001E-4</v>
      </c>
      <c r="CX190" s="47">
        <f>IFERROR(PIMExport!CX188*1,IFERROR(SUBSTITUTE(PIMExport!CX188,".",",")*1,PIMExport!CX188))</f>
        <v>0</v>
      </c>
      <c r="CY190" s="47">
        <f>IFERROR(PIMExport!CY188*1,IFERROR(SUBSTITUTE(PIMExport!CY188,".",",")*1,PIMExport!CY188))</f>
        <v>0</v>
      </c>
      <c r="CZ190" s="47">
        <f>IFERROR(PIMExport!CZ188*1,IFERROR(SUBSTITUTE(PIMExport!CZ188,".",",")*1,PIMExport!CZ188))</f>
        <v>14000</v>
      </c>
      <c r="DA190" s="47">
        <f>IFERROR(PIMExport!DA188*1,IFERROR(SUBSTITUTE(PIMExport!DA188,".",",")*1,PIMExport!DA188))</f>
        <v>300</v>
      </c>
      <c r="DB190" s="47">
        <f>IFERROR(PIMExport!DB188*1,IFERROR(SUBSTITUTE(PIMExport!DB188,".",",")*1,PIMExport!DB188))</f>
        <v>166</v>
      </c>
      <c r="DC190" s="47">
        <f>IFERROR(PIMExport!DC188*1,IFERROR(SUBSTITUTE(PIMExport!DC188,".",",")*1,PIMExport!DC188))</f>
        <v>17.43</v>
      </c>
      <c r="DD190" s="47">
        <f>IFERROR(PIMExport!DD188*1,IFERROR(SUBSTITUTE(PIMExport!DD188,".",",")*1,PIMExport!DD188))</f>
        <v>1</v>
      </c>
      <c r="DE190" s="47">
        <f>IFERROR(PIMExport!DE188*1,IFERROR(SUBSTITUTE(PIMExport!DE188,".",",")*1,PIMExport!DE188))</f>
        <v>0</v>
      </c>
      <c r="DF190" s="47">
        <f>IFERROR(PIMExport!DF188*1,IFERROR(SUBSTITUTE(PIMExport!DF188,".",",")*1,PIMExport!DF188))</f>
        <v>0</v>
      </c>
      <c r="DG190" s="47">
        <f>IFERROR(PIMExport!DG188*1,IFERROR(SUBSTITUTE(PIMExport!DG188,".",",")*1,PIMExport!DG188))</f>
        <v>0</v>
      </c>
      <c r="DH190" s="47" t="str">
        <f>IFERROR(PIMExport!DH188*1,IFERROR(SUBSTITUTE(PIMExport!DH188,".",",")*1,PIMExport!DH188))</f>
        <v>Equal to or better than 0.100 mm</v>
      </c>
      <c r="DI190" s="47">
        <f>IFERROR(PIMExport!DI188*1,IFERROR(SUBSTITUTE(PIMExport!DI188,".",",")*1,PIMExport!DI188))</f>
        <v>0</v>
      </c>
      <c r="DJ190" s="47" t="str">
        <f>IFERROR(PIMExport!DJ188*1,IFERROR(SUBSTITUTE(PIMExport!DJ188,".",",")*1,PIMExport!DJ188))</f>
        <v>86 x 75 mm</v>
      </c>
      <c r="DK190" s="47" t="str">
        <f>IFERROR(PIMExport!DK188*1,IFERROR(SUBSTITUTE(PIMExport!DK188,".",",")*1,PIMExport!DK188))</f>
        <v>20 mm</v>
      </c>
      <c r="DL190" s="47">
        <f>IFERROR(PIMExport!DL188*1,IFERROR(SUBSTITUTE(PIMExport!DL188,".",",")*1,PIMExport!DL188))</f>
        <v>218</v>
      </c>
      <c r="DM190" s="47">
        <f>IFERROR(PIMExport!DM188*1,IFERROR(SUBSTITUTE(PIMExport!DM188,".",",")*1,PIMExport!DM188))</f>
        <v>4338</v>
      </c>
      <c r="DN190" s="47">
        <f>IFERROR(PIMExport!DN188*1,IFERROR(SUBSTITUTE(PIMExport!DN188,".",",")*1,PIMExport!DN188))</f>
        <v>0</v>
      </c>
      <c r="DO190" s="47">
        <f>IFERROR(PIMExport!DO188*1,IFERROR(SUBSTITUTE(PIMExport!DO188,".",",")*1,PIMExport!DO188))</f>
        <v>0</v>
      </c>
    </row>
    <row r="191" spans="1:119">
      <c r="A191" s="47" t="str">
        <f>IFERROR(PIMExport!A189*1,IFERROR(SUBSTITUTE(PIMExport!A189,".",",")*1,PIMExport!A189))</f>
        <v>MF07S20N_X</v>
      </c>
      <c r="B191" s="47" t="str">
        <f>IFERROR(PIMExport!B189*1,IFERROR(SUBSTITUTE(PIMExport!B189,".",",")*1,PIMExport!B189))</f>
        <v>BallScrew</v>
      </c>
      <c r="C191" s="47" t="str">
        <f>IFERROR(PIMExport!C189*1,IFERROR(SUBSTITUTE(PIMExport!C189,".",",")*1,PIMExport!C189))</f>
        <v>Ball Guide</v>
      </c>
      <c r="D191" s="47">
        <f>IFERROR(PIMExport!D189*1,IFERROR(SUBSTITUTE(PIMExport!D189,".",",")*1,PIMExport!D189))</f>
        <v>3772</v>
      </c>
      <c r="E191" s="47">
        <f>IFERROR(PIMExport!E189*1,IFERROR(SUBSTITUTE(PIMExport!E189,".",",")*1,PIMExport!E189))</f>
        <v>2.5</v>
      </c>
      <c r="F191" s="47">
        <f>IFERROR(PIMExport!F189*1,IFERROR(SUBSTITUTE(PIMExport!F189,".",",")*1,PIMExport!F189))</f>
        <v>0</v>
      </c>
      <c r="G191" s="47">
        <f>IFERROR(PIMExport!G189*1,IFERROR(SUBSTITUTE(PIMExport!G189,".",",")*1,PIMExport!G189))</f>
        <v>6.9</v>
      </c>
      <c r="H191" s="47">
        <f>IFERROR(PIMExport!H189*1,IFERROR(SUBSTITUTE(PIMExport!H189,".",",")*1,PIMExport!H189))</f>
        <v>1.05</v>
      </c>
      <c r="I191" s="47">
        <f>IFERROR(PIMExport!I189*1,IFERROR(SUBSTITUTE(PIMExport!I189,".",",")*1,PIMExport!I189))</f>
        <v>146</v>
      </c>
      <c r="J191" s="47">
        <f>IFERROR(PIMExport!J189*1,IFERROR(SUBSTITUTE(PIMExport!J189,".",",")*1,PIMExport!J189))</f>
        <v>19</v>
      </c>
      <c r="K191" s="47">
        <f>IFERROR(PIMExport!K189*1,IFERROR(SUBSTITUTE(PIMExport!K189,".",",")*1,PIMExport!K189))</f>
        <v>55</v>
      </c>
      <c r="L191" s="47">
        <f>IFERROR(PIMExport!L189*1,IFERROR(SUBSTITUTE(PIMExport!L189,".",",")*1,PIMExport!L189))</f>
        <v>1.63E-4</v>
      </c>
      <c r="M191" s="47">
        <f>IFERROR(PIMExport!M189*1,IFERROR(SUBSTITUTE(PIMExport!M189,".",",")*1,PIMExport!M189))</f>
        <v>0.9</v>
      </c>
      <c r="N191" s="47">
        <f>IFERROR(PIMExport!N189*1,IFERROR(SUBSTITUTE(PIMExport!N189,".",",")*1,PIMExport!N189))</f>
        <v>99999</v>
      </c>
      <c r="O191" s="47">
        <f>IFERROR(PIMExport!O189*1,IFERROR(SUBSTITUTE(PIMExport!O189,".",",")*1,PIMExport!O189))</f>
        <v>99999</v>
      </c>
      <c r="P191" s="47">
        <f>IFERROR(PIMExport!P189*1,IFERROR(SUBSTITUTE(PIMExport!P189,".",",")*1,PIMExport!P189))</f>
        <v>500</v>
      </c>
      <c r="Q191" s="47">
        <f>IFERROR(PIMExport!Q189*1,IFERROR(SUBSTITUTE(PIMExport!Q189,".",",")*1,PIMExport!Q189))</f>
        <v>0.16</v>
      </c>
      <c r="R191" s="47">
        <f>IFERROR(PIMExport!R189*1,IFERROR(SUBSTITUTE(PIMExport!R189,".",",")*1,PIMExport!R189))</f>
        <v>0.16</v>
      </c>
      <c r="S191" s="47">
        <f>IFERROR(PIMExport!S189*1,IFERROR(SUBSTITUTE(PIMExport!S189,".",",")*1,PIMExport!S189))</f>
        <v>0.16</v>
      </c>
      <c r="T191" s="47">
        <f>IFERROR(PIMExport!T189*1,IFERROR(SUBSTITUTE(PIMExport!T189,".",",")*1,PIMExport!T189))</f>
        <v>2</v>
      </c>
      <c r="U191" s="47">
        <f>IFERROR(PIMExport!U189*1,IFERROR(SUBSTITUTE(PIMExport!U189,".",",")*1,PIMExport!U189))</f>
        <v>0.02</v>
      </c>
      <c r="V191" s="47">
        <f>IFERROR(PIMExport!V189*1,IFERROR(SUBSTITUTE(PIMExport!V189,".",",")*1,PIMExport!V189))</f>
        <v>0</v>
      </c>
      <c r="W191" s="47">
        <f>IFERROR(PIMExport!W189*1,IFERROR(SUBSTITUTE(PIMExport!W189,".",",")*1,PIMExport!W189))</f>
        <v>0</v>
      </c>
      <c r="X191" s="47">
        <f>IFERROR(PIMExport!X189*1,IFERROR(SUBSTITUTE(PIMExport!X189,".",",")*1,PIMExport!X189))</f>
        <v>0</v>
      </c>
      <c r="Y191" s="47">
        <f>IFERROR(PIMExport!Y189*1,IFERROR(SUBSTITUTE(PIMExport!Y189,".",",")*1,PIMExport!Y189))</f>
        <v>2500</v>
      </c>
      <c r="Z191" s="47">
        <f>IFERROR(PIMExport!Z189*1,IFERROR(SUBSTITUTE(PIMExport!Z189,".",",")*1,PIMExport!Z189))</f>
        <v>0</v>
      </c>
      <c r="AA191" s="47">
        <f>IFERROR(PIMExport!AA189*1,IFERROR(SUBSTITUTE(PIMExport!AA189,".",",")*1,PIMExport!AA189))</f>
        <v>0</v>
      </c>
      <c r="AB191" s="47">
        <f>IFERROR(PIMExport!AB189*1,IFERROR(SUBSTITUTE(PIMExport!AB189,".",",")*1,PIMExport!AB189))</f>
        <v>0</v>
      </c>
      <c r="AC191" s="47">
        <f>IFERROR(PIMExport!AC189*1,IFERROR(SUBSTITUTE(PIMExport!AC189,".",",")*1,PIMExport!AC189))</f>
        <v>0</v>
      </c>
      <c r="AD191" s="47">
        <f>IFERROR(PIMExport!AD189*1,IFERROR(SUBSTITUTE(PIMExport!AD189,".",",")*1,PIMExport!AD189))</f>
        <v>0</v>
      </c>
      <c r="AE191" s="47">
        <f>IFERROR(PIMExport!AE189*1,IFERROR(SUBSTITUTE(PIMExport!AE189,".",",")*1,PIMExport!AE189))</f>
        <v>2000</v>
      </c>
      <c r="AF191" s="47">
        <f>IFERROR(PIMExport!AF189*1,IFERROR(SUBSTITUTE(PIMExport!AF189,".",",")*1,PIMExport!AF189))</f>
        <v>2000</v>
      </c>
      <c r="AG191" s="47">
        <f>IFERROR(PIMExport!AG189*1,IFERROR(SUBSTITUTE(PIMExport!AG189,".",",")*1,PIMExport!AG189))</f>
        <v>18</v>
      </c>
      <c r="AH191" s="47">
        <f>IFERROR(PIMExport!AH189*1,IFERROR(SUBSTITUTE(PIMExport!AH189,".",",")*1,PIMExport!AH189))</f>
        <v>130</v>
      </c>
      <c r="AI191" s="47">
        <f>IFERROR(PIMExport!AI189*1,IFERROR(SUBSTITUTE(PIMExport!AI189,".",",")*1,PIMExport!AI189))</f>
        <v>130</v>
      </c>
      <c r="AJ191" s="47">
        <f>IFERROR(PIMExport!AJ189*1,IFERROR(SUBSTITUTE(PIMExport!AJ189,".",",")*1,PIMExport!AJ189))</f>
        <v>0</v>
      </c>
      <c r="AK191" s="47">
        <f>IFERROR(PIMExport!AK189*1,IFERROR(SUBSTITUTE(PIMExport!AK189,".",",")*1,PIMExport!AK189))</f>
        <v>0</v>
      </c>
      <c r="AL191" s="47">
        <f>IFERROR(PIMExport!AL189*1,IFERROR(SUBSTITUTE(PIMExport!AL189,".",",")*1,PIMExport!AL189))</f>
        <v>1</v>
      </c>
      <c r="AM191" s="47">
        <f>IFERROR(PIMExport!AM189*1,IFERROR(SUBSTITUTE(PIMExport!AM189,".",",")*1,PIMExport!AM189))</f>
        <v>8</v>
      </c>
      <c r="AN191" s="47">
        <f>IFERROR(PIMExport!AN189*1,IFERROR(SUBSTITUTE(PIMExport!AN189,".",",")*1,PIMExport!AN189))</f>
        <v>1</v>
      </c>
      <c r="AO191" s="47">
        <f>IFERROR(PIMExport!AO189*1,IFERROR(SUBSTITUTE(PIMExport!AO189,".",",")*1,PIMExport!AO189))</f>
        <v>14300</v>
      </c>
      <c r="AP191" s="47">
        <f>IFERROR(PIMExport!AP189*1,IFERROR(SUBSTITUTE(PIMExport!AP189,".",",")*1,PIMExport!AP189))</f>
        <v>0</v>
      </c>
      <c r="AQ191" s="47">
        <f>IFERROR(PIMExport!AQ189*1,IFERROR(SUBSTITUTE(PIMExport!AQ189,".",",")*1,PIMExport!AQ189))</f>
        <v>0</v>
      </c>
      <c r="AR191" s="47">
        <f>IFERROR(PIMExport!AR189*1,IFERROR(SUBSTITUTE(PIMExport!AR189,".",",")*1,PIMExport!AR189))</f>
        <v>0</v>
      </c>
      <c r="AS191" s="47">
        <f>IFERROR(PIMExport!AS189*1,IFERROR(SUBSTITUTE(PIMExport!AS189,".",",")*1,PIMExport!AS189))</f>
        <v>0</v>
      </c>
      <c r="AT191" s="47">
        <f>IFERROR(PIMExport!AT189*1,IFERROR(SUBSTITUTE(PIMExport!AT189,".",",")*1,PIMExport!AT189))</f>
        <v>0</v>
      </c>
      <c r="AU191" s="47">
        <f>IFERROR(PIMExport!AU189*1,IFERROR(SUBSTITUTE(PIMExport!AU189,".",",")*1,PIMExport!AU189))</f>
        <v>0</v>
      </c>
      <c r="AV191" s="47">
        <f>IFERROR(PIMExport!AV189*1,IFERROR(SUBSTITUTE(PIMExport!AV189,".",",")*1,PIMExport!AV189))</f>
        <v>0</v>
      </c>
      <c r="AW191" s="47">
        <f>IFERROR(PIMExport!AW189*1,IFERROR(SUBSTITUTE(PIMExport!AW189,".",",")*1,PIMExport!AW189))</f>
        <v>0</v>
      </c>
      <c r="AX191" s="47">
        <f>IFERROR(PIMExport!AX189*1,IFERROR(SUBSTITUTE(PIMExport!AX189,".",",")*1,PIMExport!AX189))</f>
        <v>0</v>
      </c>
      <c r="AY191" s="47">
        <f>IFERROR(PIMExport!AY189*1,IFERROR(SUBSTITUTE(PIMExport!AY189,".",",")*1,PIMExport!AY189))</f>
        <v>0</v>
      </c>
      <c r="AZ191" s="47">
        <f>IFERROR(PIMExport!AZ189*1,IFERROR(SUBSTITUTE(PIMExport!AZ189,".",",")*1,PIMExport!AZ189))</f>
        <v>14000</v>
      </c>
      <c r="BA191" s="47">
        <f>IFERROR(PIMExport!BA189*1,IFERROR(SUBSTITUTE(PIMExport!BA189,".",",")*1,PIMExport!BA189))</f>
        <v>0</v>
      </c>
      <c r="BB191" s="47">
        <f>IFERROR(PIMExport!BB189*1,IFERROR(SUBSTITUTE(PIMExport!BB189,".",",")*1,PIMExport!BB189))</f>
        <v>0</v>
      </c>
      <c r="BC191" s="47">
        <f>IFERROR(PIMExport!BC189*1,IFERROR(SUBSTITUTE(PIMExport!BC189,".",",")*1,PIMExport!BC189))</f>
        <v>0</v>
      </c>
      <c r="BD191" s="47">
        <f>IFERROR(PIMExport!BD189*1,IFERROR(SUBSTITUTE(PIMExport!BD189,".",",")*1,PIMExport!BD189))</f>
        <v>0</v>
      </c>
      <c r="BE191" s="47">
        <f>IFERROR(PIMExport!BE189*1,IFERROR(SUBSTITUTE(PIMExport!BE189,".",",")*1,PIMExport!BE189))</f>
        <v>0</v>
      </c>
      <c r="BF191" s="47">
        <f>IFERROR(PIMExport!BF189*1,IFERROR(SUBSTITUTE(PIMExport!BF189,".",",")*1,PIMExport!BF189))</f>
        <v>75</v>
      </c>
      <c r="BG191" s="47">
        <f>IFERROR(PIMExport!BG189*1,IFERROR(SUBSTITUTE(PIMExport!BG189,".",",")*1,PIMExport!BG189))</f>
        <v>228</v>
      </c>
      <c r="BH191" s="47">
        <f>IFERROR(PIMExport!BH189*1,IFERROR(SUBSTITUTE(PIMExport!BH189,".",",")*1,PIMExport!BH189))</f>
        <v>0</v>
      </c>
      <c r="BI191" s="47">
        <f>IFERROR(PIMExport!BI189*1,IFERROR(SUBSTITUTE(PIMExport!BI189,".",",")*1,PIMExport!BI189))</f>
        <v>0</v>
      </c>
      <c r="BJ191" s="47">
        <f>IFERROR(PIMExport!BJ189*1,IFERROR(SUBSTITUTE(PIMExport!BJ189,".",",")*1,PIMExport!BJ189))</f>
        <v>0</v>
      </c>
      <c r="BK191" s="47">
        <f>IFERROR(PIMExport!BK189*1,IFERROR(SUBSTITUTE(PIMExport!BK189,".",",")*1,PIMExport!BK189))</f>
        <v>0</v>
      </c>
      <c r="BL191" s="47">
        <f>IFERROR(PIMExport!BL189*1,IFERROR(SUBSTITUTE(PIMExport!BL189,".",",")*1,PIMExport!BL189))</f>
        <v>0</v>
      </c>
      <c r="BM191" s="47">
        <f>IFERROR(PIMExport!BM189*1,IFERROR(SUBSTITUTE(PIMExport!BM189,".",",")*1,PIMExport!BM189))</f>
        <v>0</v>
      </c>
      <c r="BN191" s="47">
        <f>IFERROR(PIMExport!BN189*1,IFERROR(SUBSTITUTE(PIMExport!BN189,".",",")*1,PIMExport!BN189))</f>
        <v>0</v>
      </c>
      <c r="BO191" s="47">
        <f>IFERROR(PIMExport!BO189*1,IFERROR(SUBSTITUTE(PIMExport!BO189,".",",")*1,PIMExport!BO189))</f>
        <v>0</v>
      </c>
      <c r="BP191" s="47">
        <f>IFERROR(PIMExport!BP189*1,IFERROR(SUBSTITUTE(PIMExport!BP189,".",",")*1,PIMExport!BP189))</f>
        <v>0</v>
      </c>
      <c r="BQ191" s="47">
        <f>IFERROR(PIMExport!BQ189*1,IFERROR(SUBSTITUTE(PIMExport!BQ189,".",",")*1,PIMExport!BQ189))</f>
        <v>0</v>
      </c>
      <c r="BR191" s="47">
        <f>IFERROR(PIMExport!BR189*1,IFERROR(SUBSTITUTE(PIMExport!BR189,".",",")*1,PIMExport!BR189))</f>
        <v>0</v>
      </c>
      <c r="BS191" s="47">
        <f>IFERROR(PIMExport!BS189*1,IFERROR(SUBSTITUTE(PIMExport!BS189,".",",")*1,PIMExport!BS189))</f>
        <v>0</v>
      </c>
      <c r="BT191" s="47">
        <f>IFERROR(PIMExport!BT189*1,IFERROR(SUBSTITUTE(PIMExport!BT189,".",",")*1,PIMExport!BT189))</f>
        <v>0</v>
      </c>
      <c r="BU191" s="47">
        <f>IFERROR(PIMExport!BU189*1,IFERROR(SUBSTITUTE(PIMExport!BU189,".",",")*1,PIMExport!BU189))</f>
        <v>0</v>
      </c>
      <c r="BV191" s="47">
        <f>IFERROR(PIMExport!BV189*1,IFERROR(SUBSTITUTE(PIMExport!BV189,".",",")*1,PIMExport!BV189))</f>
        <v>0</v>
      </c>
      <c r="BW191" s="47">
        <f>IFERROR(PIMExport!BW189*1,IFERROR(SUBSTITUTE(PIMExport!BW189,".",",")*1,PIMExport!BW189))</f>
        <v>0</v>
      </c>
      <c r="BX191" s="47">
        <f>IFERROR(PIMExport!BX189*1,IFERROR(SUBSTITUTE(PIMExport!BX189,".",",")*1,PIMExport!BX189))</f>
        <v>0</v>
      </c>
      <c r="BY191" s="47">
        <f>IFERROR(PIMExport!BY189*1,IFERROR(SUBSTITUTE(PIMExport!BY189,".",",")*1,PIMExport!BY189))</f>
        <v>0</v>
      </c>
      <c r="BZ191" s="47">
        <f>IFERROR(PIMExport!BZ189*1,IFERROR(SUBSTITUTE(PIMExport!BZ189,".",",")*1,PIMExport!BZ189))</f>
        <v>0</v>
      </c>
      <c r="CA191" s="47">
        <f>IFERROR(PIMExport!CA189*1,IFERROR(SUBSTITUTE(PIMExport!CA189,".",",")*1,PIMExport!CA189))</f>
        <v>0</v>
      </c>
      <c r="CB191" s="47">
        <f>IFERROR(PIMExport!CB189*1,IFERROR(SUBSTITUTE(PIMExport!CB189,".",",")*1,PIMExport!CB189))</f>
        <v>0</v>
      </c>
      <c r="CC191" s="47">
        <f>IFERROR(PIMExport!CC189*1,IFERROR(SUBSTITUTE(PIMExport!CC189,".",",")*1,PIMExport!CC189))</f>
        <v>0</v>
      </c>
      <c r="CD191" s="47">
        <f>IFERROR(PIMExport!CD189*1,IFERROR(SUBSTITUTE(PIMExport!CD189,".",",")*1,PIMExport!CD189))</f>
        <v>0</v>
      </c>
      <c r="CE191" s="47">
        <f>IFERROR(PIMExport!CE189*1,IFERROR(SUBSTITUTE(PIMExport!CE189,".",",")*1,PIMExport!CE189))</f>
        <v>0</v>
      </c>
      <c r="CF191" s="47">
        <f>IFERROR(PIMExport!CF189*1,IFERROR(SUBSTITUTE(PIMExport!CF189,".",",")*1,PIMExport!CF189))</f>
        <v>0</v>
      </c>
      <c r="CG191" s="47">
        <f>IFERROR(PIMExport!CG189*1,IFERROR(SUBSTITUTE(PIMExport!CG189,".",",")*1,PIMExport!CG189))</f>
        <v>0</v>
      </c>
      <c r="CH191" s="47">
        <f>IFERROR(PIMExport!CH189*1,IFERROR(SUBSTITUTE(PIMExport!CH189,".",",")*1,PIMExport!CH189))</f>
        <v>0</v>
      </c>
      <c r="CI191" s="47">
        <f>IFERROR(PIMExport!CI189*1,IFERROR(SUBSTITUTE(PIMExport!CI189,".",",")*1,PIMExport!CI189))</f>
        <v>0</v>
      </c>
      <c r="CJ191" s="47">
        <f>IFERROR(PIMExport!CJ189*1,IFERROR(SUBSTITUTE(PIMExport!CJ189,".",",")*1,PIMExport!CJ189))</f>
        <v>0</v>
      </c>
      <c r="CK191" s="47">
        <f>IFERROR(PIMExport!CK189*1,IFERROR(SUBSTITUTE(PIMExport!CK189,".",",")*1,PIMExport!CK189))</f>
        <v>0</v>
      </c>
      <c r="CL191" s="47">
        <f>IFERROR(PIMExport!CL189*1,IFERROR(SUBSTITUTE(PIMExport!CL189,".",",")*1,PIMExport!CL189))</f>
        <v>0</v>
      </c>
      <c r="CM191" s="47">
        <f>IFERROR(PIMExport!CM189*1,IFERROR(SUBSTITUTE(PIMExport!CM189,".",",")*1,PIMExport!CM189))</f>
        <v>0</v>
      </c>
      <c r="CN191" s="47">
        <f>IFERROR(PIMExport!CN189*1,IFERROR(SUBSTITUTE(PIMExport!CN189,".",",")*1,PIMExport!CN189))</f>
        <v>0</v>
      </c>
      <c r="CO191" s="47">
        <f>IFERROR(PIMExport!CO189*1,IFERROR(SUBSTITUTE(PIMExport!CO189,".",",")*1,PIMExport!CO189))</f>
        <v>0</v>
      </c>
      <c r="CP191" s="47">
        <f>IFERROR(PIMExport!CP189*1,IFERROR(SUBSTITUTE(PIMExport!CP189,".",",")*1,PIMExport!CP189))</f>
        <v>0</v>
      </c>
      <c r="CQ191" s="47">
        <f>IFERROR(PIMExport!CQ189*1,IFERROR(SUBSTITUTE(PIMExport!CQ189,".",",")*1,PIMExport!CQ189))</f>
        <v>0</v>
      </c>
      <c r="CR191" s="47">
        <f>IFERROR(PIMExport!CR189*1,IFERROR(SUBSTITUTE(PIMExport!CR189,".",",")*1,PIMExport!CR189))</f>
        <v>0</v>
      </c>
      <c r="CS191" s="47">
        <f>IFERROR(PIMExport!CS189*1,IFERROR(SUBSTITUTE(PIMExport!CS189,".",",")*1,PIMExport!CS189))</f>
        <v>0</v>
      </c>
      <c r="CT191" s="47">
        <f>IFERROR(PIMExport!CT189*1,IFERROR(SUBSTITUTE(PIMExport!CT189,".",",")*1,PIMExport!CT189))</f>
        <v>0</v>
      </c>
      <c r="CU191" s="47">
        <f>IFERROR(PIMExport!CU189*1,IFERROR(SUBSTITUTE(PIMExport!CU189,".",",")*1,PIMExport!CU189))</f>
        <v>20</v>
      </c>
      <c r="CV191" s="47">
        <f>IFERROR(PIMExport!CV189*1,IFERROR(SUBSTITUTE(PIMExport!CV189,".",",")*1,PIMExport!CV189))</f>
        <v>10400</v>
      </c>
      <c r="CW191" s="47">
        <f>IFERROR(PIMExport!CW189*1,IFERROR(SUBSTITUTE(PIMExport!CW189,".",",")*1,PIMExport!CW189))</f>
        <v>1.6000000000000001E-4</v>
      </c>
      <c r="CX191" s="47">
        <f>IFERROR(PIMExport!CX189*1,IFERROR(SUBSTITUTE(PIMExport!CX189,".",",")*1,PIMExport!CX189))</f>
        <v>0</v>
      </c>
      <c r="CY191" s="47">
        <f>IFERROR(PIMExport!CY189*1,IFERROR(SUBSTITUTE(PIMExport!CY189,".",",")*1,PIMExport!CY189))</f>
        <v>0</v>
      </c>
      <c r="CZ191" s="47">
        <f>IFERROR(PIMExport!CZ189*1,IFERROR(SUBSTITUTE(PIMExport!CZ189,".",",")*1,PIMExport!CZ189))</f>
        <v>14000</v>
      </c>
      <c r="DA191" s="47">
        <f>IFERROR(PIMExport!DA189*1,IFERROR(SUBSTITUTE(PIMExport!DA189,".",",")*1,PIMExport!DA189))</f>
        <v>300</v>
      </c>
      <c r="DB191" s="47">
        <f>IFERROR(PIMExport!DB189*1,IFERROR(SUBSTITUTE(PIMExport!DB189,".",",")*1,PIMExport!DB189))</f>
        <v>166</v>
      </c>
      <c r="DC191" s="47">
        <f>IFERROR(PIMExport!DC189*1,IFERROR(SUBSTITUTE(PIMExport!DC189,".",",")*1,PIMExport!DC189))</f>
        <v>17.43</v>
      </c>
      <c r="DD191" s="47">
        <f>IFERROR(PIMExport!DD189*1,IFERROR(SUBSTITUTE(PIMExport!DD189,".",",")*1,PIMExport!DD189))</f>
        <v>0</v>
      </c>
      <c r="DE191" s="47">
        <f>IFERROR(PIMExport!DE189*1,IFERROR(SUBSTITUTE(PIMExport!DE189,".",",")*1,PIMExport!DE189))</f>
        <v>0</v>
      </c>
      <c r="DF191" s="47">
        <f>IFERROR(PIMExport!DF189*1,IFERROR(SUBSTITUTE(PIMExport!DF189,".",",")*1,PIMExport!DF189))</f>
        <v>0</v>
      </c>
      <c r="DG191" s="47">
        <f>IFERROR(PIMExport!DG189*1,IFERROR(SUBSTITUTE(PIMExport!DG189,".",",")*1,PIMExport!DG189))</f>
        <v>0</v>
      </c>
      <c r="DH191" s="47" t="str">
        <f>IFERROR(PIMExport!DH189*1,IFERROR(SUBSTITUTE(PIMExport!DH189,".",",")*1,PIMExport!DH189))</f>
        <v>Equal to or better than 0.100 mm</v>
      </c>
      <c r="DI191" s="47">
        <f>IFERROR(PIMExport!DI189*1,IFERROR(SUBSTITUTE(PIMExport!DI189,".",",")*1,PIMExport!DI189))</f>
        <v>0</v>
      </c>
      <c r="DJ191" s="47" t="str">
        <f>IFERROR(PIMExport!DJ189*1,IFERROR(SUBSTITUTE(PIMExport!DJ189,".",",")*1,PIMExport!DJ189))</f>
        <v>86 x 75 mm</v>
      </c>
      <c r="DK191" s="47" t="str">
        <f>IFERROR(PIMExport!DK189*1,IFERROR(SUBSTITUTE(PIMExport!DK189,".",",")*1,PIMExport!DK189))</f>
        <v>20 mm</v>
      </c>
      <c r="DL191" s="47">
        <f>IFERROR(PIMExport!DL189*1,IFERROR(SUBSTITUTE(PIMExport!DL189,".",",")*1,PIMExport!DL189))</f>
        <v>218</v>
      </c>
      <c r="DM191" s="47">
        <f>IFERROR(PIMExport!DM189*1,IFERROR(SUBSTITUTE(PIMExport!DM189,".",",")*1,PIMExport!DM189))</f>
        <v>4228</v>
      </c>
      <c r="DN191" s="47">
        <f>IFERROR(PIMExport!DN189*1,IFERROR(SUBSTITUTE(PIMExport!DN189,".",",")*1,PIMExport!DN189))</f>
        <v>0</v>
      </c>
      <c r="DO191" s="47">
        <f>IFERROR(PIMExport!DO189*1,IFERROR(SUBSTITUTE(PIMExport!DO189,".",",")*1,PIMExport!DO189))</f>
        <v>0</v>
      </c>
    </row>
    <row r="192" spans="1:119">
      <c r="A192" s="47" t="str">
        <f>IFERROR(PIMExport!A190*1,IFERROR(SUBSTITUTE(PIMExport!A190,".",",")*1,PIMExport!A190))</f>
        <v>MF07S20Z250_D</v>
      </c>
      <c r="B192" s="47" t="str">
        <f>IFERROR(PIMExport!B190*1,IFERROR(SUBSTITUTE(PIMExport!B190,".",",")*1,PIMExport!B190))</f>
        <v>BallScrew</v>
      </c>
      <c r="C192" s="47" t="str">
        <f>IFERROR(PIMExport!C190*1,IFERROR(SUBSTITUTE(PIMExport!C190,".",",")*1,PIMExport!C190))</f>
        <v>Ball Guide</v>
      </c>
      <c r="D192" s="47">
        <f>IFERROR(PIMExport!D190*1,IFERROR(SUBSTITUTE(PIMExport!D190,".",",")*1,PIMExport!D190))</f>
        <v>3280</v>
      </c>
      <c r="E192" s="47">
        <f>IFERROR(PIMExport!E190*1,IFERROR(SUBSTITUTE(PIMExport!E190,".",",")*1,PIMExport!E190))</f>
        <v>2.5</v>
      </c>
      <c r="F192" s="47">
        <f>IFERROR(PIMExport!F190*1,IFERROR(SUBSTITUTE(PIMExport!F190,".",",")*1,PIMExport!F190))</f>
        <v>3.58</v>
      </c>
      <c r="G192" s="47">
        <f>IFERROR(PIMExport!G190*1,IFERROR(SUBSTITUTE(PIMExport!G190,".",",")*1,PIMExport!G190))</f>
        <v>6.9</v>
      </c>
      <c r="H192" s="47">
        <f>IFERROR(PIMExport!H190*1,IFERROR(SUBSTITUTE(PIMExport!H190,".",",")*1,PIMExport!H190))</f>
        <v>1.05</v>
      </c>
      <c r="I192" s="47">
        <f>IFERROR(PIMExport!I190*1,IFERROR(SUBSTITUTE(PIMExport!I190,".",",")*1,PIMExport!I190))</f>
        <v>250</v>
      </c>
      <c r="J192" s="47">
        <f>IFERROR(PIMExport!J190*1,IFERROR(SUBSTITUTE(PIMExport!J190,".",",")*1,PIMExport!J190))</f>
        <v>19</v>
      </c>
      <c r="K192" s="47">
        <f>IFERROR(PIMExport!K190*1,IFERROR(SUBSTITUTE(PIMExport!K190,".",",")*1,PIMExport!K190))</f>
        <v>55</v>
      </c>
      <c r="L192" s="47">
        <f>IFERROR(PIMExport!L190*1,IFERROR(SUBSTITUTE(PIMExport!L190,".",",")*1,PIMExport!L190))</f>
        <v>1.63E-4</v>
      </c>
      <c r="M192" s="47">
        <f>IFERROR(PIMExport!M190*1,IFERROR(SUBSTITUTE(PIMExport!M190,".",",")*1,PIMExport!M190))</f>
        <v>0.9</v>
      </c>
      <c r="N192" s="47">
        <f>IFERROR(PIMExport!N190*1,IFERROR(SUBSTITUTE(PIMExport!N190,".",",")*1,PIMExport!N190))</f>
        <v>99999</v>
      </c>
      <c r="O192" s="47">
        <f>IFERROR(PIMExport!O190*1,IFERROR(SUBSTITUTE(PIMExport!O190,".",",")*1,PIMExport!O190))</f>
        <v>99999</v>
      </c>
      <c r="P192" s="47">
        <f>IFERROR(PIMExport!P190*1,IFERROR(SUBSTITUTE(PIMExport!P190,".",",")*1,PIMExport!P190))</f>
        <v>500</v>
      </c>
      <c r="Q192" s="47">
        <f>IFERROR(PIMExport!Q190*1,IFERROR(SUBSTITUTE(PIMExport!Q190,".",",")*1,PIMExport!Q190))</f>
        <v>0.2</v>
      </c>
      <c r="R192" s="47">
        <f>IFERROR(PIMExport!R190*1,IFERROR(SUBSTITUTE(PIMExport!R190,".",",")*1,PIMExport!R190))</f>
        <v>0.2</v>
      </c>
      <c r="S192" s="47">
        <f>IFERROR(PIMExport!S190*1,IFERROR(SUBSTITUTE(PIMExport!S190,".",",")*1,PIMExport!S190))</f>
        <v>0.2</v>
      </c>
      <c r="T192" s="47">
        <f>IFERROR(PIMExport!T190*1,IFERROR(SUBSTITUTE(PIMExport!T190,".",",")*1,PIMExport!T190))</f>
        <v>2</v>
      </c>
      <c r="U192" s="47">
        <f>IFERROR(PIMExport!U190*1,IFERROR(SUBSTITUTE(PIMExport!U190,".",",")*1,PIMExport!U190))</f>
        <v>0.02</v>
      </c>
      <c r="V192" s="47">
        <f>IFERROR(PIMExport!V190*1,IFERROR(SUBSTITUTE(PIMExport!V190,".",",")*1,PIMExport!V190))</f>
        <v>0</v>
      </c>
      <c r="W192" s="47">
        <f>IFERROR(PIMExport!W190*1,IFERROR(SUBSTITUTE(PIMExport!W190,".",",")*1,PIMExport!W190))</f>
        <v>0</v>
      </c>
      <c r="X192" s="47">
        <f>IFERROR(PIMExport!X190*1,IFERROR(SUBSTITUTE(PIMExport!X190,".",",")*1,PIMExport!X190))</f>
        <v>0</v>
      </c>
      <c r="Y192" s="47">
        <f>IFERROR(PIMExport!Y190*1,IFERROR(SUBSTITUTE(PIMExport!Y190,".",",")*1,PIMExport!Y190))</f>
        <v>2500</v>
      </c>
      <c r="Z192" s="47">
        <f>IFERROR(PIMExport!Z190*1,IFERROR(SUBSTITUTE(PIMExport!Z190,".",",")*1,PIMExport!Z190))</f>
        <v>0</v>
      </c>
      <c r="AA192" s="47">
        <f>IFERROR(PIMExport!AA190*1,IFERROR(SUBSTITUTE(PIMExport!AA190,".",",")*1,PIMExport!AA190))</f>
        <v>0</v>
      </c>
      <c r="AB192" s="47">
        <f>IFERROR(PIMExport!AB190*1,IFERROR(SUBSTITUTE(PIMExport!AB190,".",",")*1,PIMExport!AB190))</f>
        <v>0</v>
      </c>
      <c r="AC192" s="47">
        <f>IFERROR(PIMExport!AC190*1,IFERROR(SUBSTITUTE(PIMExport!AC190,".",",")*1,PIMExport!AC190))</f>
        <v>0</v>
      </c>
      <c r="AD192" s="47">
        <f>IFERROR(PIMExport!AD190*1,IFERROR(SUBSTITUTE(PIMExport!AD190,".",",")*1,PIMExport!AD190))</f>
        <v>0</v>
      </c>
      <c r="AE192" s="47">
        <f>IFERROR(PIMExport!AE190*1,IFERROR(SUBSTITUTE(PIMExport!AE190,".",",")*1,PIMExport!AE190))</f>
        <v>1500</v>
      </c>
      <c r="AF192" s="47">
        <f>IFERROR(PIMExport!AF190*1,IFERROR(SUBSTITUTE(PIMExport!AF190,".",",")*1,PIMExport!AF190))</f>
        <v>1500</v>
      </c>
      <c r="AG192" s="47">
        <f>IFERROR(PIMExport!AG190*1,IFERROR(SUBSTITUTE(PIMExport!AG190,".",",")*1,PIMExport!AG190))</f>
        <v>18</v>
      </c>
      <c r="AH192" s="47">
        <f>IFERROR(PIMExport!AH190*1,IFERROR(SUBSTITUTE(PIMExport!AH190,".",",")*1,PIMExport!AH190))</f>
        <v>0</v>
      </c>
      <c r="AI192" s="47">
        <f>IFERROR(PIMExport!AI190*1,IFERROR(SUBSTITUTE(PIMExport!AI190,".",",")*1,PIMExport!AI190))</f>
        <v>0</v>
      </c>
      <c r="AJ192" s="47">
        <f>IFERROR(PIMExport!AJ190*1,IFERROR(SUBSTITUTE(PIMExport!AJ190,".",",")*1,PIMExport!AJ190))</f>
        <v>1.5</v>
      </c>
      <c r="AK192" s="47">
        <f>IFERROR(PIMExport!AK190*1,IFERROR(SUBSTITUTE(PIMExport!AK190,".",",")*1,PIMExport!AK190))</f>
        <v>1.5</v>
      </c>
      <c r="AL192" s="47">
        <f>IFERROR(PIMExport!AL190*1,IFERROR(SUBSTITUTE(PIMExport!AL190,".",",")*1,PIMExport!AL190))</f>
        <v>1</v>
      </c>
      <c r="AM192" s="47">
        <f>IFERROR(PIMExport!AM190*1,IFERROR(SUBSTITUTE(PIMExport!AM190,".",",")*1,PIMExport!AM190))</f>
        <v>8</v>
      </c>
      <c r="AN192" s="47">
        <f>IFERROR(PIMExport!AN190*1,IFERROR(SUBSTITUTE(PIMExport!AN190,".",",")*1,PIMExport!AN190))</f>
        <v>2</v>
      </c>
      <c r="AO192" s="47">
        <f>IFERROR(PIMExport!AO190*1,IFERROR(SUBSTITUTE(PIMExport!AO190,".",",")*1,PIMExport!AO190))</f>
        <v>14300</v>
      </c>
      <c r="AP192" s="47">
        <f>IFERROR(PIMExport!AP190*1,IFERROR(SUBSTITUTE(PIMExport!AP190,".",",")*1,PIMExport!AP190))</f>
        <v>0</v>
      </c>
      <c r="AQ192" s="47">
        <f>IFERROR(PIMExport!AQ190*1,IFERROR(SUBSTITUTE(PIMExport!AQ190,".",",")*1,PIMExport!AQ190))</f>
        <v>0</v>
      </c>
      <c r="AR192" s="47">
        <f>IFERROR(PIMExport!AR190*1,IFERROR(SUBSTITUTE(PIMExport!AR190,".",",")*1,PIMExport!AR190))</f>
        <v>0</v>
      </c>
      <c r="AS192" s="47">
        <f>IFERROR(PIMExport!AS190*1,IFERROR(SUBSTITUTE(PIMExport!AS190,".",",")*1,PIMExport!AS190))</f>
        <v>0</v>
      </c>
      <c r="AT192" s="47">
        <f>IFERROR(PIMExport!AT190*1,IFERROR(SUBSTITUTE(PIMExport!AT190,".",",")*1,PIMExport!AT190))</f>
        <v>0</v>
      </c>
      <c r="AU192" s="47">
        <f>IFERROR(PIMExport!AU190*1,IFERROR(SUBSTITUTE(PIMExport!AU190,".",",")*1,PIMExport!AU190))</f>
        <v>0</v>
      </c>
      <c r="AV192" s="47">
        <f>IFERROR(PIMExport!AV190*1,IFERROR(SUBSTITUTE(PIMExport!AV190,".",",")*1,PIMExport!AV190))</f>
        <v>0</v>
      </c>
      <c r="AW192" s="47">
        <f>IFERROR(PIMExport!AW190*1,IFERROR(SUBSTITUTE(PIMExport!AW190,".",",")*1,PIMExport!AW190))</f>
        <v>0</v>
      </c>
      <c r="AX192" s="47">
        <f>IFERROR(PIMExport!AX190*1,IFERROR(SUBSTITUTE(PIMExport!AX190,".",",")*1,PIMExport!AX190))</f>
        <v>0</v>
      </c>
      <c r="AY192" s="47">
        <f>IFERROR(PIMExport!AY190*1,IFERROR(SUBSTITUTE(PIMExport!AY190,".",",")*1,PIMExport!AY190))</f>
        <v>0</v>
      </c>
      <c r="AZ192" s="47">
        <f>IFERROR(PIMExport!AZ190*1,IFERROR(SUBSTITUTE(PIMExport!AZ190,".",",")*1,PIMExport!AZ190))</f>
        <v>14000</v>
      </c>
      <c r="BA192" s="47">
        <f>IFERROR(PIMExport!BA190*1,IFERROR(SUBSTITUTE(PIMExport!BA190,".",",")*1,PIMExport!BA190))</f>
        <v>0</v>
      </c>
      <c r="BB192" s="47">
        <f>IFERROR(PIMExport!BB190*1,IFERROR(SUBSTITUTE(PIMExport!BB190,".",",")*1,PIMExport!BB190))</f>
        <v>0</v>
      </c>
      <c r="BC192" s="47">
        <f>IFERROR(PIMExport!BC190*1,IFERROR(SUBSTITUTE(PIMExport!BC190,".",",")*1,PIMExport!BC190))</f>
        <v>0</v>
      </c>
      <c r="BD192" s="47">
        <f>IFERROR(PIMExport!BD190*1,IFERROR(SUBSTITUTE(PIMExport!BD190,".",",")*1,PIMExport!BD190))</f>
        <v>0</v>
      </c>
      <c r="BE192" s="47">
        <f>IFERROR(PIMExport!BE190*1,IFERROR(SUBSTITUTE(PIMExport!BE190,".",",")*1,PIMExport!BE190))</f>
        <v>0</v>
      </c>
      <c r="BF192" s="47">
        <f>IFERROR(PIMExport!BF190*1,IFERROR(SUBSTITUTE(PIMExport!BF190,".",",")*1,PIMExport!BF190))</f>
        <v>75</v>
      </c>
      <c r="BG192" s="47">
        <f>IFERROR(PIMExport!BG190*1,IFERROR(SUBSTITUTE(PIMExport!BG190,".",",")*1,PIMExport!BG190))</f>
        <v>470</v>
      </c>
      <c r="BH192" s="47">
        <f>IFERROR(PIMExport!BH190*1,IFERROR(SUBSTITUTE(PIMExport!BH190,".",",")*1,PIMExport!BH190))</f>
        <v>0</v>
      </c>
      <c r="BI192" s="47">
        <f>IFERROR(PIMExport!BI190*1,IFERROR(SUBSTITUTE(PIMExport!BI190,".",",")*1,PIMExport!BI190))</f>
        <v>0</v>
      </c>
      <c r="BJ192" s="47">
        <f>IFERROR(PIMExport!BJ190*1,IFERROR(SUBSTITUTE(PIMExport!BJ190,".",",")*1,PIMExport!BJ190))</f>
        <v>0</v>
      </c>
      <c r="BK192" s="47">
        <f>IFERROR(PIMExport!BK190*1,IFERROR(SUBSTITUTE(PIMExport!BK190,".",",")*1,PIMExport!BK190))</f>
        <v>0</v>
      </c>
      <c r="BL192" s="47">
        <f>IFERROR(PIMExport!BL190*1,IFERROR(SUBSTITUTE(PIMExport!BL190,".",",")*1,PIMExport!BL190))</f>
        <v>0</v>
      </c>
      <c r="BM192" s="47">
        <f>IFERROR(PIMExport!BM190*1,IFERROR(SUBSTITUTE(PIMExport!BM190,".",",")*1,PIMExport!BM190))</f>
        <v>0</v>
      </c>
      <c r="BN192" s="47">
        <f>IFERROR(PIMExport!BN190*1,IFERROR(SUBSTITUTE(PIMExport!BN190,".",",")*1,PIMExport!BN190))</f>
        <v>0</v>
      </c>
      <c r="BO192" s="47">
        <f>IFERROR(PIMExport!BO190*1,IFERROR(SUBSTITUTE(PIMExport!BO190,".",",")*1,PIMExport!BO190))</f>
        <v>0</v>
      </c>
      <c r="BP192" s="47">
        <f>IFERROR(PIMExport!BP190*1,IFERROR(SUBSTITUTE(PIMExport!BP190,".",",")*1,PIMExport!BP190))</f>
        <v>0</v>
      </c>
      <c r="BQ192" s="47">
        <f>IFERROR(PIMExport!BQ190*1,IFERROR(SUBSTITUTE(PIMExport!BQ190,".",",")*1,PIMExport!BQ190))</f>
        <v>0</v>
      </c>
      <c r="BR192" s="47">
        <f>IFERROR(PIMExport!BR190*1,IFERROR(SUBSTITUTE(PIMExport!BR190,".",",")*1,PIMExport!BR190))</f>
        <v>0</v>
      </c>
      <c r="BS192" s="47">
        <f>IFERROR(PIMExport!BS190*1,IFERROR(SUBSTITUTE(PIMExport!BS190,".",",")*1,PIMExport!BS190))</f>
        <v>0</v>
      </c>
      <c r="BT192" s="47">
        <f>IFERROR(PIMExport!BT190*1,IFERROR(SUBSTITUTE(PIMExport!BT190,".",",")*1,PIMExport!BT190))</f>
        <v>0</v>
      </c>
      <c r="BU192" s="47">
        <f>IFERROR(PIMExport!BU190*1,IFERROR(SUBSTITUTE(PIMExport!BU190,".",",")*1,PIMExport!BU190))</f>
        <v>0</v>
      </c>
      <c r="BV192" s="47">
        <f>IFERROR(PIMExport!BV190*1,IFERROR(SUBSTITUTE(PIMExport!BV190,".",",")*1,PIMExport!BV190))</f>
        <v>0</v>
      </c>
      <c r="BW192" s="47">
        <f>IFERROR(PIMExport!BW190*1,IFERROR(SUBSTITUTE(PIMExport!BW190,".",",")*1,PIMExport!BW190))</f>
        <v>0</v>
      </c>
      <c r="BX192" s="47">
        <f>IFERROR(PIMExport!BX190*1,IFERROR(SUBSTITUTE(PIMExport!BX190,".",",")*1,PIMExport!BX190))</f>
        <v>0</v>
      </c>
      <c r="BY192" s="47">
        <f>IFERROR(PIMExport!BY190*1,IFERROR(SUBSTITUTE(PIMExport!BY190,".",",")*1,PIMExport!BY190))</f>
        <v>0</v>
      </c>
      <c r="BZ192" s="47">
        <f>IFERROR(PIMExport!BZ190*1,IFERROR(SUBSTITUTE(PIMExport!BZ190,".",",")*1,PIMExport!BZ190))</f>
        <v>0</v>
      </c>
      <c r="CA192" s="47">
        <f>IFERROR(PIMExport!CA190*1,IFERROR(SUBSTITUTE(PIMExport!CA190,".",",")*1,PIMExport!CA190))</f>
        <v>0</v>
      </c>
      <c r="CB192" s="47">
        <f>IFERROR(PIMExport!CB190*1,IFERROR(SUBSTITUTE(PIMExport!CB190,".",",")*1,PIMExport!CB190))</f>
        <v>0</v>
      </c>
      <c r="CC192" s="47">
        <f>IFERROR(PIMExport!CC190*1,IFERROR(SUBSTITUTE(PIMExport!CC190,".",",")*1,PIMExport!CC190))</f>
        <v>0</v>
      </c>
      <c r="CD192" s="47">
        <f>IFERROR(PIMExport!CD190*1,IFERROR(SUBSTITUTE(PIMExport!CD190,".",",")*1,PIMExport!CD190))</f>
        <v>0</v>
      </c>
      <c r="CE192" s="47">
        <f>IFERROR(PIMExport!CE190*1,IFERROR(SUBSTITUTE(PIMExport!CE190,".",",")*1,PIMExport!CE190))</f>
        <v>0</v>
      </c>
      <c r="CF192" s="47">
        <f>IFERROR(PIMExport!CF190*1,IFERROR(SUBSTITUTE(PIMExport!CF190,".",",")*1,PIMExport!CF190))</f>
        <v>0</v>
      </c>
      <c r="CG192" s="47">
        <f>IFERROR(PIMExport!CG190*1,IFERROR(SUBSTITUTE(PIMExport!CG190,".",",")*1,PIMExport!CG190))</f>
        <v>0</v>
      </c>
      <c r="CH192" s="47">
        <f>IFERROR(PIMExport!CH190*1,IFERROR(SUBSTITUTE(PIMExport!CH190,".",",")*1,PIMExport!CH190))</f>
        <v>0</v>
      </c>
      <c r="CI192" s="47">
        <f>IFERROR(PIMExport!CI190*1,IFERROR(SUBSTITUTE(PIMExport!CI190,".",",")*1,PIMExport!CI190))</f>
        <v>0</v>
      </c>
      <c r="CJ192" s="47">
        <f>IFERROR(PIMExport!CJ190*1,IFERROR(SUBSTITUTE(PIMExport!CJ190,".",",")*1,PIMExport!CJ190))</f>
        <v>0</v>
      </c>
      <c r="CK192" s="47">
        <f>IFERROR(PIMExport!CK190*1,IFERROR(SUBSTITUTE(PIMExport!CK190,".",",")*1,PIMExport!CK190))</f>
        <v>0</v>
      </c>
      <c r="CL192" s="47">
        <f>IFERROR(PIMExport!CL190*1,IFERROR(SUBSTITUTE(PIMExport!CL190,".",",")*1,PIMExport!CL190))</f>
        <v>0</v>
      </c>
      <c r="CM192" s="47">
        <f>IFERROR(PIMExport!CM190*1,IFERROR(SUBSTITUTE(PIMExport!CM190,".",",")*1,PIMExport!CM190))</f>
        <v>0</v>
      </c>
      <c r="CN192" s="47">
        <f>IFERROR(PIMExport!CN190*1,IFERROR(SUBSTITUTE(PIMExport!CN190,".",",")*1,PIMExport!CN190))</f>
        <v>0</v>
      </c>
      <c r="CO192" s="47">
        <f>IFERROR(PIMExport!CO190*1,IFERROR(SUBSTITUTE(PIMExport!CO190,".",",")*1,PIMExport!CO190))</f>
        <v>0</v>
      </c>
      <c r="CP192" s="47">
        <f>IFERROR(PIMExport!CP190*1,IFERROR(SUBSTITUTE(PIMExport!CP190,".",",")*1,PIMExport!CP190))</f>
        <v>0</v>
      </c>
      <c r="CQ192" s="47">
        <f>IFERROR(PIMExport!CQ190*1,IFERROR(SUBSTITUTE(PIMExport!CQ190,".",",")*1,PIMExport!CQ190))</f>
        <v>0</v>
      </c>
      <c r="CR192" s="47">
        <f>IFERROR(PIMExport!CR190*1,IFERROR(SUBSTITUTE(PIMExport!CR190,".",",")*1,PIMExport!CR190))</f>
        <v>0</v>
      </c>
      <c r="CS192" s="47">
        <f>IFERROR(PIMExport!CS190*1,IFERROR(SUBSTITUTE(PIMExport!CS190,".",",")*1,PIMExport!CS190))</f>
        <v>0</v>
      </c>
      <c r="CT192" s="47">
        <f>IFERROR(PIMExport!CT190*1,IFERROR(SUBSTITUTE(PIMExport!CT190,".",",")*1,PIMExport!CT190))</f>
        <v>0</v>
      </c>
      <c r="CU192" s="47">
        <f>IFERROR(PIMExport!CU190*1,IFERROR(SUBSTITUTE(PIMExport!CU190,".",",")*1,PIMExport!CU190))</f>
        <v>20</v>
      </c>
      <c r="CV192" s="47">
        <f>IFERROR(PIMExport!CV190*1,IFERROR(SUBSTITUTE(PIMExport!CV190,".",",")*1,PIMExport!CV190))</f>
        <v>10400</v>
      </c>
      <c r="CW192" s="47">
        <f>IFERROR(PIMExport!CW190*1,IFERROR(SUBSTITUTE(PIMExport!CW190,".",",")*1,PIMExport!CW190))</f>
        <v>1.6000000000000001E-4</v>
      </c>
      <c r="CX192" s="47">
        <f>IFERROR(PIMExport!CX190*1,IFERROR(SUBSTITUTE(PIMExport!CX190,".",",")*1,PIMExport!CX190))</f>
        <v>0</v>
      </c>
      <c r="CY192" s="47">
        <f>IFERROR(PIMExport!CY190*1,IFERROR(SUBSTITUTE(PIMExport!CY190,".",",")*1,PIMExport!CY190))</f>
        <v>0</v>
      </c>
      <c r="CZ192" s="47">
        <f>IFERROR(PIMExport!CZ190*1,IFERROR(SUBSTITUTE(PIMExport!CZ190,".",",")*1,PIMExport!CZ190))</f>
        <v>14000</v>
      </c>
      <c r="DA192" s="47">
        <f>IFERROR(PIMExport!DA190*1,IFERROR(SUBSTITUTE(PIMExport!DA190,".",",")*1,PIMExport!DA190))</f>
        <v>300</v>
      </c>
      <c r="DB192" s="47">
        <f>IFERROR(PIMExport!DB190*1,IFERROR(SUBSTITUTE(PIMExport!DB190,".",",")*1,PIMExport!DB190))</f>
        <v>166</v>
      </c>
      <c r="DC192" s="47">
        <f>IFERROR(PIMExport!DC190*1,IFERROR(SUBSTITUTE(PIMExport!DC190,".",",")*1,PIMExport!DC190))</f>
        <v>17.43</v>
      </c>
      <c r="DD192" s="47">
        <f>IFERROR(PIMExport!DD190*1,IFERROR(SUBSTITUTE(PIMExport!DD190,".",",")*1,PIMExport!DD190))</f>
        <v>2</v>
      </c>
      <c r="DE192" s="47">
        <f>IFERROR(PIMExport!DE190*1,IFERROR(SUBSTITUTE(PIMExport!DE190,".",",")*1,PIMExport!DE190))</f>
        <v>0</v>
      </c>
      <c r="DF192" s="47">
        <f>IFERROR(PIMExport!DF190*1,IFERROR(SUBSTITUTE(PIMExport!DF190,".",",")*1,PIMExport!DF190))</f>
        <v>0</v>
      </c>
      <c r="DG192" s="47">
        <f>IFERROR(PIMExport!DG190*1,IFERROR(SUBSTITUTE(PIMExport!DG190,".",",")*1,PIMExport!DG190))</f>
        <v>0</v>
      </c>
      <c r="DH192" s="47" t="str">
        <f>IFERROR(PIMExport!DH190*1,IFERROR(SUBSTITUTE(PIMExport!DH190,".",",")*1,PIMExport!DH190))</f>
        <v>Equal to or better than 0.100 mm</v>
      </c>
      <c r="DI192" s="47">
        <f>IFERROR(PIMExport!DI190*1,IFERROR(SUBSTITUTE(PIMExport!DI190,".",",")*1,PIMExport!DI190))</f>
        <v>0</v>
      </c>
      <c r="DJ192" s="47" t="str">
        <f>IFERROR(PIMExport!DJ190*1,IFERROR(SUBSTITUTE(PIMExport!DJ190,".",",")*1,PIMExport!DJ190))</f>
        <v>86 x 75 mm</v>
      </c>
      <c r="DK192" s="47" t="str">
        <f>IFERROR(PIMExport!DK190*1,IFERROR(SUBSTITUTE(PIMExport!DK190,".",",")*1,PIMExport!DK190))</f>
        <v>20 mm</v>
      </c>
      <c r="DL192" s="47">
        <f>IFERROR(PIMExport!DL190*1,IFERROR(SUBSTITUTE(PIMExport!DL190,".",",")*1,PIMExport!DL190))</f>
        <v>468</v>
      </c>
      <c r="DM192" s="47">
        <f>IFERROR(PIMExport!DM190*1,IFERROR(SUBSTITUTE(PIMExport!DM190,".",",")*1,PIMExport!DM190))</f>
        <v>4470</v>
      </c>
      <c r="DN192" s="47">
        <f>IFERROR(PIMExport!DN190*1,IFERROR(SUBSTITUTE(PIMExport!DN190,".",",")*1,PIMExport!DN190))</f>
        <v>0</v>
      </c>
      <c r="DO192" s="47">
        <f>IFERROR(PIMExport!DO190*1,IFERROR(SUBSTITUTE(PIMExport!DO190,".",",")*1,PIMExport!DO190))</f>
        <v>0</v>
      </c>
    </row>
    <row r="193" spans="1:119">
      <c r="A193" s="47" t="str">
        <f>IFERROR(PIMExport!A191*1,IFERROR(SUBSTITUTE(PIMExport!A191,".",",")*1,PIMExport!A191))</f>
        <v>MF07S20Z250_S</v>
      </c>
      <c r="B193" s="47" t="str">
        <f>IFERROR(PIMExport!B191*1,IFERROR(SUBSTITUTE(PIMExport!B191,".",",")*1,PIMExport!B191))</f>
        <v>BallScrew</v>
      </c>
      <c r="C193" s="47" t="str">
        <f>IFERROR(PIMExport!C191*1,IFERROR(SUBSTITUTE(PIMExport!C191,".",",")*1,PIMExport!C191))</f>
        <v>Ball Guide</v>
      </c>
      <c r="D193" s="47">
        <f>IFERROR(PIMExport!D191*1,IFERROR(SUBSTITUTE(PIMExport!D191,".",",")*1,PIMExport!D191))</f>
        <v>3412</v>
      </c>
      <c r="E193" s="47">
        <f>IFERROR(PIMExport!E191*1,IFERROR(SUBSTITUTE(PIMExport!E191,".",",")*1,PIMExport!E191))</f>
        <v>2.5</v>
      </c>
      <c r="F193" s="47">
        <f>IFERROR(PIMExport!F191*1,IFERROR(SUBSTITUTE(PIMExport!F191,".",",")*1,PIMExport!F191))</f>
        <v>1.7</v>
      </c>
      <c r="G193" s="47">
        <f>IFERROR(PIMExport!G191*1,IFERROR(SUBSTITUTE(PIMExport!G191,".",",")*1,PIMExport!G191))</f>
        <v>6.9</v>
      </c>
      <c r="H193" s="47">
        <f>IFERROR(PIMExport!H191*1,IFERROR(SUBSTITUTE(PIMExport!H191,".",",")*1,PIMExport!H191))</f>
        <v>1.05</v>
      </c>
      <c r="I193" s="47">
        <f>IFERROR(PIMExport!I191*1,IFERROR(SUBSTITUTE(PIMExport!I191,".",",")*1,PIMExport!I191))</f>
        <v>250</v>
      </c>
      <c r="J193" s="47">
        <f>IFERROR(PIMExport!J191*1,IFERROR(SUBSTITUTE(PIMExport!J191,".",",")*1,PIMExport!J191))</f>
        <v>19</v>
      </c>
      <c r="K193" s="47">
        <f>IFERROR(PIMExport!K191*1,IFERROR(SUBSTITUTE(PIMExport!K191,".",",")*1,PIMExport!K191))</f>
        <v>55</v>
      </c>
      <c r="L193" s="47">
        <f>IFERROR(PIMExport!L191*1,IFERROR(SUBSTITUTE(PIMExport!L191,".",",")*1,PIMExport!L191))</f>
        <v>1.63E-4</v>
      </c>
      <c r="M193" s="47">
        <f>IFERROR(PIMExport!M191*1,IFERROR(SUBSTITUTE(PIMExport!M191,".",",")*1,PIMExport!M191))</f>
        <v>0.9</v>
      </c>
      <c r="N193" s="47">
        <f>IFERROR(PIMExport!N191*1,IFERROR(SUBSTITUTE(PIMExport!N191,".",",")*1,PIMExport!N191))</f>
        <v>99999</v>
      </c>
      <c r="O193" s="47">
        <f>IFERROR(PIMExport!O191*1,IFERROR(SUBSTITUTE(PIMExport!O191,".",",")*1,PIMExport!O191))</f>
        <v>99999</v>
      </c>
      <c r="P193" s="47">
        <f>IFERROR(PIMExport!P191*1,IFERROR(SUBSTITUTE(PIMExport!P191,".",",")*1,PIMExport!P191))</f>
        <v>500</v>
      </c>
      <c r="Q193" s="47">
        <f>IFERROR(PIMExport!Q191*1,IFERROR(SUBSTITUTE(PIMExport!Q191,".",",")*1,PIMExport!Q191))</f>
        <v>0.2</v>
      </c>
      <c r="R193" s="47">
        <f>IFERROR(PIMExport!R191*1,IFERROR(SUBSTITUTE(PIMExport!R191,".",",")*1,PIMExport!R191))</f>
        <v>0.2</v>
      </c>
      <c r="S193" s="47">
        <f>IFERROR(PIMExport!S191*1,IFERROR(SUBSTITUTE(PIMExport!S191,".",",")*1,PIMExport!S191))</f>
        <v>0.2</v>
      </c>
      <c r="T193" s="47">
        <f>IFERROR(PIMExport!T191*1,IFERROR(SUBSTITUTE(PIMExport!T191,".",",")*1,PIMExport!T191))</f>
        <v>2</v>
      </c>
      <c r="U193" s="47">
        <f>IFERROR(PIMExport!U191*1,IFERROR(SUBSTITUTE(PIMExport!U191,".",",")*1,PIMExport!U191))</f>
        <v>0.02</v>
      </c>
      <c r="V193" s="47">
        <f>IFERROR(PIMExport!V191*1,IFERROR(SUBSTITUTE(PIMExport!V191,".",",")*1,PIMExport!V191))</f>
        <v>0</v>
      </c>
      <c r="W193" s="47">
        <f>IFERROR(PIMExport!W191*1,IFERROR(SUBSTITUTE(PIMExport!W191,".",",")*1,PIMExport!W191))</f>
        <v>0</v>
      </c>
      <c r="X193" s="47">
        <f>IFERROR(PIMExport!X191*1,IFERROR(SUBSTITUTE(PIMExport!X191,".",",")*1,PIMExport!X191))</f>
        <v>0</v>
      </c>
      <c r="Y193" s="47">
        <f>IFERROR(PIMExport!Y191*1,IFERROR(SUBSTITUTE(PIMExport!Y191,".",",")*1,PIMExport!Y191))</f>
        <v>2500</v>
      </c>
      <c r="Z193" s="47">
        <f>IFERROR(PIMExport!Z191*1,IFERROR(SUBSTITUTE(PIMExport!Z191,".",",")*1,PIMExport!Z191))</f>
        <v>0</v>
      </c>
      <c r="AA193" s="47">
        <f>IFERROR(PIMExport!AA191*1,IFERROR(SUBSTITUTE(PIMExport!AA191,".",",")*1,PIMExport!AA191))</f>
        <v>0</v>
      </c>
      <c r="AB193" s="47">
        <f>IFERROR(PIMExport!AB191*1,IFERROR(SUBSTITUTE(PIMExport!AB191,".",",")*1,PIMExport!AB191))</f>
        <v>0</v>
      </c>
      <c r="AC193" s="47">
        <f>IFERROR(PIMExport!AC191*1,IFERROR(SUBSTITUTE(PIMExport!AC191,".",",")*1,PIMExport!AC191))</f>
        <v>0</v>
      </c>
      <c r="AD193" s="47">
        <f>IFERROR(PIMExport!AD191*1,IFERROR(SUBSTITUTE(PIMExport!AD191,".",",")*1,PIMExport!AD191))</f>
        <v>0</v>
      </c>
      <c r="AE193" s="47">
        <f>IFERROR(PIMExport!AE191*1,IFERROR(SUBSTITUTE(PIMExport!AE191,".",",")*1,PIMExport!AE191))</f>
        <v>1500</v>
      </c>
      <c r="AF193" s="47">
        <f>IFERROR(PIMExport!AF191*1,IFERROR(SUBSTITUTE(PIMExport!AF191,".",",")*1,PIMExport!AF191))</f>
        <v>1500</v>
      </c>
      <c r="AG193" s="47">
        <f>IFERROR(PIMExport!AG191*1,IFERROR(SUBSTITUTE(PIMExport!AG191,".",",")*1,PIMExport!AG191))</f>
        <v>18</v>
      </c>
      <c r="AH193" s="47">
        <f>IFERROR(PIMExport!AH191*1,IFERROR(SUBSTITUTE(PIMExport!AH191,".",",")*1,PIMExport!AH191))</f>
        <v>0</v>
      </c>
      <c r="AI193" s="47">
        <f>IFERROR(PIMExport!AI191*1,IFERROR(SUBSTITUTE(PIMExport!AI191,".",",")*1,PIMExport!AI191))</f>
        <v>0</v>
      </c>
      <c r="AJ193" s="47">
        <f>IFERROR(PIMExport!AJ191*1,IFERROR(SUBSTITUTE(PIMExport!AJ191,".",",")*1,PIMExport!AJ191))</f>
        <v>1.5</v>
      </c>
      <c r="AK193" s="47">
        <f>IFERROR(PIMExport!AK191*1,IFERROR(SUBSTITUTE(PIMExport!AK191,".",",")*1,PIMExport!AK191))</f>
        <v>1.5</v>
      </c>
      <c r="AL193" s="47">
        <f>IFERROR(PIMExport!AL191*1,IFERROR(SUBSTITUTE(PIMExport!AL191,".",",")*1,PIMExport!AL191))</f>
        <v>1</v>
      </c>
      <c r="AM193" s="47">
        <f>IFERROR(PIMExport!AM191*1,IFERROR(SUBSTITUTE(PIMExport!AM191,".",",")*1,PIMExport!AM191))</f>
        <v>8</v>
      </c>
      <c r="AN193" s="47">
        <f>IFERROR(PIMExport!AN191*1,IFERROR(SUBSTITUTE(PIMExport!AN191,".",",")*1,PIMExport!AN191))</f>
        <v>2</v>
      </c>
      <c r="AO193" s="47">
        <f>IFERROR(PIMExport!AO191*1,IFERROR(SUBSTITUTE(PIMExport!AO191,".",",")*1,PIMExport!AO191))</f>
        <v>14300</v>
      </c>
      <c r="AP193" s="47">
        <f>IFERROR(PIMExport!AP191*1,IFERROR(SUBSTITUTE(PIMExport!AP191,".",",")*1,PIMExport!AP191))</f>
        <v>0</v>
      </c>
      <c r="AQ193" s="47">
        <f>IFERROR(PIMExport!AQ191*1,IFERROR(SUBSTITUTE(PIMExport!AQ191,".",",")*1,PIMExport!AQ191))</f>
        <v>0</v>
      </c>
      <c r="AR193" s="47">
        <f>IFERROR(PIMExport!AR191*1,IFERROR(SUBSTITUTE(PIMExport!AR191,".",",")*1,PIMExport!AR191))</f>
        <v>0</v>
      </c>
      <c r="AS193" s="47">
        <f>IFERROR(PIMExport!AS191*1,IFERROR(SUBSTITUTE(PIMExport!AS191,".",",")*1,PIMExport!AS191))</f>
        <v>0</v>
      </c>
      <c r="AT193" s="47">
        <f>IFERROR(PIMExport!AT191*1,IFERROR(SUBSTITUTE(PIMExport!AT191,".",",")*1,PIMExport!AT191))</f>
        <v>0</v>
      </c>
      <c r="AU193" s="47">
        <f>IFERROR(PIMExport!AU191*1,IFERROR(SUBSTITUTE(PIMExport!AU191,".",",")*1,PIMExport!AU191))</f>
        <v>0</v>
      </c>
      <c r="AV193" s="47">
        <f>IFERROR(PIMExport!AV191*1,IFERROR(SUBSTITUTE(PIMExport!AV191,".",",")*1,PIMExport!AV191))</f>
        <v>0</v>
      </c>
      <c r="AW193" s="47">
        <f>IFERROR(PIMExport!AW191*1,IFERROR(SUBSTITUTE(PIMExport!AW191,".",",")*1,PIMExport!AW191))</f>
        <v>0</v>
      </c>
      <c r="AX193" s="47">
        <f>IFERROR(PIMExport!AX191*1,IFERROR(SUBSTITUTE(PIMExport!AX191,".",",")*1,PIMExport!AX191))</f>
        <v>0</v>
      </c>
      <c r="AY193" s="47">
        <f>IFERROR(PIMExport!AY191*1,IFERROR(SUBSTITUTE(PIMExport!AY191,".",",")*1,PIMExport!AY191))</f>
        <v>0</v>
      </c>
      <c r="AZ193" s="47">
        <f>IFERROR(PIMExport!AZ191*1,IFERROR(SUBSTITUTE(PIMExport!AZ191,".",",")*1,PIMExport!AZ191))</f>
        <v>14000</v>
      </c>
      <c r="BA193" s="47">
        <f>IFERROR(PIMExport!BA191*1,IFERROR(SUBSTITUTE(PIMExport!BA191,".",",")*1,PIMExport!BA191))</f>
        <v>0</v>
      </c>
      <c r="BB193" s="47">
        <f>IFERROR(PIMExport!BB191*1,IFERROR(SUBSTITUTE(PIMExport!BB191,".",",")*1,PIMExport!BB191))</f>
        <v>0</v>
      </c>
      <c r="BC193" s="47">
        <f>IFERROR(PIMExport!BC191*1,IFERROR(SUBSTITUTE(PIMExport!BC191,".",",")*1,PIMExport!BC191))</f>
        <v>0</v>
      </c>
      <c r="BD193" s="47">
        <f>IFERROR(PIMExport!BD191*1,IFERROR(SUBSTITUTE(PIMExport!BD191,".",",")*1,PIMExport!BD191))</f>
        <v>0</v>
      </c>
      <c r="BE193" s="47">
        <f>IFERROR(PIMExport!BE191*1,IFERROR(SUBSTITUTE(PIMExport!BE191,".",",")*1,PIMExport!BE191))</f>
        <v>0</v>
      </c>
      <c r="BF193" s="47">
        <f>IFERROR(PIMExport!BF191*1,IFERROR(SUBSTITUTE(PIMExport!BF191,".",",")*1,PIMExport!BF191))</f>
        <v>75</v>
      </c>
      <c r="BG193" s="47">
        <f>IFERROR(PIMExport!BG191*1,IFERROR(SUBSTITUTE(PIMExport!BG191,".",",")*1,PIMExport!BG191))</f>
        <v>338</v>
      </c>
      <c r="BH193" s="47">
        <f>IFERROR(PIMExport!BH191*1,IFERROR(SUBSTITUTE(PIMExport!BH191,".",",")*1,PIMExport!BH191))</f>
        <v>0</v>
      </c>
      <c r="BI193" s="47">
        <f>IFERROR(PIMExport!BI191*1,IFERROR(SUBSTITUTE(PIMExport!BI191,".",",")*1,PIMExport!BI191))</f>
        <v>0</v>
      </c>
      <c r="BJ193" s="47">
        <f>IFERROR(PIMExport!BJ191*1,IFERROR(SUBSTITUTE(PIMExport!BJ191,".",",")*1,PIMExport!BJ191))</f>
        <v>0</v>
      </c>
      <c r="BK193" s="47">
        <f>IFERROR(PIMExport!BK191*1,IFERROR(SUBSTITUTE(PIMExport!BK191,".",",")*1,PIMExport!BK191))</f>
        <v>0</v>
      </c>
      <c r="BL193" s="47">
        <f>IFERROR(PIMExport!BL191*1,IFERROR(SUBSTITUTE(PIMExport!BL191,".",",")*1,PIMExport!BL191))</f>
        <v>0</v>
      </c>
      <c r="BM193" s="47">
        <f>IFERROR(PIMExport!BM191*1,IFERROR(SUBSTITUTE(PIMExport!BM191,".",",")*1,PIMExport!BM191))</f>
        <v>0</v>
      </c>
      <c r="BN193" s="47">
        <f>IFERROR(PIMExport!BN191*1,IFERROR(SUBSTITUTE(PIMExport!BN191,".",",")*1,PIMExport!BN191))</f>
        <v>0</v>
      </c>
      <c r="BO193" s="47">
        <f>IFERROR(PIMExport!BO191*1,IFERROR(SUBSTITUTE(PIMExport!BO191,".",",")*1,PIMExport!BO191))</f>
        <v>0</v>
      </c>
      <c r="BP193" s="47">
        <f>IFERROR(PIMExport!BP191*1,IFERROR(SUBSTITUTE(PIMExport!BP191,".",",")*1,PIMExport!BP191))</f>
        <v>0</v>
      </c>
      <c r="BQ193" s="47">
        <f>IFERROR(PIMExport!BQ191*1,IFERROR(SUBSTITUTE(PIMExport!BQ191,".",",")*1,PIMExport!BQ191))</f>
        <v>0</v>
      </c>
      <c r="BR193" s="47">
        <f>IFERROR(PIMExport!BR191*1,IFERROR(SUBSTITUTE(PIMExport!BR191,".",",")*1,PIMExport!BR191))</f>
        <v>0</v>
      </c>
      <c r="BS193" s="47">
        <f>IFERROR(PIMExport!BS191*1,IFERROR(SUBSTITUTE(PIMExport!BS191,".",",")*1,PIMExport!BS191))</f>
        <v>0</v>
      </c>
      <c r="BT193" s="47">
        <f>IFERROR(PIMExport!BT191*1,IFERROR(SUBSTITUTE(PIMExport!BT191,".",",")*1,PIMExport!BT191))</f>
        <v>0</v>
      </c>
      <c r="BU193" s="47">
        <f>IFERROR(PIMExport!BU191*1,IFERROR(SUBSTITUTE(PIMExport!BU191,".",",")*1,PIMExport!BU191))</f>
        <v>0</v>
      </c>
      <c r="BV193" s="47">
        <f>IFERROR(PIMExport!BV191*1,IFERROR(SUBSTITUTE(PIMExport!BV191,".",",")*1,PIMExport!BV191))</f>
        <v>0</v>
      </c>
      <c r="BW193" s="47">
        <f>IFERROR(PIMExport!BW191*1,IFERROR(SUBSTITUTE(PIMExport!BW191,".",",")*1,PIMExport!BW191))</f>
        <v>0</v>
      </c>
      <c r="BX193" s="47">
        <f>IFERROR(PIMExport!BX191*1,IFERROR(SUBSTITUTE(PIMExport!BX191,".",",")*1,PIMExport!BX191))</f>
        <v>0</v>
      </c>
      <c r="BY193" s="47">
        <f>IFERROR(PIMExport!BY191*1,IFERROR(SUBSTITUTE(PIMExport!BY191,".",",")*1,PIMExport!BY191))</f>
        <v>0</v>
      </c>
      <c r="BZ193" s="47">
        <f>IFERROR(PIMExport!BZ191*1,IFERROR(SUBSTITUTE(PIMExport!BZ191,".",",")*1,PIMExport!BZ191))</f>
        <v>0</v>
      </c>
      <c r="CA193" s="47">
        <f>IFERROR(PIMExport!CA191*1,IFERROR(SUBSTITUTE(PIMExport!CA191,".",",")*1,PIMExport!CA191))</f>
        <v>0</v>
      </c>
      <c r="CB193" s="47">
        <f>IFERROR(PIMExport!CB191*1,IFERROR(SUBSTITUTE(PIMExport!CB191,".",",")*1,PIMExport!CB191))</f>
        <v>0</v>
      </c>
      <c r="CC193" s="47">
        <f>IFERROR(PIMExport!CC191*1,IFERROR(SUBSTITUTE(PIMExport!CC191,".",",")*1,PIMExport!CC191))</f>
        <v>0</v>
      </c>
      <c r="CD193" s="47">
        <f>IFERROR(PIMExport!CD191*1,IFERROR(SUBSTITUTE(PIMExport!CD191,".",",")*1,PIMExport!CD191))</f>
        <v>0</v>
      </c>
      <c r="CE193" s="47">
        <f>IFERROR(PIMExport!CE191*1,IFERROR(SUBSTITUTE(PIMExport!CE191,".",",")*1,PIMExport!CE191))</f>
        <v>0</v>
      </c>
      <c r="CF193" s="47">
        <f>IFERROR(PIMExport!CF191*1,IFERROR(SUBSTITUTE(PIMExport!CF191,".",",")*1,PIMExport!CF191))</f>
        <v>0</v>
      </c>
      <c r="CG193" s="47">
        <f>IFERROR(PIMExport!CG191*1,IFERROR(SUBSTITUTE(PIMExport!CG191,".",",")*1,PIMExport!CG191))</f>
        <v>0</v>
      </c>
      <c r="CH193" s="47">
        <f>IFERROR(PIMExport!CH191*1,IFERROR(SUBSTITUTE(PIMExport!CH191,".",",")*1,PIMExport!CH191))</f>
        <v>0</v>
      </c>
      <c r="CI193" s="47">
        <f>IFERROR(PIMExport!CI191*1,IFERROR(SUBSTITUTE(PIMExport!CI191,".",",")*1,PIMExport!CI191))</f>
        <v>0</v>
      </c>
      <c r="CJ193" s="47">
        <f>IFERROR(PIMExport!CJ191*1,IFERROR(SUBSTITUTE(PIMExport!CJ191,".",",")*1,PIMExport!CJ191))</f>
        <v>0</v>
      </c>
      <c r="CK193" s="47">
        <f>IFERROR(PIMExport!CK191*1,IFERROR(SUBSTITUTE(PIMExport!CK191,".",",")*1,PIMExport!CK191))</f>
        <v>0</v>
      </c>
      <c r="CL193" s="47">
        <f>IFERROR(PIMExport!CL191*1,IFERROR(SUBSTITUTE(PIMExport!CL191,".",",")*1,PIMExport!CL191))</f>
        <v>0</v>
      </c>
      <c r="CM193" s="47">
        <f>IFERROR(PIMExport!CM191*1,IFERROR(SUBSTITUTE(PIMExport!CM191,".",",")*1,PIMExport!CM191))</f>
        <v>0</v>
      </c>
      <c r="CN193" s="47">
        <f>IFERROR(PIMExport!CN191*1,IFERROR(SUBSTITUTE(PIMExport!CN191,".",",")*1,PIMExport!CN191))</f>
        <v>0</v>
      </c>
      <c r="CO193" s="47">
        <f>IFERROR(PIMExport!CO191*1,IFERROR(SUBSTITUTE(PIMExport!CO191,".",",")*1,PIMExport!CO191))</f>
        <v>0</v>
      </c>
      <c r="CP193" s="47">
        <f>IFERROR(PIMExport!CP191*1,IFERROR(SUBSTITUTE(PIMExport!CP191,".",",")*1,PIMExport!CP191))</f>
        <v>0</v>
      </c>
      <c r="CQ193" s="47">
        <f>IFERROR(PIMExport!CQ191*1,IFERROR(SUBSTITUTE(PIMExport!CQ191,".",",")*1,PIMExport!CQ191))</f>
        <v>0</v>
      </c>
      <c r="CR193" s="47">
        <f>IFERROR(PIMExport!CR191*1,IFERROR(SUBSTITUTE(PIMExport!CR191,".",",")*1,PIMExport!CR191))</f>
        <v>0</v>
      </c>
      <c r="CS193" s="47">
        <f>IFERROR(PIMExport!CS191*1,IFERROR(SUBSTITUTE(PIMExport!CS191,".",",")*1,PIMExport!CS191))</f>
        <v>0</v>
      </c>
      <c r="CT193" s="47">
        <f>IFERROR(PIMExport!CT191*1,IFERROR(SUBSTITUTE(PIMExport!CT191,".",",")*1,PIMExport!CT191))</f>
        <v>0</v>
      </c>
      <c r="CU193" s="47">
        <f>IFERROR(PIMExport!CU191*1,IFERROR(SUBSTITUTE(PIMExport!CU191,".",",")*1,PIMExport!CU191))</f>
        <v>20</v>
      </c>
      <c r="CV193" s="47">
        <f>IFERROR(PIMExport!CV191*1,IFERROR(SUBSTITUTE(PIMExport!CV191,".",",")*1,PIMExport!CV191))</f>
        <v>10400</v>
      </c>
      <c r="CW193" s="47">
        <f>IFERROR(PIMExport!CW191*1,IFERROR(SUBSTITUTE(PIMExport!CW191,".",",")*1,PIMExport!CW191))</f>
        <v>1.6000000000000001E-4</v>
      </c>
      <c r="CX193" s="47">
        <f>IFERROR(PIMExport!CX191*1,IFERROR(SUBSTITUTE(PIMExport!CX191,".",",")*1,PIMExport!CX191))</f>
        <v>0</v>
      </c>
      <c r="CY193" s="47">
        <f>IFERROR(PIMExport!CY191*1,IFERROR(SUBSTITUTE(PIMExport!CY191,".",",")*1,PIMExport!CY191))</f>
        <v>0</v>
      </c>
      <c r="CZ193" s="47">
        <f>IFERROR(PIMExport!CZ191*1,IFERROR(SUBSTITUTE(PIMExport!CZ191,".",",")*1,PIMExport!CZ191))</f>
        <v>14000</v>
      </c>
      <c r="DA193" s="47">
        <f>IFERROR(PIMExport!DA191*1,IFERROR(SUBSTITUTE(PIMExport!DA191,".",",")*1,PIMExport!DA191))</f>
        <v>300</v>
      </c>
      <c r="DB193" s="47">
        <f>IFERROR(PIMExport!DB191*1,IFERROR(SUBSTITUTE(PIMExport!DB191,".",",")*1,PIMExport!DB191))</f>
        <v>166</v>
      </c>
      <c r="DC193" s="47">
        <f>IFERROR(PIMExport!DC191*1,IFERROR(SUBSTITUTE(PIMExport!DC191,".",",")*1,PIMExport!DC191))</f>
        <v>17.43</v>
      </c>
      <c r="DD193" s="47">
        <f>IFERROR(PIMExport!DD191*1,IFERROR(SUBSTITUTE(PIMExport!DD191,".",",")*1,PIMExport!DD191))</f>
        <v>1</v>
      </c>
      <c r="DE193" s="47">
        <f>IFERROR(PIMExport!DE191*1,IFERROR(SUBSTITUTE(PIMExport!DE191,".",",")*1,PIMExport!DE191))</f>
        <v>0</v>
      </c>
      <c r="DF193" s="47">
        <f>IFERROR(PIMExport!DF191*1,IFERROR(SUBSTITUTE(PIMExport!DF191,".",",")*1,PIMExport!DF191))</f>
        <v>0</v>
      </c>
      <c r="DG193" s="47">
        <f>IFERROR(PIMExport!DG191*1,IFERROR(SUBSTITUTE(PIMExport!DG191,".",",")*1,PIMExport!DG191))</f>
        <v>0</v>
      </c>
      <c r="DH193" s="47" t="str">
        <f>IFERROR(PIMExport!DH191*1,IFERROR(SUBSTITUTE(PIMExport!DH191,".",",")*1,PIMExport!DH191))</f>
        <v>Equal to or better than 0.100 mm</v>
      </c>
      <c r="DI193" s="47">
        <f>IFERROR(PIMExport!DI191*1,IFERROR(SUBSTITUTE(PIMExport!DI191,".",",")*1,PIMExport!DI191))</f>
        <v>0</v>
      </c>
      <c r="DJ193" s="47" t="str">
        <f>IFERROR(PIMExport!DJ191*1,IFERROR(SUBSTITUTE(PIMExport!DJ191,".",",")*1,PIMExport!DJ191))</f>
        <v>86 x 75 mm</v>
      </c>
      <c r="DK193" s="47" t="str">
        <f>IFERROR(PIMExport!DK191*1,IFERROR(SUBSTITUTE(PIMExport!DK191,".",",")*1,PIMExport!DK191))</f>
        <v>20 mm</v>
      </c>
      <c r="DL193" s="47">
        <f>IFERROR(PIMExport!DL191*1,IFERROR(SUBSTITUTE(PIMExport!DL191,".",",")*1,PIMExport!DL191))</f>
        <v>468</v>
      </c>
      <c r="DM193" s="47">
        <f>IFERROR(PIMExport!DM191*1,IFERROR(SUBSTITUTE(PIMExport!DM191,".",",")*1,PIMExport!DM191))</f>
        <v>4338</v>
      </c>
      <c r="DN193" s="47">
        <f>IFERROR(PIMExport!DN191*1,IFERROR(SUBSTITUTE(PIMExport!DN191,".",",")*1,PIMExport!DN191))</f>
        <v>0</v>
      </c>
      <c r="DO193" s="47">
        <f>IFERROR(PIMExport!DO191*1,IFERROR(SUBSTITUTE(PIMExport!DO191,".",",")*1,PIMExport!DO191))</f>
        <v>0</v>
      </c>
    </row>
    <row r="194" spans="1:119">
      <c r="A194" s="47" t="str">
        <f>IFERROR(PIMExport!A192*1,IFERROR(SUBSTITUTE(PIMExport!A192,".",",")*1,PIMExport!A192))</f>
        <v>MF07S20Z250_X</v>
      </c>
      <c r="B194" s="47" t="str">
        <f>IFERROR(PIMExport!B192*1,IFERROR(SUBSTITUTE(PIMExport!B192,".",",")*1,PIMExport!B192))</f>
        <v>BallScrew</v>
      </c>
      <c r="C194" s="47" t="str">
        <f>IFERROR(PIMExport!C192*1,IFERROR(SUBSTITUTE(PIMExport!C192,".",",")*1,PIMExport!C192))</f>
        <v>Ball Guide</v>
      </c>
      <c r="D194" s="47">
        <f>IFERROR(PIMExport!D192*1,IFERROR(SUBSTITUTE(PIMExport!D192,".",",")*1,PIMExport!D192))</f>
        <v>3522</v>
      </c>
      <c r="E194" s="47">
        <f>IFERROR(PIMExport!E192*1,IFERROR(SUBSTITUTE(PIMExport!E192,".",",")*1,PIMExport!E192))</f>
        <v>2.5</v>
      </c>
      <c r="F194" s="47">
        <f>IFERROR(PIMExport!F192*1,IFERROR(SUBSTITUTE(PIMExport!F192,".",",")*1,PIMExport!F192))</f>
        <v>0</v>
      </c>
      <c r="G194" s="47">
        <f>IFERROR(PIMExport!G192*1,IFERROR(SUBSTITUTE(PIMExport!G192,".",",")*1,PIMExport!G192))</f>
        <v>6.9</v>
      </c>
      <c r="H194" s="47">
        <f>IFERROR(PIMExport!H192*1,IFERROR(SUBSTITUTE(PIMExport!H192,".",",")*1,PIMExport!H192))</f>
        <v>1.05</v>
      </c>
      <c r="I194" s="47">
        <f>IFERROR(PIMExport!I192*1,IFERROR(SUBSTITUTE(PIMExport!I192,".",",")*1,PIMExport!I192))</f>
        <v>250</v>
      </c>
      <c r="J194" s="47">
        <f>IFERROR(PIMExport!J192*1,IFERROR(SUBSTITUTE(PIMExport!J192,".",",")*1,PIMExport!J192))</f>
        <v>19</v>
      </c>
      <c r="K194" s="47">
        <f>IFERROR(PIMExport!K192*1,IFERROR(SUBSTITUTE(PIMExport!K192,".",",")*1,PIMExport!K192))</f>
        <v>55</v>
      </c>
      <c r="L194" s="47">
        <f>IFERROR(PIMExport!L192*1,IFERROR(SUBSTITUTE(PIMExport!L192,".",",")*1,PIMExport!L192))</f>
        <v>1.63E-4</v>
      </c>
      <c r="M194" s="47">
        <f>IFERROR(PIMExport!M192*1,IFERROR(SUBSTITUTE(PIMExport!M192,".",",")*1,PIMExport!M192))</f>
        <v>0.9</v>
      </c>
      <c r="N194" s="47">
        <f>IFERROR(PIMExport!N192*1,IFERROR(SUBSTITUTE(PIMExport!N192,".",",")*1,PIMExport!N192))</f>
        <v>99999</v>
      </c>
      <c r="O194" s="47">
        <f>IFERROR(PIMExport!O192*1,IFERROR(SUBSTITUTE(PIMExport!O192,".",",")*1,PIMExport!O192))</f>
        <v>99999</v>
      </c>
      <c r="P194" s="47">
        <f>IFERROR(PIMExport!P192*1,IFERROR(SUBSTITUTE(PIMExport!P192,".",",")*1,PIMExport!P192))</f>
        <v>500</v>
      </c>
      <c r="Q194" s="47">
        <f>IFERROR(PIMExport!Q192*1,IFERROR(SUBSTITUTE(PIMExport!Q192,".",",")*1,PIMExport!Q192))</f>
        <v>0.16</v>
      </c>
      <c r="R194" s="47">
        <f>IFERROR(PIMExport!R192*1,IFERROR(SUBSTITUTE(PIMExport!R192,".",",")*1,PIMExport!R192))</f>
        <v>0.16</v>
      </c>
      <c r="S194" s="47">
        <f>IFERROR(PIMExport!S192*1,IFERROR(SUBSTITUTE(PIMExport!S192,".",",")*1,PIMExport!S192))</f>
        <v>0.16</v>
      </c>
      <c r="T194" s="47">
        <f>IFERROR(PIMExport!T192*1,IFERROR(SUBSTITUTE(PIMExport!T192,".",",")*1,PIMExport!T192))</f>
        <v>2</v>
      </c>
      <c r="U194" s="47">
        <f>IFERROR(PIMExport!U192*1,IFERROR(SUBSTITUTE(PIMExport!U192,".",",")*1,PIMExport!U192))</f>
        <v>0.02</v>
      </c>
      <c r="V194" s="47">
        <f>IFERROR(PIMExport!V192*1,IFERROR(SUBSTITUTE(PIMExport!V192,".",",")*1,PIMExport!V192))</f>
        <v>0</v>
      </c>
      <c r="W194" s="47">
        <f>IFERROR(PIMExport!W192*1,IFERROR(SUBSTITUTE(PIMExport!W192,".",",")*1,PIMExport!W192))</f>
        <v>0</v>
      </c>
      <c r="X194" s="47">
        <f>IFERROR(PIMExport!X192*1,IFERROR(SUBSTITUTE(PIMExport!X192,".",",")*1,PIMExport!X192))</f>
        <v>0</v>
      </c>
      <c r="Y194" s="47">
        <f>IFERROR(PIMExport!Y192*1,IFERROR(SUBSTITUTE(PIMExport!Y192,".",",")*1,PIMExport!Y192))</f>
        <v>2500</v>
      </c>
      <c r="Z194" s="47">
        <f>IFERROR(PIMExport!Z192*1,IFERROR(SUBSTITUTE(PIMExport!Z192,".",",")*1,PIMExport!Z192))</f>
        <v>0</v>
      </c>
      <c r="AA194" s="47">
        <f>IFERROR(PIMExport!AA192*1,IFERROR(SUBSTITUTE(PIMExport!AA192,".",",")*1,PIMExport!AA192))</f>
        <v>0</v>
      </c>
      <c r="AB194" s="47">
        <f>IFERROR(PIMExport!AB192*1,IFERROR(SUBSTITUTE(PIMExport!AB192,".",",")*1,PIMExport!AB192))</f>
        <v>0</v>
      </c>
      <c r="AC194" s="47">
        <f>IFERROR(PIMExport!AC192*1,IFERROR(SUBSTITUTE(PIMExport!AC192,".",",")*1,PIMExport!AC192))</f>
        <v>0</v>
      </c>
      <c r="AD194" s="47">
        <f>IFERROR(PIMExport!AD192*1,IFERROR(SUBSTITUTE(PIMExport!AD192,".",",")*1,PIMExport!AD192))</f>
        <v>0</v>
      </c>
      <c r="AE194" s="47">
        <f>IFERROR(PIMExport!AE192*1,IFERROR(SUBSTITUTE(PIMExport!AE192,".",",")*1,PIMExport!AE192))</f>
        <v>1500</v>
      </c>
      <c r="AF194" s="47">
        <f>IFERROR(PIMExport!AF192*1,IFERROR(SUBSTITUTE(PIMExport!AF192,".",",")*1,PIMExport!AF192))</f>
        <v>1500</v>
      </c>
      <c r="AG194" s="47">
        <f>IFERROR(PIMExport!AG192*1,IFERROR(SUBSTITUTE(PIMExport!AG192,".",",")*1,PIMExport!AG192))</f>
        <v>18</v>
      </c>
      <c r="AH194" s="47">
        <f>IFERROR(PIMExport!AH192*1,IFERROR(SUBSTITUTE(PIMExport!AH192,".",",")*1,PIMExport!AH192))</f>
        <v>0</v>
      </c>
      <c r="AI194" s="47">
        <f>IFERROR(PIMExport!AI192*1,IFERROR(SUBSTITUTE(PIMExport!AI192,".",",")*1,PIMExport!AI192))</f>
        <v>0</v>
      </c>
      <c r="AJ194" s="47">
        <f>IFERROR(PIMExport!AJ192*1,IFERROR(SUBSTITUTE(PIMExport!AJ192,".",",")*1,PIMExport!AJ192))</f>
        <v>1.5</v>
      </c>
      <c r="AK194" s="47">
        <f>IFERROR(PIMExport!AK192*1,IFERROR(SUBSTITUTE(PIMExport!AK192,".",",")*1,PIMExport!AK192))</f>
        <v>1.5</v>
      </c>
      <c r="AL194" s="47">
        <f>IFERROR(PIMExport!AL192*1,IFERROR(SUBSTITUTE(PIMExport!AL192,".",",")*1,PIMExport!AL192))</f>
        <v>1</v>
      </c>
      <c r="AM194" s="47">
        <f>IFERROR(PIMExport!AM192*1,IFERROR(SUBSTITUTE(PIMExport!AM192,".",",")*1,PIMExport!AM192))</f>
        <v>8</v>
      </c>
      <c r="AN194" s="47">
        <f>IFERROR(PIMExport!AN192*1,IFERROR(SUBSTITUTE(PIMExport!AN192,".",",")*1,PIMExport!AN192))</f>
        <v>2</v>
      </c>
      <c r="AO194" s="47">
        <f>IFERROR(PIMExport!AO192*1,IFERROR(SUBSTITUTE(PIMExport!AO192,".",",")*1,PIMExport!AO192))</f>
        <v>14300</v>
      </c>
      <c r="AP194" s="47">
        <f>IFERROR(PIMExport!AP192*1,IFERROR(SUBSTITUTE(PIMExport!AP192,".",",")*1,PIMExport!AP192))</f>
        <v>0</v>
      </c>
      <c r="AQ194" s="47">
        <f>IFERROR(PIMExport!AQ192*1,IFERROR(SUBSTITUTE(PIMExport!AQ192,".",",")*1,PIMExport!AQ192))</f>
        <v>0</v>
      </c>
      <c r="AR194" s="47">
        <f>IFERROR(PIMExport!AR192*1,IFERROR(SUBSTITUTE(PIMExport!AR192,".",",")*1,PIMExport!AR192))</f>
        <v>0</v>
      </c>
      <c r="AS194" s="47">
        <f>IFERROR(PIMExport!AS192*1,IFERROR(SUBSTITUTE(PIMExport!AS192,".",",")*1,PIMExport!AS192))</f>
        <v>0</v>
      </c>
      <c r="AT194" s="47">
        <f>IFERROR(PIMExport!AT192*1,IFERROR(SUBSTITUTE(PIMExport!AT192,".",",")*1,PIMExport!AT192))</f>
        <v>0</v>
      </c>
      <c r="AU194" s="47">
        <f>IFERROR(PIMExport!AU192*1,IFERROR(SUBSTITUTE(PIMExport!AU192,".",",")*1,PIMExport!AU192))</f>
        <v>0</v>
      </c>
      <c r="AV194" s="47">
        <f>IFERROR(PIMExport!AV192*1,IFERROR(SUBSTITUTE(PIMExport!AV192,".",",")*1,PIMExport!AV192))</f>
        <v>0</v>
      </c>
      <c r="AW194" s="47">
        <f>IFERROR(PIMExport!AW192*1,IFERROR(SUBSTITUTE(PIMExport!AW192,".",",")*1,PIMExport!AW192))</f>
        <v>0</v>
      </c>
      <c r="AX194" s="47">
        <f>IFERROR(PIMExport!AX192*1,IFERROR(SUBSTITUTE(PIMExport!AX192,".",",")*1,PIMExport!AX192))</f>
        <v>0</v>
      </c>
      <c r="AY194" s="47">
        <f>IFERROR(PIMExport!AY192*1,IFERROR(SUBSTITUTE(PIMExport!AY192,".",",")*1,PIMExport!AY192))</f>
        <v>0</v>
      </c>
      <c r="AZ194" s="47">
        <f>IFERROR(PIMExport!AZ192*1,IFERROR(SUBSTITUTE(PIMExport!AZ192,".",",")*1,PIMExport!AZ192))</f>
        <v>14000</v>
      </c>
      <c r="BA194" s="47">
        <f>IFERROR(PIMExport!BA192*1,IFERROR(SUBSTITUTE(PIMExport!BA192,".",",")*1,PIMExport!BA192))</f>
        <v>0</v>
      </c>
      <c r="BB194" s="47">
        <f>IFERROR(PIMExport!BB192*1,IFERROR(SUBSTITUTE(PIMExport!BB192,".",",")*1,PIMExport!BB192))</f>
        <v>0</v>
      </c>
      <c r="BC194" s="47">
        <f>IFERROR(PIMExport!BC192*1,IFERROR(SUBSTITUTE(PIMExport!BC192,".",",")*1,PIMExport!BC192))</f>
        <v>0</v>
      </c>
      <c r="BD194" s="47">
        <f>IFERROR(PIMExport!BD192*1,IFERROR(SUBSTITUTE(PIMExport!BD192,".",",")*1,PIMExport!BD192))</f>
        <v>0</v>
      </c>
      <c r="BE194" s="47">
        <f>IFERROR(PIMExport!BE192*1,IFERROR(SUBSTITUTE(PIMExport!BE192,".",",")*1,PIMExport!BE192))</f>
        <v>0</v>
      </c>
      <c r="BF194" s="47">
        <f>IFERROR(PIMExport!BF192*1,IFERROR(SUBSTITUTE(PIMExport!BF192,".",",")*1,PIMExport!BF192))</f>
        <v>75</v>
      </c>
      <c r="BG194" s="47">
        <f>IFERROR(PIMExport!BG192*1,IFERROR(SUBSTITUTE(PIMExport!BG192,".",",")*1,PIMExport!BG192))</f>
        <v>228</v>
      </c>
      <c r="BH194" s="47">
        <f>IFERROR(PIMExport!BH192*1,IFERROR(SUBSTITUTE(PIMExport!BH192,".",",")*1,PIMExport!BH192))</f>
        <v>0</v>
      </c>
      <c r="BI194" s="47">
        <f>IFERROR(PIMExport!BI192*1,IFERROR(SUBSTITUTE(PIMExport!BI192,".",",")*1,PIMExport!BI192))</f>
        <v>0</v>
      </c>
      <c r="BJ194" s="47">
        <f>IFERROR(PIMExport!BJ192*1,IFERROR(SUBSTITUTE(PIMExport!BJ192,".",",")*1,PIMExport!BJ192))</f>
        <v>0</v>
      </c>
      <c r="BK194" s="47">
        <f>IFERROR(PIMExport!BK192*1,IFERROR(SUBSTITUTE(PIMExport!BK192,".",",")*1,PIMExport!BK192))</f>
        <v>0</v>
      </c>
      <c r="BL194" s="47">
        <f>IFERROR(PIMExport!BL192*1,IFERROR(SUBSTITUTE(PIMExport!BL192,".",",")*1,PIMExport!BL192))</f>
        <v>0</v>
      </c>
      <c r="BM194" s="47">
        <f>IFERROR(PIMExport!BM192*1,IFERROR(SUBSTITUTE(PIMExport!BM192,".",",")*1,PIMExport!BM192))</f>
        <v>0</v>
      </c>
      <c r="BN194" s="47">
        <f>IFERROR(PIMExport!BN192*1,IFERROR(SUBSTITUTE(PIMExport!BN192,".",",")*1,PIMExport!BN192))</f>
        <v>0</v>
      </c>
      <c r="BO194" s="47">
        <f>IFERROR(PIMExport!BO192*1,IFERROR(SUBSTITUTE(PIMExport!BO192,".",",")*1,PIMExport!BO192))</f>
        <v>0</v>
      </c>
      <c r="BP194" s="47">
        <f>IFERROR(PIMExport!BP192*1,IFERROR(SUBSTITUTE(PIMExport!BP192,".",",")*1,PIMExport!BP192))</f>
        <v>0</v>
      </c>
      <c r="BQ194" s="47">
        <f>IFERROR(PIMExport!BQ192*1,IFERROR(SUBSTITUTE(PIMExport!BQ192,".",",")*1,PIMExport!BQ192))</f>
        <v>0</v>
      </c>
      <c r="BR194" s="47">
        <f>IFERROR(PIMExport!BR192*1,IFERROR(SUBSTITUTE(PIMExport!BR192,".",",")*1,PIMExport!BR192))</f>
        <v>0</v>
      </c>
      <c r="BS194" s="47">
        <f>IFERROR(PIMExport!BS192*1,IFERROR(SUBSTITUTE(PIMExport!BS192,".",",")*1,PIMExport!BS192))</f>
        <v>0</v>
      </c>
      <c r="BT194" s="47">
        <f>IFERROR(PIMExport!BT192*1,IFERROR(SUBSTITUTE(PIMExport!BT192,".",",")*1,PIMExport!BT192))</f>
        <v>0</v>
      </c>
      <c r="BU194" s="47">
        <f>IFERROR(PIMExport!BU192*1,IFERROR(SUBSTITUTE(PIMExport!BU192,".",",")*1,PIMExport!BU192))</f>
        <v>0</v>
      </c>
      <c r="BV194" s="47">
        <f>IFERROR(PIMExport!BV192*1,IFERROR(SUBSTITUTE(PIMExport!BV192,".",",")*1,PIMExport!BV192))</f>
        <v>0</v>
      </c>
      <c r="BW194" s="47">
        <f>IFERROR(PIMExport!BW192*1,IFERROR(SUBSTITUTE(PIMExport!BW192,".",",")*1,PIMExport!BW192))</f>
        <v>0</v>
      </c>
      <c r="BX194" s="47">
        <f>IFERROR(PIMExport!BX192*1,IFERROR(SUBSTITUTE(PIMExport!BX192,".",",")*1,PIMExport!BX192))</f>
        <v>0</v>
      </c>
      <c r="BY194" s="47">
        <f>IFERROR(PIMExport!BY192*1,IFERROR(SUBSTITUTE(PIMExport!BY192,".",",")*1,PIMExport!BY192))</f>
        <v>0</v>
      </c>
      <c r="BZ194" s="47">
        <f>IFERROR(PIMExport!BZ192*1,IFERROR(SUBSTITUTE(PIMExport!BZ192,".",",")*1,PIMExport!BZ192))</f>
        <v>0</v>
      </c>
      <c r="CA194" s="47">
        <f>IFERROR(PIMExport!CA192*1,IFERROR(SUBSTITUTE(PIMExport!CA192,".",",")*1,PIMExport!CA192))</f>
        <v>0</v>
      </c>
      <c r="CB194" s="47">
        <f>IFERROR(PIMExport!CB192*1,IFERROR(SUBSTITUTE(PIMExport!CB192,".",",")*1,PIMExport!CB192))</f>
        <v>0</v>
      </c>
      <c r="CC194" s="47">
        <f>IFERROR(PIMExport!CC192*1,IFERROR(SUBSTITUTE(PIMExport!CC192,".",",")*1,PIMExport!CC192))</f>
        <v>0</v>
      </c>
      <c r="CD194" s="47">
        <f>IFERROR(PIMExport!CD192*1,IFERROR(SUBSTITUTE(PIMExport!CD192,".",",")*1,PIMExport!CD192))</f>
        <v>0</v>
      </c>
      <c r="CE194" s="47">
        <f>IFERROR(PIMExport!CE192*1,IFERROR(SUBSTITUTE(PIMExport!CE192,".",",")*1,PIMExport!CE192))</f>
        <v>0</v>
      </c>
      <c r="CF194" s="47">
        <f>IFERROR(PIMExport!CF192*1,IFERROR(SUBSTITUTE(PIMExport!CF192,".",",")*1,PIMExport!CF192))</f>
        <v>0</v>
      </c>
      <c r="CG194" s="47">
        <f>IFERROR(PIMExport!CG192*1,IFERROR(SUBSTITUTE(PIMExport!CG192,".",",")*1,PIMExport!CG192))</f>
        <v>0</v>
      </c>
      <c r="CH194" s="47">
        <f>IFERROR(PIMExport!CH192*1,IFERROR(SUBSTITUTE(PIMExport!CH192,".",",")*1,PIMExport!CH192))</f>
        <v>0</v>
      </c>
      <c r="CI194" s="47">
        <f>IFERROR(PIMExport!CI192*1,IFERROR(SUBSTITUTE(PIMExport!CI192,".",",")*1,PIMExport!CI192))</f>
        <v>0</v>
      </c>
      <c r="CJ194" s="47">
        <f>IFERROR(PIMExport!CJ192*1,IFERROR(SUBSTITUTE(PIMExport!CJ192,".",",")*1,PIMExport!CJ192))</f>
        <v>0</v>
      </c>
      <c r="CK194" s="47">
        <f>IFERROR(PIMExport!CK192*1,IFERROR(SUBSTITUTE(PIMExport!CK192,".",",")*1,PIMExport!CK192))</f>
        <v>0</v>
      </c>
      <c r="CL194" s="47">
        <f>IFERROR(PIMExport!CL192*1,IFERROR(SUBSTITUTE(PIMExport!CL192,".",",")*1,PIMExport!CL192))</f>
        <v>0</v>
      </c>
      <c r="CM194" s="47">
        <f>IFERROR(PIMExport!CM192*1,IFERROR(SUBSTITUTE(PIMExport!CM192,".",",")*1,PIMExport!CM192))</f>
        <v>0</v>
      </c>
      <c r="CN194" s="47">
        <f>IFERROR(PIMExport!CN192*1,IFERROR(SUBSTITUTE(PIMExport!CN192,".",",")*1,PIMExport!CN192))</f>
        <v>0</v>
      </c>
      <c r="CO194" s="47">
        <f>IFERROR(PIMExport!CO192*1,IFERROR(SUBSTITUTE(PIMExport!CO192,".",",")*1,PIMExport!CO192))</f>
        <v>0</v>
      </c>
      <c r="CP194" s="47">
        <f>IFERROR(PIMExport!CP192*1,IFERROR(SUBSTITUTE(PIMExport!CP192,".",",")*1,PIMExport!CP192))</f>
        <v>0</v>
      </c>
      <c r="CQ194" s="47">
        <f>IFERROR(PIMExport!CQ192*1,IFERROR(SUBSTITUTE(PIMExport!CQ192,".",",")*1,PIMExport!CQ192))</f>
        <v>0</v>
      </c>
      <c r="CR194" s="47">
        <f>IFERROR(PIMExport!CR192*1,IFERROR(SUBSTITUTE(PIMExport!CR192,".",",")*1,PIMExport!CR192))</f>
        <v>0</v>
      </c>
      <c r="CS194" s="47">
        <f>IFERROR(PIMExport!CS192*1,IFERROR(SUBSTITUTE(PIMExport!CS192,".",",")*1,PIMExport!CS192))</f>
        <v>0</v>
      </c>
      <c r="CT194" s="47">
        <f>IFERROR(PIMExport!CT192*1,IFERROR(SUBSTITUTE(PIMExport!CT192,".",",")*1,PIMExport!CT192))</f>
        <v>0</v>
      </c>
      <c r="CU194" s="47">
        <f>IFERROR(PIMExport!CU192*1,IFERROR(SUBSTITUTE(PIMExport!CU192,".",",")*1,PIMExport!CU192))</f>
        <v>20</v>
      </c>
      <c r="CV194" s="47">
        <f>IFERROR(PIMExport!CV192*1,IFERROR(SUBSTITUTE(PIMExport!CV192,".",",")*1,PIMExport!CV192))</f>
        <v>10400</v>
      </c>
      <c r="CW194" s="47">
        <f>IFERROR(PIMExport!CW192*1,IFERROR(SUBSTITUTE(PIMExport!CW192,".",",")*1,PIMExport!CW192))</f>
        <v>1.6000000000000001E-4</v>
      </c>
      <c r="CX194" s="47">
        <f>IFERROR(PIMExport!CX192*1,IFERROR(SUBSTITUTE(PIMExport!CX192,".",",")*1,PIMExport!CX192))</f>
        <v>0</v>
      </c>
      <c r="CY194" s="47">
        <f>IFERROR(PIMExport!CY192*1,IFERROR(SUBSTITUTE(PIMExport!CY192,".",",")*1,PIMExport!CY192))</f>
        <v>0</v>
      </c>
      <c r="CZ194" s="47">
        <f>IFERROR(PIMExport!CZ192*1,IFERROR(SUBSTITUTE(PIMExport!CZ192,".",",")*1,PIMExport!CZ192))</f>
        <v>14000</v>
      </c>
      <c r="DA194" s="47">
        <f>IFERROR(PIMExport!DA192*1,IFERROR(SUBSTITUTE(PIMExport!DA192,".",",")*1,PIMExport!DA192))</f>
        <v>300</v>
      </c>
      <c r="DB194" s="47">
        <f>IFERROR(PIMExport!DB192*1,IFERROR(SUBSTITUTE(PIMExport!DB192,".",",")*1,PIMExport!DB192))</f>
        <v>166</v>
      </c>
      <c r="DC194" s="47">
        <f>IFERROR(PIMExport!DC192*1,IFERROR(SUBSTITUTE(PIMExport!DC192,".",",")*1,PIMExport!DC192))</f>
        <v>17.43</v>
      </c>
      <c r="DD194" s="47">
        <f>IFERROR(PIMExport!DD192*1,IFERROR(SUBSTITUTE(PIMExport!DD192,".",",")*1,PIMExport!DD192))</f>
        <v>0</v>
      </c>
      <c r="DE194" s="47">
        <f>IFERROR(PIMExport!DE192*1,IFERROR(SUBSTITUTE(PIMExport!DE192,".",",")*1,PIMExport!DE192))</f>
        <v>0</v>
      </c>
      <c r="DF194" s="47">
        <f>IFERROR(PIMExport!DF192*1,IFERROR(SUBSTITUTE(PIMExport!DF192,".",",")*1,PIMExport!DF192))</f>
        <v>0</v>
      </c>
      <c r="DG194" s="47">
        <f>IFERROR(PIMExport!DG192*1,IFERROR(SUBSTITUTE(PIMExport!DG192,".",",")*1,PIMExport!DG192))</f>
        <v>0</v>
      </c>
      <c r="DH194" s="47" t="str">
        <f>IFERROR(PIMExport!DH192*1,IFERROR(SUBSTITUTE(PIMExport!DH192,".",",")*1,PIMExport!DH192))</f>
        <v>Equal to or better than 0.100 mm</v>
      </c>
      <c r="DI194" s="47">
        <f>IFERROR(PIMExport!DI192*1,IFERROR(SUBSTITUTE(PIMExport!DI192,".",",")*1,PIMExport!DI192))</f>
        <v>0</v>
      </c>
      <c r="DJ194" s="47" t="str">
        <f>IFERROR(PIMExport!DJ192*1,IFERROR(SUBSTITUTE(PIMExport!DJ192,".",",")*1,PIMExport!DJ192))</f>
        <v>86 x 75 mm</v>
      </c>
      <c r="DK194" s="47" t="str">
        <f>IFERROR(PIMExport!DK192*1,IFERROR(SUBSTITUTE(PIMExport!DK192,".",",")*1,PIMExport!DK192))</f>
        <v>20 mm</v>
      </c>
      <c r="DL194" s="47">
        <f>IFERROR(PIMExport!DL192*1,IFERROR(SUBSTITUTE(PIMExport!DL192,".",",")*1,PIMExport!DL192))</f>
        <v>468</v>
      </c>
      <c r="DM194" s="47">
        <f>IFERROR(PIMExport!DM192*1,IFERROR(SUBSTITUTE(PIMExport!DM192,".",",")*1,PIMExport!DM192))</f>
        <v>4228</v>
      </c>
      <c r="DN194" s="47">
        <f>IFERROR(PIMExport!DN192*1,IFERROR(SUBSTITUTE(PIMExport!DN192,".",",")*1,PIMExport!DN192))</f>
        <v>0</v>
      </c>
      <c r="DO194" s="47">
        <f>IFERROR(PIMExport!DO192*1,IFERROR(SUBSTITUTE(PIMExport!DO192,".",",")*1,PIMExport!DO192))</f>
        <v>0</v>
      </c>
    </row>
    <row r="195" spans="1:119">
      <c r="A195" s="47" t="str">
        <f>IFERROR(PIMExport!A193*1,IFERROR(SUBSTITUTE(PIMExport!A193,".",",")*1,PIMExport!A193))</f>
        <v>MF07S05Z250_X</v>
      </c>
      <c r="B195" s="47" t="str">
        <f>IFERROR(PIMExport!B193*1,IFERROR(SUBSTITUTE(PIMExport!B193,".",",")*1,PIMExport!B193))</f>
        <v>BallScrew</v>
      </c>
      <c r="C195" s="47" t="str">
        <f>IFERROR(PIMExport!C193*1,IFERROR(SUBSTITUTE(PIMExport!C193,".",",")*1,PIMExport!C193))</f>
        <v>Ball Guide</v>
      </c>
      <c r="D195" s="47">
        <f>IFERROR(PIMExport!D193*1,IFERROR(SUBSTITUTE(PIMExport!D193,".",",")*1,PIMExport!D193))</f>
        <v>3522</v>
      </c>
      <c r="E195" s="47">
        <f>IFERROR(PIMExport!E193*1,IFERROR(SUBSTITUTE(PIMExport!E193,".",",")*1,PIMExport!E193))</f>
        <v>2.5</v>
      </c>
      <c r="F195" s="47">
        <f>IFERROR(PIMExport!F193*1,IFERROR(SUBSTITUTE(PIMExport!F193,".",",")*1,PIMExport!F193))</f>
        <v>0</v>
      </c>
      <c r="G195" s="47">
        <f>IFERROR(PIMExport!G193*1,IFERROR(SUBSTITUTE(PIMExport!G193,".",",")*1,PIMExport!G193))</f>
        <v>6.9</v>
      </c>
      <c r="H195" s="47">
        <f>IFERROR(PIMExport!H193*1,IFERROR(SUBSTITUTE(PIMExport!H193,".",",")*1,PIMExport!H193))</f>
        <v>1.05</v>
      </c>
      <c r="I195" s="47">
        <f>IFERROR(PIMExport!I193*1,IFERROR(SUBSTITUTE(PIMExport!I193,".",",")*1,PIMExport!I193))</f>
        <v>250</v>
      </c>
      <c r="J195" s="47">
        <f>IFERROR(PIMExport!J193*1,IFERROR(SUBSTITUTE(PIMExport!J193,".",",")*1,PIMExport!J193))</f>
        <v>19</v>
      </c>
      <c r="K195" s="47">
        <f>IFERROR(PIMExport!K193*1,IFERROR(SUBSTITUTE(PIMExport!K193,".",",")*1,PIMExport!K193))</f>
        <v>55</v>
      </c>
      <c r="L195" s="47">
        <f>IFERROR(PIMExport!L193*1,IFERROR(SUBSTITUTE(PIMExport!L193,".",",")*1,PIMExport!L193))</f>
        <v>1.63E-4</v>
      </c>
      <c r="M195" s="47">
        <f>IFERROR(PIMExport!M193*1,IFERROR(SUBSTITUTE(PIMExport!M193,".",",")*1,PIMExport!M193))</f>
        <v>0.9</v>
      </c>
      <c r="N195" s="47">
        <f>IFERROR(PIMExport!N193*1,IFERROR(SUBSTITUTE(PIMExport!N193,".",",")*1,PIMExport!N193))</f>
        <v>99999</v>
      </c>
      <c r="O195" s="47">
        <f>IFERROR(PIMExport!O193*1,IFERROR(SUBSTITUTE(PIMExport!O193,".",",")*1,PIMExport!O193))</f>
        <v>99999</v>
      </c>
      <c r="P195" s="47">
        <f>IFERROR(PIMExport!P193*1,IFERROR(SUBSTITUTE(PIMExport!P193,".",",")*1,PIMExport!P193))</f>
        <v>500</v>
      </c>
      <c r="Q195" s="47">
        <f>IFERROR(PIMExport!Q193*1,IFERROR(SUBSTITUTE(PIMExport!Q193,".",",")*1,PIMExport!Q193))</f>
        <v>0.04</v>
      </c>
      <c r="R195" s="47">
        <f>IFERROR(PIMExport!R193*1,IFERROR(SUBSTITUTE(PIMExport!R193,".",",")*1,PIMExport!R193))</f>
        <v>0.04</v>
      </c>
      <c r="S195" s="47">
        <f>IFERROR(PIMExport!S193*1,IFERROR(SUBSTITUTE(PIMExport!S193,".",",")*1,PIMExport!S193))</f>
        <v>0.04</v>
      </c>
      <c r="T195" s="47">
        <f>IFERROR(PIMExport!T193*1,IFERROR(SUBSTITUTE(PIMExport!T193,".",",")*1,PIMExport!T193))</f>
        <v>2</v>
      </c>
      <c r="U195" s="47">
        <f>IFERROR(PIMExport!U193*1,IFERROR(SUBSTITUTE(PIMExport!U193,".",",")*1,PIMExport!U193))</f>
        <v>0.02</v>
      </c>
      <c r="V195" s="47">
        <f>IFERROR(PIMExport!V193*1,IFERROR(SUBSTITUTE(PIMExport!V193,".",",")*1,PIMExport!V193))</f>
        <v>0</v>
      </c>
      <c r="W195" s="47">
        <f>IFERROR(PIMExport!W193*1,IFERROR(SUBSTITUTE(PIMExport!W193,".",",")*1,PIMExport!W193))</f>
        <v>0</v>
      </c>
      <c r="X195" s="47">
        <f>IFERROR(PIMExport!X193*1,IFERROR(SUBSTITUTE(PIMExport!X193,".",",")*1,PIMExport!X193))</f>
        <v>0</v>
      </c>
      <c r="Y195" s="47">
        <f>IFERROR(PIMExport!Y193*1,IFERROR(SUBSTITUTE(PIMExport!Y193,".",",")*1,PIMExport!Y193))</f>
        <v>2500</v>
      </c>
      <c r="Z195" s="47">
        <f>IFERROR(PIMExport!Z193*1,IFERROR(SUBSTITUTE(PIMExport!Z193,".",",")*1,PIMExport!Z193))</f>
        <v>0</v>
      </c>
      <c r="AA195" s="47">
        <f>IFERROR(PIMExport!AA193*1,IFERROR(SUBSTITUTE(PIMExport!AA193,".",",")*1,PIMExport!AA193))</f>
        <v>0</v>
      </c>
      <c r="AB195" s="47">
        <f>IFERROR(PIMExport!AB193*1,IFERROR(SUBSTITUTE(PIMExport!AB193,".",",")*1,PIMExport!AB193))</f>
        <v>0</v>
      </c>
      <c r="AC195" s="47">
        <f>IFERROR(PIMExport!AC193*1,IFERROR(SUBSTITUTE(PIMExport!AC193,".",",")*1,PIMExport!AC193))</f>
        <v>0</v>
      </c>
      <c r="AD195" s="47">
        <f>IFERROR(PIMExport!AD193*1,IFERROR(SUBSTITUTE(PIMExport!AD193,".",",")*1,PIMExport!AD193))</f>
        <v>0</v>
      </c>
      <c r="AE195" s="47">
        <f>IFERROR(PIMExport!AE193*1,IFERROR(SUBSTITUTE(PIMExport!AE193,".",",")*1,PIMExport!AE193))</f>
        <v>1500</v>
      </c>
      <c r="AF195" s="47">
        <f>IFERROR(PIMExport!AF193*1,IFERROR(SUBSTITUTE(PIMExport!AF193,".",",")*1,PIMExport!AF193))</f>
        <v>1500</v>
      </c>
      <c r="AG195" s="47">
        <f>IFERROR(PIMExport!AG193*1,IFERROR(SUBSTITUTE(PIMExport!AG193,".",",")*1,PIMExport!AG193))</f>
        <v>18</v>
      </c>
      <c r="AH195" s="47">
        <f>IFERROR(PIMExport!AH193*1,IFERROR(SUBSTITUTE(PIMExport!AH193,".",",")*1,PIMExport!AH193))</f>
        <v>0</v>
      </c>
      <c r="AI195" s="47">
        <f>IFERROR(PIMExport!AI193*1,IFERROR(SUBSTITUTE(PIMExport!AI193,".",",")*1,PIMExport!AI193))</f>
        <v>0</v>
      </c>
      <c r="AJ195" s="47">
        <f>IFERROR(PIMExport!AJ193*1,IFERROR(SUBSTITUTE(PIMExport!AJ193,".",",")*1,PIMExport!AJ193))</f>
        <v>1.5</v>
      </c>
      <c r="AK195" s="47">
        <f>IFERROR(PIMExport!AK193*1,IFERROR(SUBSTITUTE(PIMExport!AK193,".",",")*1,PIMExport!AK193))</f>
        <v>1.5</v>
      </c>
      <c r="AL195" s="47">
        <f>IFERROR(PIMExport!AL193*1,IFERROR(SUBSTITUTE(PIMExport!AL193,".",",")*1,PIMExport!AL193))</f>
        <v>0.25</v>
      </c>
      <c r="AM195" s="47">
        <f>IFERROR(PIMExport!AM193*1,IFERROR(SUBSTITUTE(PIMExport!AM193,".",",")*1,PIMExport!AM193))</f>
        <v>8</v>
      </c>
      <c r="AN195" s="47">
        <f>IFERROR(PIMExport!AN193*1,IFERROR(SUBSTITUTE(PIMExport!AN193,".",",")*1,PIMExport!AN193))</f>
        <v>2</v>
      </c>
      <c r="AO195" s="47">
        <f>IFERROR(PIMExport!AO193*1,IFERROR(SUBSTITUTE(PIMExport!AO193,".",",")*1,PIMExport!AO193))</f>
        <v>14300</v>
      </c>
      <c r="AP195" s="47">
        <f>IFERROR(PIMExport!AP193*1,IFERROR(SUBSTITUTE(PIMExport!AP193,".",",")*1,PIMExport!AP193))</f>
        <v>0</v>
      </c>
      <c r="AQ195" s="47">
        <f>IFERROR(PIMExport!AQ193*1,IFERROR(SUBSTITUTE(PIMExport!AQ193,".",",")*1,PIMExport!AQ193))</f>
        <v>0</v>
      </c>
      <c r="AR195" s="47">
        <f>IFERROR(PIMExport!AR193*1,IFERROR(SUBSTITUTE(PIMExport!AR193,".",",")*1,PIMExport!AR193))</f>
        <v>0</v>
      </c>
      <c r="AS195" s="47">
        <f>IFERROR(PIMExport!AS193*1,IFERROR(SUBSTITUTE(PIMExport!AS193,".",",")*1,PIMExport!AS193))</f>
        <v>0</v>
      </c>
      <c r="AT195" s="47">
        <f>IFERROR(PIMExport!AT193*1,IFERROR(SUBSTITUTE(PIMExport!AT193,".",",")*1,PIMExport!AT193))</f>
        <v>0</v>
      </c>
      <c r="AU195" s="47">
        <f>IFERROR(PIMExport!AU193*1,IFERROR(SUBSTITUTE(PIMExport!AU193,".",",")*1,PIMExport!AU193))</f>
        <v>0</v>
      </c>
      <c r="AV195" s="47">
        <f>IFERROR(PIMExport!AV193*1,IFERROR(SUBSTITUTE(PIMExport!AV193,".",",")*1,PIMExport!AV193))</f>
        <v>0</v>
      </c>
      <c r="AW195" s="47">
        <f>IFERROR(PIMExport!AW193*1,IFERROR(SUBSTITUTE(PIMExport!AW193,".",",")*1,PIMExport!AW193))</f>
        <v>0</v>
      </c>
      <c r="AX195" s="47">
        <f>IFERROR(PIMExport!AX193*1,IFERROR(SUBSTITUTE(PIMExport!AX193,".",",")*1,PIMExport!AX193))</f>
        <v>0</v>
      </c>
      <c r="AY195" s="47">
        <f>IFERROR(PIMExport!AY193*1,IFERROR(SUBSTITUTE(PIMExport!AY193,".",",")*1,PIMExport!AY193))</f>
        <v>0</v>
      </c>
      <c r="AZ195" s="47">
        <f>IFERROR(PIMExport!AZ193*1,IFERROR(SUBSTITUTE(PIMExport!AZ193,".",",")*1,PIMExport!AZ193))</f>
        <v>14000</v>
      </c>
      <c r="BA195" s="47">
        <f>IFERROR(PIMExport!BA193*1,IFERROR(SUBSTITUTE(PIMExport!BA193,".",",")*1,PIMExport!BA193))</f>
        <v>0</v>
      </c>
      <c r="BB195" s="47">
        <f>IFERROR(PIMExport!BB193*1,IFERROR(SUBSTITUTE(PIMExport!BB193,".",",")*1,PIMExport!BB193))</f>
        <v>0</v>
      </c>
      <c r="BC195" s="47">
        <f>IFERROR(PIMExport!BC193*1,IFERROR(SUBSTITUTE(PIMExport!BC193,".",",")*1,PIMExport!BC193))</f>
        <v>0</v>
      </c>
      <c r="BD195" s="47">
        <f>IFERROR(PIMExport!BD193*1,IFERROR(SUBSTITUTE(PIMExport!BD193,".",",")*1,PIMExport!BD193))</f>
        <v>0</v>
      </c>
      <c r="BE195" s="47">
        <f>IFERROR(PIMExport!BE193*1,IFERROR(SUBSTITUTE(PIMExport!BE193,".",",")*1,PIMExport!BE193))</f>
        <v>0</v>
      </c>
      <c r="BF195" s="47">
        <f>IFERROR(PIMExport!BF193*1,IFERROR(SUBSTITUTE(PIMExport!BF193,".",",")*1,PIMExport!BF193))</f>
        <v>75</v>
      </c>
      <c r="BG195" s="47">
        <f>IFERROR(PIMExport!BG193*1,IFERROR(SUBSTITUTE(PIMExport!BG193,".",",")*1,PIMExport!BG193))</f>
        <v>228</v>
      </c>
      <c r="BH195" s="47">
        <f>IFERROR(PIMExport!BH193*1,IFERROR(SUBSTITUTE(PIMExport!BH193,".",",")*1,PIMExport!BH193))</f>
        <v>0</v>
      </c>
      <c r="BI195" s="47">
        <f>IFERROR(PIMExport!BI193*1,IFERROR(SUBSTITUTE(PIMExport!BI193,".",",")*1,PIMExport!BI193))</f>
        <v>0</v>
      </c>
      <c r="BJ195" s="47">
        <f>IFERROR(PIMExport!BJ193*1,IFERROR(SUBSTITUTE(PIMExport!BJ193,".",",")*1,PIMExport!BJ193))</f>
        <v>0</v>
      </c>
      <c r="BK195" s="47">
        <f>IFERROR(PIMExport!BK193*1,IFERROR(SUBSTITUTE(PIMExport!BK193,".",",")*1,PIMExport!BK193))</f>
        <v>0</v>
      </c>
      <c r="BL195" s="47">
        <f>IFERROR(PIMExport!BL193*1,IFERROR(SUBSTITUTE(PIMExport!BL193,".",",")*1,PIMExport!BL193))</f>
        <v>0</v>
      </c>
      <c r="BM195" s="47">
        <f>IFERROR(PIMExport!BM193*1,IFERROR(SUBSTITUTE(PIMExport!BM193,".",",")*1,PIMExport!BM193))</f>
        <v>0</v>
      </c>
      <c r="BN195" s="47">
        <f>IFERROR(PIMExport!BN193*1,IFERROR(SUBSTITUTE(PIMExport!BN193,".",",")*1,PIMExport!BN193))</f>
        <v>0</v>
      </c>
      <c r="BO195" s="47">
        <f>IFERROR(PIMExport!BO193*1,IFERROR(SUBSTITUTE(PIMExport!BO193,".",",")*1,PIMExport!BO193))</f>
        <v>0</v>
      </c>
      <c r="BP195" s="47">
        <f>IFERROR(PIMExport!BP193*1,IFERROR(SUBSTITUTE(PIMExport!BP193,".",",")*1,PIMExport!BP193))</f>
        <v>0</v>
      </c>
      <c r="BQ195" s="47">
        <f>IFERROR(PIMExport!BQ193*1,IFERROR(SUBSTITUTE(PIMExport!BQ193,".",",")*1,PIMExport!BQ193))</f>
        <v>0</v>
      </c>
      <c r="BR195" s="47">
        <f>IFERROR(PIMExport!BR193*1,IFERROR(SUBSTITUTE(PIMExport!BR193,".",",")*1,PIMExport!BR193))</f>
        <v>0</v>
      </c>
      <c r="BS195" s="47">
        <f>IFERROR(PIMExport!BS193*1,IFERROR(SUBSTITUTE(PIMExport!BS193,".",",")*1,PIMExport!BS193))</f>
        <v>0</v>
      </c>
      <c r="BT195" s="47">
        <f>IFERROR(PIMExport!BT193*1,IFERROR(SUBSTITUTE(PIMExport!BT193,".",",")*1,PIMExport!BT193))</f>
        <v>0</v>
      </c>
      <c r="BU195" s="47">
        <f>IFERROR(PIMExport!BU193*1,IFERROR(SUBSTITUTE(PIMExport!BU193,".",",")*1,PIMExport!BU193))</f>
        <v>0</v>
      </c>
      <c r="BV195" s="47">
        <f>IFERROR(PIMExport!BV193*1,IFERROR(SUBSTITUTE(PIMExport!BV193,".",",")*1,PIMExport!BV193))</f>
        <v>0</v>
      </c>
      <c r="BW195" s="47">
        <f>IFERROR(PIMExport!BW193*1,IFERROR(SUBSTITUTE(PIMExport!BW193,".",",")*1,PIMExport!BW193))</f>
        <v>0</v>
      </c>
      <c r="BX195" s="47">
        <f>IFERROR(PIMExport!BX193*1,IFERROR(SUBSTITUTE(PIMExport!BX193,".",",")*1,PIMExport!BX193))</f>
        <v>0</v>
      </c>
      <c r="BY195" s="47">
        <f>IFERROR(PIMExport!BY193*1,IFERROR(SUBSTITUTE(PIMExport!BY193,".",",")*1,PIMExport!BY193))</f>
        <v>0</v>
      </c>
      <c r="BZ195" s="47">
        <f>IFERROR(PIMExport!BZ193*1,IFERROR(SUBSTITUTE(PIMExport!BZ193,".",",")*1,PIMExport!BZ193))</f>
        <v>0</v>
      </c>
      <c r="CA195" s="47">
        <f>IFERROR(PIMExport!CA193*1,IFERROR(SUBSTITUTE(PIMExport!CA193,".",",")*1,PIMExport!CA193))</f>
        <v>0</v>
      </c>
      <c r="CB195" s="47">
        <f>IFERROR(PIMExport!CB193*1,IFERROR(SUBSTITUTE(PIMExport!CB193,".",",")*1,PIMExport!CB193))</f>
        <v>0</v>
      </c>
      <c r="CC195" s="47">
        <f>IFERROR(PIMExport!CC193*1,IFERROR(SUBSTITUTE(PIMExport!CC193,".",",")*1,PIMExport!CC193))</f>
        <v>0</v>
      </c>
      <c r="CD195" s="47">
        <f>IFERROR(PIMExport!CD193*1,IFERROR(SUBSTITUTE(PIMExport!CD193,".",",")*1,PIMExport!CD193))</f>
        <v>0</v>
      </c>
      <c r="CE195" s="47">
        <f>IFERROR(PIMExport!CE193*1,IFERROR(SUBSTITUTE(PIMExport!CE193,".",",")*1,PIMExport!CE193))</f>
        <v>0</v>
      </c>
      <c r="CF195" s="47">
        <f>IFERROR(PIMExport!CF193*1,IFERROR(SUBSTITUTE(PIMExport!CF193,".",",")*1,PIMExport!CF193))</f>
        <v>0</v>
      </c>
      <c r="CG195" s="47">
        <f>IFERROR(PIMExport!CG193*1,IFERROR(SUBSTITUTE(PIMExport!CG193,".",",")*1,PIMExport!CG193))</f>
        <v>0</v>
      </c>
      <c r="CH195" s="47">
        <f>IFERROR(PIMExport!CH193*1,IFERROR(SUBSTITUTE(PIMExport!CH193,".",",")*1,PIMExport!CH193))</f>
        <v>0</v>
      </c>
      <c r="CI195" s="47">
        <f>IFERROR(PIMExport!CI193*1,IFERROR(SUBSTITUTE(PIMExport!CI193,".",",")*1,PIMExport!CI193))</f>
        <v>0</v>
      </c>
      <c r="CJ195" s="47">
        <f>IFERROR(PIMExport!CJ193*1,IFERROR(SUBSTITUTE(PIMExport!CJ193,".",",")*1,PIMExport!CJ193))</f>
        <v>0</v>
      </c>
      <c r="CK195" s="47">
        <f>IFERROR(PIMExport!CK193*1,IFERROR(SUBSTITUTE(PIMExport!CK193,".",",")*1,PIMExport!CK193))</f>
        <v>0</v>
      </c>
      <c r="CL195" s="47">
        <f>IFERROR(PIMExport!CL193*1,IFERROR(SUBSTITUTE(PIMExport!CL193,".",",")*1,PIMExport!CL193))</f>
        <v>0</v>
      </c>
      <c r="CM195" s="47">
        <f>IFERROR(PIMExport!CM193*1,IFERROR(SUBSTITUTE(PIMExport!CM193,".",",")*1,PIMExport!CM193))</f>
        <v>0</v>
      </c>
      <c r="CN195" s="47">
        <f>IFERROR(PIMExport!CN193*1,IFERROR(SUBSTITUTE(PIMExport!CN193,".",",")*1,PIMExport!CN193))</f>
        <v>0</v>
      </c>
      <c r="CO195" s="47">
        <f>IFERROR(PIMExport!CO193*1,IFERROR(SUBSTITUTE(PIMExport!CO193,".",",")*1,PIMExport!CO193))</f>
        <v>0</v>
      </c>
      <c r="CP195" s="47">
        <f>IFERROR(PIMExport!CP193*1,IFERROR(SUBSTITUTE(PIMExport!CP193,".",",")*1,PIMExport!CP193))</f>
        <v>0</v>
      </c>
      <c r="CQ195" s="47">
        <f>IFERROR(PIMExport!CQ193*1,IFERROR(SUBSTITUTE(PIMExport!CQ193,".",",")*1,PIMExport!CQ193))</f>
        <v>0</v>
      </c>
      <c r="CR195" s="47">
        <f>IFERROR(PIMExport!CR193*1,IFERROR(SUBSTITUTE(PIMExport!CR193,".",",")*1,PIMExport!CR193))</f>
        <v>0</v>
      </c>
      <c r="CS195" s="47">
        <f>IFERROR(PIMExport!CS193*1,IFERROR(SUBSTITUTE(PIMExport!CS193,".",",")*1,PIMExport!CS193))</f>
        <v>0</v>
      </c>
      <c r="CT195" s="47">
        <f>IFERROR(PIMExport!CT193*1,IFERROR(SUBSTITUTE(PIMExport!CT193,".",",")*1,PIMExport!CT193))</f>
        <v>0</v>
      </c>
      <c r="CU195" s="47">
        <f>IFERROR(PIMExport!CU193*1,IFERROR(SUBSTITUTE(PIMExport!CU193,".",",")*1,PIMExport!CU193))</f>
        <v>5</v>
      </c>
      <c r="CV195" s="47">
        <f>IFERROR(PIMExport!CV193*1,IFERROR(SUBSTITUTE(PIMExport!CV193,".",",")*1,PIMExport!CV193))</f>
        <v>10400</v>
      </c>
      <c r="CW195" s="47">
        <f>IFERROR(PIMExport!CW193*1,IFERROR(SUBSTITUTE(PIMExport!CW193,".",",")*1,PIMExport!CW193))</f>
        <v>1.6000000000000001E-4</v>
      </c>
      <c r="CX195" s="47">
        <f>IFERROR(PIMExport!CX193*1,IFERROR(SUBSTITUTE(PIMExport!CX193,".",",")*1,PIMExport!CX193))</f>
        <v>0</v>
      </c>
      <c r="CY195" s="47">
        <f>IFERROR(PIMExport!CY193*1,IFERROR(SUBSTITUTE(PIMExport!CY193,".",",")*1,PIMExport!CY193))</f>
        <v>0</v>
      </c>
      <c r="CZ195" s="47">
        <f>IFERROR(PIMExport!CZ193*1,IFERROR(SUBSTITUTE(PIMExport!CZ193,".",",")*1,PIMExport!CZ193))</f>
        <v>14000</v>
      </c>
      <c r="DA195" s="47">
        <f>IFERROR(PIMExport!DA193*1,IFERROR(SUBSTITUTE(PIMExport!DA193,".",",")*1,PIMExport!DA193))</f>
        <v>300</v>
      </c>
      <c r="DB195" s="47">
        <f>IFERROR(PIMExport!DB193*1,IFERROR(SUBSTITUTE(PIMExport!DB193,".",",")*1,PIMExport!DB193))</f>
        <v>166</v>
      </c>
      <c r="DC195" s="47">
        <f>IFERROR(PIMExport!DC193*1,IFERROR(SUBSTITUTE(PIMExport!DC193,".",",")*1,PIMExport!DC193))</f>
        <v>17.43</v>
      </c>
      <c r="DD195" s="47">
        <f>IFERROR(PIMExport!DD193*1,IFERROR(SUBSTITUTE(PIMExport!DD193,".",",")*1,PIMExport!DD193))</f>
        <v>0</v>
      </c>
      <c r="DE195" s="47">
        <f>IFERROR(PIMExport!DE193*1,IFERROR(SUBSTITUTE(PIMExport!DE193,".",",")*1,PIMExport!DE193))</f>
        <v>0</v>
      </c>
      <c r="DF195" s="47">
        <f>IFERROR(PIMExport!DF193*1,IFERROR(SUBSTITUTE(PIMExport!DF193,".",",")*1,PIMExport!DF193))</f>
        <v>0</v>
      </c>
      <c r="DG195" s="47">
        <f>IFERROR(PIMExport!DG193*1,IFERROR(SUBSTITUTE(PIMExport!DG193,".",",")*1,PIMExport!DG193))</f>
        <v>0</v>
      </c>
      <c r="DH195" s="47" t="str">
        <f>IFERROR(PIMExport!DH193*1,IFERROR(SUBSTITUTE(PIMExport!DH193,".",",")*1,PIMExport!DH193))</f>
        <v>Equal to or better than 0.100 mm</v>
      </c>
      <c r="DI195" s="47">
        <f>IFERROR(PIMExport!DI193*1,IFERROR(SUBSTITUTE(PIMExport!DI193,".",",")*1,PIMExport!DI193))</f>
        <v>0</v>
      </c>
      <c r="DJ195" s="47" t="str">
        <f>IFERROR(PIMExport!DJ193*1,IFERROR(SUBSTITUTE(PIMExport!DJ193,".",",")*1,PIMExport!DJ193))</f>
        <v>86 x 75 mm</v>
      </c>
      <c r="DK195" s="47" t="str">
        <f>IFERROR(PIMExport!DK193*1,IFERROR(SUBSTITUTE(PIMExport!DK193,".",",")*1,PIMExport!DK193))</f>
        <v>20 mm</v>
      </c>
      <c r="DL195" s="47">
        <f>IFERROR(PIMExport!DL193*1,IFERROR(SUBSTITUTE(PIMExport!DL193,".",",")*1,PIMExport!DL193))</f>
        <v>468</v>
      </c>
      <c r="DM195" s="47">
        <f>IFERROR(PIMExport!DM193*1,IFERROR(SUBSTITUTE(PIMExport!DM193,".",",")*1,PIMExport!DM193))</f>
        <v>4228</v>
      </c>
      <c r="DN195" s="47">
        <f>IFERROR(PIMExport!DN193*1,IFERROR(SUBSTITUTE(PIMExport!DN193,".",",")*1,PIMExport!DN193))</f>
        <v>0</v>
      </c>
      <c r="DO195" s="47">
        <f>IFERROR(PIMExport!DO193*1,IFERROR(SUBSTITUTE(PIMExport!DO193,".",",")*1,PIMExport!DO193))</f>
        <v>0</v>
      </c>
    </row>
    <row r="196" spans="1:119">
      <c r="A196" s="47" t="str">
        <f>IFERROR(PIMExport!A194*1,IFERROR(SUBSTITUTE(PIMExport!A194,".",",")*1,PIMExport!A194))</f>
        <v>MF07S05Z250_S</v>
      </c>
      <c r="B196" s="47" t="str">
        <f>IFERROR(PIMExport!B194*1,IFERROR(SUBSTITUTE(PIMExport!B194,".",",")*1,PIMExport!B194))</f>
        <v>BallScrew</v>
      </c>
      <c r="C196" s="47" t="str">
        <f>IFERROR(PIMExport!C194*1,IFERROR(SUBSTITUTE(PIMExport!C194,".",",")*1,PIMExport!C194))</f>
        <v>Ball Guide</v>
      </c>
      <c r="D196" s="47">
        <f>IFERROR(PIMExport!D194*1,IFERROR(SUBSTITUTE(PIMExport!D194,".",",")*1,PIMExport!D194))</f>
        <v>3412</v>
      </c>
      <c r="E196" s="47">
        <f>IFERROR(PIMExport!E194*1,IFERROR(SUBSTITUTE(PIMExport!E194,".",",")*1,PIMExport!E194))</f>
        <v>2.5</v>
      </c>
      <c r="F196" s="47">
        <f>IFERROR(PIMExport!F194*1,IFERROR(SUBSTITUTE(PIMExport!F194,".",",")*1,PIMExport!F194))</f>
        <v>1.7</v>
      </c>
      <c r="G196" s="47">
        <f>IFERROR(PIMExport!G194*1,IFERROR(SUBSTITUTE(PIMExport!G194,".",",")*1,PIMExport!G194))</f>
        <v>6.9</v>
      </c>
      <c r="H196" s="47">
        <f>IFERROR(PIMExport!H194*1,IFERROR(SUBSTITUTE(PIMExport!H194,".",",")*1,PIMExport!H194))</f>
        <v>1.05</v>
      </c>
      <c r="I196" s="47">
        <f>IFERROR(PIMExport!I194*1,IFERROR(SUBSTITUTE(PIMExport!I194,".",",")*1,PIMExport!I194))</f>
        <v>250</v>
      </c>
      <c r="J196" s="47">
        <f>IFERROR(PIMExport!J194*1,IFERROR(SUBSTITUTE(PIMExport!J194,".",",")*1,PIMExport!J194))</f>
        <v>19</v>
      </c>
      <c r="K196" s="47">
        <f>IFERROR(PIMExport!K194*1,IFERROR(SUBSTITUTE(PIMExport!K194,".",",")*1,PIMExport!K194))</f>
        <v>55</v>
      </c>
      <c r="L196" s="47">
        <f>IFERROR(PIMExport!L194*1,IFERROR(SUBSTITUTE(PIMExport!L194,".",",")*1,PIMExport!L194))</f>
        <v>1.63E-4</v>
      </c>
      <c r="M196" s="47">
        <f>IFERROR(PIMExport!M194*1,IFERROR(SUBSTITUTE(PIMExport!M194,".",",")*1,PIMExport!M194))</f>
        <v>0.9</v>
      </c>
      <c r="N196" s="47">
        <f>IFERROR(PIMExport!N194*1,IFERROR(SUBSTITUTE(PIMExport!N194,".",",")*1,PIMExport!N194))</f>
        <v>99999</v>
      </c>
      <c r="O196" s="47">
        <f>IFERROR(PIMExport!O194*1,IFERROR(SUBSTITUTE(PIMExport!O194,".",",")*1,PIMExport!O194))</f>
        <v>99999</v>
      </c>
      <c r="P196" s="47">
        <f>IFERROR(PIMExport!P194*1,IFERROR(SUBSTITUTE(PIMExport!P194,".",",")*1,PIMExport!P194))</f>
        <v>500</v>
      </c>
      <c r="Q196" s="47">
        <f>IFERROR(PIMExport!Q194*1,IFERROR(SUBSTITUTE(PIMExport!Q194,".",",")*1,PIMExport!Q194))</f>
        <v>0.06</v>
      </c>
      <c r="R196" s="47">
        <f>IFERROR(PIMExport!R194*1,IFERROR(SUBSTITUTE(PIMExport!R194,".",",")*1,PIMExport!R194))</f>
        <v>0.06</v>
      </c>
      <c r="S196" s="47">
        <f>IFERROR(PIMExport!S194*1,IFERROR(SUBSTITUTE(PIMExport!S194,".",",")*1,PIMExport!S194))</f>
        <v>0.06</v>
      </c>
      <c r="T196" s="47">
        <f>IFERROR(PIMExport!T194*1,IFERROR(SUBSTITUTE(PIMExport!T194,".",",")*1,PIMExport!T194))</f>
        <v>2</v>
      </c>
      <c r="U196" s="47">
        <f>IFERROR(PIMExport!U194*1,IFERROR(SUBSTITUTE(PIMExport!U194,".",",")*1,PIMExport!U194))</f>
        <v>0.02</v>
      </c>
      <c r="V196" s="47">
        <f>IFERROR(PIMExport!V194*1,IFERROR(SUBSTITUTE(PIMExport!V194,".",",")*1,PIMExport!V194))</f>
        <v>0</v>
      </c>
      <c r="W196" s="47">
        <f>IFERROR(PIMExport!W194*1,IFERROR(SUBSTITUTE(PIMExport!W194,".",",")*1,PIMExport!W194))</f>
        <v>0</v>
      </c>
      <c r="X196" s="47">
        <f>IFERROR(PIMExport!X194*1,IFERROR(SUBSTITUTE(PIMExport!X194,".",",")*1,PIMExport!X194))</f>
        <v>0</v>
      </c>
      <c r="Y196" s="47">
        <f>IFERROR(PIMExport!Y194*1,IFERROR(SUBSTITUTE(PIMExport!Y194,".",",")*1,PIMExport!Y194))</f>
        <v>2500</v>
      </c>
      <c r="Z196" s="47">
        <f>IFERROR(PIMExport!Z194*1,IFERROR(SUBSTITUTE(PIMExport!Z194,".",",")*1,PIMExport!Z194))</f>
        <v>0</v>
      </c>
      <c r="AA196" s="47">
        <f>IFERROR(PIMExport!AA194*1,IFERROR(SUBSTITUTE(PIMExport!AA194,".",",")*1,PIMExport!AA194))</f>
        <v>0</v>
      </c>
      <c r="AB196" s="47">
        <f>IFERROR(PIMExport!AB194*1,IFERROR(SUBSTITUTE(PIMExport!AB194,".",",")*1,PIMExport!AB194))</f>
        <v>0</v>
      </c>
      <c r="AC196" s="47">
        <f>IFERROR(PIMExport!AC194*1,IFERROR(SUBSTITUTE(PIMExport!AC194,".",",")*1,PIMExport!AC194))</f>
        <v>0</v>
      </c>
      <c r="AD196" s="47">
        <f>IFERROR(PIMExport!AD194*1,IFERROR(SUBSTITUTE(PIMExport!AD194,".",",")*1,PIMExport!AD194))</f>
        <v>0</v>
      </c>
      <c r="AE196" s="47">
        <f>IFERROR(PIMExport!AE194*1,IFERROR(SUBSTITUTE(PIMExport!AE194,".",",")*1,PIMExport!AE194))</f>
        <v>1500</v>
      </c>
      <c r="AF196" s="47">
        <f>IFERROR(PIMExport!AF194*1,IFERROR(SUBSTITUTE(PIMExport!AF194,".",",")*1,PIMExport!AF194))</f>
        <v>1500</v>
      </c>
      <c r="AG196" s="47">
        <f>IFERROR(PIMExport!AG194*1,IFERROR(SUBSTITUTE(PIMExport!AG194,".",",")*1,PIMExport!AG194))</f>
        <v>18</v>
      </c>
      <c r="AH196" s="47">
        <f>IFERROR(PIMExport!AH194*1,IFERROR(SUBSTITUTE(PIMExport!AH194,".",",")*1,PIMExport!AH194))</f>
        <v>0</v>
      </c>
      <c r="AI196" s="47">
        <f>IFERROR(PIMExport!AI194*1,IFERROR(SUBSTITUTE(PIMExport!AI194,".",",")*1,PIMExport!AI194))</f>
        <v>0</v>
      </c>
      <c r="AJ196" s="47">
        <f>IFERROR(PIMExport!AJ194*1,IFERROR(SUBSTITUTE(PIMExport!AJ194,".",",")*1,PIMExport!AJ194))</f>
        <v>1.5</v>
      </c>
      <c r="AK196" s="47">
        <f>IFERROR(PIMExport!AK194*1,IFERROR(SUBSTITUTE(PIMExport!AK194,".",",")*1,PIMExport!AK194))</f>
        <v>1.5</v>
      </c>
      <c r="AL196" s="47">
        <f>IFERROR(PIMExport!AL194*1,IFERROR(SUBSTITUTE(PIMExport!AL194,".",",")*1,PIMExport!AL194))</f>
        <v>0.25</v>
      </c>
      <c r="AM196" s="47">
        <f>IFERROR(PIMExport!AM194*1,IFERROR(SUBSTITUTE(PIMExport!AM194,".",",")*1,PIMExport!AM194))</f>
        <v>8</v>
      </c>
      <c r="AN196" s="47">
        <f>IFERROR(PIMExport!AN194*1,IFERROR(SUBSTITUTE(PIMExport!AN194,".",",")*1,PIMExport!AN194))</f>
        <v>2</v>
      </c>
      <c r="AO196" s="47">
        <f>IFERROR(PIMExport!AO194*1,IFERROR(SUBSTITUTE(PIMExport!AO194,".",",")*1,PIMExport!AO194))</f>
        <v>14300</v>
      </c>
      <c r="AP196" s="47">
        <f>IFERROR(PIMExport!AP194*1,IFERROR(SUBSTITUTE(PIMExport!AP194,".",",")*1,PIMExport!AP194))</f>
        <v>0</v>
      </c>
      <c r="AQ196" s="47">
        <f>IFERROR(PIMExport!AQ194*1,IFERROR(SUBSTITUTE(PIMExport!AQ194,".",",")*1,PIMExport!AQ194))</f>
        <v>0</v>
      </c>
      <c r="AR196" s="47">
        <f>IFERROR(PIMExport!AR194*1,IFERROR(SUBSTITUTE(PIMExport!AR194,".",",")*1,PIMExport!AR194))</f>
        <v>0</v>
      </c>
      <c r="AS196" s="47">
        <f>IFERROR(PIMExport!AS194*1,IFERROR(SUBSTITUTE(PIMExport!AS194,".",",")*1,PIMExport!AS194))</f>
        <v>0</v>
      </c>
      <c r="AT196" s="47">
        <f>IFERROR(PIMExport!AT194*1,IFERROR(SUBSTITUTE(PIMExport!AT194,".",",")*1,PIMExport!AT194))</f>
        <v>0</v>
      </c>
      <c r="AU196" s="47">
        <f>IFERROR(PIMExport!AU194*1,IFERROR(SUBSTITUTE(PIMExport!AU194,".",",")*1,PIMExport!AU194))</f>
        <v>0</v>
      </c>
      <c r="AV196" s="47">
        <f>IFERROR(PIMExport!AV194*1,IFERROR(SUBSTITUTE(PIMExport!AV194,".",",")*1,PIMExport!AV194))</f>
        <v>0</v>
      </c>
      <c r="AW196" s="47">
        <f>IFERROR(PIMExport!AW194*1,IFERROR(SUBSTITUTE(PIMExport!AW194,".",",")*1,PIMExport!AW194))</f>
        <v>0</v>
      </c>
      <c r="AX196" s="47">
        <f>IFERROR(PIMExport!AX194*1,IFERROR(SUBSTITUTE(PIMExport!AX194,".",",")*1,PIMExport!AX194))</f>
        <v>0</v>
      </c>
      <c r="AY196" s="47">
        <f>IFERROR(PIMExport!AY194*1,IFERROR(SUBSTITUTE(PIMExport!AY194,".",",")*1,PIMExport!AY194))</f>
        <v>0</v>
      </c>
      <c r="AZ196" s="47">
        <f>IFERROR(PIMExport!AZ194*1,IFERROR(SUBSTITUTE(PIMExport!AZ194,".",",")*1,PIMExport!AZ194))</f>
        <v>14000</v>
      </c>
      <c r="BA196" s="47">
        <f>IFERROR(PIMExport!BA194*1,IFERROR(SUBSTITUTE(PIMExport!BA194,".",",")*1,PIMExport!BA194))</f>
        <v>0</v>
      </c>
      <c r="BB196" s="47">
        <f>IFERROR(PIMExport!BB194*1,IFERROR(SUBSTITUTE(PIMExport!BB194,".",",")*1,PIMExport!BB194))</f>
        <v>0</v>
      </c>
      <c r="BC196" s="47">
        <f>IFERROR(PIMExport!BC194*1,IFERROR(SUBSTITUTE(PIMExport!BC194,".",",")*1,PIMExport!BC194))</f>
        <v>0</v>
      </c>
      <c r="BD196" s="47">
        <f>IFERROR(PIMExport!BD194*1,IFERROR(SUBSTITUTE(PIMExport!BD194,".",",")*1,PIMExport!BD194))</f>
        <v>0</v>
      </c>
      <c r="BE196" s="47">
        <f>IFERROR(PIMExport!BE194*1,IFERROR(SUBSTITUTE(PIMExport!BE194,".",",")*1,PIMExport!BE194))</f>
        <v>0</v>
      </c>
      <c r="BF196" s="47">
        <f>IFERROR(PIMExport!BF194*1,IFERROR(SUBSTITUTE(PIMExport!BF194,".",",")*1,PIMExport!BF194))</f>
        <v>75</v>
      </c>
      <c r="BG196" s="47">
        <f>IFERROR(PIMExport!BG194*1,IFERROR(SUBSTITUTE(PIMExport!BG194,".",",")*1,PIMExport!BG194))</f>
        <v>338</v>
      </c>
      <c r="BH196" s="47">
        <f>IFERROR(PIMExport!BH194*1,IFERROR(SUBSTITUTE(PIMExport!BH194,".",",")*1,PIMExport!BH194))</f>
        <v>0</v>
      </c>
      <c r="BI196" s="47">
        <f>IFERROR(PIMExport!BI194*1,IFERROR(SUBSTITUTE(PIMExport!BI194,".",",")*1,PIMExport!BI194))</f>
        <v>0</v>
      </c>
      <c r="BJ196" s="47">
        <f>IFERROR(PIMExport!BJ194*1,IFERROR(SUBSTITUTE(PIMExport!BJ194,".",",")*1,PIMExport!BJ194))</f>
        <v>0</v>
      </c>
      <c r="BK196" s="47">
        <f>IFERROR(PIMExport!BK194*1,IFERROR(SUBSTITUTE(PIMExport!BK194,".",",")*1,PIMExport!BK194))</f>
        <v>0</v>
      </c>
      <c r="BL196" s="47">
        <f>IFERROR(PIMExport!BL194*1,IFERROR(SUBSTITUTE(PIMExport!BL194,".",",")*1,PIMExport!BL194))</f>
        <v>0</v>
      </c>
      <c r="BM196" s="47">
        <f>IFERROR(PIMExport!BM194*1,IFERROR(SUBSTITUTE(PIMExport!BM194,".",",")*1,PIMExport!BM194))</f>
        <v>0</v>
      </c>
      <c r="BN196" s="47">
        <f>IFERROR(PIMExport!BN194*1,IFERROR(SUBSTITUTE(PIMExport!BN194,".",",")*1,PIMExport!BN194))</f>
        <v>0</v>
      </c>
      <c r="BO196" s="47">
        <f>IFERROR(PIMExport!BO194*1,IFERROR(SUBSTITUTE(PIMExport!BO194,".",",")*1,PIMExport!BO194))</f>
        <v>0</v>
      </c>
      <c r="BP196" s="47">
        <f>IFERROR(PIMExport!BP194*1,IFERROR(SUBSTITUTE(PIMExport!BP194,".",",")*1,PIMExport!BP194))</f>
        <v>0</v>
      </c>
      <c r="BQ196" s="47">
        <f>IFERROR(PIMExport!BQ194*1,IFERROR(SUBSTITUTE(PIMExport!BQ194,".",",")*1,PIMExport!BQ194))</f>
        <v>0</v>
      </c>
      <c r="BR196" s="47">
        <f>IFERROR(PIMExport!BR194*1,IFERROR(SUBSTITUTE(PIMExport!BR194,".",",")*1,PIMExport!BR194))</f>
        <v>0</v>
      </c>
      <c r="BS196" s="47">
        <f>IFERROR(PIMExport!BS194*1,IFERROR(SUBSTITUTE(PIMExport!BS194,".",",")*1,PIMExport!BS194))</f>
        <v>0</v>
      </c>
      <c r="BT196" s="47">
        <f>IFERROR(PIMExport!BT194*1,IFERROR(SUBSTITUTE(PIMExport!BT194,".",",")*1,PIMExport!BT194))</f>
        <v>0</v>
      </c>
      <c r="BU196" s="47">
        <f>IFERROR(PIMExport!BU194*1,IFERROR(SUBSTITUTE(PIMExport!BU194,".",",")*1,PIMExport!BU194))</f>
        <v>0</v>
      </c>
      <c r="BV196" s="47">
        <f>IFERROR(PIMExport!BV194*1,IFERROR(SUBSTITUTE(PIMExport!BV194,".",",")*1,PIMExport!BV194))</f>
        <v>0</v>
      </c>
      <c r="BW196" s="47">
        <f>IFERROR(PIMExport!BW194*1,IFERROR(SUBSTITUTE(PIMExport!BW194,".",",")*1,PIMExport!BW194))</f>
        <v>0</v>
      </c>
      <c r="BX196" s="47">
        <f>IFERROR(PIMExport!BX194*1,IFERROR(SUBSTITUTE(PIMExport!BX194,".",",")*1,PIMExport!BX194))</f>
        <v>0</v>
      </c>
      <c r="BY196" s="47">
        <f>IFERROR(PIMExport!BY194*1,IFERROR(SUBSTITUTE(PIMExport!BY194,".",",")*1,PIMExport!BY194))</f>
        <v>0</v>
      </c>
      <c r="BZ196" s="47">
        <f>IFERROR(PIMExport!BZ194*1,IFERROR(SUBSTITUTE(PIMExport!BZ194,".",",")*1,PIMExport!BZ194))</f>
        <v>0</v>
      </c>
      <c r="CA196" s="47">
        <f>IFERROR(PIMExport!CA194*1,IFERROR(SUBSTITUTE(PIMExport!CA194,".",",")*1,PIMExport!CA194))</f>
        <v>0</v>
      </c>
      <c r="CB196" s="47">
        <f>IFERROR(PIMExport!CB194*1,IFERROR(SUBSTITUTE(PIMExport!CB194,".",",")*1,PIMExport!CB194))</f>
        <v>0</v>
      </c>
      <c r="CC196" s="47">
        <f>IFERROR(PIMExport!CC194*1,IFERROR(SUBSTITUTE(PIMExport!CC194,".",",")*1,PIMExport!CC194))</f>
        <v>0</v>
      </c>
      <c r="CD196" s="47">
        <f>IFERROR(PIMExport!CD194*1,IFERROR(SUBSTITUTE(PIMExport!CD194,".",",")*1,PIMExport!CD194))</f>
        <v>0</v>
      </c>
      <c r="CE196" s="47">
        <f>IFERROR(PIMExport!CE194*1,IFERROR(SUBSTITUTE(PIMExport!CE194,".",",")*1,PIMExport!CE194))</f>
        <v>0</v>
      </c>
      <c r="CF196" s="47">
        <f>IFERROR(PIMExport!CF194*1,IFERROR(SUBSTITUTE(PIMExport!CF194,".",",")*1,PIMExport!CF194))</f>
        <v>0</v>
      </c>
      <c r="CG196" s="47">
        <f>IFERROR(PIMExport!CG194*1,IFERROR(SUBSTITUTE(PIMExport!CG194,".",",")*1,PIMExport!CG194))</f>
        <v>0</v>
      </c>
      <c r="CH196" s="47">
        <f>IFERROR(PIMExport!CH194*1,IFERROR(SUBSTITUTE(PIMExport!CH194,".",",")*1,PIMExport!CH194))</f>
        <v>0</v>
      </c>
      <c r="CI196" s="47">
        <f>IFERROR(PIMExport!CI194*1,IFERROR(SUBSTITUTE(PIMExport!CI194,".",",")*1,PIMExport!CI194))</f>
        <v>0</v>
      </c>
      <c r="CJ196" s="47">
        <f>IFERROR(PIMExport!CJ194*1,IFERROR(SUBSTITUTE(PIMExport!CJ194,".",",")*1,PIMExport!CJ194))</f>
        <v>0</v>
      </c>
      <c r="CK196" s="47">
        <f>IFERROR(PIMExport!CK194*1,IFERROR(SUBSTITUTE(PIMExport!CK194,".",",")*1,PIMExport!CK194))</f>
        <v>0</v>
      </c>
      <c r="CL196" s="47">
        <f>IFERROR(PIMExport!CL194*1,IFERROR(SUBSTITUTE(PIMExport!CL194,".",",")*1,PIMExport!CL194))</f>
        <v>0</v>
      </c>
      <c r="CM196" s="47">
        <f>IFERROR(PIMExport!CM194*1,IFERROR(SUBSTITUTE(PIMExport!CM194,".",",")*1,PIMExport!CM194))</f>
        <v>0</v>
      </c>
      <c r="CN196" s="47">
        <f>IFERROR(PIMExport!CN194*1,IFERROR(SUBSTITUTE(PIMExport!CN194,".",",")*1,PIMExport!CN194))</f>
        <v>0</v>
      </c>
      <c r="CO196" s="47">
        <f>IFERROR(PIMExport!CO194*1,IFERROR(SUBSTITUTE(PIMExport!CO194,".",",")*1,PIMExport!CO194))</f>
        <v>0</v>
      </c>
      <c r="CP196" s="47">
        <f>IFERROR(PIMExport!CP194*1,IFERROR(SUBSTITUTE(PIMExport!CP194,".",",")*1,PIMExport!CP194))</f>
        <v>0</v>
      </c>
      <c r="CQ196" s="47">
        <f>IFERROR(PIMExport!CQ194*1,IFERROR(SUBSTITUTE(PIMExport!CQ194,".",",")*1,PIMExport!CQ194))</f>
        <v>0</v>
      </c>
      <c r="CR196" s="47">
        <f>IFERROR(PIMExport!CR194*1,IFERROR(SUBSTITUTE(PIMExport!CR194,".",",")*1,PIMExport!CR194))</f>
        <v>0</v>
      </c>
      <c r="CS196" s="47">
        <f>IFERROR(PIMExport!CS194*1,IFERROR(SUBSTITUTE(PIMExport!CS194,".",",")*1,PIMExport!CS194))</f>
        <v>0</v>
      </c>
      <c r="CT196" s="47">
        <f>IFERROR(PIMExport!CT194*1,IFERROR(SUBSTITUTE(PIMExport!CT194,".",",")*1,PIMExport!CT194))</f>
        <v>0</v>
      </c>
      <c r="CU196" s="47">
        <f>IFERROR(PIMExport!CU194*1,IFERROR(SUBSTITUTE(PIMExport!CU194,".",",")*1,PIMExport!CU194))</f>
        <v>5</v>
      </c>
      <c r="CV196" s="47">
        <f>IFERROR(PIMExport!CV194*1,IFERROR(SUBSTITUTE(PIMExport!CV194,".",",")*1,PIMExport!CV194))</f>
        <v>10400</v>
      </c>
      <c r="CW196" s="47">
        <f>IFERROR(PIMExport!CW194*1,IFERROR(SUBSTITUTE(PIMExport!CW194,".",",")*1,PIMExport!CW194))</f>
        <v>1.6000000000000001E-4</v>
      </c>
      <c r="CX196" s="47">
        <f>IFERROR(PIMExport!CX194*1,IFERROR(SUBSTITUTE(PIMExport!CX194,".",",")*1,PIMExport!CX194))</f>
        <v>0</v>
      </c>
      <c r="CY196" s="47">
        <f>IFERROR(PIMExport!CY194*1,IFERROR(SUBSTITUTE(PIMExport!CY194,".",",")*1,PIMExport!CY194))</f>
        <v>0</v>
      </c>
      <c r="CZ196" s="47">
        <f>IFERROR(PIMExport!CZ194*1,IFERROR(SUBSTITUTE(PIMExport!CZ194,".",",")*1,PIMExport!CZ194))</f>
        <v>14000</v>
      </c>
      <c r="DA196" s="47">
        <f>IFERROR(PIMExport!DA194*1,IFERROR(SUBSTITUTE(PIMExport!DA194,".",",")*1,PIMExport!DA194))</f>
        <v>300</v>
      </c>
      <c r="DB196" s="47">
        <f>IFERROR(PIMExport!DB194*1,IFERROR(SUBSTITUTE(PIMExport!DB194,".",",")*1,PIMExport!DB194))</f>
        <v>166</v>
      </c>
      <c r="DC196" s="47">
        <f>IFERROR(PIMExport!DC194*1,IFERROR(SUBSTITUTE(PIMExport!DC194,".",",")*1,PIMExport!DC194))</f>
        <v>17.43</v>
      </c>
      <c r="DD196" s="47">
        <f>IFERROR(PIMExport!DD194*1,IFERROR(SUBSTITUTE(PIMExport!DD194,".",",")*1,PIMExport!DD194))</f>
        <v>1</v>
      </c>
      <c r="DE196" s="47">
        <f>IFERROR(PIMExport!DE194*1,IFERROR(SUBSTITUTE(PIMExport!DE194,".",",")*1,PIMExport!DE194))</f>
        <v>0</v>
      </c>
      <c r="DF196" s="47">
        <f>IFERROR(PIMExport!DF194*1,IFERROR(SUBSTITUTE(PIMExport!DF194,".",",")*1,PIMExport!DF194))</f>
        <v>0</v>
      </c>
      <c r="DG196" s="47">
        <f>IFERROR(PIMExport!DG194*1,IFERROR(SUBSTITUTE(PIMExport!DG194,".",",")*1,PIMExport!DG194))</f>
        <v>0</v>
      </c>
      <c r="DH196" s="47" t="str">
        <f>IFERROR(PIMExport!DH194*1,IFERROR(SUBSTITUTE(PIMExport!DH194,".",",")*1,PIMExport!DH194))</f>
        <v>Equal to or better than 0.100 mm</v>
      </c>
      <c r="DI196" s="47">
        <f>IFERROR(PIMExport!DI194*1,IFERROR(SUBSTITUTE(PIMExport!DI194,".",",")*1,PIMExport!DI194))</f>
        <v>0</v>
      </c>
      <c r="DJ196" s="47" t="str">
        <f>IFERROR(PIMExport!DJ194*1,IFERROR(SUBSTITUTE(PIMExport!DJ194,".",",")*1,PIMExport!DJ194))</f>
        <v>86 x 75 mm</v>
      </c>
      <c r="DK196" s="47" t="str">
        <f>IFERROR(PIMExport!DK194*1,IFERROR(SUBSTITUTE(PIMExport!DK194,".",",")*1,PIMExport!DK194))</f>
        <v>20 mm</v>
      </c>
      <c r="DL196" s="47">
        <f>IFERROR(PIMExport!DL194*1,IFERROR(SUBSTITUTE(PIMExport!DL194,".",",")*1,PIMExport!DL194))</f>
        <v>468</v>
      </c>
      <c r="DM196" s="47">
        <f>IFERROR(PIMExport!DM194*1,IFERROR(SUBSTITUTE(PIMExport!DM194,".",",")*1,PIMExport!DM194))</f>
        <v>4338</v>
      </c>
      <c r="DN196" s="47">
        <f>IFERROR(PIMExport!DN194*1,IFERROR(SUBSTITUTE(PIMExport!DN194,".",",")*1,PIMExport!DN194))</f>
        <v>0</v>
      </c>
      <c r="DO196" s="47">
        <f>IFERROR(PIMExport!DO194*1,IFERROR(SUBSTITUTE(PIMExport!DO194,".",",")*1,PIMExport!DO194))</f>
        <v>0</v>
      </c>
    </row>
    <row r="197" spans="1:119">
      <c r="A197" s="47" t="str">
        <f>IFERROR(PIMExport!A195*1,IFERROR(SUBSTITUTE(PIMExport!A195,".",",")*1,PIMExport!A195))</f>
        <v>MF07S05Z250_D</v>
      </c>
      <c r="B197" s="47" t="str">
        <f>IFERROR(PIMExport!B195*1,IFERROR(SUBSTITUTE(PIMExport!B195,".",",")*1,PIMExport!B195))</f>
        <v>BallScrew</v>
      </c>
      <c r="C197" s="47" t="str">
        <f>IFERROR(PIMExport!C195*1,IFERROR(SUBSTITUTE(PIMExport!C195,".",",")*1,PIMExport!C195))</f>
        <v>Ball Guide</v>
      </c>
      <c r="D197" s="47">
        <f>IFERROR(PIMExport!D195*1,IFERROR(SUBSTITUTE(PIMExport!D195,".",",")*1,PIMExport!D195))</f>
        <v>3280</v>
      </c>
      <c r="E197" s="47">
        <f>IFERROR(PIMExport!E195*1,IFERROR(SUBSTITUTE(PIMExport!E195,".",",")*1,PIMExport!E195))</f>
        <v>2.5</v>
      </c>
      <c r="F197" s="47">
        <f>IFERROR(PIMExport!F195*1,IFERROR(SUBSTITUTE(PIMExport!F195,".",",")*1,PIMExport!F195))</f>
        <v>3.58</v>
      </c>
      <c r="G197" s="47">
        <f>IFERROR(PIMExport!G195*1,IFERROR(SUBSTITUTE(PIMExport!G195,".",",")*1,PIMExport!G195))</f>
        <v>6.9</v>
      </c>
      <c r="H197" s="47">
        <f>IFERROR(PIMExport!H195*1,IFERROR(SUBSTITUTE(PIMExport!H195,".",",")*1,PIMExport!H195))</f>
        <v>1.05</v>
      </c>
      <c r="I197" s="47">
        <f>IFERROR(PIMExport!I195*1,IFERROR(SUBSTITUTE(PIMExport!I195,".",",")*1,PIMExport!I195))</f>
        <v>250</v>
      </c>
      <c r="J197" s="47">
        <f>IFERROR(PIMExport!J195*1,IFERROR(SUBSTITUTE(PIMExport!J195,".",",")*1,PIMExport!J195))</f>
        <v>19</v>
      </c>
      <c r="K197" s="47">
        <f>IFERROR(PIMExport!K195*1,IFERROR(SUBSTITUTE(PIMExport!K195,".",",")*1,PIMExport!K195))</f>
        <v>55</v>
      </c>
      <c r="L197" s="47">
        <f>IFERROR(PIMExport!L195*1,IFERROR(SUBSTITUTE(PIMExport!L195,".",",")*1,PIMExport!L195))</f>
        <v>1.63E-4</v>
      </c>
      <c r="M197" s="47">
        <f>IFERROR(PIMExport!M195*1,IFERROR(SUBSTITUTE(PIMExport!M195,".",",")*1,PIMExport!M195))</f>
        <v>0.9</v>
      </c>
      <c r="N197" s="47">
        <f>IFERROR(PIMExport!N195*1,IFERROR(SUBSTITUTE(PIMExport!N195,".",",")*1,PIMExport!N195))</f>
        <v>99999</v>
      </c>
      <c r="O197" s="47">
        <f>IFERROR(PIMExport!O195*1,IFERROR(SUBSTITUTE(PIMExport!O195,".",",")*1,PIMExport!O195))</f>
        <v>99999</v>
      </c>
      <c r="P197" s="47">
        <f>IFERROR(PIMExport!P195*1,IFERROR(SUBSTITUTE(PIMExport!P195,".",",")*1,PIMExport!P195))</f>
        <v>500</v>
      </c>
      <c r="Q197" s="47">
        <f>IFERROR(PIMExport!Q195*1,IFERROR(SUBSTITUTE(PIMExport!Q195,".",",")*1,PIMExport!Q195))</f>
        <v>0.06</v>
      </c>
      <c r="R197" s="47">
        <f>IFERROR(PIMExport!R195*1,IFERROR(SUBSTITUTE(PIMExport!R195,".",",")*1,PIMExport!R195))</f>
        <v>0.06</v>
      </c>
      <c r="S197" s="47">
        <f>IFERROR(PIMExport!S195*1,IFERROR(SUBSTITUTE(PIMExport!S195,".",",")*1,PIMExport!S195))</f>
        <v>0.06</v>
      </c>
      <c r="T197" s="47">
        <f>IFERROR(PIMExport!T195*1,IFERROR(SUBSTITUTE(PIMExport!T195,".",",")*1,PIMExport!T195))</f>
        <v>2</v>
      </c>
      <c r="U197" s="47">
        <f>IFERROR(PIMExport!U195*1,IFERROR(SUBSTITUTE(PIMExport!U195,".",",")*1,PIMExport!U195))</f>
        <v>0.02</v>
      </c>
      <c r="V197" s="47">
        <f>IFERROR(PIMExport!V195*1,IFERROR(SUBSTITUTE(PIMExport!V195,".",",")*1,PIMExport!V195))</f>
        <v>0</v>
      </c>
      <c r="W197" s="47">
        <f>IFERROR(PIMExport!W195*1,IFERROR(SUBSTITUTE(PIMExport!W195,".",",")*1,PIMExport!W195))</f>
        <v>0</v>
      </c>
      <c r="X197" s="47">
        <f>IFERROR(PIMExport!X195*1,IFERROR(SUBSTITUTE(PIMExport!X195,".",",")*1,PIMExport!X195))</f>
        <v>0</v>
      </c>
      <c r="Y197" s="47">
        <f>IFERROR(PIMExport!Y195*1,IFERROR(SUBSTITUTE(PIMExport!Y195,".",",")*1,PIMExport!Y195))</f>
        <v>2500</v>
      </c>
      <c r="Z197" s="47">
        <f>IFERROR(PIMExport!Z195*1,IFERROR(SUBSTITUTE(PIMExport!Z195,".",",")*1,PIMExport!Z195))</f>
        <v>0</v>
      </c>
      <c r="AA197" s="47">
        <f>IFERROR(PIMExport!AA195*1,IFERROR(SUBSTITUTE(PIMExport!AA195,".",",")*1,PIMExport!AA195))</f>
        <v>0</v>
      </c>
      <c r="AB197" s="47">
        <f>IFERROR(PIMExport!AB195*1,IFERROR(SUBSTITUTE(PIMExport!AB195,".",",")*1,PIMExport!AB195))</f>
        <v>0</v>
      </c>
      <c r="AC197" s="47">
        <f>IFERROR(PIMExport!AC195*1,IFERROR(SUBSTITUTE(PIMExport!AC195,".",",")*1,PIMExport!AC195))</f>
        <v>0</v>
      </c>
      <c r="AD197" s="47">
        <f>IFERROR(PIMExport!AD195*1,IFERROR(SUBSTITUTE(PIMExport!AD195,".",",")*1,PIMExport!AD195))</f>
        <v>0</v>
      </c>
      <c r="AE197" s="47">
        <f>IFERROR(PIMExport!AE195*1,IFERROR(SUBSTITUTE(PIMExport!AE195,".",",")*1,PIMExport!AE195))</f>
        <v>1500</v>
      </c>
      <c r="AF197" s="47">
        <f>IFERROR(PIMExport!AF195*1,IFERROR(SUBSTITUTE(PIMExport!AF195,".",",")*1,PIMExport!AF195))</f>
        <v>1500</v>
      </c>
      <c r="AG197" s="47">
        <f>IFERROR(PIMExport!AG195*1,IFERROR(SUBSTITUTE(PIMExport!AG195,".",",")*1,PIMExport!AG195))</f>
        <v>18</v>
      </c>
      <c r="AH197" s="47">
        <f>IFERROR(PIMExport!AH195*1,IFERROR(SUBSTITUTE(PIMExport!AH195,".",",")*1,PIMExport!AH195))</f>
        <v>0</v>
      </c>
      <c r="AI197" s="47">
        <f>IFERROR(PIMExport!AI195*1,IFERROR(SUBSTITUTE(PIMExport!AI195,".",",")*1,PIMExport!AI195))</f>
        <v>0</v>
      </c>
      <c r="AJ197" s="47">
        <f>IFERROR(PIMExport!AJ195*1,IFERROR(SUBSTITUTE(PIMExport!AJ195,".",",")*1,PIMExport!AJ195))</f>
        <v>1.5</v>
      </c>
      <c r="AK197" s="47">
        <f>IFERROR(PIMExport!AK195*1,IFERROR(SUBSTITUTE(PIMExport!AK195,".",",")*1,PIMExport!AK195))</f>
        <v>1.5</v>
      </c>
      <c r="AL197" s="47">
        <f>IFERROR(PIMExport!AL195*1,IFERROR(SUBSTITUTE(PIMExport!AL195,".",",")*1,PIMExport!AL195))</f>
        <v>0.25</v>
      </c>
      <c r="AM197" s="47">
        <f>IFERROR(PIMExport!AM195*1,IFERROR(SUBSTITUTE(PIMExport!AM195,".",",")*1,PIMExport!AM195))</f>
        <v>8</v>
      </c>
      <c r="AN197" s="47">
        <f>IFERROR(PIMExport!AN195*1,IFERROR(SUBSTITUTE(PIMExport!AN195,".",",")*1,PIMExport!AN195))</f>
        <v>2</v>
      </c>
      <c r="AO197" s="47">
        <f>IFERROR(PIMExport!AO195*1,IFERROR(SUBSTITUTE(PIMExport!AO195,".",",")*1,PIMExport!AO195))</f>
        <v>14300</v>
      </c>
      <c r="AP197" s="47">
        <f>IFERROR(PIMExport!AP195*1,IFERROR(SUBSTITUTE(PIMExport!AP195,".",",")*1,PIMExport!AP195))</f>
        <v>0</v>
      </c>
      <c r="AQ197" s="47">
        <f>IFERROR(PIMExport!AQ195*1,IFERROR(SUBSTITUTE(PIMExport!AQ195,".",",")*1,PIMExport!AQ195))</f>
        <v>0</v>
      </c>
      <c r="AR197" s="47">
        <f>IFERROR(PIMExport!AR195*1,IFERROR(SUBSTITUTE(PIMExport!AR195,".",",")*1,PIMExport!AR195))</f>
        <v>0</v>
      </c>
      <c r="AS197" s="47">
        <f>IFERROR(PIMExport!AS195*1,IFERROR(SUBSTITUTE(PIMExport!AS195,".",",")*1,PIMExport!AS195))</f>
        <v>0</v>
      </c>
      <c r="AT197" s="47">
        <f>IFERROR(PIMExport!AT195*1,IFERROR(SUBSTITUTE(PIMExport!AT195,".",",")*1,PIMExport!AT195))</f>
        <v>0</v>
      </c>
      <c r="AU197" s="47">
        <f>IFERROR(PIMExport!AU195*1,IFERROR(SUBSTITUTE(PIMExport!AU195,".",",")*1,PIMExport!AU195))</f>
        <v>0</v>
      </c>
      <c r="AV197" s="47">
        <f>IFERROR(PIMExport!AV195*1,IFERROR(SUBSTITUTE(PIMExport!AV195,".",",")*1,PIMExport!AV195))</f>
        <v>0</v>
      </c>
      <c r="AW197" s="47">
        <f>IFERROR(PIMExport!AW195*1,IFERROR(SUBSTITUTE(PIMExport!AW195,".",",")*1,PIMExport!AW195))</f>
        <v>0</v>
      </c>
      <c r="AX197" s="47">
        <f>IFERROR(PIMExport!AX195*1,IFERROR(SUBSTITUTE(PIMExport!AX195,".",",")*1,PIMExport!AX195))</f>
        <v>0</v>
      </c>
      <c r="AY197" s="47">
        <f>IFERROR(PIMExport!AY195*1,IFERROR(SUBSTITUTE(PIMExport!AY195,".",",")*1,PIMExport!AY195))</f>
        <v>0</v>
      </c>
      <c r="AZ197" s="47">
        <f>IFERROR(PIMExport!AZ195*1,IFERROR(SUBSTITUTE(PIMExport!AZ195,".",",")*1,PIMExport!AZ195))</f>
        <v>14000</v>
      </c>
      <c r="BA197" s="47">
        <f>IFERROR(PIMExport!BA195*1,IFERROR(SUBSTITUTE(PIMExport!BA195,".",",")*1,PIMExport!BA195))</f>
        <v>0</v>
      </c>
      <c r="BB197" s="47">
        <f>IFERROR(PIMExport!BB195*1,IFERROR(SUBSTITUTE(PIMExport!BB195,".",",")*1,PIMExport!BB195))</f>
        <v>0</v>
      </c>
      <c r="BC197" s="47">
        <f>IFERROR(PIMExport!BC195*1,IFERROR(SUBSTITUTE(PIMExport!BC195,".",",")*1,PIMExport!BC195))</f>
        <v>0</v>
      </c>
      <c r="BD197" s="47">
        <f>IFERROR(PIMExport!BD195*1,IFERROR(SUBSTITUTE(PIMExport!BD195,".",",")*1,PIMExport!BD195))</f>
        <v>0</v>
      </c>
      <c r="BE197" s="47">
        <f>IFERROR(PIMExport!BE195*1,IFERROR(SUBSTITUTE(PIMExport!BE195,".",",")*1,PIMExport!BE195))</f>
        <v>0</v>
      </c>
      <c r="BF197" s="47">
        <f>IFERROR(PIMExport!BF195*1,IFERROR(SUBSTITUTE(PIMExport!BF195,".",",")*1,PIMExport!BF195))</f>
        <v>75</v>
      </c>
      <c r="BG197" s="47">
        <f>IFERROR(PIMExport!BG195*1,IFERROR(SUBSTITUTE(PIMExport!BG195,".",",")*1,PIMExport!BG195))</f>
        <v>470</v>
      </c>
      <c r="BH197" s="47">
        <f>IFERROR(PIMExport!BH195*1,IFERROR(SUBSTITUTE(PIMExport!BH195,".",",")*1,PIMExport!BH195))</f>
        <v>0</v>
      </c>
      <c r="BI197" s="47">
        <f>IFERROR(PIMExport!BI195*1,IFERROR(SUBSTITUTE(PIMExport!BI195,".",",")*1,PIMExport!BI195))</f>
        <v>0</v>
      </c>
      <c r="BJ197" s="47">
        <f>IFERROR(PIMExport!BJ195*1,IFERROR(SUBSTITUTE(PIMExport!BJ195,".",",")*1,PIMExport!BJ195))</f>
        <v>0</v>
      </c>
      <c r="BK197" s="47">
        <f>IFERROR(PIMExport!BK195*1,IFERROR(SUBSTITUTE(PIMExport!BK195,".",",")*1,PIMExport!BK195))</f>
        <v>0</v>
      </c>
      <c r="BL197" s="47">
        <f>IFERROR(PIMExport!BL195*1,IFERROR(SUBSTITUTE(PIMExport!BL195,".",",")*1,PIMExport!BL195))</f>
        <v>0</v>
      </c>
      <c r="BM197" s="47">
        <f>IFERROR(PIMExport!BM195*1,IFERROR(SUBSTITUTE(PIMExport!BM195,".",",")*1,PIMExport!BM195))</f>
        <v>0</v>
      </c>
      <c r="BN197" s="47">
        <f>IFERROR(PIMExport!BN195*1,IFERROR(SUBSTITUTE(PIMExport!BN195,".",",")*1,PIMExport!BN195))</f>
        <v>0</v>
      </c>
      <c r="BO197" s="47">
        <f>IFERROR(PIMExport!BO195*1,IFERROR(SUBSTITUTE(PIMExport!BO195,".",",")*1,PIMExport!BO195))</f>
        <v>0</v>
      </c>
      <c r="BP197" s="47">
        <f>IFERROR(PIMExport!BP195*1,IFERROR(SUBSTITUTE(PIMExport!BP195,".",",")*1,PIMExport!BP195))</f>
        <v>0</v>
      </c>
      <c r="BQ197" s="47">
        <f>IFERROR(PIMExport!BQ195*1,IFERROR(SUBSTITUTE(PIMExport!BQ195,".",",")*1,PIMExport!BQ195))</f>
        <v>0</v>
      </c>
      <c r="BR197" s="47">
        <f>IFERROR(PIMExport!BR195*1,IFERROR(SUBSTITUTE(PIMExport!BR195,".",",")*1,PIMExport!BR195))</f>
        <v>0</v>
      </c>
      <c r="BS197" s="47">
        <f>IFERROR(PIMExport!BS195*1,IFERROR(SUBSTITUTE(PIMExport!BS195,".",",")*1,PIMExport!BS195))</f>
        <v>0</v>
      </c>
      <c r="BT197" s="47">
        <f>IFERROR(PIMExport!BT195*1,IFERROR(SUBSTITUTE(PIMExport!BT195,".",",")*1,PIMExport!BT195))</f>
        <v>0</v>
      </c>
      <c r="BU197" s="47">
        <f>IFERROR(PIMExport!BU195*1,IFERROR(SUBSTITUTE(PIMExport!BU195,".",",")*1,PIMExport!BU195))</f>
        <v>0</v>
      </c>
      <c r="BV197" s="47">
        <f>IFERROR(PIMExport!BV195*1,IFERROR(SUBSTITUTE(PIMExport!BV195,".",",")*1,PIMExport!BV195))</f>
        <v>0</v>
      </c>
      <c r="BW197" s="47">
        <f>IFERROR(PIMExport!BW195*1,IFERROR(SUBSTITUTE(PIMExport!BW195,".",",")*1,PIMExport!BW195))</f>
        <v>0</v>
      </c>
      <c r="BX197" s="47">
        <f>IFERROR(PIMExport!BX195*1,IFERROR(SUBSTITUTE(PIMExport!BX195,".",",")*1,PIMExport!BX195))</f>
        <v>0</v>
      </c>
      <c r="BY197" s="47">
        <f>IFERROR(PIMExport!BY195*1,IFERROR(SUBSTITUTE(PIMExport!BY195,".",",")*1,PIMExport!BY195))</f>
        <v>0</v>
      </c>
      <c r="BZ197" s="47">
        <f>IFERROR(PIMExport!BZ195*1,IFERROR(SUBSTITUTE(PIMExport!BZ195,".",",")*1,PIMExport!BZ195))</f>
        <v>0</v>
      </c>
      <c r="CA197" s="47">
        <f>IFERROR(PIMExport!CA195*1,IFERROR(SUBSTITUTE(PIMExport!CA195,".",",")*1,PIMExport!CA195))</f>
        <v>0</v>
      </c>
      <c r="CB197" s="47">
        <f>IFERROR(PIMExport!CB195*1,IFERROR(SUBSTITUTE(PIMExport!CB195,".",",")*1,PIMExport!CB195))</f>
        <v>0</v>
      </c>
      <c r="CC197" s="47">
        <f>IFERROR(PIMExport!CC195*1,IFERROR(SUBSTITUTE(PIMExport!CC195,".",",")*1,PIMExport!CC195))</f>
        <v>0</v>
      </c>
      <c r="CD197" s="47">
        <f>IFERROR(PIMExport!CD195*1,IFERROR(SUBSTITUTE(PIMExport!CD195,".",",")*1,PIMExport!CD195))</f>
        <v>0</v>
      </c>
      <c r="CE197" s="47">
        <f>IFERROR(PIMExport!CE195*1,IFERROR(SUBSTITUTE(PIMExport!CE195,".",",")*1,PIMExport!CE195))</f>
        <v>0</v>
      </c>
      <c r="CF197" s="47">
        <f>IFERROR(PIMExport!CF195*1,IFERROR(SUBSTITUTE(PIMExport!CF195,".",",")*1,PIMExport!CF195))</f>
        <v>0</v>
      </c>
      <c r="CG197" s="47">
        <f>IFERROR(PIMExport!CG195*1,IFERROR(SUBSTITUTE(PIMExport!CG195,".",",")*1,PIMExport!CG195))</f>
        <v>0</v>
      </c>
      <c r="CH197" s="47">
        <f>IFERROR(PIMExport!CH195*1,IFERROR(SUBSTITUTE(PIMExport!CH195,".",",")*1,PIMExport!CH195))</f>
        <v>0</v>
      </c>
      <c r="CI197" s="47">
        <f>IFERROR(PIMExport!CI195*1,IFERROR(SUBSTITUTE(PIMExport!CI195,".",",")*1,PIMExport!CI195))</f>
        <v>0</v>
      </c>
      <c r="CJ197" s="47">
        <f>IFERROR(PIMExport!CJ195*1,IFERROR(SUBSTITUTE(PIMExport!CJ195,".",",")*1,PIMExport!CJ195))</f>
        <v>0</v>
      </c>
      <c r="CK197" s="47">
        <f>IFERROR(PIMExport!CK195*1,IFERROR(SUBSTITUTE(PIMExport!CK195,".",",")*1,PIMExport!CK195))</f>
        <v>0</v>
      </c>
      <c r="CL197" s="47">
        <f>IFERROR(PIMExport!CL195*1,IFERROR(SUBSTITUTE(PIMExport!CL195,".",",")*1,PIMExport!CL195))</f>
        <v>0</v>
      </c>
      <c r="CM197" s="47">
        <f>IFERROR(PIMExport!CM195*1,IFERROR(SUBSTITUTE(PIMExport!CM195,".",",")*1,PIMExport!CM195))</f>
        <v>0</v>
      </c>
      <c r="CN197" s="47">
        <f>IFERROR(PIMExport!CN195*1,IFERROR(SUBSTITUTE(PIMExport!CN195,".",",")*1,PIMExport!CN195))</f>
        <v>0</v>
      </c>
      <c r="CO197" s="47">
        <f>IFERROR(PIMExport!CO195*1,IFERROR(SUBSTITUTE(PIMExport!CO195,".",",")*1,PIMExport!CO195))</f>
        <v>0</v>
      </c>
      <c r="CP197" s="47">
        <f>IFERROR(PIMExport!CP195*1,IFERROR(SUBSTITUTE(PIMExport!CP195,".",",")*1,PIMExport!CP195))</f>
        <v>0</v>
      </c>
      <c r="CQ197" s="47">
        <f>IFERROR(PIMExport!CQ195*1,IFERROR(SUBSTITUTE(PIMExport!CQ195,".",",")*1,PIMExport!CQ195))</f>
        <v>0</v>
      </c>
      <c r="CR197" s="47">
        <f>IFERROR(PIMExport!CR195*1,IFERROR(SUBSTITUTE(PIMExport!CR195,".",",")*1,PIMExport!CR195))</f>
        <v>0</v>
      </c>
      <c r="CS197" s="47">
        <f>IFERROR(PIMExport!CS195*1,IFERROR(SUBSTITUTE(PIMExport!CS195,".",",")*1,PIMExport!CS195))</f>
        <v>0</v>
      </c>
      <c r="CT197" s="47">
        <f>IFERROR(PIMExport!CT195*1,IFERROR(SUBSTITUTE(PIMExport!CT195,".",",")*1,PIMExport!CT195))</f>
        <v>0</v>
      </c>
      <c r="CU197" s="47">
        <f>IFERROR(PIMExport!CU195*1,IFERROR(SUBSTITUTE(PIMExport!CU195,".",",")*1,PIMExport!CU195))</f>
        <v>5</v>
      </c>
      <c r="CV197" s="47">
        <f>IFERROR(PIMExport!CV195*1,IFERROR(SUBSTITUTE(PIMExport!CV195,".",",")*1,PIMExport!CV195))</f>
        <v>10400</v>
      </c>
      <c r="CW197" s="47">
        <f>IFERROR(PIMExport!CW195*1,IFERROR(SUBSTITUTE(PIMExport!CW195,".",",")*1,PIMExport!CW195))</f>
        <v>1.6000000000000001E-4</v>
      </c>
      <c r="CX197" s="47">
        <f>IFERROR(PIMExport!CX195*1,IFERROR(SUBSTITUTE(PIMExport!CX195,".",",")*1,PIMExport!CX195))</f>
        <v>0</v>
      </c>
      <c r="CY197" s="47">
        <f>IFERROR(PIMExport!CY195*1,IFERROR(SUBSTITUTE(PIMExport!CY195,".",",")*1,PIMExport!CY195))</f>
        <v>0</v>
      </c>
      <c r="CZ197" s="47">
        <f>IFERROR(PIMExport!CZ195*1,IFERROR(SUBSTITUTE(PIMExport!CZ195,".",",")*1,PIMExport!CZ195))</f>
        <v>14000</v>
      </c>
      <c r="DA197" s="47">
        <f>IFERROR(PIMExport!DA195*1,IFERROR(SUBSTITUTE(PIMExport!DA195,".",",")*1,PIMExport!DA195))</f>
        <v>300</v>
      </c>
      <c r="DB197" s="47">
        <f>IFERROR(PIMExport!DB195*1,IFERROR(SUBSTITUTE(PIMExport!DB195,".",",")*1,PIMExport!DB195))</f>
        <v>166</v>
      </c>
      <c r="DC197" s="47">
        <f>IFERROR(PIMExport!DC195*1,IFERROR(SUBSTITUTE(PIMExport!DC195,".",",")*1,PIMExport!DC195))</f>
        <v>17.43</v>
      </c>
      <c r="DD197" s="47">
        <f>IFERROR(PIMExport!DD195*1,IFERROR(SUBSTITUTE(PIMExport!DD195,".",",")*1,PIMExport!DD195))</f>
        <v>2</v>
      </c>
      <c r="DE197" s="47">
        <f>IFERROR(PIMExport!DE195*1,IFERROR(SUBSTITUTE(PIMExport!DE195,".",",")*1,PIMExport!DE195))</f>
        <v>0</v>
      </c>
      <c r="DF197" s="47">
        <f>IFERROR(PIMExport!DF195*1,IFERROR(SUBSTITUTE(PIMExport!DF195,".",",")*1,PIMExport!DF195))</f>
        <v>0</v>
      </c>
      <c r="DG197" s="47">
        <f>IFERROR(PIMExport!DG195*1,IFERROR(SUBSTITUTE(PIMExport!DG195,".",",")*1,PIMExport!DG195))</f>
        <v>0</v>
      </c>
      <c r="DH197" s="47" t="str">
        <f>IFERROR(PIMExport!DH195*1,IFERROR(SUBSTITUTE(PIMExport!DH195,".",",")*1,PIMExport!DH195))</f>
        <v>Equal to or better than 0.100 mm</v>
      </c>
      <c r="DI197" s="47">
        <f>IFERROR(PIMExport!DI195*1,IFERROR(SUBSTITUTE(PIMExport!DI195,".",",")*1,PIMExport!DI195))</f>
        <v>0</v>
      </c>
      <c r="DJ197" s="47" t="str">
        <f>IFERROR(PIMExport!DJ195*1,IFERROR(SUBSTITUTE(PIMExport!DJ195,".",",")*1,PIMExport!DJ195))</f>
        <v>86 x 75 mm</v>
      </c>
      <c r="DK197" s="47" t="str">
        <f>IFERROR(PIMExport!DK195*1,IFERROR(SUBSTITUTE(PIMExport!DK195,".",",")*1,PIMExport!DK195))</f>
        <v>20 mm</v>
      </c>
      <c r="DL197" s="47">
        <f>IFERROR(PIMExport!DL195*1,IFERROR(SUBSTITUTE(PIMExport!DL195,".",",")*1,PIMExport!DL195))</f>
        <v>468</v>
      </c>
      <c r="DM197" s="47">
        <f>IFERROR(PIMExport!DM195*1,IFERROR(SUBSTITUTE(PIMExport!DM195,".",",")*1,PIMExport!DM195))</f>
        <v>4470</v>
      </c>
      <c r="DN197" s="47">
        <f>IFERROR(PIMExport!DN195*1,IFERROR(SUBSTITUTE(PIMExport!DN195,".",",")*1,PIMExport!DN195))</f>
        <v>0</v>
      </c>
      <c r="DO197" s="47">
        <f>IFERROR(PIMExport!DO195*1,IFERROR(SUBSTITUTE(PIMExport!DO195,".",",")*1,PIMExport!DO195))</f>
        <v>0</v>
      </c>
    </row>
    <row r="198" spans="1:119">
      <c r="A198" s="47" t="str">
        <f>IFERROR(PIMExport!A196*1,IFERROR(SUBSTITUTE(PIMExport!A196,".",",")*1,PIMExport!A196))</f>
        <v>MF07S12Z250_D</v>
      </c>
      <c r="B198" s="47" t="str">
        <f>IFERROR(PIMExport!B196*1,IFERROR(SUBSTITUTE(PIMExport!B196,".",",")*1,PIMExport!B196))</f>
        <v>BallScrew</v>
      </c>
      <c r="C198" s="47" t="str">
        <f>IFERROR(PIMExport!C196*1,IFERROR(SUBSTITUTE(PIMExport!C196,".",",")*1,PIMExport!C196))</f>
        <v>Ball Guide</v>
      </c>
      <c r="D198" s="47">
        <f>IFERROR(PIMExport!D196*1,IFERROR(SUBSTITUTE(PIMExport!D196,".",",")*1,PIMExport!D196))</f>
        <v>2173</v>
      </c>
      <c r="E198" s="47">
        <f>IFERROR(PIMExport!E196*1,IFERROR(SUBSTITUTE(PIMExport!E196,".",",")*1,PIMExport!E196))</f>
        <v>2.5</v>
      </c>
      <c r="F198" s="47">
        <f>IFERROR(PIMExport!F196*1,IFERROR(SUBSTITUTE(PIMExport!F196,".",",")*1,PIMExport!F196))</f>
        <v>3.58</v>
      </c>
      <c r="G198" s="47">
        <f>IFERROR(PIMExport!G196*1,IFERROR(SUBSTITUTE(PIMExport!G196,".",",")*1,PIMExport!G196))</f>
        <v>6.9</v>
      </c>
      <c r="H198" s="47">
        <f>IFERROR(PIMExport!H196*1,IFERROR(SUBSTITUTE(PIMExport!H196,".",",")*1,PIMExport!H196))</f>
        <v>1.05</v>
      </c>
      <c r="I198" s="47">
        <f>IFERROR(PIMExport!I196*1,IFERROR(SUBSTITUTE(PIMExport!I196,".",",")*1,PIMExport!I196))</f>
        <v>250</v>
      </c>
      <c r="J198" s="47">
        <f>IFERROR(PIMExport!J196*1,IFERROR(SUBSTITUTE(PIMExport!J196,".",",")*1,PIMExport!J196))</f>
        <v>19</v>
      </c>
      <c r="K198" s="47">
        <f>IFERROR(PIMExport!K196*1,IFERROR(SUBSTITUTE(PIMExport!K196,".",",")*1,PIMExport!K196))</f>
        <v>55</v>
      </c>
      <c r="L198" s="47">
        <f>IFERROR(PIMExport!L196*1,IFERROR(SUBSTITUTE(PIMExport!L196,".",",")*1,PIMExport!L196))</f>
        <v>1.63E-4</v>
      </c>
      <c r="M198" s="47">
        <f>IFERROR(PIMExport!M196*1,IFERROR(SUBSTITUTE(PIMExport!M196,".",",")*1,PIMExport!M196))</f>
        <v>0.9</v>
      </c>
      <c r="N198" s="47">
        <f>IFERROR(PIMExport!N196*1,IFERROR(SUBSTITUTE(PIMExport!N196,".",",")*1,PIMExport!N196))</f>
        <v>99999</v>
      </c>
      <c r="O198" s="47">
        <f>IFERROR(PIMExport!O196*1,IFERROR(SUBSTITUTE(PIMExport!O196,".",",")*1,PIMExport!O196))</f>
        <v>99999</v>
      </c>
      <c r="P198" s="47">
        <f>IFERROR(PIMExport!P196*1,IFERROR(SUBSTITUTE(PIMExport!P196,".",",")*1,PIMExport!P196))</f>
        <v>500</v>
      </c>
      <c r="Q198" s="47">
        <f>IFERROR(PIMExport!Q196*1,IFERROR(SUBSTITUTE(PIMExport!Q196,".",",")*1,PIMExport!Q196))</f>
        <v>0.12</v>
      </c>
      <c r="R198" s="47">
        <f>IFERROR(PIMExport!R196*1,IFERROR(SUBSTITUTE(PIMExport!R196,".",",")*1,PIMExport!R196))</f>
        <v>0.12</v>
      </c>
      <c r="S198" s="47">
        <f>IFERROR(PIMExport!S196*1,IFERROR(SUBSTITUTE(PIMExport!S196,".",",")*1,PIMExport!S196))</f>
        <v>0.12</v>
      </c>
      <c r="T198" s="47">
        <f>IFERROR(PIMExport!T196*1,IFERROR(SUBSTITUTE(PIMExport!T196,".",",")*1,PIMExport!T196))</f>
        <v>2</v>
      </c>
      <c r="U198" s="47">
        <f>IFERROR(PIMExport!U196*1,IFERROR(SUBSTITUTE(PIMExport!U196,".",",")*1,PIMExport!U196))</f>
        <v>0.02</v>
      </c>
      <c r="V198" s="47">
        <f>IFERROR(PIMExport!V196*1,IFERROR(SUBSTITUTE(PIMExport!V196,".",",")*1,PIMExport!V196))</f>
        <v>0</v>
      </c>
      <c r="W198" s="47">
        <f>IFERROR(PIMExport!W196*1,IFERROR(SUBSTITUTE(PIMExport!W196,".",",")*1,PIMExport!W196))</f>
        <v>0</v>
      </c>
      <c r="X198" s="47">
        <f>IFERROR(PIMExport!X196*1,IFERROR(SUBSTITUTE(PIMExport!X196,".",",")*1,PIMExport!X196))</f>
        <v>0</v>
      </c>
      <c r="Y198" s="47">
        <f>IFERROR(PIMExport!Y196*1,IFERROR(SUBSTITUTE(PIMExport!Y196,".",",")*1,PIMExport!Y196))</f>
        <v>2500</v>
      </c>
      <c r="Z198" s="47">
        <f>IFERROR(PIMExport!Z196*1,IFERROR(SUBSTITUTE(PIMExport!Z196,".",",")*1,PIMExport!Z196))</f>
        <v>0</v>
      </c>
      <c r="AA198" s="47">
        <f>IFERROR(PIMExport!AA196*1,IFERROR(SUBSTITUTE(PIMExport!AA196,".",",")*1,PIMExport!AA196))</f>
        <v>0</v>
      </c>
      <c r="AB198" s="47">
        <f>IFERROR(PIMExport!AB196*1,IFERROR(SUBSTITUTE(PIMExport!AB196,".",",")*1,PIMExport!AB196))</f>
        <v>0</v>
      </c>
      <c r="AC198" s="47">
        <f>IFERROR(PIMExport!AC196*1,IFERROR(SUBSTITUTE(PIMExport!AC196,".",",")*1,PIMExport!AC196))</f>
        <v>0</v>
      </c>
      <c r="AD198" s="47">
        <f>IFERROR(PIMExport!AD196*1,IFERROR(SUBSTITUTE(PIMExport!AD196,".",",")*1,PIMExport!AD196))</f>
        <v>0</v>
      </c>
      <c r="AE198" s="47">
        <f>IFERROR(PIMExport!AE196*1,IFERROR(SUBSTITUTE(PIMExport!AE196,".",",")*1,PIMExport!AE196))</f>
        <v>1500</v>
      </c>
      <c r="AF198" s="47">
        <f>IFERROR(PIMExport!AF196*1,IFERROR(SUBSTITUTE(PIMExport!AF196,".",",")*1,PIMExport!AF196))</f>
        <v>1500</v>
      </c>
      <c r="AG198" s="47">
        <f>IFERROR(PIMExport!AG196*1,IFERROR(SUBSTITUTE(PIMExport!AG196,".",",")*1,PIMExport!AG196))</f>
        <v>18</v>
      </c>
      <c r="AH198" s="47">
        <f>IFERROR(PIMExport!AH196*1,IFERROR(SUBSTITUTE(PIMExport!AH196,".",",")*1,PIMExport!AH196))</f>
        <v>0</v>
      </c>
      <c r="AI198" s="47">
        <f>IFERROR(PIMExport!AI196*1,IFERROR(SUBSTITUTE(PIMExport!AI196,".",",")*1,PIMExport!AI196))</f>
        <v>0</v>
      </c>
      <c r="AJ198" s="47">
        <f>IFERROR(PIMExport!AJ196*1,IFERROR(SUBSTITUTE(PIMExport!AJ196,".",",")*1,PIMExport!AJ196))</f>
        <v>1.5</v>
      </c>
      <c r="AK198" s="47">
        <f>IFERROR(PIMExport!AK196*1,IFERROR(SUBSTITUTE(PIMExport!AK196,".",",")*1,PIMExport!AK196))</f>
        <v>1.5</v>
      </c>
      <c r="AL198" s="47">
        <f>IFERROR(PIMExport!AL196*1,IFERROR(SUBSTITUTE(PIMExport!AL196,".",",")*1,PIMExport!AL196))</f>
        <v>0.64</v>
      </c>
      <c r="AM198" s="47">
        <f>IFERROR(PIMExport!AM196*1,IFERROR(SUBSTITUTE(PIMExport!AM196,".",",")*1,PIMExport!AM196))</f>
        <v>8</v>
      </c>
      <c r="AN198" s="47">
        <f>IFERROR(PIMExport!AN196*1,IFERROR(SUBSTITUTE(PIMExport!AN196,".",",")*1,PIMExport!AN196))</f>
        <v>2</v>
      </c>
      <c r="AO198" s="47">
        <f>IFERROR(PIMExport!AO196*1,IFERROR(SUBSTITUTE(PIMExport!AO196,".",",")*1,PIMExport!AO196))</f>
        <v>14300</v>
      </c>
      <c r="AP198" s="47">
        <f>IFERROR(PIMExport!AP196*1,IFERROR(SUBSTITUTE(PIMExport!AP196,".",",")*1,PIMExport!AP196))</f>
        <v>0</v>
      </c>
      <c r="AQ198" s="47">
        <f>IFERROR(PIMExport!AQ196*1,IFERROR(SUBSTITUTE(PIMExport!AQ196,".",",")*1,PIMExport!AQ196))</f>
        <v>0</v>
      </c>
      <c r="AR198" s="47">
        <f>IFERROR(PIMExport!AR196*1,IFERROR(SUBSTITUTE(PIMExport!AR196,".",",")*1,PIMExport!AR196))</f>
        <v>0</v>
      </c>
      <c r="AS198" s="47">
        <f>IFERROR(PIMExport!AS196*1,IFERROR(SUBSTITUTE(PIMExport!AS196,".",",")*1,PIMExport!AS196))</f>
        <v>0</v>
      </c>
      <c r="AT198" s="47">
        <f>IFERROR(PIMExport!AT196*1,IFERROR(SUBSTITUTE(PIMExport!AT196,".",",")*1,PIMExport!AT196))</f>
        <v>0</v>
      </c>
      <c r="AU198" s="47">
        <f>IFERROR(PIMExport!AU196*1,IFERROR(SUBSTITUTE(PIMExport!AU196,".",",")*1,PIMExport!AU196))</f>
        <v>0</v>
      </c>
      <c r="AV198" s="47">
        <f>IFERROR(PIMExport!AV196*1,IFERROR(SUBSTITUTE(PIMExport!AV196,".",",")*1,PIMExport!AV196))</f>
        <v>0</v>
      </c>
      <c r="AW198" s="47">
        <f>IFERROR(PIMExport!AW196*1,IFERROR(SUBSTITUTE(PIMExport!AW196,".",",")*1,PIMExport!AW196))</f>
        <v>0</v>
      </c>
      <c r="AX198" s="47">
        <f>IFERROR(PIMExport!AX196*1,IFERROR(SUBSTITUTE(PIMExport!AX196,".",",")*1,PIMExport!AX196))</f>
        <v>0</v>
      </c>
      <c r="AY198" s="47">
        <f>IFERROR(PIMExport!AY196*1,IFERROR(SUBSTITUTE(PIMExport!AY196,".",",")*1,PIMExport!AY196))</f>
        <v>0</v>
      </c>
      <c r="AZ198" s="47">
        <f>IFERROR(PIMExport!AZ196*1,IFERROR(SUBSTITUTE(PIMExport!AZ196,".",",")*1,PIMExport!AZ196))</f>
        <v>14000</v>
      </c>
      <c r="BA198" s="47">
        <f>IFERROR(PIMExport!BA196*1,IFERROR(SUBSTITUTE(PIMExport!BA196,".",",")*1,PIMExport!BA196))</f>
        <v>0</v>
      </c>
      <c r="BB198" s="47">
        <f>IFERROR(PIMExport!BB196*1,IFERROR(SUBSTITUTE(PIMExport!BB196,".",",")*1,PIMExport!BB196))</f>
        <v>0</v>
      </c>
      <c r="BC198" s="47">
        <f>IFERROR(PIMExport!BC196*1,IFERROR(SUBSTITUTE(PIMExport!BC196,".",",")*1,PIMExport!BC196))</f>
        <v>0</v>
      </c>
      <c r="BD198" s="47">
        <f>IFERROR(PIMExport!BD196*1,IFERROR(SUBSTITUTE(PIMExport!BD196,".",",")*1,PIMExport!BD196))</f>
        <v>0</v>
      </c>
      <c r="BE198" s="47">
        <f>IFERROR(PIMExport!BE196*1,IFERROR(SUBSTITUTE(PIMExport!BE196,".",",")*1,PIMExport!BE196))</f>
        <v>0</v>
      </c>
      <c r="BF198" s="47">
        <f>IFERROR(PIMExport!BF196*1,IFERROR(SUBSTITUTE(PIMExport!BF196,".",",")*1,PIMExport!BF196))</f>
        <v>75</v>
      </c>
      <c r="BG198" s="47">
        <f>IFERROR(PIMExport!BG196*1,IFERROR(SUBSTITUTE(PIMExport!BG196,".",",")*1,PIMExport!BG196))</f>
        <v>470</v>
      </c>
      <c r="BH198" s="47">
        <f>IFERROR(PIMExport!BH196*1,IFERROR(SUBSTITUTE(PIMExport!BH196,".",",")*1,PIMExport!BH196))</f>
        <v>0</v>
      </c>
      <c r="BI198" s="47">
        <f>IFERROR(PIMExport!BI196*1,IFERROR(SUBSTITUTE(PIMExport!BI196,".",",")*1,PIMExport!BI196))</f>
        <v>0</v>
      </c>
      <c r="BJ198" s="47">
        <f>IFERROR(PIMExport!BJ196*1,IFERROR(SUBSTITUTE(PIMExport!BJ196,".",",")*1,PIMExport!BJ196))</f>
        <v>0</v>
      </c>
      <c r="BK198" s="47">
        <f>IFERROR(PIMExport!BK196*1,IFERROR(SUBSTITUTE(PIMExport!BK196,".",",")*1,PIMExport!BK196))</f>
        <v>0</v>
      </c>
      <c r="BL198" s="47">
        <f>IFERROR(PIMExport!BL196*1,IFERROR(SUBSTITUTE(PIMExport!BL196,".",",")*1,PIMExport!BL196))</f>
        <v>0</v>
      </c>
      <c r="BM198" s="47">
        <f>IFERROR(PIMExport!BM196*1,IFERROR(SUBSTITUTE(PIMExport!BM196,".",",")*1,PIMExport!BM196))</f>
        <v>0</v>
      </c>
      <c r="BN198" s="47">
        <f>IFERROR(PIMExport!BN196*1,IFERROR(SUBSTITUTE(PIMExport!BN196,".",",")*1,PIMExport!BN196))</f>
        <v>0</v>
      </c>
      <c r="BO198" s="47">
        <f>IFERROR(PIMExport!BO196*1,IFERROR(SUBSTITUTE(PIMExport!BO196,".",",")*1,PIMExport!BO196))</f>
        <v>0</v>
      </c>
      <c r="BP198" s="47">
        <f>IFERROR(PIMExport!BP196*1,IFERROR(SUBSTITUTE(PIMExport!BP196,".",",")*1,PIMExport!BP196))</f>
        <v>0</v>
      </c>
      <c r="BQ198" s="47">
        <f>IFERROR(PIMExport!BQ196*1,IFERROR(SUBSTITUTE(PIMExport!BQ196,".",",")*1,PIMExport!BQ196))</f>
        <v>0</v>
      </c>
      <c r="BR198" s="47">
        <f>IFERROR(PIMExport!BR196*1,IFERROR(SUBSTITUTE(PIMExport!BR196,".",",")*1,PIMExport!BR196))</f>
        <v>0</v>
      </c>
      <c r="BS198" s="47">
        <f>IFERROR(PIMExport!BS196*1,IFERROR(SUBSTITUTE(PIMExport!BS196,".",",")*1,PIMExport!BS196))</f>
        <v>0</v>
      </c>
      <c r="BT198" s="47">
        <f>IFERROR(PIMExport!BT196*1,IFERROR(SUBSTITUTE(PIMExport!BT196,".",",")*1,PIMExport!BT196))</f>
        <v>0</v>
      </c>
      <c r="BU198" s="47">
        <f>IFERROR(PIMExport!BU196*1,IFERROR(SUBSTITUTE(PIMExport!BU196,".",",")*1,PIMExport!BU196))</f>
        <v>0</v>
      </c>
      <c r="BV198" s="47">
        <f>IFERROR(PIMExport!BV196*1,IFERROR(SUBSTITUTE(PIMExport!BV196,".",",")*1,PIMExport!BV196))</f>
        <v>0</v>
      </c>
      <c r="BW198" s="47">
        <f>IFERROR(PIMExport!BW196*1,IFERROR(SUBSTITUTE(PIMExport!BW196,".",",")*1,PIMExport!BW196))</f>
        <v>0</v>
      </c>
      <c r="BX198" s="47">
        <f>IFERROR(PIMExport!BX196*1,IFERROR(SUBSTITUTE(PIMExport!BX196,".",",")*1,PIMExport!BX196))</f>
        <v>0</v>
      </c>
      <c r="BY198" s="47">
        <f>IFERROR(PIMExport!BY196*1,IFERROR(SUBSTITUTE(PIMExport!BY196,".",",")*1,PIMExport!BY196))</f>
        <v>0</v>
      </c>
      <c r="BZ198" s="47">
        <f>IFERROR(PIMExport!BZ196*1,IFERROR(SUBSTITUTE(PIMExport!BZ196,".",",")*1,PIMExport!BZ196))</f>
        <v>0</v>
      </c>
      <c r="CA198" s="47">
        <f>IFERROR(PIMExport!CA196*1,IFERROR(SUBSTITUTE(PIMExport!CA196,".",",")*1,PIMExport!CA196))</f>
        <v>0</v>
      </c>
      <c r="CB198" s="47">
        <f>IFERROR(PIMExport!CB196*1,IFERROR(SUBSTITUTE(PIMExport!CB196,".",",")*1,PIMExport!CB196))</f>
        <v>0</v>
      </c>
      <c r="CC198" s="47">
        <f>IFERROR(PIMExport!CC196*1,IFERROR(SUBSTITUTE(PIMExport!CC196,".",",")*1,PIMExport!CC196))</f>
        <v>0</v>
      </c>
      <c r="CD198" s="47">
        <f>IFERROR(PIMExport!CD196*1,IFERROR(SUBSTITUTE(PIMExport!CD196,".",",")*1,PIMExport!CD196))</f>
        <v>0</v>
      </c>
      <c r="CE198" s="47">
        <f>IFERROR(PIMExport!CE196*1,IFERROR(SUBSTITUTE(PIMExport!CE196,".",",")*1,PIMExport!CE196))</f>
        <v>0</v>
      </c>
      <c r="CF198" s="47">
        <f>IFERROR(PIMExport!CF196*1,IFERROR(SUBSTITUTE(PIMExport!CF196,".",",")*1,PIMExport!CF196))</f>
        <v>0</v>
      </c>
      <c r="CG198" s="47">
        <f>IFERROR(PIMExport!CG196*1,IFERROR(SUBSTITUTE(PIMExport!CG196,".",",")*1,PIMExport!CG196))</f>
        <v>0</v>
      </c>
      <c r="CH198" s="47">
        <f>IFERROR(PIMExport!CH196*1,IFERROR(SUBSTITUTE(PIMExport!CH196,".",",")*1,PIMExport!CH196))</f>
        <v>0</v>
      </c>
      <c r="CI198" s="47">
        <f>IFERROR(PIMExport!CI196*1,IFERROR(SUBSTITUTE(PIMExport!CI196,".",",")*1,PIMExport!CI196))</f>
        <v>0</v>
      </c>
      <c r="CJ198" s="47">
        <f>IFERROR(PIMExport!CJ196*1,IFERROR(SUBSTITUTE(PIMExport!CJ196,".",",")*1,PIMExport!CJ196))</f>
        <v>0</v>
      </c>
      <c r="CK198" s="47">
        <f>IFERROR(PIMExport!CK196*1,IFERROR(SUBSTITUTE(PIMExport!CK196,".",",")*1,PIMExport!CK196))</f>
        <v>0</v>
      </c>
      <c r="CL198" s="47">
        <f>IFERROR(PIMExport!CL196*1,IFERROR(SUBSTITUTE(PIMExport!CL196,".",",")*1,PIMExport!CL196))</f>
        <v>0</v>
      </c>
      <c r="CM198" s="47">
        <f>IFERROR(PIMExport!CM196*1,IFERROR(SUBSTITUTE(PIMExport!CM196,".",",")*1,PIMExport!CM196))</f>
        <v>0</v>
      </c>
      <c r="CN198" s="47">
        <f>IFERROR(PIMExport!CN196*1,IFERROR(SUBSTITUTE(PIMExport!CN196,".",",")*1,PIMExport!CN196))</f>
        <v>0</v>
      </c>
      <c r="CO198" s="47">
        <f>IFERROR(PIMExport!CO196*1,IFERROR(SUBSTITUTE(PIMExport!CO196,".",",")*1,PIMExport!CO196))</f>
        <v>0</v>
      </c>
      <c r="CP198" s="47">
        <f>IFERROR(PIMExport!CP196*1,IFERROR(SUBSTITUTE(PIMExport!CP196,".",",")*1,PIMExport!CP196))</f>
        <v>0</v>
      </c>
      <c r="CQ198" s="47">
        <f>IFERROR(PIMExport!CQ196*1,IFERROR(SUBSTITUTE(PIMExport!CQ196,".",",")*1,PIMExport!CQ196))</f>
        <v>0</v>
      </c>
      <c r="CR198" s="47">
        <f>IFERROR(PIMExport!CR196*1,IFERROR(SUBSTITUTE(PIMExport!CR196,".",",")*1,PIMExport!CR196))</f>
        <v>0</v>
      </c>
      <c r="CS198" s="47">
        <f>IFERROR(PIMExport!CS196*1,IFERROR(SUBSTITUTE(PIMExport!CS196,".",",")*1,PIMExport!CS196))</f>
        <v>0</v>
      </c>
      <c r="CT198" s="47">
        <f>IFERROR(PIMExport!CT196*1,IFERROR(SUBSTITUTE(PIMExport!CT196,".",",")*1,PIMExport!CT196))</f>
        <v>0</v>
      </c>
      <c r="CU198" s="47">
        <f>IFERROR(PIMExport!CU196*1,IFERROR(SUBSTITUTE(PIMExport!CU196,".",",")*1,PIMExport!CU196))</f>
        <v>12.7</v>
      </c>
      <c r="CV198" s="47">
        <f>IFERROR(PIMExport!CV196*1,IFERROR(SUBSTITUTE(PIMExport!CV196,".",",")*1,PIMExport!CV196))</f>
        <v>17960</v>
      </c>
      <c r="CW198" s="47">
        <f>IFERROR(PIMExport!CW196*1,IFERROR(SUBSTITUTE(PIMExport!CW196,".",",")*1,PIMExport!CW196))</f>
        <v>1.6000000000000001E-4</v>
      </c>
      <c r="CX198" s="47">
        <f>IFERROR(PIMExport!CX196*1,IFERROR(SUBSTITUTE(PIMExport!CX196,".",",")*1,PIMExport!CX196))</f>
        <v>0</v>
      </c>
      <c r="CY198" s="47">
        <f>IFERROR(PIMExport!CY196*1,IFERROR(SUBSTITUTE(PIMExport!CY196,".",",")*1,PIMExport!CY196))</f>
        <v>0</v>
      </c>
      <c r="CZ198" s="47">
        <f>IFERROR(PIMExport!CZ196*1,IFERROR(SUBSTITUTE(PIMExport!CZ196,".",",")*1,PIMExport!CZ196))</f>
        <v>14000</v>
      </c>
      <c r="DA198" s="47">
        <f>IFERROR(PIMExport!DA196*1,IFERROR(SUBSTITUTE(PIMExport!DA196,".",",")*1,PIMExport!DA196))</f>
        <v>300</v>
      </c>
      <c r="DB198" s="47">
        <f>IFERROR(PIMExport!DB196*1,IFERROR(SUBSTITUTE(PIMExport!DB196,".",",")*1,PIMExport!DB196))</f>
        <v>166</v>
      </c>
      <c r="DC198" s="47">
        <f>IFERROR(PIMExport!DC196*1,IFERROR(SUBSTITUTE(PIMExport!DC196,".",",")*1,PIMExport!DC196))</f>
        <v>17.43</v>
      </c>
      <c r="DD198" s="47">
        <f>IFERROR(PIMExport!DD196*1,IFERROR(SUBSTITUTE(PIMExport!DD196,".",",")*1,PIMExport!DD196))</f>
        <v>2</v>
      </c>
      <c r="DE198" s="47">
        <f>IFERROR(PIMExport!DE196*1,IFERROR(SUBSTITUTE(PIMExport!DE196,".",",")*1,PIMExport!DE196))</f>
        <v>0</v>
      </c>
      <c r="DF198" s="47">
        <f>IFERROR(PIMExport!DF196*1,IFERROR(SUBSTITUTE(PIMExport!DF196,".",",")*1,PIMExport!DF196))</f>
        <v>0</v>
      </c>
      <c r="DG198" s="47">
        <f>IFERROR(PIMExport!DG196*1,IFERROR(SUBSTITUTE(PIMExport!DG196,".",",")*1,PIMExport!DG196))</f>
        <v>0</v>
      </c>
      <c r="DH198" s="47" t="str">
        <f>IFERROR(PIMExport!DH196*1,IFERROR(SUBSTITUTE(PIMExport!DH196,".",",")*1,PIMExport!DH196))</f>
        <v>Equal to or better than 0.100 mm</v>
      </c>
      <c r="DI198" s="47">
        <f>IFERROR(PIMExport!DI196*1,IFERROR(SUBSTITUTE(PIMExport!DI196,".",",")*1,PIMExport!DI196))</f>
        <v>0</v>
      </c>
      <c r="DJ198" s="47" t="str">
        <f>IFERROR(PIMExport!DJ196*1,IFERROR(SUBSTITUTE(PIMExport!DJ196,".",",")*1,PIMExport!DJ196))</f>
        <v>86 x 75 mm</v>
      </c>
      <c r="DK198" s="47" t="str">
        <f>IFERROR(PIMExport!DK196*1,IFERROR(SUBSTITUTE(PIMExport!DK196,".",",")*1,PIMExport!DK196))</f>
        <v>20 mm</v>
      </c>
      <c r="DL198" s="47">
        <f>IFERROR(PIMExport!DL196*1,IFERROR(SUBSTITUTE(PIMExport!DL196,".",",")*1,PIMExport!DL196))</f>
        <v>468</v>
      </c>
      <c r="DM198" s="47">
        <f>IFERROR(PIMExport!DM196*1,IFERROR(SUBSTITUTE(PIMExport!DM196,".",",")*1,PIMExport!DM196))</f>
        <v>4470</v>
      </c>
      <c r="DN198" s="47">
        <f>IFERROR(PIMExport!DN196*1,IFERROR(SUBSTITUTE(PIMExport!DN196,".",",")*1,PIMExport!DN196))</f>
        <v>0</v>
      </c>
      <c r="DO198" s="47">
        <f>IFERROR(PIMExport!DO196*1,IFERROR(SUBSTITUTE(PIMExport!DO196,".",",")*1,PIMExport!DO196))</f>
        <v>0</v>
      </c>
    </row>
    <row r="199" spans="1:119">
      <c r="A199" s="47" t="str">
        <f>IFERROR(PIMExport!A197*1,IFERROR(SUBSTITUTE(PIMExport!A197,".",",")*1,PIMExport!A197))</f>
        <v>MF07S12Z250_S</v>
      </c>
      <c r="B199" s="47" t="str">
        <f>IFERROR(PIMExport!B197*1,IFERROR(SUBSTITUTE(PIMExport!B197,".",",")*1,PIMExport!B197))</f>
        <v>BallScrew</v>
      </c>
      <c r="C199" s="47" t="str">
        <f>IFERROR(PIMExport!C197*1,IFERROR(SUBSTITUTE(PIMExport!C197,".",",")*1,PIMExport!C197))</f>
        <v>Ball Guide</v>
      </c>
      <c r="D199" s="47">
        <f>IFERROR(PIMExport!D197*1,IFERROR(SUBSTITUTE(PIMExport!D197,".",",")*1,PIMExport!D197))</f>
        <v>2305</v>
      </c>
      <c r="E199" s="47">
        <f>IFERROR(PIMExport!E197*1,IFERROR(SUBSTITUTE(PIMExport!E197,".",",")*1,PIMExport!E197))</f>
        <v>2.5</v>
      </c>
      <c r="F199" s="47">
        <f>IFERROR(PIMExport!F197*1,IFERROR(SUBSTITUTE(PIMExport!F197,".",",")*1,PIMExport!F197))</f>
        <v>1.7</v>
      </c>
      <c r="G199" s="47">
        <f>IFERROR(PIMExport!G197*1,IFERROR(SUBSTITUTE(PIMExport!G197,".",",")*1,PIMExport!G197))</f>
        <v>6.9</v>
      </c>
      <c r="H199" s="47">
        <f>IFERROR(PIMExport!H197*1,IFERROR(SUBSTITUTE(PIMExport!H197,".",",")*1,PIMExport!H197))</f>
        <v>1.05</v>
      </c>
      <c r="I199" s="47">
        <f>IFERROR(PIMExport!I197*1,IFERROR(SUBSTITUTE(PIMExport!I197,".",",")*1,PIMExport!I197))</f>
        <v>250</v>
      </c>
      <c r="J199" s="47">
        <f>IFERROR(PIMExport!J197*1,IFERROR(SUBSTITUTE(PIMExport!J197,".",",")*1,PIMExport!J197))</f>
        <v>19</v>
      </c>
      <c r="K199" s="47">
        <f>IFERROR(PIMExport!K197*1,IFERROR(SUBSTITUTE(PIMExport!K197,".",",")*1,PIMExport!K197))</f>
        <v>55</v>
      </c>
      <c r="L199" s="47">
        <f>IFERROR(PIMExport!L197*1,IFERROR(SUBSTITUTE(PIMExport!L197,".",",")*1,PIMExport!L197))</f>
        <v>1.63E-4</v>
      </c>
      <c r="M199" s="47">
        <f>IFERROR(PIMExport!M197*1,IFERROR(SUBSTITUTE(PIMExport!M197,".",",")*1,PIMExport!M197))</f>
        <v>0.9</v>
      </c>
      <c r="N199" s="47">
        <f>IFERROR(PIMExport!N197*1,IFERROR(SUBSTITUTE(PIMExport!N197,".",",")*1,PIMExport!N197))</f>
        <v>99999</v>
      </c>
      <c r="O199" s="47">
        <f>IFERROR(PIMExport!O197*1,IFERROR(SUBSTITUTE(PIMExport!O197,".",",")*1,PIMExport!O197))</f>
        <v>99999</v>
      </c>
      <c r="P199" s="47">
        <f>IFERROR(PIMExport!P197*1,IFERROR(SUBSTITUTE(PIMExport!P197,".",",")*1,PIMExport!P197))</f>
        <v>500</v>
      </c>
      <c r="Q199" s="47">
        <f>IFERROR(PIMExport!Q197*1,IFERROR(SUBSTITUTE(PIMExport!Q197,".",",")*1,PIMExport!Q197))</f>
        <v>0.12</v>
      </c>
      <c r="R199" s="47">
        <f>IFERROR(PIMExport!R197*1,IFERROR(SUBSTITUTE(PIMExport!R197,".",",")*1,PIMExport!R197))</f>
        <v>0.12</v>
      </c>
      <c r="S199" s="47">
        <f>IFERROR(PIMExport!S197*1,IFERROR(SUBSTITUTE(PIMExport!S197,".",",")*1,PIMExport!S197))</f>
        <v>0.12</v>
      </c>
      <c r="T199" s="47">
        <f>IFERROR(PIMExport!T197*1,IFERROR(SUBSTITUTE(PIMExport!T197,".",",")*1,PIMExport!T197))</f>
        <v>2</v>
      </c>
      <c r="U199" s="47">
        <f>IFERROR(PIMExport!U197*1,IFERROR(SUBSTITUTE(PIMExport!U197,".",",")*1,PIMExport!U197))</f>
        <v>0.02</v>
      </c>
      <c r="V199" s="47">
        <f>IFERROR(PIMExport!V197*1,IFERROR(SUBSTITUTE(PIMExport!V197,".",",")*1,PIMExport!V197))</f>
        <v>0</v>
      </c>
      <c r="W199" s="47">
        <f>IFERROR(PIMExport!W197*1,IFERROR(SUBSTITUTE(PIMExport!W197,".",",")*1,PIMExport!W197))</f>
        <v>0</v>
      </c>
      <c r="X199" s="47">
        <f>IFERROR(PIMExport!X197*1,IFERROR(SUBSTITUTE(PIMExport!X197,".",",")*1,PIMExport!X197))</f>
        <v>0</v>
      </c>
      <c r="Y199" s="47">
        <f>IFERROR(PIMExport!Y197*1,IFERROR(SUBSTITUTE(PIMExport!Y197,".",",")*1,PIMExport!Y197))</f>
        <v>2500</v>
      </c>
      <c r="Z199" s="47">
        <f>IFERROR(PIMExport!Z197*1,IFERROR(SUBSTITUTE(PIMExport!Z197,".",",")*1,PIMExport!Z197))</f>
        <v>0</v>
      </c>
      <c r="AA199" s="47">
        <f>IFERROR(PIMExport!AA197*1,IFERROR(SUBSTITUTE(PIMExport!AA197,".",",")*1,PIMExport!AA197))</f>
        <v>0</v>
      </c>
      <c r="AB199" s="47">
        <f>IFERROR(PIMExport!AB197*1,IFERROR(SUBSTITUTE(PIMExport!AB197,".",",")*1,PIMExport!AB197))</f>
        <v>0</v>
      </c>
      <c r="AC199" s="47">
        <f>IFERROR(PIMExport!AC197*1,IFERROR(SUBSTITUTE(PIMExport!AC197,".",",")*1,PIMExport!AC197))</f>
        <v>0</v>
      </c>
      <c r="AD199" s="47">
        <f>IFERROR(PIMExport!AD197*1,IFERROR(SUBSTITUTE(PIMExport!AD197,".",",")*1,PIMExport!AD197))</f>
        <v>0</v>
      </c>
      <c r="AE199" s="47">
        <f>IFERROR(PIMExport!AE197*1,IFERROR(SUBSTITUTE(PIMExport!AE197,".",",")*1,PIMExport!AE197))</f>
        <v>1500</v>
      </c>
      <c r="AF199" s="47">
        <f>IFERROR(PIMExport!AF197*1,IFERROR(SUBSTITUTE(PIMExport!AF197,".",",")*1,PIMExport!AF197))</f>
        <v>1500</v>
      </c>
      <c r="AG199" s="47">
        <f>IFERROR(PIMExport!AG197*1,IFERROR(SUBSTITUTE(PIMExport!AG197,".",",")*1,PIMExport!AG197))</f>
        <v>18</v>
      </c>
      <c r="AH199" s="47">
        <f>IFERROR(PIMExport!AH197*1,IFERROR(SUBSTITUTE(PIMExport!AH197,".",",")*1,PIMExport!AH197))</f>
        <v>0</v>
      </c>
      <c r="AI199" s="47">
        <f>IFERROR(PIMExport!AI197*1,IFERROR(SUBSTITUTE(PIMExport!AI197,".",",")*1,PIMExport!AI197))</f>
        <v>0</v>
      </c>
      <c r="AJ199" s="47">
        <f>IFERROR(PIMExport!AJ197*1,IFERROR(SUBSTITUTE(PIMExport!AJ197,".",",")*1,PIMExport!AJ197))</f>
        <v>1.5</v>
      </c>
      <c r="AK199" s="47">
        <f>IFERROR(PIMExport!AK197*1,IFERROR(SUBSTITUTE(PIMExport!AK197,".",",")*1,PIMExport!AK197))</f>
        <v>1.5</v>
      </c>
      <c r="AL199" s="47">
        <f>IFERROR(PIMExport!AL197*1,IFERROR(SUBSTITUTE(PIMExport!AL197,".",",")*1,PIMExport!AL197))</f>
        <v>0.64</v>
      </c>
      <c r="AM199" s="47">
        <f>IFERROR(PIMExport!AM197*1,IFERROR(SUBSTITUTE(PIMExport!AM197,".",",")*1,PIMExport!AM197))</f>
        <v>8</v>
      </c>
      <c r="AN199" s="47">
        <f>IFERROR(PIMExport!AN197*1,IFERROR(SUBSTITUTE(PIMExport!AN197,".",",")*1,PIMExport!AN197))</f>
        <v>2</v>
      </c>
      <c r="AO199" s="47">
        <f>IFERROR(PIMExport!AO197*1,IFERROR(SUBSTITUTE(PIMExport!AO197,".",",")*1,PIMExport!AO197))</f>
        <v>14300</v>
      </c>
      <c r="AP199" s="47">
        <f>IFERROR(PIMExport!AP197*1,IFERROR(SUBSTITUTE(PIMExport!AP197,".",",")*1,PIMExport!AP197))</f>
        <v>0</v>
      </c>
      <c r="AQ199" s="47">
        <f>IFERROR(PIMExport!AQ197*1,IFERROR(SUBSTITUTE(PIMExport!AQ197,".",",")*1,PIMExport!AQ197))</f>
        <v>0</v>
      </c>
      <c r="AR199" s="47">
        <f>IFERROR(PIMExport!AR197*1,IFERROR(SUBSTITUTE(PIMExport!AR197,".",",")*1,PIMExport!AR197))</f>
        <v>0</v>
      </c>
      <c r="AS199" s="47">
        <f>IFERROR(PIMExport!AS197*1,IFERROR(SUBSTITUTE(PIMExport!AS197,".",",")*1,PIMExport!AS197))</f>
        <v>0</v>
      </c>
      <c r="AT199" s="47">
        <f>IFERROR(PIMExport!AT197*1,IFERROR(SUBSTITUTE(PIMExport!AT197,".",",")*1,PIMExport!AT197))</f>
        <v>0</v>
      </c>
      <c r="AU199" s="47">
        <f>IFERROR(PIMExport!AU197*1,IFERROR(SUBSTITUTE(PIMExport!AU197,".",",")*1,PIMExport!AU197))</f>
        <v>0</v>
      </c>
      <c r="AV199" s="47">
        <f>IFERROR(PIMExport!AV197*1,IFERROR(SUBSTITUTE(PIMExport!AV197,".",",")*1,PIMExport!AV197))</f>
        <v>0</v>
      </c>
      <c r="AW199" s="47">
        <f>IFERROR(PIMExport!AW197*1,IFERROR(SUBSTITUTE(PIMExport!AW197,".",",")*1,PIMExport!AW197))</f>
        <v>0</v>
      </c>
      <c r="AX199" s="47">
        <f>IFERROR(PIMExport!AX197*1,IFERROR(SUBSTITUTE(PIMExport!AX197,".",",")*1,PIMExport!AX197))</f>
        <v>0</v>
      </c>
      <c r="AY199" s="47">
        <f>IFERROR(PIMExport!AY197*1,IFERROR(SUBSTITUTE(PIMExport!AY197,".",",")*1,PIMExport!AY197))</f>
        <v>0</v>
      </c>
      <c r="AZ199" s="47">
        <f>IFERROR(PIMExport!AZ197*1,IFERROR(SUBSTITUTE(PIMExport!AZ197,".",",")*1,PIMExport!AZ197))</f>
        <v>14000</v>
      </c>
      <c r="BA199" s="47">
        <f>IFERROR(PIMExport!BA197*1,IFERROR(SUBSTITUTE(PIMExport!BA197,".",",")*1,PIMExport!BA197))</f>
        <v>0</v>
      </c>
      <c r="BB199" s="47">
        <f>IFERROR(PIMExport!BB197*1,IFERROR(SUBSTITUTE(PIMExport!BB197,".",",")*1,PIMExport!BB197))</f>
        <v>0</v>
      </c>
      <c r="BC199" s="47">
        <f>IFERROR(PIMExport!BC197*1,IFERROR(SUBSTITUTE(PIMExport!BC197,".",",")*1,PIMExport!BC197))</f>
        <v>0</v>
      </c>
      <c r="BD199" s="47">
        <f>IFERROR(PIMExport!BD197*1,IFERROR(SUBSTITUTE(PIMExport!BD197,".",",")*1,PIMExport!BD197))</f>
        <v>0</v>
      </c>
      <c r="BE199" s="47">
        <f>IFERROR(PIMExport!BE197*1,IFERROR(SUBSTITUTE(PIMExport!BE197,".",",")*1,PIMExport!BE197))</f>
        <v>0</v>
      </c>
      <c r="BF199" s="47">
        <f>IFERROR(PIMExport!BF197*1,IFERROR(SUBSTITUTE(PIMExport!BF197,".",",")*1,PIMExport!BF197))</f>
        <v>75</v>
      </c>
      <c r="BG199" s="47">
        <f>IFERROR(PIMExport!BG197*1,IFERROR(SUBSTITUTE(PIMExport!BG197,".",",")*1,PIMExport!BG197))</f>
        <v>338</v>
      </c>
      <c r="BH199" s="47">
        <f>IFERROR(PIMExport!BH197*1,IFERROR(SUBSTITUTE(PIMExport!BH197,".",",")*1,PIMExport!BH197))</f>
        <v>0</v>
      </c>
      <c r="BI199" s="47">
        <f>IFERROR(PIMExport!BI197*1,IFERROR(SUBSTITUTE(PIMExport!BI197,".",",")*1,PIMExport!BI197))</f>
        <v>0</v>
      </c>
      <c r="BJ199" s="47">
        <f>IFERROR(PIMExport!BJ197*1,IFERROR(SUBSTITUTE(PIMExport!BJ197,".",",")*1,PIMExport!BJ197))</f>
        <v>0</v>
      </c>
      <c r="BK199" s="47">
        <f>IFERROR(PIMExport!BK197*1,IFERROR(SUBSTITUTE(PIMExport!BK197,".",",")*1,PIMExport!BK197))</f>
        <v>0</v>
      </c>
      <c r="BL199" s="47">
        <f>IFERROR(PIMExport!BL197*1,IFERROR(SUBSTITUTE(PIMExport!BL197,".",",")*1,PIMExport!BL197))</f>
        <v>0</v>
      </c>
      <c r="BM199" s="47">
        <f>IFERROR(PIMExport!BM197*1,IFERROR(SUBSTITUTE(PIMExport!BM197,".",",")*1,PIMExport!BM197))</f>
        <v>0</v>
      </c>
      <c r="BN199" s="47">
        <f>IFERROR(PIMExport!BN197*1,IFERROR(SUBSTITUTE(PIMExport!BN197,".",",")*1,PIMExport!BN197))</f>
        <v>0</v>
      </c>
      <c r="BO199" s="47">
        <f>IFERROR(PIMExport!BO197*1,IFERROR(SUBSTITUTE(PIMExport!BO197,".",",")*1,PIMExport!BO197))</f>
        <v>0</v>
      </c>
      <c r="BP199" s="47">
        <f>IFERROR(PIMExport!BP197*1,IFERROR(SUBSTITUTE(PIMExport!BP197,".",",")*1,PIMExport!BP197))</f>
        <v>0</v>
      </c>
      <c r="BQ199" s="47">
        <f>IFERROR(PIMExport!BQ197*1,IFERROR(SUBSTITUTE(PIMExport!BQ197,".",",")*1,PIMExport!BQ197))</f>
        <v>0</v>
      </c>
      <c r="BR199" s="47">
        <f>IFERROR(PIMExport!BR197*1,IFERROR(SUBSTITUTE(PIMExport!BR197,".",",")*1,PIMExport!BR197))</f>
        <v>0</v>
      </c>
      <c r="BS199" s="47">
        <f>IFERROR(PIMExport!BS197*1,IFERROR(SUBSTITUTE(PIMExport!BS197,".",",")*1,PIMExport!BS197))</f>
        <v>0</v>
      </c>
      <c r="BT199" s="47">
        <f>IFERROR(PIMExport!BT197*1,IFERROR(SUBSTITUTE(PIMExport!BT197,".",",")*1,PIMExport!BT197))</f>
        <v>0</v>
      </c>
      <c r="BU199" s="47">
        <f>IFERROR(PIMExport!BU197*1,IFERROR(SUBSTITUTE(PIMExport!BU197,".",",")*1,PIMExport!BU197))</f>
        <v>0</v>
      </c>
      <c r="BV199" s="47">
        <f>IFERROR(PIMExport!BV197*1,IFERROR(SUBSTITUTE(PIMExport!BV197,".",",")*1,PIMExport!BV197))</f>
        <v>0</v>
      </c>
      <c r="BW199" s="47">
        <f>IFERROR(PIMExport!BW197*1,IFERROR(SUBSTITUTE(PIMExport!BW197,".",",")*1,PIMExport!BW197))</f>
        <v>0</v>
      </c>
      <c r="BX199" s="47">
        <f>IFERROR(PIMExport!BX197*1,IFERROR(SUBSTITUTE(PIMExport!BX197,".",",")*1,PIMExport!BX197))</f>
        <v>0</v>
      </c>
      <c r="BY199" s="47">
        <f>IFERROR(PIMExport!BY197*1,IFERROR(SUBSTITUTE(PIMExport!BY197,".",",")*1,PIMExport!BY197))</f>
        <v>0</v>
      </c>
      <c r="BZ199" s="47">
        <f>IFERROR(PIMExport!BZ197*1,IFERROR(SUBSTITUTE(PIMExport!BZ197,".",",")*1,PIMExport!BZ197))</f>
        <v>0</v>
      </c>
      <c r="CA199" s="47">
        <f>IFERROR(PIMExport!CA197*1,IFERROR(SUBSTITUTE(PIMExport!CA197,".",",")*1,PIMExport!CA197))</f>
        <v>0</v>
      </c>
      <c r="CB199" s="47">
        <f>IFERROR(PIMExport!CB197*1,IFERROR(SUBSTITUTE(PIMExport!CB197,".",",")*1,PIMExport!CB197))</f>
        <v>0</v>
      </c>
      <c r="CC199" s="47">
        <f>IFERROR(PIMExport!CC197*1,IFERROR(SUBSTITUTE(PIMExport!CC197,".",",")*1,PIMExport!CC197))</f>
        <v>0</v>
      </c>
      <c r="CD199" s="47">
        <f>IFERROR(PIMExport!CD197*1,IFERROR(SUBSTITUTE(PIMExport!CD197,".",",")*1,PIMExport!CD197))</f>
        <v>0</v>
      </c>
      <c r="CE199" s="47">
        <f>IFERROR(PIMExport!CE197*1,IFERROR(SUBSTITUTE(PIMExport!CE197,".",",")*1,PIMExport!CE197))</f>
        <v>0</v>
      </c>
      <c r="CF199" s="47">
        <f>IFERROR(PIMExport!CF197*1,IFERROR(SUBSTITUTE(PIMExport!CF197,".",",")*1,PIMExport!CF197))</f>
        <v>0</v>
      </c>
      <c r="CG199" s="47">
        <f>IFERROR(PIMExport!CG197*1,IFERROR(SUBSTITUTE(PIMExport!CG197,".",",")*1,PIMExport!CG197))</f>
        <v>0</v>
      </c>
      <c r="CH199" s="47">
        <f>IFERROR(PIMExport!CH197*1,IFERROR(SUBSTITUTE(PIMExport!CH197,".",",")*1,PIMExport!CH197))</f>
        <v>0</v>
      </c>
      <c r="CI199" s="47">
        <f>IFERROR(PIMExport!CI197*1,IFERROR(SUBSTITUTE(PIMExport!CI197,".",",")*1,PIMExport!CI197))</f>
        <v>0</v>
      </c>
      <c r="CJ199" s="47">
        <f>IFERROR(PIMExport!CJ197*1,IFERROR(SUBSTITUTE(PIMExport!CJ197,".",",")*1,PIMExport!CJ197))</f>
        <v>0</v>
      </c>
      <c r="CK199" s="47">
        <f>IFERROR(PIMExport!CK197*1,IFERROR(SUBSTITUTE(PIMExport!CK197,".",",")*1,PIMExport!CK197))</f>
        <v>0</v>
      </c>
      <c r="CL199" s="47">
        <f>IFERROR(PIMExport!CL197*1,IFERROR(SUBSTITUTE(PIMExport!CL197,".",",")*1,PIMExport!CL197))</f>
        <v>0</v>
      </c>
      <c r="CM199" s="47">
        <f>IFERROR(PIMExport!CM197*1,IFERROR(SUBSTITUTE(PIMExport!CM197,".",",")*1,PIMExport!CM197))</f>
        <v>0</v>
      </c>
      <c r="CN199" s="47">
        <f>IFERROR(PIMExport!CN197*1,IFERROR(SUBSTITUTE(PIMExport!CN197,".",",")*1,PIMExport!CN197))</f>
        <v>0</v>
      </c>
      <c r="CO199" s="47">
        <f>IFERROR(PIMExport!CO197*1,IFERROR(SUBSTITUTE(PIMExport!CO197,".",",")*1,PIMExport!CO197))</f>
        <v>0</v>
      </c>
      <c r="CP199" s="47">
        <f>IFERROR(PIMExport!CP197*1,IFERROR(SUBSTITUTE(PIMExport!CP197,".",",")*1,PIMExport!CP197))</f>
        <v>0</v>
      </c>
      <c r="CQ199" s="47">
        <f>IFERROR(PIMExport!CQ197*1,IFERROR(SUBSTITUTE(PIMExport!CQ197,".",",")*1,PIMExport!CQ197))</f>
        <v>0</v>
      </c>
      <c r="CR199" s="47">
        <f>IFERROR(PIMExport!CR197*1,IFERROR(SUBSTITUTE(PIMExport!CR197,".",",")*1,PIMExport!CR197))</f>
        <v>0</v>
      </c>
      <c r="CS199" s="47">
        <f>IFERROR(PIMExport!CS197*1,IFERROR(SUBSTITUTE(PIMExport!CS197,".",",")*1,PIMExport!CS197))</f>
        <v>0</v>
      </c>
      <c r="CT199" s="47">
        <f>IFERROR(PIMExport!CT197*1,IFERROR(SUBSTITUTE(PIMExport!CT197,".",",")*1,PIMExport!CT197))</f>
        <v>0</v>
      </c>
      <c r="CU199" s="47">
        <f>IFERROR(PIMExport!CU197*1,IFERROR(SUBSTITUTE(PIMExport!CU197,".",",")*1,PIMExport!CU197))</f>
        <v>12.7</v>
      </c>
      <c r="CV199" s="47">
        <f>IFERROR(PIMExport!CV197*1,IFERROR(SUBSTITUTE(PIMExport!CV197,".",",")*1,PIMExport!CV197))</f>
        <v>17960</v>
      </c>
      <c r="CW199" s="47">
        <f>IFERROR(PIMExport!CW197*1,IFERROR(SUBSTITUTE(PIMExport!CW197,".",",")*1,PIMExport!CW197))</f>
        <v>1.6000000000000001E-4</v>
      </c>
      <c r="CX199" s="47">
        <f>IFERROR(PIMExport!CX197*1,IFERROR(SUBSTITUTE(PIMExport!CX197,".",",")*1,PIMExport!CX197))</f>
        <v>0</v>
      </c>
      <c r="CY199" s="47">
        <f>IFERROR(PIMExport!CY197*1,IFERROR(SUBSTITUTE(PIMExport!CY197,".",",")*1,PIMExport!CY197))</f>
        <v>0</v>
      </c>
      <c r="CZ199" s="47">
        <f>IFERROR(PIMExport!CZ197*1,IFERROR(SUBSTITUTE(PIMExport!CZ197,".",",")*1,PIMExport!CZ197))</f>
        <v>14000</v>
      </c>
      <c r="DA199" s="47">
        <f>IFERROR(PIMExport!DA197*1,IFERROR(SUBSTITUTE(PIMExport!DA197,".",",")*1,PIMExport!DA197))</f>
        <v>300</v>
      </c>
      <c r="DB199" s="47">
        <f>IFERROR(PIMExport!DB197*1,IFERROR(SUBSTITUTE(PIMExport!DB197,".",",")*1,PIMExport!DB197))</f>
        <v>166</v>
      </c>
      <c r="DC199" s="47">
        <f>IFERROR(PIMExport!DC197*1,IFERROR(SUBSTITUTE(PIMExport!DC197,".",",")*1,PIMExport!DC197))</f>
        <v>17.43</v>
      </c>
      <c r="DD199" s="47">
        <f>IFERROR(PIMExport!DD197*1,IFERROR(SUBSTITUTE(PIMExport!DD197,".",",")*1,PIMExport!DD197))</f>
        <v>1</v>
      </c>
      <c r="DE199" s="47">
        <f>IFERROR(PIMExport!DE197*1,IFERROR(SUBSTITUTE(PIMExport!DE197,".",",")*1,PIMExport!DE197))</f>
        <v>0</v>
      </c>
      <c r="DF199" s="47">
        <f>IFERROR(PIMExport!DF197*1,IFERROR(SUBSTITUTE(PIMExport!DF197,".",",")*1,PIMExport!DF197))</f>
        <v>0</v>
      </c>
      <c r="DG199" s="47">
        <f>IFERROR(PIMExport!DG197*1,IFERROR(SUBSTITUTE(PIMExport!DG197,".",",")*1,PIMExport!DG197))</f>
        <v>0</v>
      </c>
      <c r="DH199" s="47" t="str">
        <f>IFERROR(PIMExport!DH197*1,IFERROR(SUBSTITUTE(PIMExport!DH197,".",",")*1,PIMExport!DH197))</f>
        <v>Equal to or better than 0.100 mm</v>
      </c>
      <c r="DI199" s="47">
        <f>IFERROR(PIMExport!DI197*1,IFERROR(SUBSTITUTE(PIMExport!DI197,".",",")*1,PIMExport!DI197))</f>
        <v>0</v>
      </c>
      <c r="DJ199" s="47" t="str">
        <f>IFERROR(PIMExport!DJ197*1,IFERROR(SUBSTITUTE(PIMExport!DJ197,".",",")*1,PIMExport!DJ197))</f>
        <v>86 x 75 mm</v>
      </c>
      <c r="DK199" s="47" t="str">
        <f>IFERROR(PIMExport!DK197*1,IFERROR(SUBSTITUTE(PIMExport!DK197,".",",")*1,PIMExport!DK197))</f>
        <v>20 mm</v>
      </c>
      <c r="DL199" s="47">
        <f>IFERROR(PIMExport!DL197*1,IFERROR(SUBSTITUTE(PIMExport!DL197,".",",")*1,PIMExport!DL197))</f>
        <v>468</v>
      </c>
      <c r="DM199" s="47">
        <f>IFERROR(PIMExport!DM197*1,IFERROR(SUBSTITUTE(PIMExport!DM197,".",",")*1,PIMExport!DM197))</f>
        <v>4338</v>
      </c>
      <c r="DN199" s="47">
        <f>IFERROR(PIMExport!DN197*1,IFERROR(SUBSTITUTE(PIMExport!DN197,".",",")*1,PIMExport!DN197))</f>
        <v>0</v>
      </c>
      <c r="DO199" s="47">
        <f>IFERROR(PIMExport!DO197*1,IFERROR(SUBSTITUTE(PIMExport!DO197,".",",")*1,PIMExport!DO197))</f>
        <v>0</v>
      </c>
    </row>
    <row r="200" spans="1:119" s="31" customFormat="1">
      <c r="A200" s="47" t="str">
        <f>IFERROR(PIMExport!A198*1,IFERROR(SUBSTITUTE(PIMExport!A198,".",",")*1,PIMExport!A198))</f>
        <v>MF07S12Z250_X</v>
      </c>
      <c r="B200" s="47" t="str">
        <f>IFERROR(PIMExport!B198*1,IFERROR(SUBSTITUTE(PIMExport!B198,".",",")*1,PIMExport!B198))</f>
        <v>BallScrew</v>
      </c>
      <c r="C200" s="47" t="str">
        <f>IFERROR(PIMExport!C198*1,IFERROR(SUBSTITUTE(PIMExport!C198,".",",")*1,PIMExport!C198))</f>
        <v>Ball Guide</v>
      </c>
      <c r="D200" s="47">
        <f>IFERROR(PIMExport!D198*1,IFERROR(SUBSTITUTE(PIMExport!D198,".",",")*1,PIMExport!D198))</f>
        <v>2415</v>
      </c>
      <c r="E200" s="47">
        <f>IFERROR(PIMExport!E198*1,IFERROR(SUBSTITUTE(PIMExport!E198,".",",")*1,PIMExport!E198))</f>
        <v>2.5</v>
      </c>
      <c r="F200" s="47">
        <f>IFERROR(PIMExport!F198*1,IFERROR(SUBSTITUTE(PIMExport!F198,".",",")*1,PIMExport!F198))</f>
        <v>0</v>
      </c>
      <c r="G200" s="47">
        <f>IFERROR(PIMExport!G198*1,IFERROR(SUBSTITUTE(PIMExport!G198,".",",")*1,PIMExport!G198))</f>
        <v>6.9</v>
      </c>
      <c r="H200" s="47">
        <f>IFERROR(PIMExport!H198*1,IFERROR(SUBSTITUTE(PIMExport!H198,".",",")*1,PIMExport!H198))</f>
        <v>1.05</v>
      </c>
      <c r="I200" s="47">
        <f>IFERROR(PIMExport!I198*1,IFERROR(SUBSTITUTE(PIMExport!I198,".",",")*1,PIMExport!I198))</f>
        <v>250</v>
      </c>
      <c r="J200" s="47">
        <f>IFERROR(PIMExport!J198*1,IFERROR(SUBSTITUTE(PIMExport!J198,".",",")*1,PIMExport!J198))</f>
        <v>19</v>
      </c>
      <c r="K200" s="47">
        <f>IFERROR(PIMExport!K198*1,IFERROR(SUBSTITUTE(PIMExport!K198,".",",")*1,PIMExport!K198))</f>
        <v>55</v>
      </c>
      <c r="L200" s="47">
        <f>IFERROR(PIMExport!L198*1,IFERROR(SUBSTITUTE(PIMExport!L198,".",",")*1,PIMExport!L198))</f>
        <v>1.63E-4</v>
      </c>
      <c r="M200" s="47">
        <f>IFERROR(PIMExport!M198*1,IFERROR(SUBSTITUTE(PIMExport!M198,".",",")*1,PIMExport!M198))</f>
        <v>0.9</v>
      </c>
      <c r="N200" s="47">
        <f>IFERROR(PIMExport!N198*1,IFERROR(SUBSTITUTE(PIMExport!N198,".",",")*1,PIMExport!N198))</f>
        <v>99999</v>
      </c>
      <c r="O200" s="47">
        <f>IFERROR(PIMExport!O198*1,IFERROR(SUBSTITUTE(PIMExport!O198,".",",")*1,PIMExport!O198))</f>
        <v>99999</v>
      </c>
      <c r="P200" s="47">
        <f>IFERROR(PIMExport!P198*1,IFERROR(SUBSTITUTE(PIMExport!P198,".",",")*1,PIMExport!P198))</f>
        <v>500</v>
      </c>
      <c r="Q200" s="47">
        <f>IFERROR(PIMExport!Q198*1,IFERROR(SUBSTITUTE(PIMExport!Q198,".",",")*1,PIMExport!Q198))</f>
        <v>0.1</v>
      </c>
      <c r="R200" s="47">
        <f>IFERROR(PIMExport!R198*1,IFERROR(SUBSTITUTE(PIMExport!R198,".",",")*1,PIMExport!R198))</f>
        <v>0.1</v>
      </c>
      <c r="S200" s="47">
        <f>IFERROR(PIMExport!S198*1,IFERROR(SUBSTITUTE(PIMExport!S198,".",",")*1,PIMExport!S198))</f>
        <v>0.1</v>
      </c>
      <c r="T200" s="47">
        <f>IFERROR(PIMExport!T198*1,IFERROR(SUBSTITUTE(PIMExport!T198,".",",")*1,PIMExport!T198))</f>
        <v>2</v>
      </c>
      <c r="U200" s="47">
        <f>IFERROR(PIMExport!U198*1,IFERROR(SUBSTITUTE(PIMExport!U198,".",",")*1,PIMExport!U198))</f>
        <v>0.02</v>
      </c>
      <c r="V200" s="47">
        <f>IFERROR(PIMExport!V198*1,IFERROR(SUBSTITUTE(PIMExport!V198,".",",")*1,PIMExport!V198))</f>
        <v>0</v>
      </c>
      <c r="W200" s="47">
        <f>IFERROR(PIMExport!W198*1,IFERROR(SUBSTITUTE(PIMExport!W198,".",",")*1,PIMExport!W198))</f>
        <v>0</v>
      </c>
      <c r="X200" s="47">
        <f>IFERROR(PIMExport!X198*1,IFERROR(SUBSTITUTE(PIMExport!X198,".",",")*1,PIMExport!X198))</f>
        <v>0</v>
      </c>
      <c r="Y200" s="47">
        <f>IFERROR(PIMExport!Y198*1,IFERROR(SUBSTITUTE(PIMExport!Y198,".",",")*1,PIMExport!Y198))</f>
        <v>2500</v>
      </c>
      <c r="Z200" s="47">
        <f>IFERROR(PIMExport!Z198*1,IFERROR(SUBSTITUTE(PIMExport!Z198,".",",")*1,PIMExport!Z198))</f>
        <v>0</v>
      </c>
      <c r="AA200" s="47">
        <f>IFERROR(PIMExport!AA198*1,IFERROR(SUBSTITUTE(PIMExport!AA198,".",",")*1,PIMExport!AA198))</f>
        <v>0</v>
      </c>
      <c r="AB200" s="47">
        <f>IFERROR(PIMExport!AB198*1,IFERROR(SUBSTITUTE(PIMExport!AB198,".",",")*1,PIMExport!AB198))</f>
        <v>0</v>
      </c>
      <c r="AC200" s="47">
        <f>IFERROR(PIMExport!AC198*1,IFERROR(SUBSTITUTE(PIMExport!AC198,".",",")*1,PIMExport!AC198))</f>
        <v>0</v>
      </c>
      <c r="AD200" s="47">
        <f>IFERROR(PIMExport!AD198*1,IFERROR(SUBSTITUTE(PIMExport!AD198,".",",")*1,PIMExport!AD198))</f>
        <v>0</v>
      </c>
      <c r="AE200" s="47">
        <f>IFERROR(PIMExport!AE198*1,IFERROR(SUBSTITUTE(PIMExport!AE198,".",",")*1,PIMExport!AE198))</f>
        <v>1500</v>
      </c>
      <c r="AF200" s="47">
        <f>IFERROR(PIMExport!AF198*1,IFERROR(SUBSTITUTE(PIMExport!AF198,".",",")*1,PIMExport!AF198))</f>
        <v>1500</v>
      </c>
      <c r="AG200" s="47">
        <f>IFERROR(PIMExport!AG198*1,IFERROR(SUBSTITUTE(PIMExport!AG198,".",",")*1,PIMExport!AG198))</f>
        <v>18</v>
      </c>
      <c r="AH200" s="47">
        <f>IFERROR(PIMExport!AH198*1,IFERROR(SUBSTITUTE(PIMExport!AH198,".",",")*1,PIMExport!AH198))</f>
        <v>0</v>
      </c>
      <c r="AI200" s="47">
        <f>IFERROR(PIMExport!AI198*1,IFERROR(SUBSTITUTE(PIMExport!AI198,".",",")*1,PIMExport!AI198))</f>
        <v>0</v>
      </c>
      <c r="AJ200" s="47">
        <f>IFERROR(PIMExport!AJ198*1,IFERROR(SUBSTITUTE(PIMExport!AJ198,".",",")*1,PIMExport!AJ198))</f>
        <v>1.5</v>
      </c>
      <c r="AK200" s="47">
        <f>IFERROR(PIMExport!AK198*1,IFERROR(SUBSTITUTE(PIMExport!AK198,".",",")*1,PIMExport!AK198))</f>
        <v>1.5</v>
      </c>
      <c r="AL200" s="47">
        <f>IFERROR(PIMExport!AL198*1,IFERROR(SUBSTITUTE(PIMExport!AL198,".",",")*1,PIMExport!AL198))</f>
        <v>0.64</v>
      </c>
      <c r="AM200" s="47">
        <f>IFERROR(PIMExport!AM198*1,IFERROR(SUBSTITUTE(PIMExport!AM198,".",",")*1,PIMExport!AM198))</f>
        <v>8</v>
      </c>
      <c r="AN200" s="47">
        <f>IFERROR(PIMExport!AN198*1,IFERROR(SUBSTITUTE(PIMExport!AN198,".",",")*1,PIMExport!AN198))</f>
        <v>2</v>
      </c>
      <c r="AO200" s="47">
        <f>IFERROR(PIMExport!AO198*1,IFERROR(SUBSTITUTE(PIMExport!AO198,".",",")*1,PIMExport!AO198))</f>
        <v>14300</v>
      </c>
      <c r="AP200" s="47">
        <f>IFERROR(PIMExport!AP198*1,IFERROR(SUBSTITUTE(PIMExport!AP198,".",",")*1,PIMExport!AP198))</f>
        <v>0</v>
      </c>
      <c r="AQ200" s="47">
        <f>IFERROR(PIMExport!AQ198*1,IFERROR(SUBSTITUTE(PIMExport!AQ198,".",",")*1,PIMExport!AQ198))</f>
        <v>0</v>
      </c>
      <c r="AR200" s="47">
        <f>IFERROR(PIMExport!AR198*1,IFERROR(SUBSTITUTE(PIMExport!AR198,".",",")*1,PIMExport!AR198))</f>
        <v>0</v>
      </c>
      <c r="AS200" s="47">
        <f>IFERROR(PIMExport!AS198*1,IFERROR(SUBSTITUTE(PIMExport!AS198,".",",")*1,PIMExport!AS198))</f>
        <v>0</v>
      </c>
      <c r="AT200" s="47">
        <f>IFERROR(PIMExport!AT198*1,IFERROR(SUBSTITUTE(PIMExport!AT198,".",",")*1,PIMExport!AT198))</f>
        <v>0</v>
      </c>
      <c r="AU200" s="47">
        <f>IFERROR(PIMExport!AU198*1,IFERROR(SUBSTITUTE(PIMExport!AU198,".",",")*1,PIMExport!AU198))</f>
        <v>0</v>
      </c>
      <c r="AV200" s="47">
        <f>IFERROR(PIMExport!AV198*1,IFERROR(SUBSTITUTE(PIMExport!AV198,".",",")*1,PIMExport!AV198))</f>
        <v>0</v>
      </c>
      <c r="AW200" s="47">
        <f>IFERROR(PIMExport!AW198*1,IFERROR(SUBSTITUTE(PIMExport!AW198,".",",")*1,PIMExport!AW198))</f>
        <v>0</v>
      </c>
      <c r="AX200" s="47">
        <f>IFERROR(PIMExport!AX198*1,IFERROR(SUBSTITUTE(PIMExport!AX198,".",",")*1,PIMExport!AX198))</f>
        <v>0</v>
      </c>
      <c r="AY200" s="47">
        <f>IFERROR(PIMExport!AY198*1,IFERROR(SUBSTITUTE(PIMExport!AY198,".",",")*1,PIMExport!AY198))</f>
        <v>0</v>
      </c>
      <c r="AZ200" s="47">
        <f>IFERROR(PIMExport!AZ198*1,IFERROR(SUBSTITUTE(PIMExport!AZ198,".",",")*1,PIMExport!AZ198))</f>
        <v>14000</v>
      </c>
      <c r="BA200" s="47">
        <f>IFERROR(PIMExport!BA198*1,IFERROR(SUBSTITUTE(PIMExport!BA198,".",",")*1,PIMExport!BA198))</f>
        <v>0</v>
      </c>
      <c r="BB200" s="47">
        <f>IFERROR(PIMExport!BB198*1,IFERROR(SUBSTITUTE(PIMExport!BB198,".",",")*1,PIMExport!BB198))</f>
        <v>0</v>
      </c>
      <c r="BC200" s="47">
        <f>IFERROR(PIMExport!BC198*1,IFERROR(SUBSTITUTE(PIMExport!BC198,".",",")*1,PIMExport!BC198))</f>
        <v>0</v>
      </c>
      <c r="BD200" s="47">
        <f>IFERROR(PIMExport!BD198*1,IFERROR(SUBSTITUTE(PIMExport!BD198,".",",")*1,PIMExport!BD198))</f>
        <v>0</v>
      </c>
      <c r="BE200" s="47">
        <f>IFERROR(PIMExport!BE198*1,IFERROR(SUBSTITUTE(PIMExport!BE198,".",",")*1,PIMExport!BE198))</f>
        <v>0</v>
      </c>
      <c r="BF200" s="47">
        <f>IFERROR(PIMExport!BF198*1,IFERROR(SUBSTITUTE(PIMExport!BF198,".",",")*1,PIMExport!BF198))</f>
        <v>75</v>
      </c>
      <c r="BG200" s="47">
        <f>IFERROR(PIMExport!BG198*1,IFERROR(SUBSTITUTE(PIMExport!BG198,".",",")*1,PIMExport!BG198))</f>
        <v>228</v>
      </c>
      <c r="BH200" s="47">
        <f>IFERROR(PIMExport!BH198*1,IFERROR(SUBSTITUTE(PIMExport!BH198,".",",")*1,PIMExport!BH198))</f>
        <v>0</v>
      </c>
      <c r="BI200" s="47">
        <f>IFERROR(PIMExport!BI198*1,IFERROR(SUBSTITUTE(PIMExport!BI198,".",",")*1,PIMExport!BI198))</f>
        <v>0</v>
      </c>
      <c r="BJ200" s="47">
        <f>IFERROR(PIMExport!BJ198*1,IFERROR(SUBSTITUTE(PIMExport!BJ198,".",",")*1,PIMExport!BJ198))</f>
        <v>0</v>
      </c>
      <c r="BK200" s="47">
        <f>IFERROR(PIMExport!BK198*1,IFERROR(SUBSTITUTE(PIMExport!BK198,".",",")*1,PIMExport!BK198))</f>
        <v>0</v>
      </c>
      <c r="BL200" s="47">
        <f>IFERROR(PIMExport!BL198*1,IFERROR(SUBSTITUTE(PIMExport!BL198,".",",")*1,PIMExport!BL198))</f>
        <v>0</v>
      </c>
      <c r="BM200" s="47">
        <f>IFERROR(PIMExport!BM198*1,IFERROR(SUBSTITUTE(PIMExport!BM198,".",",")*1,PIMExport!BM198))</f>
        <v>0</v>
      </c>
      <c r="BN200" s="47">
        <f>IFERROR(PIMExport!BN198*1,IFERROR(SUBSTITUTE(PIMExport!BN198,".",",")*1,PIMExport!BN198))</f>
        <v>0</v>
      </c>
      <c r="BO200" s="47">
        <f>IFERROR(PIMExport!BO198*1,IFERROR(SUBSTITUTE(PIMExport!BO198,".",",")*1,PIMExport!BO198))</f>
        <v>0</v>
      </c>
      <c r="BP200" s="47">
        <f>IFERROR(PIMExport!BP198*1,IFERROR(SUBSTITUTE(PIMExport!BP198,".",",")*1,PIMExport!BP198))</f>
        <v>0</v>
      </c>
      <c r="BQ200" s="47">
        <f>IFERROR(PIMExport!BQ198*1,IFERROR(SUBSTITUTE(PIMExport!BQ198,".",",")*1,PIMExport!BQ198))</f>
        <v>0</v>
      </c>
      <c r="BR200" s="47">
        <f>IFERROR(PIMExport!BR198*1,IFERROR(SUBSTITUTE(PIMExport!BR198,".",",")*1,PIMExport!BR198))</f>
        <v>0</v>
      </c>
      <c r="BS200" s="47">
        <f>IFERROR(PIMExport!BS198*1,IFERROR(SUBSTITUTE(PIMExport!BS198,".",",")*1,PIMExport!BS198))</f>
        <v>0</v>
      </c>
      <c r="BT200" s="47">
        <f>IFERROR(PIMExport!BT198*1,IFERROR(SUBSTITUTE(PIMExport!BT198,".",",")*1,PIMExport!BT198))</f>
        <v>0</v>
      </c>
      <c r="BU200" s="47">
        <f>IFERROR(PIMExport!BU198*1,IFERROR(SUBSTITUTE(PIMExport!BU198,".",",")*1,PIMExport!BU198))</f>
        <v>0</v>
      </c>
      <c r="BV200" s="47">
        <f>IFERROR(PIMExport!BV198*1,IFERROR(SUBSTITUTE(PIMExport!BV198,".",",")*1,PIMExport!BV198))</f>
        <v>0</v>
      </c>
      <c r="BW200" s="47">
        <f>IFERROR(PIMExport!BW198*1,IFERROR(SUBSTITUTE(PIMExport!BW198,".",",")*1,PIMExport!BW198))</f>
        <v>0</v>
      </c>
      <c r="BX200" s="47">
        <f>IFERROR(PIMExport!BX198*1,IFERROR(SUBSTITUTE(PIMExport!BX198,".",",")*1,PIMExport!BX198))</f>
        <v>0</v>
      </c>
      <c r="BY200" s="47">
        <f>IFERROR(PIMExport!BY198*1,IFERROR(SUBSTITUTE(PIMExport!BY198,".",",")*1,PIMExport!BY198))</f>
        <v>0</v>
      </c>
      <c r="BZ200" s="47">
        <f>IFERROR(PIMExport!BZ198*1,IFERROR(SUBSTITUTE(PIMExport!BZ198,".",",")*1,PIMExport!BZ198))</f>
        <v>0</v>
      </c>
      <c r="CA200" s="47">
        <f>IFERROR(PIMExport!CA198*1,IFERROR(SUBSTITUTE(PIMExport!CA198,".",",")*1,PIMExport!CA198))</f>
        <v>0</v>
      </c>
      <c r="CB200" s="47">
        <f>IFERROR(PIMExport!CB198*1,IFERROR(SUBSTITUTE(PIMExport!CB198,".",",")*1,PIMExport!CB198))</f>
        <v>0</v>
      </c>
      <c r="CC200" s="47">
        <f>IFERROR(PIMExport!CC198*1,IFERROR(SUBSTITUTE(PIMExport!CC198,".",",")*1,PIMExport!CC198))</f>
        <v>0</v>
      </c>
      <c r="CD200" s="47">
        <f>IFERROR(PIMExport!CD198*1,IFERROR(SUBSTITUTE(PIMExport!CD198,".",",")*1,PIMExport!CD198))</f>
        <v>0</v>
      </c>
      <c r="CE200" s="47">
        <f>IFERROR(PIMExport!CE198*1,IFERROR(SUBSTITUTE(PIMExport!CE198,".",",")*1,PIMExport!CE198))</f>
        <v>0</v>
      </c>
      <c r="CF200" s="47">
        <f>IFERROR(PIMExport!CF198*1,IFERROR(SUBSTITUTE(PIMExport!CF198,".",",")*1,PIMExport!CF198))</f>
        <v>0</v>
      </c>
      <c r="CG200" s="47">
        <f>IFERROR(PIMExport!CG198*1,IFERROR(SUBSTITUTE(PIMExport!CG198,".",",")*1,PIMExport!CG198))</f>
        <v>0</v>
      </c>
      <c r="CH200" s="47">
        <f>IFERROR(PIMExport!CH198*1,IFERROR(SUBSTITUTE(PIMExport!CH198,".",",")*1,PIMExport!CH198))</f>
        <v>0</v>
      </c>
      <c r="CI200" s="47">
        <f>IFERROR(PIMExport!CI198*1,IFERROR(SUBSTITUTE(PIMExport!CI198,".",",")*1,PIMExport!CI198))</f>
        <v>0</v>
      </c>
      <c r="CJ200" s="47">
        <f>IFERROR(PIMExport!CJ198*1,IFERROR(SUBSTITUTE(PIMExport!CJ198,".",",")*1,PIMExport!CJ198))</f>
        <v>0</v>
      </c>
      <c r="CK200" s="47">
        <f>IFERROR(PIMExport!CK198*1,IFERROR(SUBSTITUTE(PIMExport!CK198,".",",")*1,PIMExport!CK198))</f>
        <v>0</v>
      </c>
      <c r="CL200" s="47">
        <f>IFERROR(PIMExport!CL198*1,IFERROR(SUBSTITUTE(PIMExport!CL198,".",",")*1,PIMExport!CL198))</f>
        <v>0</v>
      </c>
      <c r="CM200" s="47">
        <f>IFERROR(PIMExport!CM198*1,IFERROR(SUBSTITUTE(PIMExport!CM198,".",",")*1,PIMExport!CM198))</f>
        <v>0</v>
      </c>
      <c r="CN200" s="47">
        <f>IFERROR(PIMExport!CN198*1,IFERROR(SUBSTITUTE(PIMExport!CN198,".",",")*1,PIMExport!CN198))</f>
        <v>0</v>
      </c>
      <c r="CO200" s="47">
        <f>IFERROR(PIMExport!CO198*1,IFERROR(SUBSTITUTE(PIMExport!CO198,".",",")*1,PIMExport!CO198))</f>
        <v>0</v>
      </c>
      <c r="CP200" s="47">
        <f>IFERROR(PIMExport!CP198*1,IFERROR(SUBSTITUTE(PIMExport!CP198,".",",")*1,PIMExport!CP198))</f>
        <v>0</v>
      </c>
      <c r="CQ200" s="47">
        <f>IFERROR(PIMExport!CQ198*1,IFERROR(SUBSTITUTE(PIMExport!CQ198,".",",")*1,PIMExport!CQ198))</f>
        <v>0</v>
      </c>
      <c r="CR200" s="47">
        <f>IFERROR(PIMExport!CR198*1,IFERROR(SUBSTITUTE(PIMExport!CR198,".",",")*1,PIMExport!CR198))</f>
        <v>0</v>
      </c>
      <c r="CS200" s="47">
        <f>IFERROR(PIMExport!CS198*1,IFERROR(SUBSTITUTE(PIMExport!CS198,".",",")*1,PIMExport!CS198))</f>
        <v>0</v>
      </c>
      <c r="CT200" s="47">
        <f>IFERROR(PIMExport!CT198*1,IFERROR(SUBSTITUTE(PIMExport!CT198,".",",")*1,PIMExport!CT198))</f>
        <v>0</v>
      </c>
      <c r="CU200" s="47">
        <f>IFERROR(PIMExport!CU198*1,IFERROR(SUBSTITUTE(PIMExport!CU198,".",",")*1,PIMExport!CU198))</f>
        <v>12.7</v>
      </c>
      <c r="CV200" s="47">
        <f>IFERROR(PIMExport!CV198*1,IFERROR(SUBSTITUTE(PIMExport!CV198,".",",")*1,PIMExport!CV198))</f>
        <v>17960</v>
      </c>
      <c r="CW200" s="47">
        <f>IFERROR(PIMExport!CW198*1,IFERROR(SUBSTITUTE(PIMExport!CW198,".",",")*1,PIMExport!CW198))</f>
        <v>1.6000000000000001E-4</v>
      </c>
      <c r="CX200" s="47">
        <f>IFERROR(PIMExport!CX198*1,IFERROR(SUBSTITUTE(PIMExport!CX198,".",",")*1,PIMExport!CX198))</f>
        <v>0</v>
      </c>
      <c r="CY200" s="47">
        <f>IFERROR(PIMExport!CY198*1,IFERROR(SUBSTITUTE(PIMExport!CY198,".",",")*1,PIMExport!CY198))</f>
        <v>0</v>
      </c>
      <c r="CZ200" s="47">
        <f>IFERROR(PIMExport!CZ198*1,IFERROR(SUBSTITUTE(PIMExport!CZ198,".",",")*1,PIMExport!CZ198))</f>
        <v>14000</v>
      </c>
      <c r="DA200" s="47">
        <f>IFERROR(PIMExport!DA198*1,IFERROR(SUBSTITUTE(PIMExport!DA198,".",",")*1,PIMExport!DA198))</f>
        <v>300</v>
      </c>
      <c r="DB200" s="47">
        <f>IFERROR(PIMExport!DB198*1,IFERROR(SUBSTITUTE(PIMExport!DB198,".",",")*1,PIMExport!DB198))</f>
        <v>166</v>
      </c>
      <c r="DC200" s="47">
        <f>IFERROR(PIMExport!DC198*1,IFERROR(SUBSTITUTE(PIMExport!DC198,".",",")*1,PIMExport!DC198))</f>
        <v>17.43</v>
      </c>
      <c r="DD200" s="47">
        <f>IFERROR(PIMExport!DD198*1,IFERROR(SUBSTITUTE(PIMExport!DD198,".",",")*1,PIMExport!DD198))</f>
        <v>0</v>
      </c>
      <c r="DE200" s="47">
        <f>IFERROR(PIMExport!DE198*1,IFERROR(SUBSTITUTE(PIMExport!DE198,".",",")*1,PIMExport!DE198))</f>
        <v>0</v>
      </c>
      <c r="DF200" s="47">
        <f>IFERROR(PIMExport!DF198*1,IFERROR(SUBSTITUTE(PIMExport!DF198,".",",")*1,PIMExport!DF198))</f>
        <v>0</v>
      </c>
      <c r="DG200" s="47">
        <f>IFERROR(PIMExport!DG198*1,IFERROR(SUBSTITUTE(PIMExport!DG198,".",",")*1,PIMExport!DG198))</f>
        <v>0</v>
      </c>
      <c r="DH200" s="47" t="str">
        <f>IFERROR(PIMExport!DH198*1,IFERROR(SUBSTITUTE(PIMExport!DH198,".",",")*1,PIMExport!DH198))</f>
        <v>Equal to or better than 0.100 mm</v>
      </c>
      <c r="DI200" s="47">
        <f>IFERROR(PIMExport!DI198*1,IFERROR(SUBSTITUTE(PIMExport!DI198,".",",")*1,PIMExport!DI198))</f>
        <v>0</v>
      </c>
      <c r="DJ200" s="47" t="str">
        <f>IFERROR(PIMExport!DJ198*1,IFERROR(SUBSTITUTE(PIMExport!DJ198,".",",")*1,PIMExport!DJ198))</f>
        <v>86 x 75 mm</v>
      </c>
      <c r="DK200" s="47" t="str">
        <f>IFERROR(PIMExport!DK198*1,IFERROR(SUBSTITUTE(PIMExport!DK198,".",",")*1,PIMExport!DK198))</f>
        <v>20 mm</v>
      </c>
      <c r="DL200" s="47">
        <f>IFERROR(PIMExport!DL198*1,IFERROR(SUBSTITUTE(PIMExport!DL198,".",",")*1,PIMExport!DL198))</f>
        <v>468</v>
      </c>
      <c r="DM200" s="47">
        <f>IFERROR(PIMExport!DM198*1,IFERROR(SUBSTITUTE(PIMExport!DM198,".",",")*1,PIMExport!DM198))</f>
        <v>4228</v>
      </c>
      <c r="DN200" s="47">
        <f>IFERROR(PIMExport!DN198*1,IFERROR(SUBSTITUTE(PIMExport!DN198,".",",")*1,PIMExport!DN198))</f>
        <v>0</v>
      </c>
      <c r="DO200" s="47">
        <f>IFERROR(PIMExport!DO198*1,IFERROR(SUBSTITUTE(PIMExport!DO198,".",",")*1,PIMExport!DO198))</f>
        <v>0</v>
      </c>
    </row>
    <row r="201" spans="1:119">
      <c r="A201" s="47" t="str">
        <f>IFERROR(PIMExport!A199*1,IFERROR(SUBSTITUTE(PIMExport!A199,".",",")*1,PIMExport!A199))</f>
        <v>MF10S05N_D</v>
      </c>
      <c r="B201" s="47" t="str">
        <f>IFERROR(PIMExport!B199*1,IFERROR(SUBSTITUTE(PIMExport!B199,".",",")*1,PIMExport!B199))</f>
        <v>BallScrew</v>
      </c>
      <c r="C201" s="47" t="str">
        <f>IFERROR(PIMExport!C199*1,IFERROR(SUBSTITUTE(PIMExport!C199,".",",")*1,PIMExport!C199))</f>
        <v>Ball Guide</v>
      </c>
      <c r="D201" s="47">
        <f>IFERROR(PIMExport!D199*1,IFERROR(SUBSTITUTE(PIMExport!D199,".",",")*1,PIMExport!D199))</f>
        <v>5408</v>
      </c>
      <c r="E201" s="47">
        <f>IFERROR(PIMExport!E199*1,IFERROR(SUBSTITUTE(PIMExport!E199,".",",")*1,PIMExport!E199))</f>
        <v>4</v>
      </c>
      <c r="F201" s="47">
        <f>IFERROR(PIMExport!F199*1,IFERROR(SUBSTITUTE(PIMExport!F199,".",",")*1,PIMExport!F199))</f>
        <v>4.42</v>
      </c>
      <c r="G201" s="47">
        <f>IFERROR(PIMExport!G199*1,IFERROR(SUBSTITUTE(PIMExport!G199,".",",")*1,PIMExport!G199))</f>
        <v>14.4</v>
      </c>
      <c r="H201" s="47">
        <f>IFERROR(PIMExport!H199*1,IFERROR(SUBSTITUTE(PIMExport!H199,".",",")*1,PIMExport!H199))</f>
        <v>1.72</v>
      </c>
      <c r="I201" s="47">
        <f>IFERROR(PIMExport!I199*1,IFERROR(SUBSTITUTE(PIMExport!I199,".",",")*1,PIMExport!I199))</f>
        <v>163</v>
      </c>
      <c r="J201" s="47">
        <f>IFERROR(PIMExport!J199*1,IFERROR(SUBSTITUTE(PIMExport!J199,".",",")*1,PIMExport!J199))</f>
        <v>22</v>
      </c>
      <c r="K201" s="47">
        <f>IFERROR(PIMExport!K199*1,IFERROR(SUBSTITUTE(PIMExport!K199,".",",")*1,PIMExport!K199))</f>
        <v>69</v>
      </c>
      <c r="L201" s="47">
        <f>IFERROR(PIMExport!L199*1,IFERROR(SUBSTITUTE(PIMExport!L199,".",",")*1,PIMExport!L199))</f>
        <v>1.63E-4</v>
      </c>
      <c r="M201" s="47">
        <f>IFERROR(PIMExport!M199*1,IFERROR(SUBSTITUTE(PIMExport!M199,".",",")*1,PIMExport!M199))</f>
        <v>0.9</v>
      </c>
      <c r="N201" s="47">
        <f>IFERROR(PIMExport!N199*1,IFERROR(SUBSTITUTE(PIMExport!N199,".",",")*1,PIMExport!N199))</f>
        <v>99999</v>
      </c>
      <c r="O201" s="47">
        <f>IFERROR(PIMExport!O199*1,IFERROR(SUBSTITUTE(PIMExport!O199,".",",")*1,PIMExport!O199))</f>
        <v>99999</v>
      </c>
      <c r="P201" s="47">
        <f>IFERROR(PIMExport!P199*1,IFERROR(SUBSTITUTE(PIMExport!P199,".",",")*1,PIMExport!P199))</f>
        <v>500</v>
      </c>
      <c r="Q201" s="47">
        <f>IFERROR(PIMExport!Q199*1,IFERROR(SUBSTITUTE(PIMExport!Q199,".",",")*1,PIMExport!Q199))</f>
        <v>0.1</v>
      </c>
      <c r="R201" s="47">
        <f>IFERROR(PIMExport!R199*1,IFERROR(SUBSTITUTE(PIMExport!R199,".",",")*1,PIMExport!R199))</f>
        <v>0.1</v>
      </c>
      <c r="S201" s="47">
        <f>IFERROR(PIMExport!S199*1,IFERROR(SUBSTITUTE(PIMExport!S199,".",",")*1,PIMExport!S199))</f>
        <v>0.1</v>
      </c>
      <c r="T201" s="47">
        <f>IFERROR(PIMExport!T199*1,IFERROR(SUBSTITUTE(PIMExport!T199,".",",")*1,PIMExport!T199))</f>
        <v>2</v>
      </c>
      <c r="U201" s="47">
        <f>IFERROR(PIMExport!U199*1,IFERROR(SUBSTITUTE(PIMExport!U199,".",",")*1,PIMExport!U199))</f>
        <v>0.02</v>
      </c>
      <c r="V201" s="47">
        <f>IFERROR(PIMExport!V199*1,IFERROR(SUBSTITUTE(PIMExport!V199,".",",")*1,PIMExport!V199))</f>
        <v>0</v>
      </c>
      <c r="W201" s="47">
        <f>IFERROR(PIMExport!W199*1,IFERROR(SUBSTITUTE(PIMExport!W199,".",",")*1,PIMExport!W199))</f>
        <v>0</v>
      </c>
      <c r="X201" s="47">
        <f>IFERROR(PIMExport!X199*1,IFERROR(SUBSTITUTE(PIMExport!X199,".",",")*1,PIMExport!X199))</f>
        <v>0</v>
      </c>
      <c r="Y201" s="47">
        <f>IFERROR(PIMExport!Y199*1,IFERROR(SUBSTITUTE(PIMExport!Y199,".",",")*1,PIMExport!Y199))</f>
        <v>5000</v>
      </c>
      <c r="Z201" s="47">
        <f>IFERROR(PIMExport!Z199*1,IFERROR(SUBSTITUTE(PIMExport!Z199,".",",")*1,PIMExport!Z199))</f>
        <v>0</v>
      </c>
      <c r="AA201" s="47">
        <f>IFERROR(PIMExport!AA199*1,IFERROR(SUBSTITUTE(PIMExport!AA199,".",",")*1,PIMExport!AA199))</f>
        <v>0</v>
      </c>
      <c r="AB201" s="47">
        <f>IFERROR(PIMExport!AB199*1,IFERROR(SUBSTITUTE(PIMExport!AB199,".",",")*1,PIMExport!AB199))</f>
        <v>0</v>
      </c>
      <c r="AC201" s="47">
        <f>IFERROR(PIMExport!AC199*1,IFERROR(SUBSTITUTE(PIMExport!AC199,".",",")*1,PIMExport!AC199))</f>
        <v>0</v>
      </c>
      <c r="AD201" s="47">
        <f>IFERROR(PIMExport!AD199*1,IFERROR(SUBSTITUTE(PIMExport!AD199,".",",")*1,PIMExport!AD199))</f>
        <v>0</v>
      </c>
      <c r="AE201" s="47">
        <f>IFERROR(PIMExport!AE199*1,IFERROR(SUBSTITUTE(PIMExport!AE199,".",",")*1,PIMExport!AE199))</f>
        <v>5000</v>
      </c>
      <c r="AF201" s="47">
        <f>IFERROR(PIMExport!AF199*1,IFERROR(SUBSTITUTE(PIMExport!AF199,".",",")*1,PIMExport!AF199))</f>
        <v>5000</v>
      </c>
      <c r="AG201" s="47">
        <f>IFERROR(PIMExport!AG199*1,IFERROR(SUBSTITUTE(PIMExport!AG199,".",",")*1,PIMExport!AG199))</f>
        <v>60</v>
      </c>
      <c r="AH201" s="47">
        <f>IFERROR(PIMExport!AH199*1,IFERROR(SUBSTITUTE(PIMExport!AH199,".",",")*1,PIMExport!AH199))</f>
        <v>400</v>
      </c>
      <c r="AI201" s="47">
        <f>IFERROR(PIMExport!AI199*1,IFERROR(SUBSTITUTE(PIMExport!AI199,".",",")*1,PIMExport!AI199))</f>
        <v>400</v>
      </c>
      <c r="AJ201" s="47">
        <f>IFERROR(PIMExport!AJ199*1,IFERROR(SUBSTITUTE(PIMExport!AJ199,".",",")*1,PIMExport!AJ199))</f>
        <v>0</v>
      </c>
      <c r="AK201" s="47">
        <f>IFERROR(PIMExport!AK199*1,IFERROR(SUBSTITUTE(PIMExport!AK199,".",",")*1,PIMExport!AK199))</f>
        <v>0</v>
      </c>
      <c r="AL201" s="47">
        <f>IFERROR(PIMExport!AL199*1,IFERROR(SUBSTITUTE(PIMExport!AL199,".",",")*1,PIMExport!AL199))</f>
        <v>0.25</v>
      </c>
      <c r="AM201" s="47">
        <f>IFERROR(PIMExport!AM199*1,IFERROR(SUBSTITUTE(PIMExport!AM199,".",",")*1,PIMExport!AM199))</f>
        <v>8</v>
      </c>
      <c r="AN201" s="47">
        <f>IFERROR(PIMExport!AN199*1,IFERROR(SUBSTITUTE(PIMExport!AN199,".",",")*1,PIMExport!AN199))</f>
        <v>1</v>
      </c>
      <c r="AO201" s="47">
        <f>IFERROR(PIMExport!AO199*1,IFERROR(SUBSTITUTE(PIMExport!AO199,".",",")*1,PIMExport!AO199))</f>
        <v>41000</v>
      </c>
      <c r="AP201" s="47">
        <f>IFERROR(PIMExport!AP199*1,IFERROR(SUBSTITUTE(PIMExport!AP199,".",",")*1,PIMExport!AP199))</f>
        <v>0</v>
      </c>
      <c r="AQ201" s="47">
        <f>IFERROR(PIMExport!AQ199*1,IFERROR(SUBSTITUTE(PIMExport!AQ199,".",",")*1,PIMExport!AQ199))</f>
        <v>0</v>
      </c>
      <c r="AR201" s="47">
        <f>IFERROR(PIMExport!AR199*1,IFERROR(SUBSTITUTE(PIMExport!AR199,".",",")*1,PIMExport!AR199))</f>
        <v>0</v>
      </c>
      <c r="AS201" s="47">
        <f>IFERROR(PIMExport!AS199*1,IFERROR(SUBSTITUTE(PIMExport!AS199,".",",")*1,PIMExport!AS199))</f>
        <v>0</v>
      </c>
      <c r="AT201" s="47">
        <f>IFERROR(PIMExport!AT199*1,IFERROR(SUBSTITUTE(PIMExport!AT199,".",",")*1,PIMExport!AT199))</f>
        <v>0</v>
      </c>
      <c r="AU201" s="47">
        <f>IFERROR(PIMExport!AU199*1,IFERROR(SUBSTITUTE(PIMExport!AU199,".",",")*1,PIMExport!AU199))</f>
        <v>0</v>
      </c>
      <c r="AV201" s="47">
        <f>IFERROR(PIMExport!AV199*1,IFERROR(SUBSTITUTE(PIMExport!AV199,".",",")*1,PIMExport!AV199))</f>
        <v>0</v>
      </c>
      <c r="AW201" s="47">
        <f>IFERROR(PIMExport!AW199*1,IFERROR(SUBSTITUTE(PIMExport!AW199,".",",")*1,PIMExport!AW199))</f>
        <v>0</v>
      </c>
      <c r="AX201" s="47">
        <f>IFERROR(PIMExport!AX199*1,IFERROR(SUBSTITUTE(PIMExport!AX199,".",",")*1,PIMExport!AX199))</f>
        <v>0</v>
      </c>
      <c r="AY201" s="47">
        <f>IFERROR(PIMExport!AY199*1,IFERROR(SUBSTITUTE(PIMExport!AY199,".",",")*1,PIMExport!AY199))</f>
        <v>0</v>
      </c>
      <c r="AZ201" s="47">
        <f>IFERROR(PIMExport!AZ199*1,IFERROR(SUBSTITUTE(PIMExport!AZ199,".",",")*1,PIMExport!AZ199))</f>
        <v>18600</v>
      </c>
      <c r="BA201" s="47">
        <f>IFERROR(PIMExport!BA199*1,IFERROR(SUBSTITUTE(PIMExport!BA199,".",",")*1,PIMExport!BA199))</f>
        <v>0</v>
      </c>
      <c r="BB201" s="47">
        <f>IFERROR(PIMExport!BB199*1,IFERROR(SUBSTITUTE(PIMExport!BB199,".",",")*1,PIMExport!BB199))</f>
        <v>0</v>
      </c>
      <c r="BC201" s="47">
        <f>IFERROR(PIMExport!BC199*1,IFERROR(SUBSTITUTE(PIMExport!BC199,".",",")*1,PIMExport!BC199))</f>
        <v>0</v>
      </c>
      <c r="BD201" s="47">
        <f>IFERROR(PIMExport!BD199*1,IFERROR(SUBSTITUTE(PIMExport!BD199,".",",")*1,PIMExport!BD199))</f>
        <v>0</v>
      </c>
      <c r="BE201" s="47">
        <f>IFERROR(PIMExport!BE199*1,IFERROR(SUBSTITUTE(PIMExport!BE199,".",",")*1,PIMExport!BE199))</f>
        <v>0</v>
      </c>
      <c r="BF201" s="47">
        <f>IFERROR(PIMExport!BF199*1,IFERROR(SUBSTITUTE(PIMExport!BF199,".",",")*1,PIMExport!BF199))</f>
        <v>88</v>
      </c>
      <c r="BG201" s="47">
        <f>IFERROR(PIMExport!BG199*1,IFERROR(SUBSTITUTE(PIMExport!BG199,".",",")*1,PIMExport!BG199))</f>
        <v>478</v>
      </c>
      <c r="BH201" s="47">
        <f>IFERROR(PIMExport!BH199*1,IFERROR(SUBSTITUTE(PIMExport!BH199,".",",")*1,PIMExport!BH199))</f>
        <v>0</v>
      </c>
      <c r="BI201" s="47">
        <f>IFERROR(PIMExport!BI199*1,IFERROR(SUBSTITUTE(PIMExport!BI199,".",",")*1,PIMExport!BI199))</f>
        <v>0</v>
      </c>
      <c r="BJ201" s="47">
        <f>IFERROR(PIMExport!BJ199*1,IFERROR(SUBSTITUTE(PIMExport!BJ199,".",",")*1,PIMExport!BJ199))</f>
        <v>0</v>
      </c>
      <c r="BK201" s="47">
        <f>IFERROR(PIMExport!BK199*1,IFERROR(SUBSTITUTE(PIMExport!BK199,".",",")*1,PIMExport!BK199))</f>
        <v>0</v>
      </c>
      <c r="BL201" s="47">
        <f>IFERROR(PIMExport!BL199*1,IFERROR(SUBSTITUTE(PIMExport!BL199,".",",")*1,PIMExport!BL199))</f>
        <v>0</v>
      </c>
      <c r="BM201" s="47">
        <f>IFERROR(PIMExport!BM199*1,IFERROR(SUBSTITUTE(PIMExport!BM199,".",",")*1,PIMExport!BM199))</f>
        <v>0</v>
      </c>
      <c r="BN201" s="47">
        <f>IFERROR(PIMExport!BN199*1,IFERROR(SUBSTITUTE(PIMExport!BN199,".",",")*1,PIMExport!BN199))</f>
        <v>0</v>
      </c>
      <c r="BO201" s="47">
        <f>IFERROR(PIMExport!BO199*1,IFERROR(SUBSTITUTE(PIMExport!BO199,".",",")*1,PIMExport!BO199))</f>
        <v>0</v>
      </c>
      <c r="BP201" s="47">
        <f>IFERROR(PIMExport!BP199*1,IFERROR(SUBSTITUTE(PIMExport!BP199,".",",")*1,PIMExport!BP199))</f>
        <v>0</v>
      </c>
      <c r="BQ201" s="47">
        <f>IFERROR(PIMExport!BQ199*1,IFERROR(SUBSTITUTE(PIMExport!BQ199,".",",")*1,PIMExport!BQ199))</f>
        <v>0</v>
      </c>
      <c r="BR201" s="47">
        <f>IFERROR(PIMExport!BR199*1,IFERROR(SUBSTITUTE(PIMExport!BR199,".",",")*1,PIMExport!BR199))</f>
        <v>0</v>
      </c>
      <c r="BS201" s="47">
        <f>IFERROR(PIMExport!BS199*1,IFERROR(SUBSTITUTE(PIMExport!BS199,".",",")*1,PIMExport!BS199))</f>
        <v>0</v>
      </c>
      <c r="BT201" s="47">
        <f>IFERROR(PIMExport!BT199*1,IFERROR(SUBSTITUTE(PIMExport!BT199,".",",")*1,PIMExport!BT199))</f>
        <v>0</v>
      </c>
      <c r="BU201" s="47">
        <f>IFERROR(PIMExport!BU199*1,IFERROR(SUBSTITUTE(PIMExport!BU199,".",",")*1,PIMExport!BU199))</f>
        <v>0</v>
      </c>
      <c r="BV201" s="47">
        <f>IFERROR(PIMExport!BV199*1,IFERROR(SUBSTITUTE(PIMExport!BV199,".",",")*1,PIMExport!BV199))</f>
        <v>0</v>
      </c>
      <c r="BW201" s="47">
        <f>IFERROR(PIMExport!BW199*1,IFERROR(SUBSTITUTE(PIMExport!BW199,".",",")*1,PIMExport!BW199))</f>
        <v>0</v>
      </c>
      <c r="BX201" s="47">
        <f>IFERROR(PIMExport!BX199*1,IFERROR(SUBSTITUTE(PIMExport!BX199,".",",")*1,PIMExport!BX199))</f>
        <v>0</v>
      </c>
      <c r="BY201" s="47">
        <f>IFERROR(PIMExport!BY199*1,IFERROR(SUBSTITUTE(PIMExport!BY199,".",",")*1,PIMExport!BY199))</f>
        <v>0</v>
      </c>
      <c r="BZ201" s="47">
        <f>IFERROR(PIMExport!BZ199*1,IFERROR(SUBSTITUTE(PIMExport!BZ199,".",",")*1,PIMExport!BZ199))</f>
        <v>0</v>
      </c>
      <c r="CA201" s="47">
        <f>IFERROR(PIMExport!CA199*1,IFERROR(SUBSTITUTE(PIMExport!CA199,".",",")*1,PIMExport!CA199))</f>
        <v>0</v>
      </c>
      <c r="CB201" s="47">
        <f>IFERROR(PIMExport!CB199*1,IFERROR(SUBSTITUTE(PIMExport!CB199,".",",")*1,PIMExport!CB199))</f>
        <v>0</v>
      </c>
      <c r="CC201" s="47">
        <f>IFERROR(PIMExport!CC199*1,IFERROR(SUBSTITUTE(PIMExport!CC199,".",",")*1,PIMExport!CC199))</f>
        <v>0</v>
      </c>
      <c r="CD201" s="47">
        <f>IFERROR(PIMExport!CD199*1,IFERROR(SUBSTITUTE(PIMExport!CD199,".",",")*1,PIMExport!CD199))</f>
        <v>0</v>
      </c>
      <c r="CE201" s="47">
        <f>IFERROR(PIMExport!CE199*1,IFERROR(SUBSTITUTE(PIMExport!CE199,".",",")*1,PIMExport!CE199))</f>
        <v>0</v>
      </c>
      <c r="CF201" s="47">
        <f>IFERROR(PIMExport!CF199*1,IFERROR(SUBSTITUTE(PIMExport!CF199,".",",")*1,PIMExport!CF199))</f>
        <v>0</v>
      </c>
      <c r="CG201" s="47">
        <f>IFERROR(PIMExport!CG199*1,IFERROR(SUBSTITUTE(PIMExport!CG199,".",",")*1,PIMExport!CG199))</f>
        <v>0</v>
      </c>
      <c r="CH201" s="47">
        <f>IFERROR(PIMExport!CH199*1,IFERROR(SUBSTITUTE(PIMExport!CH199,".",",")*1,PIMExport!CH199))</f>
        <v>0</v>
      </c>
      <c r="CI201" s="47">
        <f>IFERROR(PIMExport!CI199*1,IFERROR(SUBSTITUTE(PIMExport!CI199,".",",")*1,PIMExport!CI199))</f>
        <v>0</v>
      </c>
      <c r="CJ201" s="47">
        <f>IFERROR(PIMExport!CJ199*1,IFERROR(SUBSTITUTE(PIMExport!CJ199,".",",")*1,PIMExport!CJ199))</f>
        <v>0</v>
      </c>
      <c r="CK201" s="47">
        <f>IFERROR(PIMExport!CK199*1,IFERROR(SUBSTITUTE(PIMExport!CK199,".",",")*1,PIMExport!CK199))</f>
        <v>0</v>
      </c>
      <c r="CL201" s="47">
        <f>IFERROR(PIMExport!CL199*1,IFERROR(SUBSTITUTE(PIMExport!CL199,".",",")*1,PIMExport!CL199))</f>
        <v>0</v>
      </c>
      <c r="CM201" s="47">
        <f>IFERROR(PIMExport!CM199*1,IFERROR(SUBSTITUTE(PIMExport!CM199,".",",")*1,PIMExport!CM199))</f>
        <v>0</v>
      </c>
      <c r="CN201" s="47">
        <f>IFERROR(PIMExport!CN199*1,IFERROR(SUBSTITUTE(PIMExport!CN199,".",",")*1,PIMExport!CN199))</f>
        <v>0</v>
      </c>
      <c r="CO201" s="47">
        <f>IFERROR(PIMExport!CO199*1,IFERROR(SUBSTITUTE(PIMExport!CO199,".",",")*1,PIMExport!CO199))</f>
        <v>0</v>
      </c>
      <c r="CP201" s="47">
        <f>IFERROR(PIMExport!CP199*1,IFERROR(SUBSTITUTE(PIMExport!CP199,".",",")*1,PIMExport!CP199))</f>
        <v>0</v>
      </c>
      <c r="CQ201" s="47">
        <f>IFERROR(PIMExport!CQ199*1,IFERROR(SUBSTITUTE(PIMExport!CQ199,".",",")*1,PIMExport!CQ199))</f>
        <v>0</v>
      </c>
      <c r="CR201" s="47">
        <f>IFERROR(PIMExport!CR199*1,IFERROR(SUBSTITUTE(PIMExport!CR199,".",",")*1,PIMExport!CR199))</f>
        <v>0</v>
      </c>
      <c r="CS201" s="47">
        <f>IFERROR(PIMExport!CS199*1,IFERROR(SUBSTITUTE(PIMExport!CS199,".",",")*1,PIMExport!CS199))</f>
        <v>0</v>
      </c>
      <c r="CT201" s="47">
        <f>IFERROR(PIMExport!CT199*1,IFERROR(SUBSTITUTE(PIMExport!CT199,".",",")*1,PIMExport!CT199))</f>
        <v>0</v>
      </c>
      <c r="CU201" s="47">
        <f>IFERROR(PIMExport!CU199*1,IFERROR(SUBSTITUTE(PIMExport!CU199,".",",")*1,PIMExport!CU199))</f>
        <v>5</v>
      </c>
      <c r="CV201" s="47">
        <f>IFERROR(PIMExport!CV199*1,IFERROR(SUBSTITUTE(PIMExport!CV199,".",",")*1,PIMExport!CV199))</f>
        <v>12500</v>
      </c>
      <c r="CW201" s="47">
        <f>IFERROR(PIMExport!CW199*1,IFERROR(SUBSTITUTE(PIMExport!CW199,".",",")*1,PIMExport!CW199))</f>
        <v>2.5000000000000001E-4</v>
      </c>
      <c r="CX201" s="47">
        <f>IFERROR(PIMExport!CX199*1,IFERROR(SUBSTITUTE(PIMExport!CX199,".",",")*1,PIMExport!CX199))</f>
        <v>0</v>
      </c>
      <c r="CY201" s="47">
        <f>IFERROR(PIMExport!CY199*1,IFERROR(SUBSTITUTE(PIMExport!CY199,".",",")*1,PIMExport!CY199))</f>
        <v>0</v>
      </c>
      <c r="CZ201" s="47">
        <f>IFERROR(PIMExport!CZ199*1,IFERROR(SUBSTITUTE(PIMExport!CZ199,".",",")*1,PIMExport!CZ199))</f>
        <v>18600</v>
      </c>
      <c r="DA201" s="47">
        <f>IFERROR(PIMExport!DA199*1,IFERROR(SUBSTITUTE(PIMExport!DA199,".",",")*1,PIMExport!DA199))</f>
        <v>500</v>
      </c>
      <c r="DB201" s="47">
        <f>IFERROR(PIMExport!DB199*1,IFERROR(SUBSTITUTE(PIMExport!DB199,".",",")*1,PIMExport!DB199))</f>
        <v>267</v>
      </c>
      <c r="DC201" s="47">
        <f>IFERROR(PIMExport!DC199*1,IFERROR(SUBSTITUTE(PIMExport!DC199,".",",")*1,PIMExport!DC199))</f>
        <v>23.35</v>
      </c>
      <c r="DD201" s="47">
        <f>IFERROR(PIMExport!DD199*1,IFERROR(SUBSTITUTE(PIMExport!DD199,".",",")*1,PIMExport!DD199))</f>
        <v>2</v>
      </c>
      <c r="DE201" s="47">
        <f>IFERROR(PIMExport!DE199*1,IFERROR(SUBSTITUTE(PIMExport!DE199,".",",")*1,PIMExport!DE199))</f>
        <v>0</v>
      </c>
      <c r="DF201" s="47">
        <f>IFERROR(PIMExport!DF199*1,IFERROR(SUBSTITUTE(PIMExport!DF199,".",",")*1,PIMExport!DF199))</f>
        <v>0</v>
      </c>
      <c r="DG201" s="47">
        <f>IFERROR(PIMExport!DG199*1,IFERROR(SUBSTITUTE(PIMExport!DG199,".",",")*1,PIMExport!DG199))</f>
        <v>0</v>
      </c>
      <c r="DH201" s="47" t="str">
        <f>IFERROR(PIMExport!DH199*1,IFERROR(SUBSTITUTE(PIMExport!DH199,".",",")*1,PIMExport!DH199))</f>
        <v>Equal to or better than 0.100 mm</v>
      </c>
      <c r="DI201" s="47">
        <f>IFERROR(PIMExport!DI199*1,IFERROR(SUBSTITUTE(PIMExport!DI199,".",",")*1,PIMExport!DI199))</f>
        <v>0</v>
      </c>
      <c r="DJ201" s="47" t="str">
        <f>IFERROR(PIMExport!DJ199*1,IFERROR(SUBSTITUTE(PIMExport!DJ199,".",",")*1,PIMExport!DJ199))</f>
        <v>108 x 100 mm</v>
      </c>
      <c r="DK201" s="47" t="str">
        <f>IFERROR(PIMExport!DK199*1,IFERROR(SUBSTITUTE(PIMExport!DK199,".",",")*1,PIMExport!DK199))</f>
        <v>25 mm</v>
      </c>
      <c r="DL201" s="47">
        <f>IFERROR(PIMExport!DL199*1,IFERROR(SUBSTITUTE(PIMExport!DL199,".",",")*1,PIMExport!DL199))</f>
        <v>306</v>
      </c>
      <c r="DM201" s="47">
        <f>IFERROR(PIMExport!DM199*1,IFERROR(SUBSTITUTE(PIMExport!DM199,".",",")*1,PIMExport!DM199))</f>
        <v>6478</v>
      </c>
      <c r="DN201" s="47">
        <f>IFERROR(PIMExport!DN199*1,IFERROR(SUBSTITUTE(PIMExport!DN199,".",",")*1,PIMExport!DN199))</f>
        <v>0</v>
      </c>
      <c r="DO201" s="47">
        <f>IFERROR(PIMExport!DO199*1,IFERROR(SUBSTITUTE(PIMExport!DO199,".",",")*1,PIMExport!DO199))</f>
        <v>0</v>
      </c>
    </row>
    <row r="202" spans="1:119">
      <c r="A202" s="47" t="str">
        <f>IFERROR(PIMExport!A200*1,IFERROR(SUBSTITUTE(PIMExport!A200,".",",")*1,PIMExport!A200))</f>
        <v>MF10S05N_S</v>
      </c>
      <c r="B202" s="47" t="str">
        <f>IFERROR(PIMExport!B200*1,IFERROR(SUBSTITUTE(PIMExport!B200,".",",")*1,PIMExport!B200))</f>
        <v>BallScrew</v>
      </c>
      <c r="C202" s="47" t="str">
        <f>IFERROR(PIMExport!C200*1,IFERROR(SUBSTITUTE(PIMExport!C200,".",",")*1,PIMExport!C200))</f>
        <v>Ball Guide</v>
      </c>
      <c r="D202" s="47">
        <f>IFERROR(PIMExport!D200*1,IFERROR(SUBSTITUTE(PIMExport!D200,".",",")*1,PIMExport!D200))</f>
        <v>5518</v>
      </c>
      <c r="E202" s="47">
        <f>IFERROR(PIMExport!E200*1,IFERROR(SUBSTITUTE(PIMExport!E200,".",",")*1,PIMExport!E200))</f>
        <v>4</v>
      </c>
      <c r="F202" s="47">
        <f>IFERROR(PIMExport!F200*1,IFERROR(SUBSTITUTE(PIMExport!F200,".",",")*1,PIMExport!F200))</f>
        <v>1.86</v>
      </c>
      <c r="G202" s="47">
        <f>IFERROR(PIMExport!G200*1,IFERROR(SUBSTITUTE(PIMExport!G200,".",",")*1,PIMExport!G200))</f>
        <v>14.4</v>
      </c>
      <c r="H202" s="47">
        <f>IFERROR(PIMExport!H200*1,IFERROR(SUBSTITUTE(PIMExport!H200,".",",")*1,PIMExport!H200))</f>
        <v>1.72</v>
      </c>
      <c r="I202" s="47">
        <f>IFERROR(PIMExport!I200*1,IFERROR(SUBSTITUTE(PIMExport!I200,".",",")*1,PIMExport!I200))</f>
        <v>163</v>
      </c>
      <c r="J202" s="47">
        <f>IFERROR(PIMExport!J200*1,IFERROR(SUBSTITUTE(PIMExport!J200,".",",")*1,PIMExport!J200))</f>
        <v>22</v>
      </c>
      <c r="K202" s="47">
        <f>IFERROR(PIMExport!K200*1,IFERROR(SUBSTITUTE(PIMExport!K200,".",",")*1,PIMExport!K200))</f>
        <v>69</v>
      </c>
      <c r="L202" s="47">
        <f>IFERROR(PIMExport!L200*1,IFERROR(SUBSTITUTE(PIMExport!L200,".",",")*1,PIMExport!L200))</f>
        <v>1.63E-4</v>
      </c>
      <c r="M202" s="47">
        <f>IFERROR(PIMExport!M200*1,IFERROR(SUBSTITUTE(PIMExport!M200,".",",")*1,PIMExport!M200))</f>
        <v>0.9</v>
      </c>
      <c r="N202" s="47">
        <f>IFERROR(PIMExport!N200*1,IFERROR(SUBSTITUTE(PIMExport!N200,".",",")*1,PIMExport!N200))</f>
        <v>99999</v>
      </c>
      <c r="O202" s="47">
        <f>IFERROR(PIMExport!O200*1,IFERROR(SUBSTITUTE(PIMExport!O200,".",",")*1,PIMExport!O200))</f>
        <v>99999</v>
      </c>
      <c r="P202" s="47">
        <f>IFERROR(PIMExport!P200*1,IFERROR(SUBSTITUTE(PIMExport!P200,".",",")*1,PIMExport!P200))</f>
        <v>500</v>
      </c>
      <c r="Q202" s="47">
        <f>IFERROR(PIMExport!Q200*1,IFERROR(SUBSTITUTE(PIMExport!Q200,".",",")*1,PIMExport!Q200))</f>
        <v>0.1</v>
      </c>
      <c r="R202" s="47">
        <f>IFERROR(PIMExport!R200*1,IFERROR(SUBSTITUTE(PIMExport!R200,".",",")*1,PIMExport!R200))</f>
        <v>0.1</v>
      </c>
      <c r="S202" s="47">
        <f>IFERROR(PIMExport!S200*1,IFERROR(SUBSTITUTE(PIMExport!S200,".",",")*1,PIMExport!S200))</f>
        <v>0.1</v>
      </c>
      <c r="T202" s="47">
        <f>IFERROR(PIMExport!T200*1,IFERROR(SUBSTITUTE(PIMExport!T200,".",",")*1,PIMExport!T200))</f>
        <v>2</v>
      </c>
      <c r="U202" s="47">
        <f>IFERROR(PIMExport!U200*1,IFERROR(SUBSTITUTE(PIMExport!U200,".",",")*1,PIMExport!U200))</f>
        <v>0.02</v>
      </c>
      <c r="V202" s="47">
        <f>IFERROR(PIMExport!V200*1,IFERROR(SUBSTITUTE(PIMExport!V200,".",",")*1,PIMExport!V200))</f>
        <v>0</v>
      </c>
      <c r="W202" s="47">
        <f>IFERROR(PIMExport!W200*1,IFERROR(SUBSTITUTE(PIMExport!W200,".",",")*1,PIMExport!W200))</f>
        <v>0</v>
      </c>
      <c r="X202" s="47">
        <f>IFERROR(PIMExport!X200*1,IFERROR(SUBSTITUTE(PIMExport!X200,".",",")*1,PIMExport!X200))</f>
        <v>0</v>
      </c>
      <c r="Y202" s="47">
        <f>IFERROR(PIMExport!Y200*1,IFERROR(SUBSTITUTE(PIMExport!Y200,".",",")*1,PIMExport!Y200))</f>
        <v>5000</v>
      </c>
      <c r="Z202" s="47">
        <f>IFERROR(PIMExport!Z200*1,IFERROR(SUBSTITUTE(PIMExport!Z200,".",",")*1,PIMExport!Z200))</f>
        <v>0</v>
      </c>
      <c r="AA202" s="47">
        <f>IFERROR(PIMExport!AA200*1,IFERROR(SUBSTITUTE(PIMExport!AA200,".",",")*1,PIMExport!AA200))</f>
        <v>0</v>
      </c>
      <c r="AB202" s="47">
        <f>IFERROR(PIMExport!AB200*1,IFERROR(SUBSTITUTE(PIMExport!AB200,".",",")*1,PIMExport!AB200))</f>
        <v>0</v>
      </c>
      <c r="AC202" s="47">
        <f>IFERROR(PIMExport!AC200*1,IFERROR(SUBSTITUTE(PIMExport!AC200,".",",")*1,PIMExport!AC200))</f>
        <v>0</v>
      </c>
      <c r="AD202" s="47">
        <f>IFERROR(PIMExport!AD200*1,IFERROR(SUBSTITUTE(PIMExport!AD200,".",",")*1,PIMExport!AD200))</f>
        <v>0</v>
      </c>
      <c r="AE202" s="47">
        <f>IFERROR(PIMExport!AE200*1,IFERROR(SUBSTITUTE(PIMExport!AE200,".",",")*1,PIMExport!AE200))</f>
        <v>5000</v>
      </c>
      <c r="AF202" s="47">
        <f>IFERROR(PIMExport!AF200*1,IFERROR(SUBSTITUTE(PIMExport!AF200,".",",")*1,PIMExport!AF200))</f>
        <v>5000</v>
      </c>
      <c r="AG202" s="47">
        <f>IFERROR(PIMExport!AG200*1,IFERROR(SUBSTITUTE(PIMExport!AG200,".",",")*1,PIMExport!AG200))</f>
        <v>60</v>
      </c>
      <c r="AH202" s="47">
        <f>IFERROR(PIMExport!AH200*1,IFERROR(SUBSTITUTE(PIMExport!AH200,".",",")*1,PIMExport!AH200))</f>
        <v>400</v>
      </c>
      <c r="AI202" s="47">
        <f>IFERROR(PIMExport!AI200*1,IFERROR(SUBSTITUTE(PIMExport!AI200,".",",")*1,PIMExport!AI200))</f>
        <v>400</v>
      </c>
      <c r="AJ202" s="47">
        <f>IFERROR(PIMExport!AJ200*1,IFERROR(SUBSTITUTE(PIMExport!AJ200,".",",")*1,PIMExport!AJ200))</f>
        <v>0</v>
      </c>
      <c r="AK202" s="47">
        <f>IFERROR(PIMExport!AK200*1,IFERROR(SUBSTITUTE(PIMExport!AK200,".",",")*1,PIMExport!AK200))</f>
        <v>0</v>
      </c>
      <c r="AL202" s="47">
        <f>IFERROR(PIMExport!AL200*1,IFERROR(SUBSTITUTE(PIMExport!AL200,".",",")*1,PIMExport!AL200))</f>
        <v>0.25</v>
      </c>
      <c r="AM202" s="47">
        <f>IFERROR(PIMExport!AM200*1,IFERROR(SUBSTITUTE(PIMExport!AM200,".",",")*1,PIMExport!AM200))</f>
        <v>8</v>
      </c>
      <c r="AN202" s="47">
        <f>IFERROR(PIMExport!AN200*1,IFERROR(SUBSTITUTE(PIMExport!AN200,".",",")*1,PIMExport!AN200))</f>
        <v>1</v>
      </c>
      <c r="AO202" s="47">
        <f>IFERROR(PIMExport!AO200*1,IFERROR(SUBSTITUTE(PIMExport!AO200,".",",")*1,PIMExport!AO200))</f>
        <v>41000</v>
      </c>
      <c r="AP202" s="47">
        <f>IFERROR(PIMExport!AP200*1,IFERROR(SUBSTITUTE(PIMExport!AP200,".",",")*1,PIMExport!AP200))</f>
        <v>0</v>
      </c>
      <c r="AQ202" s="47">
        <f>IFERROR(PIMExport!AQ200*1,IFERROR(SUBSTITUTE(PIMExport!AQ200,".",",")*1,PIMExport!AQ200))</f>
        <v>0</v>
      </c>
      <c r="AR202" s="47">
        <f>IFERROR(PIMExport!AR200*1,IFERROR(SUBSTITUTE(PIMExport!AR200,".",",")*1,PIMExport!AR200))</f>
        <v>0</v>
      </c>
      <c r="AS202" s="47">
        <f>IFERROR(PIMExport!AS200*1,IFERROR(SUBSTITUTE(PIMExport!AS200,".",",")*1,PIMExport!AS200))</f>
        <v>0</v>
      </c>
      <c r="AT202" s="47">
        <f>IFERROR(PIMExport!AT200*1,IFERROR(SUBSTITUTE(PIMExport!AT200,".",",")*1,PIMExport!AT200))</f>
        <v>0</v>
      </c>
      <c r="AU202" s="47">
        <f>IFERROR(PIMExport!AU200*1,IFERROR(SUBSTITUTE(PIMExport!AU200,".",",")*1,PIMExport!AU200))</f>
        <v>0</v>
      </c>
      <c r="AV202" s="47">
        <f>IFERROR(PIMExport!AV200*1,IFERROR(SUBSTITUTE(PIMExport!AV200,".",",")*1,PIMExport!AV200))</f>
        <v>0</v>
      </c>
      <c r="AW202" s="47">
        <f>IFERROR(PIMExport!AW200*1,IFERROR(SUBSTITUTE(PIMExport!AW200,".",",")*1,PIMExport!AW200))</f>
        <v>0</v>
      </c>
      <c r="AX202" s="47">
        <f>IFERROR(PIMExport!AX200*1,IFERROR(SUBSTITUTE(PIMExport!AX200,".",",")*1,PIMExport!AX200))</f>
        <v>0</v>
      </c>
      <c r="AY202" s="47">
        <f>IFERROR(PIMExport!AY200*1,IFERROR(SUBSTITUTE(PIMExport!AY200,".",",")*1,PIMExport!AY200))</f>
        <v>0</v>
      </c>
      <c r="AZ202" s="47">
        <f>IFERROR(PIMExport!AZ200*1,IFERROR(SUBSTITUTE(PIMExport!AZ200,".",",")*1,PIMExport!AZ200))</f>
        <v>18600</v>
      </c>
      <c r="BA202" s="47">
        <f>IFERROR(PIMExport!BA200*1,IFERROR(SUBSTITUTE(PIMExport!BA200,".",",")*1,PIMExport!BA200))</f>
        <v>0</v>
      </c>
      <c r="BB202" s="47">
        <f>IFERROR(PIMExport!BB200*1,IFERROR(SUBSTITUTE(PIMExport!BB200,".",",")*1,PIMExport!BB200))</f>
        <v>0</v>
      </c>
      <c r="BC202" s="47">
        <f>IFERROR(PIMExport!BC200*1,IFERROR(SUBSTITUTE(PIMExport!BC200,".",",")*1,PIMExport!BC200))</f>
        <v>0</v>
      </c>
      <c r="BD202" s="47">
        <f>IFERROR(PIMExport!BD200*1,IFERROR(SUBSTITUTE(PIMExport!BD200,".",",")*1,PIMExport!BD200))</f>
        <v>0</v>
      </c>
      <c r="BE202" s="47">
        <f>IFERROR(PIMExport!BE200*1,IFERROR(SUBSTITUTE(PIMExport!BE200,".",",")*1,PIMExport!BE200))</f>
        <v>0</v>
      </c>
      <c r="BF202" s="47">
        <f>IFERROR(PIMExport!BF200*1,IFERROR(SUBSTITUTE(PIMExport!BF200,".",",")*1,PIMExport!BF200))</f>
        <v>88</v>
      </c>
      <c r="BG202" s="47">
        <f>IFERROR(PIMExport!BG200*1,IFERROR(SUBSTITUTE(PIMExport!BG200,".",",")*1,PIMExport!BG200))</f>
        <v>368</v>
      </c>
      <c r="BH202" s="47">
        <f>IFERROR(PIMExport!BH200*1,IFERROR(SUBSTITUTE(PIMExport!BH200,".",",")*1,PIMExport!BH200))</f>
        <v>0</v>
      </c>
      <c r="BI202" s="47">
        <f>IFERROR(PIMExport!BI200*1,IFERROR(SUBSTITUTE(PIMExport!BI200,".",",")*1,PIMExport!BI200))</f>
        <v>0</v>
      </c>
      <c r="BJ202" s="47">
        <f>IFERROR(PIMExport!BJ200*1,IFERROR(SUBSTITUTE(PIMExport!BJ200,".",",")*1,PIMExport!BJ200))</f>
        <v>0</v>
      </c>
      <c r="BK202" s="47">
        <f>IFERROR(PIMExport!BK200*1,IFERROR(SUBSTITUTE(PIMExport!BK200,".",",")*1,PIMExport!BK200))</f>
        <v>0</v>
      </c>
      <c r="BL202" s="47">
        <f>IFERROR(PIMExport!BL200*1,IFERROR(SUBSTITUTE(PIMExport!BL200,".",",")*1,PIMExport!BL200))</f>
        <v>0</v>
      </c>
      <c r="BM202" s="47">
        <f>IFERROR(PIMExport!BM200*1,IFERROR(SUBSTITUTE(PIMExport!BM200,".",",")*1,PIMExport!BM200))</f>
        <v>0</v>
      </c>
      <c r="BN202" s="47">
        <f>IFERROR(PIMExport!BN200*1,IFERROR(SUBSTITUTE(PIMExport!BN200,".",",")*1,PIMExport!BN200))</f>
        <v>0</v>
      </c>
      <c r="BO202" s="47">
        <f>IFERROR(PIMExport!BO200*1,IFERROR(SUBSTITUTE(PIMExport!BO200,".",",")*1,PIMExport!BO200))</f>
        <v>0</v>
      </c>
      <c r="BP202" s="47">
        <f>IFERROR(PIMExport!BP200*1,IFERROR(SUBSTITUTE(PIMExport!BP200,".",",")*1,PIMExport!BP200))</f>
        <v>0</v>
      </c>
      <c r="BQ202" s="47">
        <f>IFERROR(PIMExport!BQ200*1,IFERROR(SUBSTITUTE(PIMExport!BQ200,".",",")*1,PIMExport!BQ200))</f>
        <v>0</v>
      </c>
      <c r="BR202" s="47">
        <f>IFERROR(PIMExport!BR200*1,IFERROR(SUBSTITUTE(PIMExport!BR200,".",",")*1,PIMExport!BR200))</f>
        <v>0</v>
      </c>
      <c r="BS202" s="47">
        <f>IFERROR(PIMExport!BS200*1,IFERROR(SUBSTITUTE(PIMExport!BS200,".",",")*1,PIMExport!BS200))</f>
        <v>0</v>
      </c>
      <c r="BT202" s="47">
        <f>IFERROR(PIMExport!BT200*1,IFERROR(SUBSTITUTE(PIMExport!BT200,".",",")*1,PIMExport!BT200))</f>
        <v>0</v>
      </c>
      <c r="BU202" s="47">
        <f>IFERROR(PIMExport!BU200*1,IFERROR(SUBSTITUTE(PIMExport!BU200,".",",")*1,PIMExport!BU200))</f>
        <v>0</v>
      </c>
      <c r="BV202" s="47">
        <f>IFERROR(PIMExport!BV200*1,IFERROR(SUBSTITUTE(PIMExport!BV200,".",",")*1,PIMExport!BV200))</f>
        <v>0</v>
      </c>
      <c r="BW202" s="47">
        <f>IFERROR(PIMExport!BW200*1,IFERROR(SUBSTITUTE(PIMExport!BW200,".",",")*1,PIMExport!BW200))</f>
        <v>0</v>
      </c>
      <c r="BX202" s="47">
        <f>IFERROR(PIMExport!BX200*1,IFERROR(SUBSTITUTE(PIMExport!BX200,".",",")*1,PIMExport!BX200))</f>
        <v>0</v>
      </c>
      <c r="BY202" s="47">
        <f>IFERROR(PIMExport!BY200*1,IFERROR(SUBSTITUTE(PIMExport!BY200,".",",")*1,PIMExport!BY200))</f>
        <v>0</v>
      </c>
      <c r="BZ202" s="47">
        <f>IFERROR(PIMExport!BZ200*1,IFERROR(SUBSTITUTE(PIMExport!BZ200,".",",")*1,PIMExport!BZ200))</f>
        <v>0</v>
      </c>
      <c r="CA202" s="47">
        <f>IFERROR(PIMExport!CA200*1,IFERROR(SUBSTITUTE(PIMExport!CA200,".",",")*1,PIMExport!CA200))</f>
        <v>0</v>
      </c>
      <c r="CB202" s="47">
        <f>IFERROR(PIMExport!CB200*1,IFERROR(SUBSTITUTE(PIMExport!CB200,".",",")*1,PIMExport!CB200))</f>
        <v>0</v>
      </c>
      <c r="CC202" s="47">
        <f>IFERROR(PIMExport!CC200*1,IFERROR(SUBSTITUTE(PIMExport!CC200,".",",")*1,PIMExport!CC200))</f>
        <v>0</v>
      </c>
      <c r="CD202" s="47">
        <f>IFERROR(PIMExport!CD200*1,IFERROR(SUBSTITUTE(PIMExport!CD200,".",",")*1,PIMExport!CD200))</f>
        <v>0</v>
      </c>
      <c r="CE202" s="47">
        <f>IFERROR(PIMExport!CE200*1,IFERROR(SUBSTITUTE(PIMExport!CE200,".",",")*1,PIMExport!CE200))</f>
        <v>0</v>
      </c>
      <c r="CF202" s="47">
        <f>IFERROR(PIMExport!CF200*1,IFERROR(SUBSTITUTE(PIMExport!CF200,".",",")*1,PIMExport!CF200))</f>
        <v>0</v>
      </c>
      <c r="CG202" s="47">
        <f>IFERROR(PIMExport!CG200*1,IFERROR(SUBSTITUTE(PIMExport!CG200,".",",")*1,PIMExport!CG200))</f>
        <v>0</v>
      </c>
      <c r="CH202" s="47">
        <f>IFERROR(PIMExport!CH200*1,IFERROR(SUBSTITUTE(PIMExport!CH200,".",",")*1,PIMExport!CH200))</f>
        <v>0</v>
      </c>
      <c r="CI202" s="47">
        <f>IFERROR(PIMExport!CI200*1,IFERROR(SUBSTITUTE(PIMExport!CI200,".",",")*1,PIMExport!CI200))</f>
        <v>0</v>
      </c>
      <c r="CJ202" s="47">
        <f>IFERROR(PIMExport!CJ200*1,IFERROR(SUBSTITUTE(PIMExport!CJ200,".",",")*1,PIMExport!CJ200))</f>
        <v>0</v>
      </c>
      <c r="CK202" s="47">
        <f>IFERROR(PIMExport!CK200*1,IFERROR(SUBSTITUTE(PIMExport!CK200,".",",")*1,PIMExport!CK200))</f>
        <v>0</v>
      </c>
      <c r="CL202" s="47">
        <f>IFERROR(PIMExport!CL200*1,IFERROR(SUBSTITUTE(PIMExport!CL200,".",",")*1,PIMExport!CL200))</f>
        <v>0</v>
      </c>
      <c r="CM202" s="47">
        <f>IFERROR(PIMExport!CM200*1,IFERROR(SUBSTITUTE(PIMExport!CM200,".",",")*1,PIMExport!CM200))</f>
        <v>0</v>
      </c>
      <c r="CN202" s="47">
        <f>IFERROR(PIMExport!CN200*1,IFERROR(SUBSTITUTE(PIMExport!CN200,".",",")*1,PIMExport!CN200))</f>
        <v>0</v>
      </c>
      <c r="CO202" s="47">
        <f>IFERROR(PIMExport!CO200*1,IFERROR(SUBSTITUTE(PIMExport!CO200,".",",")*1,PIMExport!CO200))</f>
        <v>0</v>
      </c>
      <c r="CP202" s="47">
        <f>IFERROR(PIMExport!CP200*1,IFERROR(SUBSTITUTE(PIMExport!CP200,".",",")*1,PIMExport!CP200))</f>
        <v>0</v>
      </c>
      <c r="CQ202" s="47">
        <f>IFERROR(PIMExport!CQ200*1,IFERROR(SUBSTITUTE(PIMExport!CQ200,".",",")*1,PIMExport!CQ200))</f>
        <v>0</v>
      </c>
      <c r="CR202" s="47">
        <f>IFERROR(PIMExport!CR200*1,IFERROR(SUBSTITUTE(PIMExport!CR200,".",",")*1,PIMExport!CR200))</f>
        <v>0</v>
      </c>
      <c r="CS202" s="47">
        <f>IFERROR(PIMExport!CS200*1,IFERROR(SUBSTITUTE(PIMExport!CS200,".",",")*1,PIMExport!CS200))</f>
        <v>0</v>
      </c>
      <c r="CT202" s="47">
        <f>IFERROR(PIMExport!CT200*1,IFERROR(SUBSTITUTE(PIMExport!CT200,".",",")*1,PIMExport!CT200))</f>
        <v>0</v>
      </c>
      <c r="CU202" s="47">
        <f>IFERROR(PIMExport!CU200*1,IFERROR(SUBSTITUTE(PIMExport!CU200,".",",")*1,PIMExport!CU200))</f>
        <v>5</v>
      </c>
      <c r="CV202" s="47">
        <f>IFERROR(PIMExport!CV200*1,IFERROR(SUBSTITUTE(PIMExport!CV200,".",",")*1,PIMExport!CV200))</f>
        <v>12500</v>
      </c>
      <c r="CW202" s="47">
        <f>IFERROR(PIMExport!CW200*1,IFERROR(SUBSTITUTE(PIMExport!CW200,".",",")*1,PIMExport!CW200))</f>
        <v>2.5000000000000001E-4</v>
      </c>
      <c r="CX202" s="47">
        <f>IFERROR(PIMExport!CX200*1,IFERROR(SUBSTITUTE(PIMExport!CX200,".",",")*1,PIMExport!CX200))</f>
        <v>0</v>
      </c>
      <c r="CY202" s="47">
        <f>IFERROR(PIMExport!CY200*1,IFERROR(SUBSTITUTE(PIMExport!CY200,".",",")*1,PIMExport!CY200))</f>
        <v>0</v>
      </c>
      <c r="CZ202" s="47">
        <f>IFERROR(PIMExport!CZ200*1,IFERROR(SUBSTITUTE(PIMExport!CZ200,".",",")*1,PIMExport!CZ200))</f>
        <v>18600</v>
      </c>
      <c r="DA202" s="47">
        <f>IFERROR(PIMExport!DA200*1,IFERROR(SUBSTITUTE(PIMExport!DA200,".",",")*1,PIMExport!DA200))</f>
        <v>500</v>
      </c>
      <c r="DB202" s="47">
        <f>IFERROR(PIMExport!DB200*1,IFERROR(SUBSTITUTE(PIMExport!DB200,".",",")*1,PIMExport!DB200))</f>
        <v>267</v>
      </c>
      <c r="DC202" s="47">
        <f>IFERROR(PIMExport!DC200*1,IFERROR(SUBSTITUTE(PIMExport!DC200,".",",")*1,PIMExport!DC200))</f>
        <v>23.35</v>
      </c>
      <c r="DD202" s="47">
        <f>IFERROR(PIMExport!DD200*1,IFERROR(SUBSTITUTE(PIMExport!DD200,".",",")*1,PIMExport!DD200))</f>
        <v>1</v>
      </c>
      <c r="DE202" s="47">
        <f>IFERROR(PIMExport!DE200*1,IFERROR(SUBSTITUTE(PIMExport!DE200,".",",")*1,PIMExport!DE200))</f>
        <v>0</v>
      </c>
      <c r="DF202" s="47">
        <f>IFERROR(PIMExport!DF200*1,IFERROR(SUBSTITUTE(PIMExport!DF200,".",",")*1,PIMExport!DF200))</f>
        <v>0</v>
      </c>
      <c r="DG202" s="47">
        <f>IFERROR(PIMExport!DG200*1,IFERROR(SUBSTITUTE(PIMExport!DG200,".",",")*1,PIMExport!DG200))</f>
        <v>0</v>
      </c>
      <c r="DH202" s="47" t="str">
        <f>IFERROR(PIMExport!DH200*1,IFERROR(SUBSTITUTE(PIMExport!DH200,".",",")*1,PIMExport!DH200))</f>
        <v>Equal to or better than 0.100 mm</v>
      </c>
      <c r="DI202" s="47">
        <f>IFERROR(PIMExport!DI200*1,IFERROR(SUBSTITUTE(PIMExport!DI200,".",",")*1,PIMExport!DI200))</f>
        <v>0</v>
      </c>
      <c r="DJ202" s="47" t="str">
        <f>IFERROR(PIMExport!DJ200*1,IFERROR(SUBSTITUTE(PIMExport!DJ200,".",",")*1,PIMExport!DJ200))</f>
        <v>108 x 100 mm</v>
      </c>
      <c r="DK202" s="47" t="str">
        <f>IFERROR(PIMExport!DK200*1,IFERROR(SUBSTITUTE(PIMExport!DK200,".",",")*1,PIMExport!DK200))</f>
        <v>25 mm</v>
      </c>
      <c r="DL202" s="47">
        <f>IFERROR(PIMExport!DL200*1,IFERROR(SUBSTITUTE(PIMExport!DL200,".",",")*1,PIMExport!DL200))</f>
        <v>306</v>
      </c>
      <c r="DM202" s="47">
        <f>IFERROR(PIMExport!DM200*1,IFERROR(SUBSTITUTE(PIMExport!DM200,".",",")*1,PIMExport!DM200))</f>
        <v>6368</v>
      </c>
      <c r="DN202" s="47">
        <f>IFERROR(PIMExport!DN200*1,IFERROR(SUBSTITUTE(PIMExport!DN200,".",",")*1,PIMExport!DN200))</f>
        <v>0</v>
      </c>
      <c r="DO202" s="47">
        <f>IFERROR(PIMExport!DO200*1,IFERROR(SUBSTITUTE(PIMExport!DO200,".",",")*1,PIMExport!DO200))</f>
        <v>0</v>
      </c>
    </row>
    <row r="203" spans="1:119">
      <c r="A203" s="47" t="str">
        <f>IFERROR(PIMExport!A201*1,IFERROR(SUBSTITUTE(PIMExport!A201,".",",")*1,PIMExport!A201))</f>
        <v>MF10S05N_X</v>
      </c>
      <c r="B203" s="47" t="str">
        <f>IFERROR(PIMExport!B201*1,IFERROR(SUBSTITUTE(PIMExport!B201,".",",")*1,PIMExport!B201))</f>
        <v>BallScrew</v>
      </c>
      <c r="C203" s="47" t="str">
        <f>IFERROR(PIMExport!C201*1,IFERROR(SUBSTITUTE(PIMExport!C201,".",",")*1,PIMExport!C201))</f>
        <v>Ball Guide</v>
      </c>
      <c r="D203" s="47">
        <f>IFERROR(PIMExport!D201*1,IFERROR(SUBSTITUTE(PIMExport!D201,".",",")*1,PIMExport!D201))</f>
        <v>5578</v>
      </c>
      <c r="E203" s="47">
        <f>IFERROR(PIMExport!E201*1,IFERROR(SUBSTITUTE(PIMExport!E201,".",",")*1,PIMExport!E201))</f>
        <v>4</v>
      </c>
      <c r="F203" s="47">
        <f>IFERROR(PIMExport!F201*1,IFERROR(SUBSTITUTE(PIMExport!F201,".",",")*1,PIMExport!F201))</f>
        <v>0</v>
      </c>
      <c r="G203" s="47">
        <f>IFERROR(PIMExport!G201*1,IFERROR(SUBSTITUTE(PIMExport!G201,".",",")*1,PIMExport!G201))</f>
        <v>14.4</v>
      </c>
      <c r="H203" s="47">
        <f>IFERROR(PIMExport!H201*1,IFERROR(SUBSTITUTE(PIMExport!H201,".",",")*1,PIMExport!H201))</f>
        <v>1.72</v>
      </c>
      <c r="I203" s="47">
        <f>IFERROR(PIMExport!I201*1,IFERROR(SUBSTITUTE(PIMExport!I201,".",",")*1,PIMExport!I201))</f>
        <v>163</v>
      </c>
      <c r="J203" s="47">
        <f>IFERROR(PIMExport!J201*1,IFERROR(SUBSTITUTE(PIMExport!J201,".",",")*1,PIMExport!J201))</f>
        <v>22</v>
      </c>
      <c r="K203" s="47">
        <f>IFERROR(PIMExport!K201*1,IFERROR(SUBSTITUTE(PIMExport!K201,".",",")*1,PIMExport!K201))</f>
        <v>69</v>
      </c>
      <c r="L203" s="47">
        <f>IFERROR(PIMExport!L201*1,IFERROR(SUBSTITUTE(PIMExport!L201,".",",")*1,PIMExport!L201))</f>
        <v>1.63E-4</v>
      </c>
      <c r="M203" s="47">
        <f>IFERROR(PIMExport!M201*1,IFERROR(SUBSTITUTE(PIMExport!M201,".",",")*1,PIMExport!M201))</f>
        <v>0.9</v>
      </c>
      <c r="N203" s="47">
        <f>IFERROR(PIMExport!N201*1,IFERROR(SUBSTITUTE(PIMExport!N201,".",",")*1,PIMExport!N201))</f>
        <v>99999</v>
      </c>
      <c r="O203" s="47">
        <f>IFERROR(PIMExport!O201*1,IFERROR(SUBSTITUTE(PIMExport!O201,".",",")*1,PIMExport!O201))</f>
        <v>99999</v>
      </c>
      <c r="P203" s="47">
        <f>IFERROR(PIMExport!P201*1,IFERROR(SUBSTITUTE(PIMExport!P201,".",",")*1,PIMExport!P201))</f>
        <v>500</v>
      </c>
      <c r="Q203" s="47">
        <f>IFERROR(PIMExport!Q201*1,IFERROR(SUBSTITUTE(PIMExport!Q201,".",",")*1,PIMExport!Q201))</f>
        <v>0.08</v>
      </c>
      <c r="R203" s="47">
        <f>IFERROR(PIMExport!R201*1,IFERROR(SUBSTITUTE(PIMExport!R201,".",",")*1,PIMExport!R201))</f>
        <v>0.08</v>
      </c>
      <c r="S203" s="47">
        <f>IFERROR(PIMExport!S201*1,IFERROR(SUBSTITUTE(PIMExport!S201,".",",")*1,PIMExport!S201))</f>
        <v>0.08</v>
      </c>
      <c r="T203" s="47">
        <f>IFERROR(PIMExport!T201*1,IFERROR(SUBSTITUTE(PIMExport!T201,".",",")*1,PIMExport!T201))</f>
        <v>2</v>
      </c>
      <c r="U203" s="47">
        <f>IFERROR(PIMExport!U201*1,IFERROR(SUBSTITUTE(PIMExport!U201,".",",")*1,PIMExport!U201))</f>
        <v>0.02</v>
      </c>
      <c r="V203" s="47">
        <f>IFERROR(PIMExport!V201*1,IFERROR(SUBSTITUTE(PIMExport!V201,".",",")*1,PIMExport!V201))</f>
        <v>0</v>
      </c>
      <c r="W203" s="47">
        <f>IFERROR(PIMExport!W201*1,IFERROR(SUBSTITUTE(PIMExport!W201,".",",")*1,PIMExport!W201))</f>
        <v>0</v>
      </c>
      <c r="X203" s="47">
        <f>IFERROR(PIMExport!X201*1,IFERROR(SUBSTITUTE(PIMExport!X201,".",",")*1,PIMExport!X201))</f>
        <v>0</v>
      </c>
      <c r="Y203" s="47">
        <f>IFERROR(PIMExport!Y201*1,IFERROR(SUBSTITUTE(PIMExport!Y201,".",",")*1,PIMExport!Y201))</f>
        <v>5000</v>
      </c>
      <c r="Z203" s="47">
        <f>IFERROR(PIMExport!Z201*1,IFERROR(SUBSTITUTE(PIMExport!Z201,".",",")*1,PIMExport!Z201))</f>
        <v>0</v>
      </c>
      <c r="AA203" s="47">
        <f>IFERROR(PIMExport!AA201*1,IFERROR(SUBSTITUTE(PIMExport!AA201,".",",")*1,PIMExport!AA201))</f>
        <v>0</v>
      </c>
      <c r="AB203" s="47">
        <f>IFERROR(PIMExport!AB201*1,IFERROR(SUBSTITUTE(PIMExport!AB201,".",",")*1,PIMExport!AB201))</f>
        <v>0</v>
      </c>
      <c r="AC203" s="47">
        <f>IFERROR(PIMExport!AC201*1,IFERROR(SUBSTITUTE(PIMExport!AC201,".",",")*1,PIMExport!AC201))</f>
        <v>0</v>
      </c>
      <c r="AD203" s="47">
        <f>IFERROR(PIMExport!AD201*1,IFERROR(SUBSTITUTE(PIMExport!AD201,".",",")*1,PIMExport!AD201))</f>
        <v>0</v>
      </c>
      <c r="AE203" s="47">
        <f>IFERROR(PIMExport!AE201*1,IFERROR(SUBSTITUTE(PIMExport!AE201,".",",")*1,PIMExport!AE201))</f>
        <v>5000</v>
      </c>
      <c r="AF203" s="47">
        <f>IFERROR(PIMExport!AF201*1,IFERROR(SUBSTITUTE(PIMExport!AF201,".",",")*1,PIMExport!AF201))</f>
        <v>5000</v>
      </c>
      <c r="AG203" s="47">
        <f>IFERROR(PIMExport!AG201*1,IFERROR(SUBSTITUTE(PIMExport!AG201,".",",")*1,PIMExport!AG201))</f>
        <v>60</v>
      </c>
      <c r="AH203" s="47">
        <f>IFERROR(PIMExport!AH201*1,IFERROR(SUBSTITUTE(PIMExport!AH201,".",",")*1,PIMExport!AH201))</f>
        <v>400</v>
      </c>
      <c r="AI203" s="47">
        <f>IFERROR(PIMExport!AI201*1,IFERROR(SUBSTITUTE(PIMExport!AI201,".",",")*1,PIMExport!AI201))</f>
        <v>400</v>
      </c>
      <c r="AJ203" s="47">
        <f>IFERROR(PIMExport!AJ201*1,IFERROR(SUBSTITUTE(PIMExport!AJ201,".",",")*1,PIMExport!AJ201))</f>
        <v>0</v>
      </c>
      <c r="AK203" s="47">
        <f>IFERROR(PIMExport!AK201*1,IFERROR(SUBSTITUTE(PIMExport!AK201,".",",")*1,PIMExport!AK201))</f>
        <v>0</v>
      </c>
      <c r="AL203" s="47">
        <f>IFERROR(PIMExport!AL201*1,IFERROR(SUBSTITUTE(PIMExport!AL201,".",",")*1,PIMExport!AL201))</f>
        <v>0.25</v>
      </c>
      <c r="AM203" s="47">
        <f>IFERROR(PIMExport!AM201*1,IFERROR(SUBSTITUTE(PIMExport!AM201,".",",")*1,PIMExport!AM201))</f>
        <v>8</v>
      </c>
      <c r="AN203" s="47">
        <f>IFERROR(PIMExport!AN201*1,IFERROR(SUBSTITUTE(PIMExport!AN201,".",",")*1,PIMExport!AN201))</f>
        <v>1</v>
      </c>
      <c r="AO203" s="47">
        <f>IFERROR(PIMExport!AO201*1,IFERROR(SUBSTITUTE(PIMExport!AO201,".",",")*1,PIMExport!AO201))</f>
        <v>41000</v>
      </c>
      <c r="AP203" s="47">
        <f>IFERROR(PIMExport!AP201*1,IFERROR(SUBSTITUTE(PIMExport!AP201,".",",")*1,PIMExport!AP201))</f>
        <v>0</v>
      </c>
      <c r="AQ203" s="47">
        <f>IFERROR(PIMExport!AQ201*1,IFERROR(SUBSTITUTE(PIMExport!AQ201,".",",")*1,PIMExport!AQ201))</f>
        <v>0</v>
      </c>
      <c r="AR203" s="47">
        <f>IFERROR(PIMExport!AR201*1,IFERROR(SUBSTITUTE(PIMExport!AR201,".",",")*1,PIMExport!AR201))</f>
        <v>0</v>
      </c>
      <c r="AS203" s="47">
        <f>IFERROR(PIMExport!AS201*1,IFERROR(SUBSTITUTE(PIMExport!AS201,".",",")*1,PIMExport!AS201))</f>
        <v>0</v>
      </c>
      <c r="AT203" s="47">
        <f>IFERROR(PIMExport!AT201*1,IFERROR(SUBSTITUTE(PIMExport!AT201,".",",")*1,PIMExport!AT201))</f>
        <v>0</v>
      </c>
      <c r="AU203" s="47">
        <f>IFERROR(PIMExport!AU201*1,IFERROR(SUBSTITUTE(PIMExport!AU201,".",",")*1,PIMExport!AU201))</f>
        <v>0</v>
      </c>
      <c r="AV203" s="47">
        <f>IFERROR(PIMExport!AV201*1,IFERROR(SUBSTITUTE(PIMExport!AV201,".",",")*1,PIMExport!AV201))</f>
        <v>0</v>
      </c>
      <c r="AW203" s="47">
        <f>IFERROR(PIMExport!AW201*1,IFERROR(SUBSTITUTE(PIMExport!AW201,".",",")*1,PIMExport!AW201))</f>
        <v>0</v>
      </c>
      <c r="AX203" s="47">
        <f>IFERROR(PIMExport!AX201*1,IFERROR(SUBSTITUTE(PIMExport!AX201,".",",")*1,PIMExport!AX201))</f>
        <v>0</v>
      </c>
      <c r="AY203" s="47">
        <f>IFERROR(PIMExport!AY201*1,IFERROR(SUBSTITUTE(PIMExport!AY201,".",",")*1,PIMExport!AY201))</f>
        <v>0</v>
      </c>
      <c r="AZ203" s="47">
        <f>IFERROR(PIMExport!AZ201*1,IFERROR(SUBSTITUTE(PIMExport!AZ201,".",",")*1,PIMExport!AZ201))</f>
        <v>18600</v>
      </c>
      <c r="BA203" s="47">
        <f>IFERROR(PIMExport!BA201*1,IFERROR(SUBSTITUTE(PIMExport!BA201,".",",")*1,PIMExport!BA201))</f>
        <v>0</v>
      </c>
      <c r="BB203" s="47">
        <f>IFERROR(PIMExport!BB201*1,IFERROR(SUBSTITUTE(PIMExport!BB201,".",",")*1,PIMExport!BB201))</f>
        <v>0</v>
      </c>
      <c r="BC203" s="47">
        <f>IFERROR(PIMExport!BC201*1,IFERROR(SUBSTITUTE(PIMExport!BC201,".",",")*1,PIMExport!BC201))</f>
        <v>0</v>
      </c>
      <c r="BD203" s="47">
        <f>IFERROR(PIMExport!BD201*1,IFERROR(SUBSTITUTE(PIMExport!BD201,".",",")*1,PIMExport!BD201))</f>
        <v>0</v>
      </c>
      <c r="BE203" s="47">
        <f>IFERROR(PIMExport!BE201*1,IFERROR(SUBSTITUTE(PIMExport!BE201,".",",")*1,PIMExport!BE201))</f>
        <v>0</v>
      </c>
      <c r="BF203" s="47">
        <f>IFERROR(PIMExport!BF201*1,IFERROR(SUBSTITUTE(PIMExport!BF201,".",",")*1,PIMExport!BF201))</f>
        <v>88</v>
      </c>
      <c r="BG203" s="47">
        <f>IFERROR(PIMExport!BG201*1,IFERROR(SUBSTITUTE(PIMExport!BG201,".",",")*1,PIMExport!BG201))</f>
        <v>308</v>
      </c>
      <c r="BH203" s="47">
        <f>IFERROR(PIMExport!BH201*1,IFERROR(SUBSTITUTE(PIMExport!BH201,".",",")*1,PIMExport!BH201))</f>
        <v>0</v>
      </c>
      <c r="BI203" s="47">
        <f>IFERROR(PIMExport!BI201*1,IFERROR(SUBSTITUTE(PIMExport!BI201,".",",")*1,PIMExport!BI201))</f>
        <v>0</v>
      </c>
      <c r="BJ203" s="47">
        <f>IFERROR(PIMExport!BJ201*1,IFERROR(SUBSTITUTE(PIMExport!BJ201,".",",")*1,PIMExport!BJ201))</f>
        <v>0</v>
      </c>
      <c r="BK203" s="47">
        <f>IFERROR(PIMExport!BK201*1,IFERROR(SUBSTITUTE(PIMExport!BK201,".",",")*1,PIMExport!BK201))</f>
        <v>0</v>
      </c>
      <c r="BL203" s="47">
        <f>IFERROR(PIMExport!BL201*1,IFERROR(SUBSTITUTE(PIMExport!BL201,".",",")*1,PIMExport!BL201))</f>
        <v>0</v>
      </c>
      <c r="BM203" s="47">
        <f>IFERROR(PIMExport!BM201*1,IFERROR(SUBSTITUTE(PIMExport!BM201,".",",")*1,PIMExport!BM201))</f>
        <v>0</v>
      </c>
      <c r="BN203" s="47">
        <f>IFERROR(PIMExport!BN201*1,IFERROR(SUBSTITUTE(PIMExport!BN201,".",",")*1,PIMExport!BN201))</f>
        <v>0</v>
      </c>
      <c r="BO203" s="47">
        <f>IFERROR(PIMExport!BO201*1,IFERROR(SUBSTITUTE(PIMExport!BO201,".",",")*1,PIMExport!BO201))</f>
        <v>0</v>
      </c>
      <c r="BP203" s="47">
        <f>IFERROR(PIMExport!BP201*1,IFERROR(SUBSTITUTE(PIMExport!BP201,".",",")*1,PIMExport!BP201))</f>
        <v>0</v>
      </c>
      <c r="BQ203" s="47">
        <f>IFERROR(PIMExport!BQ201*1,IFERROR(SUBSTITUTE(PIMExport!BQ201,".",",")*1,PIMExport!BQ201))</f>
        <v>0</v>
      </c>
      <c r="BR203" s="47">
        <f>IFERROR(PIMExport!BR201*1,IFERROR(SUBSTITUTE(PIMExport!BR201,".",",")*1,PIMExport!BR201))</f>
        <v>0</v>
      </c>
      <c r="BS203" s="47">
        <f>IFERROR(PIMExport!BS201*1,IFERROR(SUBSTITUTE(PIMExport!BS201,".",",")*1,PIMExport!BS201))</f>
        <v>0</v>
      </c>
      <c r="BT203" s="47">
        <f>IFERROR(PIMExport!BT201*1,IFERROR(SUBSTITUTE(PIMExport!BT201,".",",")*1,PIMExport!BT201))</f>
        <v>0</v>
      </c>
      <c r="BU203" s="47">
        <f>IFERROR(PIMExport!BU201*1,IFERROR(SUBSTITUTE(PIMExport!BU201,".",",")*1,PIMExport!BU201))</f>
        <v>0</v>
      </c>
      <c r="BV203" s="47">
        <f>IFERROR(PIMExport!BV201*1,IFERROR(SUBSTITUTE(PIMExport!BV201,".",",")*1,PIMExport!BV201))</f>
        <v>0</v>
      </c>
      <c r="BW203" s="47">
        <f>IFERROR(PIMExport!BW201*1,IFERROR(SUBSTITUTE(PIMExport!BW201,".",",")*1,PIMExport!BW201))</f>
        <v>0</v>
      </c>
      <c r="BX203" s="47">
        <f>IFERROR(PIMExport!BX201*1,IFERROR(SUBSTITUTE(PIMExport!BX201,".",",")*1,PIMExport!BX201))</f>
        <v>0</v>
      </c>
      <c r="BY203" s="47">
        <f>IFERROR(PIMExport!BY201*1,IFERROR(SUBSTITUTE(PIMExport!BY201,".",",")*1,PIMExport!BY201))</f>
        <v>0</v>
      </c>
      <c r="BZ203" s="47">
        <f>IFERROR(PIMExport!BZ201*1,IFERROR(SUBSTITUTE(PIMExport!BZ201,".",",")*1,PIMExport!BZ201))</f>
        <v>0</v>
      </c>
      <c r="CA203" s="47">
        <f>IFERROR(PIMExport!CA201*1,IFERROR(SUBSTITUTE(PIMExport!CA201,".",",")*1,PIMExport!CA201))</f>
        <v>0</v>
      </c>
      <c r="CB203" s="47">
        <f>IFERROR(PIMExport!CB201*1,IFERROR(SUBSTITUTE(PIMExport!CB201,".",",")*1,PIMExport!CB201))</f>
        <v>0</v>
      </c>
      <c r="CC203" s="47">
        <f>IFERROR(PIMExport!CC201*1,IFERROR(SUBSTITUTE(PIMExport!CC201,".",",")*1,PIMExport!CC201))</f>
        <v>0</v>
      </c>
      <c r="CD203" s="47">
        <f>IFERROR(PIMExport!CD201*1,IFERROR(SUBSTITUTE(PIMExport!CD201,".",",")*1,PIMExport!CD201))</f>
        <v>0</v>
      </c>
      <c r="CE203" s="47">
        <f>IFERROR(PIMExport!CE201*1,IFERROR(SUBSTITUTE(PIMExport!CE201,".",",")*1,PIMExport!CE201))</f>
        <v>0</v>
      </c>
      <c r="CF203" s="47">
        <f>IFERROR(PIMExport!CF201*1,IFERROR(SUBSTITUTE(PIMExport!CF201,".",",")*1,PIMExport!CF201))</f>
        <v>0</v>
      </c>
      <c r="CG203" s="47">
        <f>IFERROR(PIMExport!CG201*1,IFERROR(SUBSTITUTE(PIMExport!CG201,".",",")*1,PIMExport!CG201))</f>
        <v>0</v>
      </c>
      <c r="CH203" s="47">
        <f>IFERROR(PIMExport!CH201*1,IFERROR(SUBSTITUTE(PIMExport!CH201,".",",")*1,PIMExport!CH201))</f>
        <v>0</v>
      </c>
      <c r="CI203" s="47">
        <f>IFERROR(PIMExport!CI201*1,IFERROR(SUBSTITUTE(PIMExport!CI201,".",",")*1,PIMExport!CI201))</f>
        <v>0</v>
      </c>
      <c r="CJ203" s="47">
        <f>IFERROR(PIMExport!CJ201*1,IFERROR(SUBSTITUTE(PIMExport!CJ201,".",",")*1,PIMExport!CJ201))</f>
        <v>0</v>
      </c>
      <c r="CK203" s="47">
        <f>IFERROR(PIMExport!CK201*1,IFERROR(SUBSTITUTE(PIMExport!CK201,".",",")*1,PIMExport!CK201))</f>
        <v>0</v>
      </c>
      <c r="CL203" s="47">
        <f>IFERROR(PIMExport!CL201*1,IFERROR(SUBSTITUTE(PIMExport!CL201,".",",")*1,PIMExport!CL201))</f>
        <v>0</v>
      </c>
      <c r="CM203" s="47">
        <f>IFERROR(PIMExport!CM201*1,IFERROR(SUBSTITUTE(PIMExport!CM201,".",",")*1,PIMExport!CM201))</f>
        <v>0</v>
      </c>
      <c r="CN203" s="47">
        <f>IFERROR(PIMExport!CN201*1,IFERROR(SUBSTITUTE(PIMExport!CN201,".",",")*1,PIMExport!CN201))</f>
        <v>0</v>
      </c>
      <c r="CO203" s="47">
        <f>IFERROR(PIMExport!CO201*1,IFERROR(SUBSTITUTE(PIMExport!CO201,".",",")*1,PIMExport!CO201))</f>
        <v>0</v>
      </c>
      <c r="CP203" s="47">
        <f>IFERROR(PIMExport!CP201*1,IFERROR(SUBSTITUTE(PIMExport!CP201,".",",")*1,PIMExport!CP201))</f>
        <v>0</v>
      </c>
      <c r="CQ203" s="47">
        <f>IFERROR(PIMExport!CQ201*1,IFERROR(SUBSTITUTE(PIMExport!CQ201,".",",")*1,PIMExport!CQ201))</f>
        <v>0</v>
      </c>
      <c r="CR203" s="47">
        <f>IFERROR(PIMExport!CR201*1,IFERROR(SUBSTITUTE(PIMExport!CR201,".",",")*1,PIMExport!CR201))</f>
        <v>0</v>
      </c>
      <c r="CS203" s="47">
        <f>IFERROR(PIMExport!CS201*1,IFERROR(SUBSTITUTE(PIMExport!CS201,".",",")*1,PIMExport!CS201))</f>
        <v>0</v>
      </c>
      <c r="CT203" s="47">
        <f>IFERROR(PIMExport!CT201*1,IFERROR(SUBSTITUTE(PIMExport!CT201,".",",")*1,PIMExport!CT201))</f>
        <v>0</v>
      </c>
      <c r="CU203" s="47">
        <f>IFERROR(PIMExport!CU201*1,IFERROR(SUBSTITUTE(PIMExport!CU201,".",",")*1,PIMExport!CU201))</f>
        <v>5</v>
      </c>
      <c r="CV203" s="47">
        <f>IFERROR(PIMExport!CV201*1,IFERROR(SUBSTITUTE(PIMExport!CV201,".",",")*1,PIMExport!CV201))</f>
        <v>12500</v>
      </c>
      <c r="CW203" s="47">
        <f>IFERROR(PIMExport!CW201*1,IFERROR(SUBSTITUTE(PIMExport!CW201,".",",")*1,PIMExport!CW201))</f>
        <v>2.5000000000000001E-4</v>
      </c>
      <c r="CX203" s="47">
        <f>IFERROR(PIMExport!CX201*1,IFERROR(SUBSTITUTE(PIMExport!CX201,".",",")*1,PIMExport!CX201))</f>
        <v>0</v>
      </c>
      <c r="CY203" s="47">
        <f>IFERROR(PIMExport!CY201*1,IFERROR(SUBSTITUTE(PIMExport!CY201,".",",")*1,PIMExport!CY201))</f>
        <v>0</v>
      </c>
      <c r="CZ203" s="47">
        <f>IFERROR(PIMExport!CZ201*1,IFERROR(SUBSTITUTE(PIMExport!CZ201,".",",")*1,PIMExport!CZ201))</f>
        <v>18600</v>
      </c>
      <c r="DA203" s="47">
        <f>IFERROR(PIMExport!DA201*1,IFERROR(SUBSTITUTE(PIMExport!DA201,".",",")*1,PIMExport!DA201))</f>
        <v>500</v>
      </c>
      <c r="DB203" s="47">
        <f>IFERROR(PIMExport!DB201*1,IFERROR(SUBSTITUTE(PIMExport!DB201,".",",")*1,PIMExport!DB201))</f>
        <v>267</v>
      </c>
      <c r="DC203" s="47">
        <f>IFERROR(PIMExport!DC201*1,IFERROR(SUBSTITUTE(PIMExport!DC201,".",",")*1,PIMExport!DC201))</f>
        <v>23.35</v>
      </c>
      <c r="DD203" s="47">
        <f>IFERROR(PIMExport!DD201*1,IFERROR(SUBSTITUTE(PIMExport!DD201,".",",")*1,PIMExport!DD201))</f>
        <v>0</v>
      </c>
      <c r="DE203" s="47">
        <f>IFERROR(PIMExport!DE201*1,IFERROR(SUBSTITUTE(PIMExport!DE201,".",",")*1,PIMExport!DE201))</f>
        <v>0</v>
      </c>
      <c r="DF203" s="47">
        <f>IFERROR(PIMExport!DF201*1,IFERROR(SUBSTITUTE(PIMExport!DF201,".",",")*1,PIMExport!DF201))</f>
        <v>0</v>
      </c>
      <c r="DG203" s="47">
        <f>IFERROR(PIMExport!DG201*1,IFERROR(SUBSTITUTE(PIMExport!DG201,".",",")*1,PIMExport!DG201))</f>
        <v>0</v>
      </c>
      <c r="DH203" s="47" t="str">
        <f>IFERROR(PIMExport!DH201*1,IFERROR(SUBSTITUTE(PIMExport!DH201,".",",")*1,PIMExport!DH201))</f>
        <v>Equal to or better than 0.100 mm</v>
      </c>
      <c r="DI203" s="47">
        <f>IFERROR(PIMExport!DI201*1,IFERROR(SUBSTITUTE(PIMExport!DI201,".",",")*1,PIMExport!DI201))</f>
        <v>0</v>
      </c>
      <c r="DJ203" s="47" t="str">
        <f>IFERROR(PIMExport!DJ201*1,IFERROR(SUBSTITUTE(PIMExport!DJ201,".",",")*1,PIMExport!DJ201))</f>
        <v>108 x 100 mm</v>
      </c>
      <c r="DK203" s="47" t="str">
        <f>IFERROR(PIMExport!DK201*1,IFERROR(SUBSTITUTE(PIMExport!DK201,".",",")*1,PIMExport!DK201))</f>
        <v>25 mm</v>
      </c>
      <c r="DL203" s="47">
        <f>IFERROR(PIMExport!DL201*1,IFERROR(SUBSTITUTE(PIMExport!DL201,".",",")*1,PIMExport!DL201))</f>
        <v>306</v>
      </c>
      <c r="DM203" s="47">
        <f>IFERROR(PIMExport!DM201*1,IFERROR(SUBSTITUTE(PIMExport!DM201,".",",")*1,PIMExport!DM201))</f>
        <v>6308</v>
      </c>
      <c r="DN203" s="47">
        <f>IFERROR(PIMExport!DN201*1,IFERROR(SUBSTITUTE(PIMExport!DN201,".",",")*1,PIMExport!DN201))</f>
        <v>0</v>
      </c>
      <c r="DO203" s="47">
        <f>IFERROR(PIMExport!DO201*1,IFERROR(SUBSTITUTE(PIMExport!DO201,".",",")*1,PIMExport!DO201))</f>
        <v>0</v>
      </c>
    </row>
    <row r="204" spans="1:119">
      <c r="A204" s="47" t="str">
        <f>IFERROR(PIMExport!A202*1,IFERROR(SUBSTITUTE(PIMExport!A202,".",",")*1,PIMExport!A202))</f>
        <v>MF10S10N_D</v>
      </c>
      <c r="B204" s="47" t="str">
        <f>IFERROR(PIMExport!B202*1,IFERROR(SUBSTITUTE(PIMExport!B202,".",",")*1,PIMExport!B202))</f>
        <v>BallScrew</v>
      </c>
      <c r="C204" s="47" t="str">
        <f>IFERROR(PIMExport!C202*1,IFERROR(SUBSTITUTE(PIMExport!C202,".",",")*1,PIMExport!C202))</f>
        <v>Ball Guide</v>
      </c>
      <c r="D204" s="47">
        <f>IFERROR(PIMExport!D202*1,IFERROR(SUBSTITUTE(PIMExport!D202,".",",")*1,PIMExport!D202))</f>
        <v>5408</v>
      </c>
      <c r="E204" s="47">
        <f>IFERROR(PIMExport!E202*1,IFERROR(SUBSTITUTE(PIMExport!E202,".",",")*1,PIMExport!E202))</f>
        <v>4</v>
      </c>
      <c r="F204" s="47">
        <f>IFERROR(PIMExport!F202*1,IFERROR(SUBSTITUTE(PIMExport!F202,".",",")*1,PIMExport!F202))</f>
        <v>4.42</v>
      </c>
      <c r="G204" s="47">
        <f>IFERROR(PIMExport!G202*1,IFERROR(SUBSTITUTE(PIMExport!G202,".",",")*1,PIMExport!G202))</f>
        <v>14.4</v>
      </c>
      <c r="H204" s="47">
        <f>IFERROR(PIMExport!H202*1,IFERROR(SUBSTITUTE(PIMExport!H202,".",",")*1,PIMExport!H202))</f>
        <v>1.72</v>
      </c>
      <c r="I204" s="47">
        <f>IFERROR(PIMExport!I202*1,IFERROR(SUBSTITUTE(PIMExport!I202,".",",")*1,PIMExport!I202))</f>
        <v>163</v>
      </c>
      <c r="J204" s="47">
        <f>IFERROR(PIMExport!J202*1,IFERROR(SUBSTITUTE(PIMExport!J202,".",",")*1,PIMExport!J202))</f>
        <v>22</v>
      </c>
      <c r="K204" s="47">
        <f>IFERROR(PIMExport!K202*1,IFERROR(SUBSTITUTE(PIMExport!K202,".",",")*1,PIMExport!K202))</f>
        <v>69</v>
      </c>
      <c r="L204" s="47">
        <f>IFERROR(PIMExport!L202*1,IFERROR(SUBSTITUTE(PIMExport!L202,".",",")*1,PIMExport!L202))</f>
        <v>1.63E-4</v>
      </c>
      <c r="M204" s="47">
        <f>IFERROR(PIMExport!M202*1,IFERROR(SUBSTITUTE(PIMExport!M202,".",",")*1,PIMExport!M202))</f>
        <v>0.9</v>
      </c>
      <c r="N204" s="47">
        <f>IFERROR(PIMExport!N202*1,IFERROR(SUBSTITUTE(PIMExport!N202,".",",")*1,PIMExport!N202))</f>
        <v>99999</v>
      </c>
      <c r="O204" s="47">
        <f>IFERROR(PIMExport!O202*1,IFERROR(SUBSTITUTE(PIMExport!O202,".",",")*1,PIMExport!O202))</f>
        <v>99999</v>
      </c>
      <c r="P204" s="47">
        <f>IFERROR(PIMExport!P202*1,IFERROR(SUBSTITUTE(PIMExport!P202,".",",")*1,PIMExport!P202))</f>
        <v>500</v>
      </c>
      <c r="Q204" s="47">
        <f>IFERROR(PIMExport!Q202*1,IFERROR(SUBSTITUTE(PIMExport!Q202,".",",")*1,PIMExport!Q202))</f>
        <v>0.16</v>
      </c>
      <c r="R204" s="47">
        <f>IFERROR(PIMExport!R202*1,IFERROR(SUBSTITUTE(PIMExport!R202,".",",")*1,PIMExport!R202))</f>
        <v>0.16</v>
      </c>
      <c r="S204" s="47">
        <f>IFERROR(PIMExport!S202*1,IFERROR(SUBSTITUTE(PIMExport!S202,".",",")*1,PIMExport!S202))</f>
        <v>0.16</v>
      </c>
      <c r="T204" s="47">
        <f>IFERROR(PIMExport!T202*1,IFERROR(SUBSTITUTE(PIMExport!T202,".",",")*1,PIMExport!T202))</f>
        <v>2</v>
      </c>
      <c r="U204" s="47">
        <f>IFERROR(PIMExport!U202*1,IFERROR(SUBSTITUTE(PIMExport!U202,".",",")*1,PIMExport!U202))</f>
        <v>0.02</v>
      </c>
      <c r="V204" s="47">
        <f>IFERROR(PIMExport!V202*1,IFERROR(SUBSTITUTE(PIMExport!V202,".",",")*1,PIMExport!V202))</f>
        <v>0</v>
      </c>
      <c r="W204" s="47">
        <f>IFERROR(PIMExport!W202*1,IFERROR(SUBSTITUTE(PIMExport!W202,".",",")*1,PIMExport!W202))</f>
        <v>0</v>
      </c>
      <c r="X204" s="47">
        <f>IFERROR(PIMExport!X202*1,IFERROR(SUBSTITUTE(PIMExport!X202,".",",")*1,PIMExport!X202))</f>
        <v>0</v>
      </c>
      <c r="Y204" s="47">
        <f>IFERROR(PIMExport!Y202*1,IFERROR(SUBSTITUTE(PIMExport!Y202,".",",")*1,PIMExport!Y202))</f>
        <v>5000</v>
      </c>
      <c r="Z204" s="47">
        <f>IFERROR(PIMExport!Z202*1,IFERROR(SUBSTITUTE(PIMExport!Z202,".",",")*1,PIMExport!Z202))</f>
        <v>0</v>
      </c>
      <c r="AA204" s="47">
        <f>IFERROR(PIMExport!AA202*1,IFERROR(SUBSTITUTE(PIMExport!AA202,".",",")*1,PIMExport!AA202))</f>
        <v>0</v>
      </c>
      <c r="AB204" s="47">
        <f>IFERROR(PIMExport!AB202*1,IFERROR(SUBSTITUTE(PIMExport!AB202,".",",")*1,PIMExport!AB202))</f>
        <v>0</v>
      </c>
      <c r="AC204" s="47">
        <f>IFERROR(PIMExport!AC202*1,IFERROR(SUBSTITUTE(PIMExport!AC202,".",",")*1,PIMExport!AC202))</f>
        <v>0</v>
      </c>
      <c r="AD204" s="47">
        <f>IFERROR(PIMExport!AD202*1,IFERROR(SUBSTITUTE(PIMExport!AD202,".",",")*1,PIMExport!AD202))</f>
        <v>0</v>
      </c>
      <c r="AE204" s="47">
        <f>IFERROR(PIMExport!AE202*1,IFERROR(SUBSTITUTE(PIMExport!AE202,".",",")*1,PIMExport!AE202))</f>
        <v>5000</v>
      </c>
      <c r="AF204" s="47">
        <f>IFERROR(PIMExport!AF202*1,IFERROR(SUBSTITUTE(PIMExport!AF202,".",",")*1,PIMExport!AF202))</f>
        <v>5000</v>
      </c>
      <c r="AG204" s="47">
        <f>IFERROR(PIMExport!AG202*1,IFERROR(SUBSTITUTE(PIMExport!AG202,".",",")*1,PIMExport!AG202))</f>
        <v>60</v>
      </c>
      <c r="AH204" s="47">
        <f>IFERROR(PIMExport!AH202*1,IFERROR(SUBSTITUTE(PIMExport!AH202,".",",")*1,PIMExport!AH202))</f>
        <v>400</v>
      </c>
      <c r="AI204" s="47">
        <f>IFERROR(PIMExport!AI202*1,IFERROR(SUBSTITUTE(PIMExport!AI202,".",",")*1,PIMExport!AI202))</f>
        <v>400</v>
      </c>
      <c r="AJ204" s="47">
        <f>IFERROR(PIMExport!AJ202*1,IFERROR(SUBSTITUTE(PIMExport!AJ202,".",",")*1,PIMExport!AJ202))</f>
        <v>0</v>
      </c>
      <c r="AK204" s="47">
        <f>IFERROR(PIMExport!AK202*1,IFERROR(SUBSTITUTE(PIMExport!AK202,".",",")*1,PIMExport!AK202))</f>
        <v>0</v>
      </c>
      <c r="AL204" s="47">
        <f>IFERROR(PIMExport!AL202*1,IFERROR(SUBSTITUTE(PIMExport!AL202,".",",")*1,PIMExport!AL202))</f>
        <v>0.5</v>
      </c>
      <c r="AM204" s="47">
        <f>IFERROR(PIMExport!AM202*1,IFERROR(SUBSTITUTE(PIMExport!AM202,".",",")*1,PIMExport!AM202))</f>
        <v>8</v>
      </c>
      <c r="AN204" s="47">
        <f>IFERROR(PIMExport!AN202*1,IFERROR(SUBSTITUTE(PIMExport!AN202,".",",")*1,PIMExport!AN202))</f>
        <v>1</v>
      </c>
      <c r="AO204" s="47">
        <f>IFERROR(PIMExport!AO202*1,IFERROR(SUBSTITUTE(PIMExport!AO202,".",",")*1,PIMExport!AO202))</f>
        <v>41000</v>
      </c>
      <c r="AP204" s="47">
        <f>IFERROR(PIMExport!AP202*1,IFERROR(SUBSTITUTE(PIMExport!AP202,".",",")*1,PIMExport!AP202))</f>
        <v>0</v>
      </c>
      <c r="AQ204" s="47">
        <f>IFERROR(PIMExport!AQ202*1,IFERROR(SUBSTITUTE(PIMExport!AQ202,".",",")*1,PIMExport!AQ202))</f>
        <v>0</v>
      </c>
      <c r="AR204" s="47">
        <f>IFERROR(PIMExport!AR202*1,IFERROR(SUBSTITUTE(PIMExport!AR202,".",",")*1,PIMExport!AR202))</f>
        <v>0</v>
      </c>
      <c r="AS204" s="47">
        <f>IFERROR(PIMExport!AS202*1,IFERROR(SUBSTITUTE(PIMExport!AS202,".",",")*1,PIMExport!AS202))</f>
        <v>0</v>
      </c>
      <c r="AT204" s="47">
        <f>IFERROR(PIMExport!AT202*1,IFERROR(SUBSTITUTE(PIMExport!AT202,".",",")*1,PIMExport!AT202))</f>
        <v>0</v>
      </c>
      <c r="AU204" s="47">
        <f>IFERROR(PIMExport!AU202*1,IFERROR(SUBSTITUTE(PIMExport!AU202,".",",")*1,PIMExport!AU202))</f>
        <v>0</v>
      </c>
      <c r="AV204" s="47">
        <f>IFERROR(PIMExport!AV202*1,IFERROR(SUBSTITUTE(PIMExport!AV202,".",",")*1,PIMExport!AV202))</f>
        <v>0</v>
      </c>
      <c r="AW204" s="47">
        <f>IFERROR(PIMExport!AW202*1,IFERROR(SUBSTITUTE(PIMExport!AW202,".",",")*1,PIMExport!AW202))</f>
        <v>0</v>
      </c>
      <c r="AX204" s="47">
        <f>IFERROR(PIMExport!AX202*1,IFERROR(SUBSTITUTE(PIMExport!AX202,".",",")*1,PIMExport!AX202))</f>
        <v>0</v>
      </c>
      <c r="AY204" s="47">
        <f>IFERROR(PIMExport!AY202*1,IFERROR(SUBSTITUTE(PIMExport!AY202,".",",")*1,PIMExport!AY202))</f>
        <v>0</v>
      </c>
      <c r="AZ204" s="47">
        <f>IFERROR(PIMExport!AZ202*1,IFERROR(SUBSTITUTE(PIMExport!AZ202,".",",")*1,PIMExport!AZ202))</f>
        <v>18600</v>
      </c>
      <c r="BA204" s="47">
        <f>IFERROR(PIMExport!BA202*1,IFERROR(SUBSTITUTE(PIMExport!BA202,".",",")*1,PIMExport!BA202))</f>
        <v>0</v>
      </c>
      <c r="BB204" s="47">
        <f>IFERROR(PIMExport!BB202*1,IFERROR(SUBSTITUTE(PIMExport!BB202,".",",")*1,PIMExport!BB202))</f>
        <v>0</v>
      </c>
      <c r="BC204" s="47">
        <f>IFERROR(PIMExport!BC202*1,IFERROR(SUBSTITUTE(PIMExport!BC202,".",",")*1,PIMExport!BC202))</f>
        <v>0</v>
      </c>
      <c r="BD204" s="47">
        <f>IFERROR(PIMExport!BD202*1,IFERROR(SUBSTITUTE(PIMExport!BD202,".",",")*1,PIMExport!BD202))</f>
        <v>0</v>
      </c>
      <c r="BE204" s="47">
        <f>IFERROR(PIMExport!BE202*1,IFERROR(SUBSTITUTE(PIMExport!BE202,".",",")*1,PIMExport!BE202))</f>
        <v>0</v>
      </c>
      <c r="BF204" s="47">
        <f>IFERROR(PIMExport!BF202*1,IFERROR(SUBSTITUTE(PIMExport!BF202,".",",")*1,PIMExport!BF202))</f>
        <v>88</v>
      </c>
      <c r="BG204" s="47">
        <f>IFERROR(PIMExport!BG202*1,IFERROR(SUBSTITUTE(PIMExport!BG202,".",",")*1,PIMExport!BG202))</f>
        <v>478</v>
      </c>
      <c r="BH204" s="47">
        <f>IFERROR(PIMExport!BH202*1,IFERROR(SUBSTITUTE(PIMExport!BH202,".",",")*1,PIMExport!BH202))</f>
        <v>0</v>
      </c>
      <c r="BI204" s="47">
        <f>IFERROR(PIMExport!BI202*1,IFERROR(SUBSTITUTE(PIMExport!BI202,".",",")*1,PIMExport!BI202))</f>
        <v>0</v>
      </c>
      <c r="BJ204" s="47">
        <f>IFERROR(PIMExport!BJ202*1,IFERROR(SUBSTITUTE(PIMExport!BJ202,".",",")*1,PIMExport!BJ202))</f>
        <v>0</v>
      </c>
      <c r="BK204" s="47">
        <f>IFERROR(PIMExport!BK202*1,IFERROR(SUBSTITUTE(PIMExport!BK202,".",",")*1,PIMExport!BK202))</f>
        <v>0</v>
      </c>
      <c r="BL204" s="47">
        <f>IFERROR(PIMExport!BL202*1,IFERROR(SUBSTITUTE(PIMExport!BL202,".",",")*1,PIMExport!BL202))</f>
        <v>0</v>
      </c>
      <c r="BM204" s="47">
        <f>IFERROR(PIMExport!BM202*1,IFERROR(SUBSTITUTE(PIMExport!BM202,".",",")*1,PIMExport!BM202))</f>
        <v>0</v>
      </c>
      <c r="BN204" s="47">
        <f>IFERROR(PIMExport!BN202*1,IFERROR(SUBSTITUTE(PIMExport!BN202,".",",")*1,PIMExport!BN202))</f>
        <v>0</v>
      </c>
      <c r="BO204" s="47">
        <f>IFERROR(PIMExport!BO202*1,IFERROR(SUBSTITUTE(PIMExport!BO202,".",",")*1,PIMExport!BO202))</f>
        <v>0</v>
      </c>
      <c r="BP204" s="47">
        <f>IFERROR(PIMExport!BP202*1,IFERROR(SUBSTITUTE(PIMExport!BP202,".",",")*1,PIMExport!BP202))</f>
        <v>0</v>
      </c>
      <c r="BQ204" s="47">
        <f>IFERROR(PIMExport!BQ202*1,IFERROR(SUBSTITUTE(PIMExport!BQ202,".",",")*1,PIMExport!BQ202))</f>
        <v>0</v>
      </c>
      <c r="BR204" s="47">
        <f>IFERROR(PIMExport!BR202*1,IFERROR(SUBSTITUTE(PIMExport!BR202,".",",")*1,PIMExport!BR202))</f>
        <v>0</v>
      </c>
      <c r="BS204" s="47">
        <f>IFERROR(PIMExport!BS202*1,IFERROR(SUBSTITUTE(PIMExport!BS202,".",",")*1,PIMExport!BS202))</f>
        <v>0</v>
      </c>
      <c r="BT204" s="47">
        <f>IFERROR(PIMExport!BT202*1,IFERROR(SUBSTITUTE(PIMExport!BT202,".",",")*1,PIMExport!BT202))</f>
        <v>0</v>
      </c>
      <c r="BU204" s="47">
        <f>IFERROR(PIMExport!BU202*1,IFERROR(SUBSTITUTE(PIMExport!BU202,".",",")*1,PIMExport!BU202))</f>
        <v>0</v>
      </c>
      <c r="BV204" s="47">
        <f>IFERROR(PIMExport!BV202*1,IFERROR(SUBSTITUTE(PIMExport!BV202,".",",")*1,PIMExport!BV202))</f>
        <v>0</v>
      </c>
      <c r="BW204" s="47">
        <f>IFERROR(PIMExport!BW202*1,IFERROR(SUBSTITUTE(PIMExport!BW202,".",",")*1,PIMExport!BW202))</f>
        <v>0</v>
      </c>
      <c r="BX204" s="47">
        <f>IFERROR(PIMExport!BX202*1,IFERROR(SUBSTITUTE(PIMExport!BX202,".",",")*1,PIMExport!BX202))</f>
        <v>0</v>
      </c>
      <c r="BY204" s="47">
        <f>IFERROR(PIMExport!BY202*1,IFERROR(SUBSTITUTE(PIMExport!BY202,".",",")*1,PIMExport!BY202))</f>
        <v>0</v>
      </c>
      <c r="BZ204" s="47">
        <f>IFERROR(PIMExport!BZ202*1,IFERROR(SUBSTITUTE(PIMExport!BZ202,".",",")*1,PIMExport!BZ202))</f>
        <v>0</v>
      </c>
      <c r="CA204" s="47">
        <f>IFERROR(PIMExport!CA202*1,IFERROR(SUBSTITUTE(PIMExport!CA202,".",",")*1,PIMExport!CA202))</f>
        <v>0</v>
      </c>
      <c r="CB204" s="47">
        <f>IFERROR(PIMExport!CB202*1,IFERROR(SUBSTITUTE(PIMExport!CB202,".",",")*1,PIMExport!CB202))</f>
        <v>0</v>
      </c>
      <c r="CC204" s="47">
        <f>IFERROR(PIMExport!CC202*1,IFERROR(SUBSTITUTE(PIMExport!CC202,".",",")*1,PIMExport!CC202))</f>
        <v>0</v>
      </c>
      <c r="CD204" s="47">
        <f>IFERROR(PIMExport!CD202*1,IFERROR(SUBSTITUTE(PIMExport!CD202,".",",")*1,PIMExport!CD202))</f>
        <v>0</v>
      </c>
      <c r="CE204" s="47">
        <f>IFERROR(PIMExport!CE202*1,IFERROR(SUBSTITUTE(PIMExport!CE202,".",",")*1,PIMExport!CE202))</f>
        <v>0</v>
      </c>
      <c r="CF204" s="47">
        <f>IFERROR(PIMExport!CF202*1,IFERROR(SUBSTITUTE(PIMExport!CF202,".",",")*1,PIMExport!CF202))</f>
        <v>0</v>
      </c>
      <c r="CG204" s="47">
        <f>IFERROR(PIMExport!CG202*1,IFERROR(SUBSTITUTE(PIMExport!CG202,".",",")*1,PIMExport!CG202))</f>
        <v>0</v>
      </c>
      <c r="CH204" s="47">
        <f>IFERROR(PIMExport!CH202*1,IFERROR(SUBSTITUTE(PIMExport!CH202,".",",")*1,PIMExport!CH202))</f>
        <v>0</v>
      </c>
      <c r="CI204" s="47">
        <f>IFERROR(PIMExport!CI202*1,IFERROR(SUBSTITUTE(PIMExport!CI202,".",",")*1,PIMExport!CI202))</f>
        <v>0</v>
      </c>
      <c r="CJ204" s="47">
        <f>IFERROR(PIMExport!CJ202*1,IFERROR(SUBSTITUTE(PIMExport!CJ202,".",",")*1,PIMExport!CJ202))</f>
        <v>0</v>
      </c>
      <c r="CK204" s="47">
        <f>IFERROR(PIMExport!CK202*1,IFERROR(SUBSTITUTE(PIMExport!CK202,".",",")*1,PIMExport!CK202))</f>
        <v>0</v>
      </c>
      <c r="CL204" s="47">
        <f>IFERROR(PIMExport!CL202*1,IFERROR(SUBSTITUTE(PIMExport!CL202,".",",")*1,PIMExport!CL202))</f>
        <v>0</v>
      </c>
      <c r="CM204" s="47">
        <f>IFERROR(PIMExport!CM202*1,IFERROR(SUBSTITUTE(PIMExport!CM202,".",",")*1,PIMExport!CM202))</f>
        <v>0</v>
      </c>
      <c r="CN204" s="47">
        <f>IFERROR(PIMExport!CN202*1,IFERROR(SUBSTITUTE(PIMExport!CN202,".",",")*1,PIMExport!CN202))</f>
        <v>0</v>
      </c>
      <c r="CO204" s="47">
        <f>IFERROR(PIMExport!CO202*1,IFERROR(SUBSTITUTE(PIMExport!CO202,".",",")*1,PIMExport!CO202))</f>
        <v>0</v>
      </c>
      <c r="CP204" s="47">
        <f>IFERROR(PIMExport!CP202*1,IFERROR(SUBSTITUTE(PIMExport!CP202,".",",")*1,PIMExport!CP202))</f>
        <v>0</v>
      </c>
      <c r="CQ204" s="47">
        <f>IFERROR(PIMExport!CQ202*1,IFERROR(SUBSTITUTE(PIMExport!CQ202,".",",")*1,PIMExport!CQ202))</f>
        <v>0</v>
      </c>
      <c r="CR204" s="47">
        <f>IFERROR(PIMExport!CR202*1,IFERROR(SUBSTITUTE(PIMExport!CR202,".",",")*1,PIMExport!CR202))</f>
        <v>0</v>
      </c>
      <c r="CS204" s="47">
        <f>IFERROR(PIMExport!CS202*1,IFERROR(SUBSTITUTE(PIMExport!CS202,".",",")*1,PIMExport!CS202))</f>
        <v>0</v>
      </c>
      <c r="CT204" s="47">
        <f>IFERROR(PIMExport!CT202*1,IFERROR(SUBSTITUTE(PIMExport!CT202,".",",")*1,PIMExport!CT202))</f>
        <v>0</v>
      </c>
      <c r="CU204" s="47">
        <f>IFERROR(PIMExport!CU202*1,IFERROR(SUBSTITUTE(PIMExport!CU202,".",",")*1,PIMExport!CU202))</f>
        <v>10</v>
      </c>
      <c r="CV204" s="47">
        <f>IFERROR(PIMExport!CV202*1,IFERROR(SUBSTITUTE(PIMExport!CV202,".",",")*1,PIMExport!CV202))</f>
        <v>20600</v>
      </c>
      <c r="CW204" s="47">
        <f>IFERROR(PIMExport!CW202*1,IFERROR(SUBSTITUTE(PIMExport!CW202,".",",")*1,PIMExport!CW202))</f>
        <v>2.5000000000000001E-4</v>
      </c>
      <c r="CX204" s="47">
        <f>IFERROR(PIMExport!CX202*1,IFERROR(SUBSTITUTE(PIMExport!CX202,".",",")*1,PIMExport!CX202))</f>
        <v>0</v>
      </c>
      <c r="CY204" s="47">
        <f>IFERROR(PIMExport!CY202*1,IFERROR(SUBSTITUTE(PIMExport!CY202,".",",")*1,PIMExport!CY202))</f>
        <v>0</v>
      </c>
      <c r="CZ204" s="47">
        <f>IFERROR(PIMExport!CZ202*1,IFERROR(SUBSTITUTE(PIMExport!CZ202,".",",")*1,PIMExport!CZ202))</f>
        <v>18600</v>
      </c>
      <c r="DA204" s="47">
        <f>IFERROR(PIMExport!DA202*1,IFERROR(SUBSTITUTE(PIMExport!DA202,".",",")*1,PIMExport!DA202))</f>
        <v>500</v>
      </c>
      <c r="DB204" s="47">
        <f>IFERROR(PIMExport!DB202*1,IFERROR(SUBSTITUTE(PIMExport!DB202,".",",")*1,PIMExport!DB202))</f>
        <v>267</v>
      </c>
      <c r="DC204" s="47">
        <f>IFERROR(PIMExport!DC202*1,IFERROR(SUBSTITUTE(PIMExport!DC202,".",",")*1,PIMExport!DC202))</f>
        <v>23.35</v>
      </c>
      <c r="DD204" s="47">
        <f>IFERROR(PIMExport!DD202*1,IFERROR(SUBSTITUTE(PIMExport!DD202,".",",")*1,PIMExport!DD202))</f>
        <v>2</v>
      </c>
      <c r="DE204" s="47">
        <f>IFERROR(PIMExport!DE202*1,IFERROR(SUBSTITUTE(PIMExport!DE202,".",",")*1,PIMExport!DE202))</f>
        <v>0</v>
      </c>
      <c r="DF204" s="47">
        <f>IFERROR(PIMExport!DF202*1,IFERROR(SUBSTITUTE(PIMExport!DF202,".",",")*1,PIMExport!DF202))</f>
        <v>0</v>
      </c>
      <c r="DG204" s="47">
        <f>IFERROR(PIMExport!DG202*1,IFERROR(SUBSTITUTE(PIMExport!DG202,".",",")*1,PIMExport!DG202))</f>
        <v>0</v>
      </c>
      <c r="DH204" s="47" t="str">
        <f>IFERROR(PIMExport!DH202*1,IFERROR(SUBSTITUTE(PIMExport!DH202,".",",")*1,PIMExport!DH202))</f>
        <v>Equal to or better than 0.100 mm</v>
      </c>
      <c r="DI204" s="47">
        <f>IFERROR(PIMExport!DI202*1,IFERROR(SUBSTITUTE(PIMExport!DI202,".",",")*1,PIMExport!DI202))</f>
        <v>0</v>
      </c>
      <c r="DJ204" s="47" t="str">
        <f>IFERROR(PIMExport!DJ202*1,IFERROR(SUBSTITUTE(PIMExport!DJ202,".",",")*1,PIMExport!DJ202))</f>
        <v>108 x 100 mm</v>
      </c>
      <c r="DK204" s="47" t="str">
        <f>IFERROR(PIMExport!DK202*1,IFERROR(SUBSTITUTE(PIMExport!DK202,".",",")*1,PIMExport!DK202))</f>
        <v>25 mm</v>
      </c>
      <c r="DL204" s="47">
        <f>IFERROR(PIMExport!DL202*1,IFERROR(SUBSTITUTE(PIMExport!DL202,".",",")*1,PIMExport!DL202))</f>
        <v>306</v>
      </c>
      <c r="DM204" s="47">
        <f>IFERROR(PIMExport!DM202*1,IFERROR(SUBSTITUTE(PIMExport!DM202,".",",")*1,PIMExport!DM202))</f>
        <v>6478</v>
      </c>
      <c r="DN204" s="47">
        <f>IFERROR(PIMExport!DN202*1,IFERROR(SUBSTITUTE(PIMExport!DN202,".",",")*1,PIMExport!DN202))</f>
        <v>0</v>
      </c>
      <c r="DO204" s="47">
        <f>IFERROR(PIMExport!DO202*1,IFERROR(SUBSTITUTE(PIMExport!DO202,".",",")*1,PIMExport!DO202))</f>
        <v>0</v>
      </c>
    </row>
    <row r="205" spans="1:119">
      <c r="A205" s="47" t="str">
        <f>IFERROR(PIMExport!A203*1,IFERROR(SUBSTITUTE(PIMExport!A203,".",",")*1,PIMExport!A203))</f>
        <v>MF10S10N_S</v>
      </c>
      <c r="B205" s="47" t="str">
        <f>IFERROR(PIMExport!B203*1,IFERROR(SUBSTITUTE(PIMExport!B203,".",",")*1,PIMExport!B203))</f>
        <v>BallScrew</v>
      </c>
      <c r="C205" s="47" t="str">
        <f>IFERROR(PIMExport!C203*1,IFERROR(SUBSTITUTE(PIMExport!C203,".",",")*1,PIMExport!C203))</f>
        <v>Ball Guide</v>
      </c>
      <c r="D205" s="47">
        <f>IFERROR(PIMExport!D203*1,IFERROR(SUBSTITUTE(PIMExport!D203,".",",")*1,PIMExport!D203))</f>
        <v>5518</v>
      </c>
      <c r="E205" s="47">
        <f>IFERROR(PIMExport!E203*1,IFERROR(SUBSTITUTE(PIMExport!E203,".",",")*1,PIMExport!E203))</f>
        <v>4</v>
      </c>
      <c r="F205" s="47">
        <f>IFERROR(PIMExport!F203*1,IFERROR(SUBSTITUTE(PIMExport!F203,".",",")*1,PIMExport!F203))</f>
        <v>1.86</v>
      </c>
      <c r="G205" s="47">
        <f>IFERROR(PIMExport!G203*1,IFERROR(SUBSTITUTE(PIMExport!G203,".",",")*1,PIMExport!G203))</f>
        <v>14.4</v>
      </c>
      <c r="H205" s="47">
        <f>IFERROR(PIMExport!H203*1,IFERROR(SUBSTITUTE(PIMExport!H203,".",",")*1,PIMExport!H203))</f>
        <v>1.72</v>
      </c>
      <c r="I205" s="47">
        <f>IFERROR(PIMExport!I203*1,IFERROR(SUBSTITUTE(PIMExport!I203,".",",")*1,PIMExport!I203))</f>
        <v>163</v>
      </c>
      <c r="J205" s="47">
        <f>IFERROR(PIMExport!J203*1,IFERROR(SUBSTITUTE(PIMExport!J203,".",",")*1,PIMExport!J203))</f>
        <v>22</v>
      </c>
      <c r="K205" s="47">
        <f>IFERROR(PIMExport!K203*1,IFERROR(SUBSTITUTE(PIMExport!K203,".",",")*1,PIMExport!K203))</f>
        <v>69</v>
      </c>
      <c r="L205" s="47">
        <f>IFERROR(PIMExport!L203*1,IFERROR(SUBSTITUTE(PIMExport!L203,".",",")*1,PIMExport!L203))</f>
        <v>1.63E-4</v>
      </c>
      <c r="M205" s="47">
        <f>IFERROR(PIMExport!M203*1,IFERROR(SUBSTITUTE(PIMExport!M203,".",",")*1,PIMExport!M203))</f>
        <v>0.9</v>
      </c>
      <c r="N205" s="47">
        <f>IFERROR(PIMExport!N203*1,IFERROR(SUBSTITUTE(PIMExport!N203,".",",")*1,PIMExport!N203))</f>
        <v>99999</v>
      </c>
      <c r="O205" s="47">
        <f>IFERROR(PIMExport!O203*1,IFERROR(SUBSTITUTE(PIMExport!O203,".",",")*1,PIMExport!O203))</f>
        <v>99999</v>
      </c>
      <c r="P205" s="47">
        <f>IFERROR(PIMExport!P203*1,IFERROR(SUBSTITUTE(PIMExport!P203,".",",")*1,PIMExport!P203))</f>
        <v>500</v>
      </c>
      <c r="Q205" s="47">
        <f>IFERROR(PIMExport!Q203*1,IFERROR(SUBSTITUTE(PIMExport!Q203,".",",")*1,PIMExport!Q203))</f>
        <v>0.16</v>
      </c>
      <c r="R205" s="47">
        <f>IFERROR(PIMExport!R203*1,IFERROR(SUBSTITUTE(PIMExport!R203,".",",")*1,PIMExport!R203))</f>
        <v>0.16</v>
      </c>
      <c r="S205" s="47">
        <f>IFERROR(PIMExport!S203*1,IFERROR(SUBSTITUTE(PIMExport!S203,".",",")*1,PIMExport!S203))</f>
        <v>0.16</v>
      </c>
      <c r="T205" s="47">
        <f>IFERROR(PIMExport!T203*1,IFERROR(SUBSTITUTE(PIMExport!T203,".",",")*1,PIMExport!T203))</f>
        <v>2</v>
      </c>
      <c r="U205" s="47">
        <f>IFERROR(PIMExport!U203*1,IFERROR(SUBSTITUTE(PIMExport!U203,".",",")*1,PIMExport!U203))</f>
        <v>0.02</v>
      </c>
      <c r="V205" s="47">
        <f>IFERROR(PIMExport!V203*1,IFERROR(SUBSTITUTE(PIMExport!V203,".",",")*1,PIMExport!V203))</f>
        <v>0</v>
      </c>
      <c r="W205" s="47">
        <f>IFERROR(PIMExport!W203*1,IFERROR(SUBSTITUTE(PIMExport!W203,".",",")*1,PIMExport!W203))</f>
        <v>0</v>
      </c>
      <c r="X205" s="47">
        <f>IFERROR(PIMExport!X203*1,IFERROR(SUBSTITUTE(PIMExport!X203,".",",")*1,PIMExport!X203))</f>
        <v>0</v>
      </c>
      <c r="Y205" s="47">
        <f>IFERROR(PIMExport!Y203*1,IFERROR(SUBSTITUTE(PIMExport!Y203,".",",")*1,PIMExport!Y203))</f>
        <v>5000</v>
      </c>
      <c r="Z205" s="47">
        <f>IFERROR(PIMExport!Z203*1,IFERROR(SUBSTITUTE(PIMExport!Z203,".",",")*1,PIMExport!Z203))</f>
        <v>0</v>
      </c>
      <c r="AA205" s="47">
        <f>IFERROR(PIMExport!AA203*1,IFERROR(SUBSTITUTE(PIMExport!AA203,".",",")*1,PIMExport!AA203))</f>
        <v>0</v>
      </c>
      <c r="AB205" s="47">
        <f>IFERROR(PIMExport!AB203*1,IFERROR(SUBSTITUTE(PIMExport!AB203,".",",")*1,PIMExport!AB203))</f>
        <v>0</v>
      </c>
      <c r="AC205" s="47">
        <f>IFERROR(PIMExport!AC203*1,IFERROR(SUBSTITUTE(PIMExport!AC203,".",",")*1,PIMExport!AC203))</f>
        <v>0</v>
      </c>
      <c r="AD205" s="47">
        <f>IFERROR(PIMExport!AD203*1,IFERROR(SUBSTITUTE(PIMExport!AD203,".",",")*1,PIMExport!AD203))</f>
        <v>0</v>
      </c>
      <c r="AE205" s="47">
        <f>IFERROR(PIMExport!AE203*1,IFERROR(SUBSTITUTE(PIMExport!AE203,".",",")*1,PIMExport!AE203))</f>
        <v>5000</v>
      </c>
      <c r="AF205" s="47">
        <f>IFERROR(PIMExport!AF203*1,IFERROR(SUBSTITUTE(PIMExport!AF203,".",",")*1,PIMExport!AF203))</f>
        <v>5000</v>
      </c>
      <c r="AG205" s="47">
        <f>IFERROR(PIMExport!AG203*1,IFERROR(SUBSTITUTE(PIMExport!AG203,".",",")*1,PIMExport!AG203))</f>
        <v>60</v>
      </c>
      <c r="AH205" s="47">
        <f>IFERROR(PIMExport!AH203*1,IFERROR(SUBSTITUTE(PIMExport!AH203,".",",")*1,PIMExport!AH203))</f>
        <v>400</v>
      </c>
      <c r="AI205" s="47">
        <f>IFERROR(PIMExport!AI203*1,IFERROR(SUBSTITUTE(PIMExport!AI203,".",",")*1,PIMExport!AI203))</f>
        <v>400</v>
      </c>
      <c r="AJ205" s="47">
        <f>IFERROR(PIMExport!AJ203*1,IFERROR(SUBSTITUTE(PIMExport!AJ203,".",",")*1,PIMExport!AJ203))</f>
        <v>0</v>
      </c>
      <c r="AK205" s="47">
        <f>IFERROR(PIMExport!AK203*1,IFERROR(SUBSTITUTE(PIMExport!AK203,".",",")*1,PIMExport!AK203))</f>
        <v>0</v>
      </c>
      <c r="AL205" s="47">
        <f>IFERROR(PIMExport!AL203*1,IFERROR(SUBSTITUTE(PIMExport!AL203,".",",")*1,PIMExport!AL203))</f>
        <v>0.5</v>
      </c>
      <c r="AM205" s="47">
        <f>IFERROR(PIMExport!AM203*1,IFERROR(SUBSTITUTE(PIMExport!AM203,".",",")*1,PIMExport!AM203))</f>
        <v>8</v>
      </c>
      <c r="AN205" s="47">
        <f>IFERROR(PIMExport!AN203*1,IFERROR(SUBSTITUTE(PIMExport!AN203,".",",")*1,PIMExport!AN203))</f>
        <v>1</v>
      </c>
      <c r="AO205" s="47">
        <f>IFERROR(PIMExport!AO203*1,IFERROR(SUBSTITUTE(PIMExport!AO203,".",",")*1,PIMExport!AO203))</f>
        <v>41000</v>
      </c>
      <c r="AP205" s="47">
        <f>IFERROR(PIMExport!AP203*1,IFERROR(SUBSTITUTE(PIMExport!AP203,".",",")*1,PIMExport!AP203))</f>
        <v>0</v>
      </c>
      <c r="AQ205" s="47">
        <f>IFERROR(PIMExport!AQ203*1,IFERROR(SUBSTITUTE(PIMExport!AQ203,".",",")*1,PIMExport!AQ203))</f>
        <v>0</v>
      </c>
      <c r="AR205" s="47">
        <f>IFERROR(PIMExport!AR203*1,IFERROR(SUBSTITUTE(PIMExport!AR203,".",",")*1,PIMExport!AR203))</f>
        <v>0</v>
      </c>
      <c r="AS205" s="47">
        <f>IFERROR(PIMExport!AS203*1,IFERROR(SUBSTITUTE(PIMExport!AS203,".",",")*1,PIMExport!AS203))</f>
        <v>0</v>
      </c>
      <c r="AT205" s="47">
        <f>IFERROR(PIMExport!AT203*1,IFERROR(SUBSTITUTE(PIMExport!AT203,".",",")*1,PIMExport!AT203))</f>
        <v>0</v>
      </c>
      <c r="AU205" s="47">
        <f>IFERROR(PIMExport!AU203*1,IFERROR(SUBSTITUTE(PIMExport!AU203,".",",")*1,PIMExport!AU203))</f>
        <v>0</v>
      </c>
      <c r="AV205" s="47">
        <f>IFERROR(PIMExport!AV203*1,IFERROR(SUBSTITUTE(PIMExport!AV203,".",",")*1,PIMExport!AV203))</f>
        <v>0</v>
      </c>
      <c r="AW205" s="47">
        <f>IFERROR(PIMExport!AW203*1,IFERROR(SUBSTITUTE(PIMExport!AW203,".",",")*1,PIMExport!AW203))</f>
        <v>0</v>
      </c>
      <c r="AX205" s="47">
        <f>IFERROR(PIMExport!AX203*1,IFERROR(SUBSTITUTE(PIMExport!AX203,".",",")*1,PIMExport!AX203))</f>
        <v>0</v>
      </c>
      <c r="AY205" s="47">
        <f>IFERROR(PIMExport!AY203*1,IFERROR(SUBSTITUTE(PIMExport!AY203,".",",")*1,PIMExport!AY203))</f>
        <v>0</v>
      </c>
      <c r="AZ205" s="47">
        <f>IFERROR(PIMExport!AZ203*1,IFERROR(SUBSTITUTE(PIMExport!AZ203,".",",")*1,PIMExport!AZ203))</f>
        <v>18600</v>
      </c>
      <c r="BA205" s="47">
        <f>IFERROR(PIMExport!BA203*1,IFERROR(SUBSTITUTE(PIMExport!BA203,".",",")*1,PIMExport!BA203))</f>
        <v>0</v>
      </c>
      <c r="BB205" s="47">
        <f>IFERROR(PIMExport!BB203*1,IFERROR(SUBSTITUTE(PIMExport!BB203,".",",")*1,PIMExport!BB203))</f>
        <v>0</v>
      </c>
      <c r="BC205" s="47">
        <f>IFERROR(PIMExport!BC203*1,IFERROR(SUBSTITUTE(PIMExport!BC203,".",",")*1,PIMExport!BC203))</f>
        <v>0</v>
      </c>
      <c r="BD205" s="47">
        <f>IFERROR(PIMExport!BD203*1,IFERROR(SUBSTITUTE(PIMExport!BD203,".",",")*1,PIMExport!BD203))</f>
        <v>0</v>
      </c>
      <c r="BE205" s="47">
        <f>IFERROR(PIMExport!BE203*1,IFERROR(SUBSTITUTE(PIMExport!BE203,".",",")*1,PIMExport!BE203))</f>
        <v>0</v>
      </c>
      <c r="BF205" s="47">
        <f>IFERROR(PIMExport!BF203*1,IFERROR(SUBSTITUTE(PIMExport!BF203,".",",")*1,PIMExport!BF203))</f>
        <v>88</v>
      </c>
      <c r="BG205" s="47">
        <f>IFERROR(PIMExport!BG203*1,IFERROR(SUBSTITUTE(PIMExport!BG203,".",",")*1,PIMExport!BG203))</f>
        <v>368</v>
      </c>
      <c r="BH205" s="47">
        <f>IFERROR(PIMExport!BH203*1,IFERROR(SUBSTITUTE(PIMExport!BH203,".",",")*1,PIMExport!BH203))</f>
        <v>0</v>
      </c>
      <c r="BI205" s="47">
        <f>IFERROR(PIMExport!BI203*1,IFERROR(SUBSTITUTE(PIMExport!BI203,".",",")*1,PIMExport!BI203))</f>
        <v>0</v>
      </c>
      <c r="BJ205" s="47">
        <f>IFERROR(PIMExport!BJ203*1,IFERROR(SUBSTITUTE(PIMExport!BJ203,".",",")*1,PIMExport!BJ203))</f>
        <v>0</v>
      </c>
      <c r="BK205" s="47">
        <f>IFERROR(PIMExport!BK203*1,IFERROR(SUBSTITUTE(PIMExport!BK203,".",",")*1,PIMExport!BK203))</f>
        <v>0</v>
      </c>
      <c r="BL205" s="47">
        <f>IFERROR(PIMExport!BL203*1,IFERROR(SUBSTITUTE(PIMExport!BL203,".",",")*1,PIMExport!BL203))</f>
        <v>0</v>
      </c>
      <c r="BM205" s="47">
        <f>IFERROR(PIMExport!BM203*1,IFERROR(SUBSTITUTE(PIMExport!BM203,".",",")*1,PIMExport!BM203))</f>
        <v>0</v>
      </c>
      <c r="BN205" s="47">
        <f>IFERROR(PIMExport!BN203*1,IFERROR(SUBSTITUTE(PIMExport!BN203,".",",")*1,PIMExport!BN203))</f>
        <v>0</v>
      </c>
      <c r="BO205" s="47">
        <f>IFERROR(PIMExport!BO203*1,IFERROR(SUBSTITUTE(PIMExport!BO203,".",",")*1,PIMExport!BO203))</f>
        <v>0</v>
      </c>
      <c r="BP205" s="47">
        <f>IFERROR(PIMExport!BP203*1,IFERROR(SUBSTITUTE(PIMExport!BP203,".",",")*1,PIMExport!BP203))</f>
        <v>0</v>
      </c>
      <c r="BQ205" s="47">
        <f>IFERROR(PIMExport!BQ203*1,IFERROR(SUBSTITUTE(PIMExport!BQ203,".",",")*1,PIMExport!BQ203))</f>
        <v>0</v>
      </c>
      <c r="BR205" s="47">
        <f>IFERROR(PIMExport!BR203*1,IFERROR(SUBSTITUTE(PIMExport!BR203,".",",")*1,PIMExport!BR203))</f>
        <v>0</v>
      </c>
      <c r="BS205" s="47">
        <f>IFERROR(PIMExport!BS203*1,IFERROR(SUBSTITUTE(PIMExport!BS203,".",",")*1,PIMExport!BS203))</f>
        <v>0</v>
      </c>
      <c r="BT205" s="47">
        <f>IFERROR(PIMExport!BT203*1,IFERROR(SUBSTITUTE(PIMExport!BT203,".",",")*1,PIMExport!BT203))</f>
        <v>0</v>
      </c>
      <c r="BU205" s="47">
        <f>IFERROR(PIMExport!BU203*1,IFERROR(SUBSTITUTE(PIMExport!BU203,".",",")*1,PIMExport!BU203))</f>
        <v>0</v>
      </c>
      <c r="BV205" s="47">
        <f>IFERROR(PIMExport!BV203*1,IFERROR(SUBSTITUTE(PIMExport!BV203,".",",")*1,PIMExport!BV203))</f>
        <v>0</v>
      </c>
      <c r="BW205" s="47">
        <f>IFERROR(PIMExport!BW203*1,IFERROR(SUBSTITUTE(PIMExport!BW203,".",",")*1,PIMExport!BW203))</f>
        <v>0</v>
      </c>
      <c r="BX205" s="47">
        <f>IFERROR(PIMExport!BX203*1,IFERROR(SUBSTITUTE(PIMExport!BX203,".",",")*1,PIMExport!BX203))</f>
        <v>0</v>
      </c>
      <c r="BY205" s="47">
        <f>IFERROR(PIMExport!BY203*1,IFERROR(SUBSTITUTE(PIMExport!BY203,".",",")*1,PIMExport!BY203))</f>
        <v>0</v>
      </c>
      <c r="BZ205" s="47">
        <f>IFERROR(PIMExport!BZ203*1,IFERROR(SUBSTITUTE(PIMExport!BZ203,".",",")*1,PIMExport!BZ203))</f>
        <v>0</v>
      </c>
      <c r="CA205" s="47">
        <f>IFERROR(PIMExport!CA203*1,IFERROR(SUBSTITUTE(PIMExport!CA203,".",",")*1,PIMExport!CA203))</f>
        <v>0</v>
      </c>
      <c r="CB205" s="47">
        <f>IFERROR(PIMExport!CB203*1,IFERROR(SUBSTITUTE(PIMExport!CB203,".",",")*1,PIMExport!CB203))</f>
        <v>0</v>
      </c>
      <c r="CC205" s="47">
        <f>IFERROR(PIMExport!CC203*1,IFERROR(SUBSTITUTE(PIMExport!CC203,".",",")*1,PIMExport!CC203))</f>
        <v>0</v>
      </c>
      <c r="CD205" s="47">
        <f>IFERROR(PIMExport!CD203*1,IFERROR(SUBSTITUTE(PIMExport!CD203,".",",")*1,PIMExport!CD203))</f>
        <v>0</v>
      </c>
      <c r="CE205" s="47">
        <f>IFERROR(PIMExport!CE203*1,IFERROR(SUBSTITUTE(PIMExport!CE203,".",",")*1,PIMExport!CE203))</f>
        <v>0</v>
      </c>
      <c r="CF205" s="47">
        <f>IFERROR(PIMExport!CF203*1,IFERROR(SUBSTITUTE(PIMExport!CF203,".",",")*1,PIMExport!CF203))</f>
        <v>0</v>
      </c>
      <c r="CG205" s="47">
        <f>IFERROR(PIMExport!CG203*1,IFERROR(SUBSTITUTE(PIMExport!CG203,".",",")*1,PIMExport!CG203))</f>
        <v>0</v>
      </c>
      <c r="CH205" s="47">
        <f>IFERROR(PIMExport!CH203*1,IFERROR(SUBSTITUTE(PIMExport!CH203,".",",")*1,PIMExport!CH203))</f>
        <v>0</v>
      </c>
      <c r="CI205" s="47">
        <f>IFERROR(PIMExport!CI203*1,IFERROR(SUBSTITUTE(PIMExport!CI203,".",",")*1,PIMExport!CI203))</f>
        <v>0</v>
      </c>
      <c r="CJ205" s="47">
        <f>IFERROR(PIMExport!CJ203*1,IFERROR(SUBSTITUTE(PIMExport!CJ203,".",",")*1,PIMExport!CJ203))</f>
        <v>0</v>
      </c>
      <c r="CK205" s="47">
        <f>IFERROR(PIMExport!CK203*1,IFERROR(SUBSTITUTE(PIMExport!CK203,".",",")*1,PIMExport!CK203))</f>
        <v>0</v>
      </c>
      <c r="CL205" s="47">
        <f>IFERROR(PIMExport!CL203*1,IFERROR(SUBSTITUTE(PIMExport!CL203,".",",")*1,PIMExport!CL203))</f>
        <v>0</v>
      </c>
      <c r="CM205" s="47">
        <f>IFERROR(PIMExport!CM203*1,IFERROR(SUBSTITUTE(PIMExport!CM203,".",",")*1,PIMExport!CM203))</f>
        <v>0</v>
      </c>
      <c r="CN205" s="47">
        <f>IFERROR(PIMExport!CN203*1,IFERROR(SUBSTITUTE(PIMExport!CN203,".",",")*1,PIMExport!CN203))</f>
        <v>0</v>
      </c>
      <c r="CO205" s="47">
        <f>IFERROR(PIMExport!CO203*1,IFERROR(SUBSTITUTE(PIMExport!CO203,".",",")*1,PIMExport!CO203))</f>
        <v>0</v>
      </c>
      <c r="CP205" s="47">
        <f>IFERROR(PIMExport!CP203*1,IFERROR(SUBSTITUTE(PIMExport!CP203,".",",")*1,PIMExport!CP203))</f>
        <v>0</v>
      </c>
      <c r="CQ205" s="47">
        <f>IFERROR(PIMExport!CQ203*1,IFERROR(SUBSTITUTE(PIMExport!CQ203,".",",")*1,PIMExport!CQ203))</f>
        <v>0</v>
      </c>
      <c r="CR205" s="47">
        <f>IFERROR(PIMExport!CR203*1,IFERROR(SUBSTITUTE(PIMExport!CR203,".",",")*1,PIMExport!CR203))</f>
        <v>0</v>
      </c>
      <c r="CS205" s="47">
        <f>IFERROR(PIMExport!CS203*1,IFERROR(SUBSTITUTE(PIMExport!CS203,".",",")*1,PIMExport!CS203))</f>
        <v>0</v>
      </c>
      <c r="CT205" s="47">
        <f>IFERROR(PIMExport!CT203*1,IFERROR(SUBSTITUTE(PIMExport!CT203,".",",")*1,PIMExport!CT203))</f>
        <v>0</v>
      </c>
      <c r="CU205" s="47">
        <f>IFERROR(PIMExport!CU203*1,IFERROR(SUBSTITUTE(PIMExport!CU203,".",",")*1,PIMExport!CU203))</f>
        <v>10</v>
      </c>
      <c r="CV205" s="47">
        <f>IFERROR(PIMExport!CV203*1,IFERROR(SUBSTITUTE(PIMExport!CV203,".",",")*1,PIMExport!CV203))</f>
        <v>20600</v>
      </c>
      <c r="CW205" s="47">
        <f>IFERROR(PIMExport!CW203*1,IFERROR(SUBSTITUTE(PIMExport!CW203,".",",")*1,PIMExport!CW203))</f>
        <v>2.5000000000000001E-4</v>
      </c>
      <c r="CX205" s="47">
        <f>IFERROR(PIMExport!CX203*1,IFERROR(SUBSTITUTE(PIMExport!CX203,".",",")*1,PIMExport!CX203))</f>
        <v>0</v>
      </c>
      <c r="CY205" s="47">
        <f>IFERROR(PIMExport!CY203*1,IFERROR(SUBSTITUTE(PIMExport!CY203,".",",")*1,PIMExport!CY203))</f>
        <v>0</v>
      </c>
      <c r="CZ205" s="47">
        <f>IFERROR(PIMExport!CZ203*1,IFERROR(SUBSTITUTE(PIMExport!CZ203,".",",")*1,PIMExport!CZ203))</f>
        <v>18600</v>
      </c>
      <c r="DA205" s="47">
        <f>IFERROR(PIMExport!DA203*1,IFERROR(SUBSTITUTE(PIMExport!DA203,".",",")*1,PIMExport!DA203))</f>
        <v>500</v>
      </c>
      <c r="DB205" s="47">
        <f>IFERROR(PIMExport!DB203*1,IFERROR(SUBSTITUTE(PIMExport!DB203,".",",")*1,PIMExport!DB203))</f>
        <v>267</v>
      </c>
      <c r="DC205" s="47">
        <f>IFERROR(PIMExport!DC203*1,IFERROR(SUBSTITUTE(PIMExport!DC203,".",",")*1,PIMExport!DC203))</f>
        <v>23.35</v>
      </c>
      <c r="DD205" s="47">
        <f>IFERROR(PIMExport!DD203*1,IFERROR(SUBSTITUTE(PIMExport!DD203,".",",")*1,PIMExport!DD203))</f>
        <v>1</v>
      </c>
      <c r="DE205" s="47">
        <f>IFERROR(PIMExport!DE203*1,IFERROR(SUBSTITUTE(PIMExport!DE203,".",",")*1,PIMExport!DE203))</f>
        <v>0</v>
      </c>
      <c r="DF205" s="47">
        <f>IFERROR(PIMExport!DF203*1,IFERROR(SUBSTITUTE(PIMExport!DF203,".",",")*1,PIMExport!DF203))</f>
        <v>0</v>
      </c>
      <c r="DG205" s="47">
        <f>IFERROR(PIMExport!DG203*1,IFERROR(SUBSTITUTE(PIMExport!DG203,".",",")*1,PIMExport!DG203))</f>
        <v>0</v>
      </c>
      <c r="DH205" s="47" t="str">
        <f>IFERROR(PIMExport!DH203*1,IFERROR(SUBSTITUTE(PIMExport!DH203,".",",")*1,PIMExport!DH203))</f>
        <v>Equal to or better than 0.100 mm</v>
      </c>
      <c r="DI205" s="47">
        <f>IFERROR(PIMExport!DI203*1,IFERROR(SUBSTITUTE(PIMExport!DI203,".",",")*1,PIMExport!DI203))</f>
        <v>0</v>
      </c>
      <c r="DJ205" s="47" t="str">
        <f>IFERROR(PIMExport!DJ203*1,IFERROR(SUBSTITUTE(PIMExport!DJ203,".",",")*1,PIMExport!DJ203))</f>
        <v>108 x 100 mm</v>
      </c>
      <c r="DK205" s="47" t="str">
        <f>IFERROR(PIMExport!DK203*1,IFERROR(SUBSTITUTE(PIMExport!DK203,".",",")*1,PIMExport!DK203))</f>
        <v>25 mm</v>
      </c>
      <c r="DL205" s="47">
        <f>IFERROR(PIMExport!DL203*1,IFERROR(SUBSTITUTE(PIMExport!DL203,".",",")*1,PIMExport!DL203))</f>
        <v>306</v>
      </c>
      <c r="DM205" s="47">
        <f>IFERROR(PIMExport!DM203*1,IFERROR(SUBSTITUTE(PIMExport!DM203,".",",")*1,PIMExport!DM203))</f>
        <v>6368</v>
      </c>
      <c r="DN205" s="47">
        <f>IFERROR(PIMExport!DN203*1,IFERROR(SUBSTITUTE(PIMExport!DN203,".",",")*1,PIMExport!DN203))</f>
        <v>0</v>
      </c>
      <c r="DO205" s="47">
        <f>IFERROR(PIMExport!DO203*1,IFERROR(SUBSTITUTE(PIMExport!DO203,".",",")*1,PIMExport!DO203))</f>
        <v>0</v>
      </c>
    </row>
    <row r="206" spans="1:119">
      <c r="A206" s="47" t="str">
        <f>IFERROR(PIMExport!A204*1,IFERROR(SUBSTITUTE(PIMExport!A204,".",",")*1,PIMExport!A204))</f>
        <v>MF10S10N_X</v>
      </c>
      <c r="B206" s="47" t="str">
        <f>IFERROR(PIMExport!B204*1,IFERROR(SUBSTITUTE(PIMExport!B204,".",",")*1,PIMExport!B204))</f>
        <v>BallScrew</v>
      </c>
      <c r="C206" s="47" t="str">
        <f>IFERROR(PIMExport!C204*1,IFERROR(SUBSTITUTE(PIMExport!C204,".",",")*1,PIMExport!C204))</f>
        <v>Ball Guide</v>
      </c>
      <c r="D206" s="47">
        <f>IFERROR(PIMExport!D204*1,IFERROR(SUBSTITUTE(PIMExport!D204,".",",")*1,PIMExport!D204))</f>
        <v>5578</v>
      </c>
      <c r="E206" s="47">
        <f>IFERROR(PIMExport!E204*1,IFERROR(SUBSTITUTE(PIMExport!E204,".",",")*1,PIMExport!E204))</f>
        <v>4</v>
      </c>
      <c r="F206" s="47">
        <f>IFERROR(PIMExport!F204*1,IFERROR(SUBSTITUTE(PIMExport!F204,".",",")*1,PIMExport!F204))</f>
        <v>0</v>
      </c>
      <c r="G206" s="47">
        <f>IFERROR(PIMExport!G204*1,IFERROR(SUBSTITUTE(PIMExport!G204,".",",")*1,PIMExport!G204))</f>
        <v>14.4</v>
      </c>
      <c r="H206" s="47">
        <f>IFERROR(PIMExport!H204*1,IFERROR(SUBSTITUTE(PIMExport!H204,".",",")*1,PIMExport!H204))</f>
        <v>1.72</v>
      </c>
      <c r="I206" s="47">
        <f>IFERROR(PIMExport!I204*1,IFERROR(SUBSTITUTE(PIMExport!I204,".",",")*1,PIMExport!I204))</f>
        <v>163</v>
      </c>
      <c r="J206" s="47">
        <f>IFERROR(PIMExport!J204*1,IFERROR(SUBSTITUTE(PIMExport!J204,".",",")*1,PIMExport!J204))</f>
        <v>22</v>
      </c>
      <c r="K206" s="47">
        <f>IFERROR(PIMExport!K204*1,IFERROR(SUBSTITUTE(PIMExport!K204,".",",")*1,PIMExport!K204))</f>
        <v>69</v>
      </c>
      <c r="L206" s="47">
        <f>IFERROR(PIMExport!L204*1,IFERROR(SUBSTITUTE(PIMExport!L204,".",",")*1,PIMExport!L204))</f>
        <v>1.63E-4</v>
      </c>
      <c r="M206" s="47">
        <f>IFERROR(PIMExport!M204*1,IFERROR(SUBSTITUTE(PIMExport!M204,".",",")*1,PIMExport!M204))</f>
        <v>0.9</v>
      </c>
      <c r="N206" s="47">
        <f>IFERROR(PIMExport!N204*1,IFERROR(SUBSTITUTE(PIMExport!N204,".",",")*1,PIMExport!N204))</f>
        <v>99999</v>
      </c>
      <c r="O206" s="47">
        <f>IFERROR(PIMExport!O204*1,IFERROR(SUBSTITUTE(PIMExport!O204,".",",")*1,PIMExport!O204))</f>
        <v>99999</v>
      </c>
      <c r="P206" s="47">
        <f>IFERROR(PIMExport!P204*1,IFERROR(SUBSTITUTE(PIMExport!P204,".",",")*1,PIMExport!P204))</f>
        <v>500</v>
      </c>
      <c r="Q206" s="47">
        <f>IFERROR(PIMExport!Q204*1,IFERROR(SUBSTITUTE(PIMExport!Q204,".",",")*1,PIMExport!Q204))</f>
        <v>0.14000000000000001</v>
      </c>
      <c r="R206" s="47">
        <f>IFERROR(PIMExport!R204*1,IFERROR(SUBSTITUTE(PIMExport!R204,".",",")*1,PIMExport!R204))</f>
        <v>0.14000000000000001</v>
      </c>
      <c r="S206" s="47">
        <f>IFERROR(PIMExport!S204*1,IFERROR(SUBSTITUTE(PIMExport!S204,".",",")*1,PIMExport!S204))</f>
        <v>0.14000000000000001</v>
      </c>
      <c r="T206" s="47">
        <f>IFERROR(PIMExport!T204*1,IFERROR(SUBSTITUTE(PIMExport!T204,".",",")*1,PIMExport!T204))</f>
        <v>2</v>
      </c>
      <c r="U206" s="47">
        <f>IFERROR(PIMExport!U204*1,IFERROR(SUBSTITUTE(PIMExport!U204,".",",")*1,PIMExport!U204))</f>
        <v>0.02</v>
      </c>
      <c r="V206" s="47">
        <f>IFERROR(PIMExport!V204*1,IFERROR(SUBSTITUTE(PIMExport!V204,".",",")*1,PIMExport!V204))</f>
        <v>0</v>
      </c>
      <c r="W206" s="47">
        <f>IFERROR(PIMExport!W204*1,IFERROR(SUBSTITUTE(PIMExport!W204,".",",")*1,PIMExport!W204))</f>
        <v>0</v>
      </c>
      <c r="X206" s="47">
        <f>IFERROR(PIMExport!X204*1,IFERROR(SUBSTITUTE(PIMExport!X204,".",",")*1,PIMExport!X204))</f>
        <v>0</v>
      </c>
      <c r="Y206" s="47">
        <f>IFERROR(PIMExport!Y204*1,IFERROR(SUBSTITUTE(PIMExport!Y204,".",",")*1,PIMExport!Y204))</f>
        <v>5000</v>
      </c>
      <c r="Z206" s="47">
        <f>IFERROR(PIMExport!Z204*1,IFERROR(SUBSTITUTE(PIMExport!Z204,".",",")*1,PIMExport!Z204))</f>
        <v>0</v>
      </c>
      <c r="AA206" s="47">
        <f>IFERROR(PIMExport!AA204*1,IFERROR(SUBSTITUTE(PIMExport!AA204,".",",")*1,PIMExport!AA204))</f>
        <v>0</v>
      </c>
      <c r="AB206" s="47">
        <f>IFERROR(PIMExport!AB204*1,IFERROR(SUBSTITUTE(PIMExport!AB204,".",",")*1,PIMExport!AB204))</f>
        <v>0</v>
      </c>
      <c r="AC206" s="47">
        <f>IFERROR(PIMExport!AC204*1,IFERROR(SUBSTITUTE(PIMExport!AC204,".",",")*1,PIMExport!AC204))</f>
        <v>0</v>
      </c>
      <c r="AD206" s="47">
        <f>IFERROR(PIMExport!AD204*1,IFERROR(SUBSTITUTE(PIMExport!AD204,".",",")*1,PIMExport!AD204))</f>
        <v>0</v>
      </c>
      <c r="AE206" s="47">
        <f>IFERROR(PIMExport!AE204*1,IFERROR(SUBSTITUTE(PIMExport!AE204,".",",")*1,PIMExport!AE204))</f>
        <v>5000</v>
      </c>
      <c r="AF206" s="47">
        <f>IFERROR(PIMExport!AF204*1,IFERROR(SUBSTITUTE(PIMExport!AF204,".",",")*1,PIMExport!AF204))</f>
        <v>5000</v>
      </c>
      <c r="AG206" s="47">
        <f>IFERROR(PIMExport!AG204*1,IFERROR(SUBSTITUTE(PIMExport!AG204,".",",")*1,PIMExport!AG204))</f>
        <v>60</v>
      </c>
      <c r="AH206" s="47">
        <f>IFERROR(PIMExport!AH204*1,IFERROR(SUBSTITUTE(PIMExport!AH204,".",",")*1,PIMExport!AH204))</f>
        <v>400</v>
      </c>
      <c r="AI206" s="47">
        <f>IFERROR(PIMExport!AI204*1,IFERROR(SUBSTITUTE(PIMExport!AI204,".",",")*1,PIMExport!AI204))</f>
        <v>400</v>
      </c>
      <c r="AJ206" s="47">
        <f>IFERROR(PIMExport!AJ204*1,IFERROR(SUBSTITUTE(PIMExport!AJ204,".",",")*1,PIMExport!AJ204))</f>
        <v>0</v>
      </c>
      <c r="AK206" s="47">
        <f>IFERROR(PIMExport!AK204*1,IFERROR(SUBSTITUTE(PIMExport!AK204,".",",")*1,PIMExport!AK204))</f>
        <v>0</v>
      </c>
      <c r="AL206" s="47">
        <f>IFERROR(PIMExport!AL204*1,IFERROR(SUBSTITUTE(PIMExport!AL204,".",",")*1,PIMExport!AL204))</f>
        <v>0.5</v>
      </c>
      <c r="AM206" s="47">
        <f>IFERROR(PIMExport!AM204*1,IFERROR(SUBSTITUTE(PIMExport!AM204,".",",")*1,PIMExport!AM204))</f>
        <v>8</v>
      </c>
      <c r="AN206" s="47">
        <f>IFERROR(PIMExport!AN204*1,IFERROR(SUBSTITUTE(PIMExport!AN204,".",",")*1,PIMExport!AN204))</f>
        <v>1</v>
      </c>
      <c r="AO206" s="47">
        <f>IFERROR(PIMExport!AO204*1,IFERROR(SUBSTITUTE(PIMExport!AO204,".",",")*1,PIMExport!AO204))</f>
        <v>41000</v>
      </c>
      <c r="AP206" s="47">
        <f>IFERROR(PIMExport!AP204*1,IFERROR(SUBSTITUTE(PIMExport!AP204,".",",")*1,PIMExport!AP204))</f>
        <v>0</v>
      </c>
      <c r="AQ206" s="47">
        <f>IFERROR(PIMExport!AQ204*1,IFERROR(SUBSTITUTE(PIMExport!AQ204,".",",")*1,PIMExport!AQ204))</f>
        <v>0</v>
      </c>
      <c r="AR206" s="47">
        <f>IFERROR(PIMExport!AR204*1,IFERROR(SUBSTITUTE(PIMExport!AR204,".",",")*1,PIMExport!AR204))</f>
        <v>0</v>
      </c>
      <c r="AS206" s="47">
        <f>IFERROR(PIMExport!AS204*1,IFERROR(SUBSTITUTE(PIMExport!AS204,".",",")*1,PIMExport!AS204))</f>
        <v>0</v>
      </c>
      <c r="AT206" s="47">
        <f>IFERROR(PIMExport!AT204*1,IFERROR(SUBSTITUTE(PIMExport!AT204,".",",")*1,PIMExport!AT204))</f>
        <v>0</v>
      </c>
      <c r="AU206" s="47">
        <f>IFERROR(PIMExport!AU204*1,IFERROR(SUBSTITUTE(PIMExport!AU204,".",",")*1,PIMExport!AU204))</f>
        <v>0</v>
      </c>
      <c r="AV206" s="47">
        <f>IFERROR(PIMExport!AV204*1,IFERROR(SUBSTITUTE(PIMExport!AV204,".",",")*1,PIMExport!AV204))</f>
        <v>0</v>
      </c>
      <c r="AW206" s="47">
        <f>IFERROR(PIMExport!AW204*1,IFERROR(SUBSTITUTE(PIMExport!AW204,".",",")*1,PIMExport!AW204))</f>
        <v>0</v>
      </c>
      <c r="AX206" s="47">
        <f>IFERROR(PIMExport!AX204*1,IFERROR(SUBSTITUTE(PIMExport!AX204,".",",")*1,PIMExport!AX204))</f>
        <v>0</v>
      </c>
      <c r="AY206" s="47">
        <f>IFERROR(PIMExport!AY204*1,IFERROR(SUBSTITUTE(PIMExport!AY204,".",",")*1,PIMExport!AY204))</f>
        <v>0</v>
      </c>
      <c r="AZ206" s="47">
        <f>IFERROR(PIMExport!AZ204*1,IFERROR(SUBSTITUTE(PIMExport!AZ204,".",",")*1,PIMExport!AZ204))</f>
        <v>18600</v>
      </c>
      <c r="BA206" s="47">
        <f>IFERROR(PIMExport!BA204*1,IFERROR(SUBSTITUTE(PIMExport!BA204,".",",")*1,PIMExport!BA204))</f>
        <v>0</v>
      </c>
      <c r="BB206" s="47">
        <f>IFERROR(PIMExport!BB204*1,IFERROR(SUBSTITUTE(PIMExport!BB204,".",",")*1,PIMExport!BB204))</f>
        <v>0</v>
      </c>
      <c r="BC206" s="47">
        <f>IFERROR(PIMExport!BC204*1,IFERROR(SUBSTITUTE(PIMExport!BC204,".",",")*1,PIMExport!BC204))</f>
        <v>0</v>
      </c>
      <c r="BD206" s="47">
        <f>IFERROR(PIMExport!BD204*1,IFERROR(SUBSTITUTE(PIMExport!BD204,".",",")*1,PIMExport!BD204))</f>
        <v>0</v>
      </c>
      <c r="BE206" s="47">
        <f>IFERROR(PIMExport!BE204*1,IFERROR(SUBSTITUTE(PIMExport!BE204,".",",")*1,PIMExport!BE204))</f>
        <v>0</v>
      </c>
      <c r="BF206" s="47">
        <f>IFERROR(PIMExport!BF204*1,IFERROR(SUBSTITUTE(PIMExport!BF204,".",",")*1,PIMExport!BF204))</f>
        <v>88</v>
      </c>
      <c r="BG206" s="47">
        <f>IFERROR(PIMExport!BG204*1,IFERROR(SUBSTITUTE(PIMExport!BG204,".",",")*1,PIMExport!BG204))</f>
        <v>308</v>
      </c>
      <c r="BH206" s="47">
        <f>IFERROR(PIMExport!BH204*1,IFERROR(SUBSTITUTE(PIMExport!BH204,".",",")*1,PIMExport!BH204))</f>
        <v>0</v>
      </c>
      <c r="BI206" s="47">
        <f>IFERROR(PIMExport!BI204*1,IFERROR(SUBSTITUTE(PIMExport!BI204,".",",")*1,PIMExport!BI204))</f>
        <v>0</v>
      </c>
      <c r="BJ206" s="47">
        <f>IFERROR(PIMExport!BJ204*1,IFERROR(SUBSTITUTE(PIMExport!BJ204,".",",")*1,PIMExport!BJ204))</f>
        <v>0</v>
      </c>
      <c r="BK206" s="47">
        <f>IFERROR(PIMExport!BK204*1,IFERROR(SUBSTITUTE(PIMExport!BK204,".",",")*1,PIMExport!BK204))</f>
        <v>0</v>
      </c>
      <c r="BL206" s="47">
        <f>IFERROR(PIMExport!BL204*1,IFERROR(SUBSTITUTE(PIMExport!BL204,".",",")*1,PIMExport!BL204))</f>
        <v>0</v>
      </c>
      <c r="BM206" s="47">
        <f>IFERROR(PIMExport!BM204*1,IFERROR(SUBSTITUTE(PIMExport!BM204,".",",")*1,PIMExport!BM204))</f>
        <v>0</v>
      </c>
      <c r="BN206" s="47">
        <f>IFERROR(PIMExport!BN204*1,IFERROR(SUBSTITUTE(PIMExport!BN204,".",",")*1,PIMExport!BN204))</f>
        <v>0</v>
      </c>
      <c r="BO206" s="47">
        <f>IFERROR(PIMExport!BO204*1,IFERROR(SUBSTITUTE(PIMExport!BO204,".",",")*1,PIMExport!BO204))</f>
        <v>0</v>
      </c>
      <c r="BP206" s="47">
        <f>IFERROR(PIMExport!BP204*1,IFERROR(SUBSTITUTE(PIMExport!BP204,".",",")*1,PIMExport!BP204))</f>
        <v>0</v>
      </c>
      <c r="BQ206" s="47">
        <f>IFERROR(PIMExport!BQ204*1,IFERROR(SUBSTITUTE(PIMExport!BQ204,".",",")*1,PIMExport!BQ204))</f>
        <v>0</v>
      </c>
      <c r="BR206" s="47">
        <f>IFERROR(PIMExport!BR204*1,IFERROR(SUBSTITUTE(PIMExport!BR204,".",",")*1,PIMExport!BR204))</f>
        <v>0</v>
      </c>
      <c r="BS206" s="47">
        <f>IFERROR(PIMExport!BS204*1,IFERROR(SUBSTITUTE(PIMExport!BS204,".",",")*1,PIMExport!BS204))</f>
        <v>0</v>
      </c>
      <c r="BT206" s="47">
        <f>IFERROR(PIMExport!BT204*1,IFERROR(SUBSTITUTE(PIMExport!BT204,".",",")*1,PIMExport!BT204))</f>
        <v>0</v>
      </c>
      <c r="BU206" s="47">
        <f>IFERROR(PIMExport!BU204*1,IFERROR(SUBSTITUTE(PIMExport!BU204,".",",")*1,PIMExport!BU204))</f>
        <v>0</v>
      </c>
      <c r="BV206" s="47">
        <f>IFERROR(PIMExport!BV204*1,IFERROR(SUBSTITUTE(PIMExport!BV204,".",",")*1,PIMExport!BV204))</f>
        <v>0</v>
      </c>
      <c r="BW206" s="47">
        <f>IFERROR(PIMExport!BW204*1,IFERROR(SUBSTITUTE(PIMExport!BW204,".",",")*1,PIMExport!BW204))</f>
        <v>0</v>
      </c>
      <c r="BX206" s="47">
        <f>IFERROR(PIMExport!BX204*1,IFERROR(SUBSTITUTE(PIMExport!BX204,".",",")*1,PIMExport!BX204))</f>
        <v>0</v>
      </c>
      <c r="BY206" s="47">
        <f>IFERROR(PIMExport!BY204*1,IFERROR(SUBSTITUTE(PIMExport!BY204,".",",")*1,PIMExport!BY204))</f>
        <v>0</v>
      </c>
      <c r="BZ206" s="47">
        <f>IFERROR(PIMExport!BZ204*1,IFERROR(SUBSTITUTE(PIMExport!BZ204,".",",")*1,PIMExport!BZ204))</f>
        <v>0</v>
      </c>
      <c r="CA206" s="47">
        <f>IFERROR(PIMExport!CA204*1,IFERROR(SUBSTITUTE(PIMExport!CA204,".",",")*1,PIMExport!CA204))</f>
        <v>0</v>
      </c>
      <c r="CB206" s="47">
        <f>IFERROR(PIMExport!CB204*1,IFERROR(SUBSTITUTE(PIMExport!CB204,".",",")*1,PIMExport!CB204))</f>
        <v>0</v>
      </c>
      <c r="CC206" s="47">
        <f>IFERROR(PIMExport!CC204*1,IFERROR(SUBSTITUTE(PIMExport!CC204,".",",")*1,PIMExport!CC204))</f>
        <v>0</v>
      </c>
      <c r="CD206" s="47">
        <f>IFERROR(PIMExport!CD204*1,IFERROR(SUBSTITUTE(PIMExport!CD204,".",",")*1,PIMExport!CD204))</f>
        <v>0</v>
      </c>
      <c r="CE206" s="47">
        <f>IFERROR(PIMExport!CE204*1,IFERROR(SUBSTITUTE(PIMExport!CE204,".",",")*1,PIMExport!CE204))</f>
        <v>0</v>
      </c>
      <c r="CF206" s="47">
        <f>IFERROR(PIMExport!CF204*1,IFERROR(SUBSTITUTE(PIMExport!CF204,".",",")*1,PIMExport!CF204))</f>
        <v>0</v>
      </c>
      <c r="CG206" s="47">
        <f>IFERROR(PIMExport!CG204*1,IFERROR(SUBSTITUTE(PIMExport!CG204,".",",")*1,PIMExport!CG204))</f>
        <v>0</v>
      </c>
      <c r="CH206" s="47">
        <f>IFERROR(PIMExport!CH204*1,IFERROR(SUBSTITUTE(PIMExport!CH204,".",",")*1,PIMExport!CH204))</f>
        <v>0</v>
      </c>
      <c r="CI206" s="47">
        <f>IFERROR(PIMExport!CI204*1,IFERROR(SUBSTITUTE(PIMExport!CI204,".",",")*1,PIMExport!CI204))</f>
        <v>0</v>
      </c>
      <c r="CJ206" s="47">
        <f>IFERROR(PIMExport!CJ204*1,IFERROR(SUBSTITUTE(PIMExport!CJ204,".",",")*1,PIMExport!CJ204))</f>
        <v>0</v>
      </c>
      <c r="CK206" s="47">
        <f>IFERROR(PIMExport!CK204*1,IFERROR(SUBSTITUTE(PIMExport!CK204,".",",")*1,PIMExport!CK204))</f>
        <v>0</v>
      </c>
      <c r="CL206" s="47">
        <f>IFERROR(PIMExport!CL204*1,IFERROR(SUBSTITUTE(PIMExport!CL204,".",",")*1,PIMExport!CL204))</f>
        <v>0</v>
      </c>
      <c r="CM206" s="47">
        <f>IFERROR(PIMExport!CM204*1,IFERROR(SUBSTITUTE(PIMExport!CM204,".",",")*1,PIMExport!CM204))</f>
        <v>0</v>
      </c>
      <c r="CN206" s="47">
        <f>IFERROR(PIMExport!CN204*1,IFERROR(SUBSTITUTE(PIMExport!CN204,".",",")*1,PIMExport!CN204))</f>
        <v>0</v>
      </c>
      <c r="CO206" s="47">
        <f>IFERROR(PIMExport!CO204*1,IFERROR(SUBSTITUTE(PIMExport!CO204,".",",")*1,PIMExport!CO204))</f>
        <v>0</v>
      </c>
      <c r="CP206" s="47">
        <f>IFERROR(PIMExport!CP204*1,IFERROR(SUBSTITUTE(PIMExport!CP204,".",",")*1,PIMExport!CP204))</f>
        <v>0</v>
      </c>
      <c r="CQ206" s="47">
        <f>IFERROR(PIMExport!CQ204*1,IFERROR(SUBSTITUTE(PIMExport!CQ204,".",",")*1,PIMExport!CQ204))</f>
        <v>0</v>
      </c>
      <c r="CR206" s="47">
        <f>IFERROR(PIMExport!CR204*1,IFERROR(SUBSTITUTE(PIMExport!CR204,".",",")*1,PIMExport!CR204))</f>
        <v>0</v>
      </c>
      <c r="CS206" s="47">
        <f>IFERROR(PIMExport!CS204*1,IFERROR(SUBSTITUTE(PIMExport!CS204,".",",")*1,PIMExport!CS204))</f>
        <v>0</v>
      </c>
      <c r="CT206" s="47">
        <f>IFERROR(PIMExport!CT204*1,IFERROR(SUBSTITUTE(PIMExport!CT204,".",",")*1,PIMExport!CT204))</f>
        <v>0</v>
      </c>
      <c r="CU206" s="47">
        <f>IFERROR(PIMExport!CU204*1,IFERROR(SUBSTITUTE(PIMExport!CU204,".",",")*1,PIMExport!CU204))</f>
        <v>10</v>
      </c>
      <c r="CV206" s="47">
        <f>IFERROR(PIMExport!CV204*1,IFERROR(SUBSTITUTE(PIMExport!CV204,".",",")*1,PIMExport!CV204))</f>
        <v>20600</v>
      </c>
      <c r="CW206" s="47">
        <f>IFERROR(PIMExport!CW204*1,IFERROR(SUBSTITUTE(PIMExport!CW204,".",",")*1,PIMExport!CW204))</f>
        <v>2.5000000000000001E-4</v>
      </c>
      <c r="CX206" s="47">
        <f>IFERROR(PIMExport!CX204*1,IFERROR(SUBSTITUTE(PIMExport!CX204,".",",")*1,PIMExport!CX204))</f>
        <v>0</v>
      </c>
      <c r="CY206" s="47">
        <f>IFERROR(PIMExport!CY204*1,IFERROR(SUBSTITUTE(PIMExport!CY204,".",",")*1,PIMExport!CY204))</f>
        <v>0</v>
      </c>
      <c r="CZ206" s="47">
        <f>IFERROR(PIMExport!CZ204*1,IFERROR(SUBSTITUTE(PIMExport!CZ204,".",",")*1,PIMExport!CZ204))</f>
        <v>18600</v>
      </c>
      <c r="DA206" s="47">
        <f>IFERROR(PIMExport!DA204*1,IFERROR(SUBSTITUTE(PIMExport!DA204,".",",")*1,PIMExport!DA204))</f>
        <v>500</v>
      </c>
      <c r="DB206" s="47">
        <f>IFERROR(PIMExport!DB204*1,IFERROR(SUBSTITUTE(PIMExport!DB204,".",",")*1,PIMExport!DB204))</f>
        <v>267</v>
      </c>
      <c r="DC206" s="47">
        <f>IFERROR(PIMExport!DC204*1,IFERROR(SUBSTITUTE(PIMExport!DC204,".",",")*1,PIMExport!DC204))</f>
        <v>23.35</v>
      </c>
      <c r="DD206" s="47">
        <f>IFERROR(PIMExport!DD204*1,IFERROR(SUBSTITUTE(PIMExport!DD204,".",",")*1,PIMExport!DD204))</f>
        <v>0</v>
      </c>
      <c r="DE206" s="47">
        <f>IFERROR(PIMExport!DE204*1,IFERROR(SUBSTITUTE(PIMExport!DE204,".",",")*1,PIMExport!DE204))</f>
        <v>0</v>
      </c>
      <c r="DF206" s="47">
        <f>IFERROR(PIMExport!DF204*1,IFERROR(SUBSTITUTE(PIMExport!DF204,".",",")*1,PIMExport!DF204))</f>
        <v>0</v>
      </c>
      <c r="DG206" s="47">
        <f>IFERROR(PIMExport!DG204*1,IFERROR(SUBSTITUTE(PIMExport!DG204,".",",")*1,PIMExport!DG204))</f>
        <v>0</v>
      </c>
      <c r="DH206" s="47" t="str">
        <f>IFERROR(PIMExport!DH204*1,IFERROR(SUBSTITUTE(PIMExport!DH204,".",",")*1,PIMExport!DH204))</f>
        <v>Equal to or better than 0.100 mm</v>
      </c>
      <c r="DI206" s="47">
        <f>IFERROR(PIMExport!DI204*1,IFERROR(SUBSTITUTE(PIMExport!DI204,".",",")*1,PIMExport!DI204))</f>
        <v>0</v>
      </c>
      <c r="DJ206" s="47" t="str">
        <f>IFERROR(PIMExport!DJ204*1,IFERROR(SUBSTITUTE(PIMExport!DJ204,".",",")*1,PIMExport!DJ204))</f>
        <v>108 x 100 mm</v>
      </c>
      <c r="DK206" s="47" t="str">
        <f>IFERROR(PIMExport!DK204*1,IFERROR(SUBSTITUTE(PIMExport!DK204,".",",")*1,PIMExport!DK204))</f>
        <v>25 mm</v>
      </c>
      <c r="DL206" s="47">
        <f>IFERROR(PIMExport!DL204*1,IFERROR(SUBSTITUTE(PIMExport!DL204,".",",")*1,PIMExport!DL204))</f>
        <v>306</v>
      </c>
      <c r="DM206" s="47">
        <f>IFERROR(PIMExport!DM204*1,IFERROR(SUBSTITUTE(PIMExport!DM204,".",",")*1,PIMExport!DM204))</f>
        <v>6308</v>
      </c>
      <c r="DN206" s="47">
        <f>IFERROR(PIMExport!DN204*1,IFERROR(SUBSTITUTE(PIMExport!DN204,".",",")*1,PIMExport!DN204))</f>
        <v>0</v>
      </c>
      <c r="DO206" s="47">
        <f>IFERROR(PIMExport!DO204*1,IFERROR(SUBSTITUTE(PIMExport!DO204,".",",")*1,PIMExport!DO204))</f>
        <v>0</v>
      </c>
    </row>
    <row r="207" spans="1:119" s="31" customFormat="1">
      <c r="A207" s="47" t="str">
        <f>IFERROR(PIMExport!A205*1,IFERROR(SUBSTITUTE(PIMExport!A205,".",",")*1,PIMExport!A205))</f>
        <v>MF10S25N_D</v>
      </c>
      <c r="B207" s="47" t="str">
        <f>IFERROR(PIMExport!B205*1,IFERROR(SUBSTITUTE(PIMExport!B205,".",",")*1,PIMExport!B205))</f>
        <v>BallScrew</v>
      </c>
      <c r="C207" s="47" t="str">
        <f>IFERROR(PIMExport!C205*1,IFERROR(SUBSTITUTE(PIMExport!C205,".",",")*1,PIMExport!C205))</f>
        <v>Ball Guide</v>
      </c>
      <c r="D207" s="47">
        <f>IFERROR(PIMExport!D205*1,IFERROR(SUBSTITUTE(PIMExport!D205,".",",")*1,PIMExport!D205))</f>
        <v>4208</v>
      </c>
      <c r="E207" s="47">
        <f>IFERROR(PIMExport!E205*1,IFERROR(SUBSTITUTE(PIMExport!E205,".",",")*1,PIMExport!E205))</f>
        <v>4</v>
      </c>
      <c r="F207" s="47">
        <f>IFERROR(PIMExport!F205*1,IFERROR(SUBSTITUTE(PIMExport!F205,".",",")*1,PIMExport!F205))</f>
        <v>4.42</v>
      </c>
      <c r="G207" s="47">
        <f>IFERROR(PIMExport!G205*1,IFERROR(SUBSTITUTE(PIMExport!G205,".",",")*1,PIMExport!G205))</f>
        <v>14.4</v>
      </c>
      <c r="H207" s="47">
        <f>IFERROR(PIMExport!H205*1,IFERROR(SUBSTITUTE(PIMExport!H205,".",",")*1,PIMExport!H205))</f>
        <v>1.72</v>
      </c>
      <c r="I207" s="47">
        <f>IFERROR(PIMExport!I205*1,IFERROR(SUBSTITUTE(PIMExport!I205,".",",")*1,PIMExport!I205))</f>
        <v>163</v>
      </c>
      <c r="J207" s="47">
        <f>IFERROR(PIMExport!J205*1,IFERROR(SUBSTITUTE(PIMExport!J205,".",",")*1,PIMExport!J205))</f>
        <v>22</v>
      </c>
      <c r="K207" s="47">
        <f>IFERROR(PIMExport!K205*1,IFERROR(SUBSTITUTE(PIMExport!K205,".",",")*1,PIMExport!K205))</f>
        <v>69</v>
      </c>
      <c r="L207" s="47">
        <f>IFERROR(PIMExport!L205*1,IFERROR(SUBSTITUTE(PIMExport!L205,".",",")*1,PIMExport!L205))</f>
        <v>1.63E-4</v>
      </c>
      <c r="M207" s="47">
        <f>IFERROR(PIMExport!M205*1,IFERROR(SUBSTITUTE(PIMExport!M205,".",",")*1,PIMExport!M205))</f>
        <v>0.9</v>
      </c>
      <c r="N207" s="47">
        <f>IFERROR(PIMExport!N205*1,IFERROR(SUBSTITUTE(PIMExport!N205,".",",")*1,PIMExport!N205))</f>
        <v>99999</v>
      </c>
      <c r="O207" s="47">
        <f>IFERROR(PIMExport!O205*1,IFERROR(SUBSTITUTE(PIMExport!O205,".",",")*1,PIMExport!O205))</f>
        <v>99999</v>
      </c>
      <c r="P207" s="47">
        <f>IFERROR(PIMExport!P205*1,IFERROR(SUBSTITUTE(PIMExport!P205,".",",")*1,PIMExport!P205))</f>
        <v>500</v>
      </c>
      <c r="Q207" s="47">
        <f>IFERROR(PIMExport!Q205*1,IFERROR(SUBSTITUTE(PIMExport!Q205,".",",")*1,PIMExport!Q205))</f>
        <v>0.37</v>
      </c>
      <c r="R207" s="47">
        <f>IFERROR(PIMExport!R205*1,IFERROR(SUBSTITUTE(PIMExport!R205,".",",")*1,PIMExport!R205))</f>
        <v>0.37</v>
      </c>
      <c r="S207" s="47">
        <f>IFERROR(PIMExport!S205*1,IFERROR(SUBSTITUTE(PIMExport!S205,".",",")*1,PIMExport!S205))</f>
        <v>0.37</v>
      </c>
      <c r="T207" s="47">
        <f>IFERROR(PIMExport!T205*1,IFERROR(SUBSTITUTE(PIMExport!T205,".",",")*1,PIMExport!T205))</f>
        <v>2</v>
      </c>
      <c r="U207" s="47">
        <f>IFERROR(PIMExport!U205*1,IFERROR(SUBSTITUTE(PIMExport!U205,".",",")*1,PIMExport!U205))</f>
        <v>0.02</v>
      </c>
      <c r="V207" s="47">
        <f>IFERROR(PIMExport!V205*1,IFERROR(SUBSTITUTE(PIMExport!V205,".",",")*1,PIMExport!V205))</f>
        <v>0</v>
      </c>
      <c r="W207" s="47">
        <f>IFERROR(PIMExport!W205*1,IFERROR(SUBSTITUTE(PIMExport!W205,".",",")*1,PIMExport!W205))</f>
        <v>0</v>
      </c>
      <c r="X207" s="47">
        <f>IFERROR(PIMExport!X205*1,IFERROR(SUBSTITUTE(PIMExport!X205,".",",")*1,PIMExport!X205))</f>
        <v>0</v>
      </c>
      <c r="Y207" s="47">
        <f>IFERROR(PIMExport!Y205*1,IFERROR(SUBSTITUTE(PIMExport!Y205,".",",")*1,PIMExport!Y205))</f>
        <v>5000</v>
      </c>
      <c r="Z207" s="47">
        <f>IFERROR(PIMExport!Z205*1,IFERROR(SUBSTITUTE(PIMExport!Z205,".",",")*1,PIMExport!Z205))</f>
        <v>0</v>
      </c>
      <c r="AA207" s="47">
        <f>IFERROR(PIMExport!AA205*1,IFERROR(SUBSTITUTE(PIMExport!AA205,".",",")*1,PIMExport!AA205))</f>
        <v>0</v>
      </c>
      <c r="AB207" s="47">
        <f>IFERROR(PIMExport!AB205*1,IFERROR(SUBSTITUTE(PIMExport!AB205,".",",")*1,PIMExport!AB205))</f>
        <v>0</v>
      </c>
      <c r="AC207" s="47">
        <f>IFERROR(PIMExport!AC205*1,IFERROR(SUBSTITUTE(PIMExport!AC205,".",",")*1,PIMExport!AC205))</f>
        <v>0</v>
      </c>
      <c r="AD207" s="47">
        <f>IFERROR(PIMExport!AD205*1,IFERROR(SUBSTITUTE(PIMExport!AD205,".",",")*1,PIMExport!AD205))</f>
        <v>0</v>
      </c>
      <c r="AE207" s="47">
        <f>IFERROR(PIMExport!AE205*1,IFERROR(SUBSTITUTE(PIMExport!AE205,".",",")*1,PIMExport!AE205))</f>
        <v>5000</v>
      </c>
      <c r="AF207" s="47">
        <f>IFERROR(PIMExport!AF205*1,IFERROR(SUBSTITUTE(PIMExport!AF205,".",",")*1,PIMExport!AF205))</f>
        <v>5000</v>
      </c>
      <c r="AG207" s="47">
        <f>IFERROR(PIMExport!AG205*1,IFERROR(SUBSTITUTE(PIMExport!AG205,".",",")*1,PIMExport!AG205))</f>
        <v>60</v>
      </c>
      <c r="AH207" s="47">
        <f>IFERROR(PIMExport!AH205*1,IFERROR(SUBSTITUTE(PIMExport!AH205,".",",")*1,PIMExport!AH205))</f>
        <v>400</v>
      </c>
      <c r="AI207" s="47">
        <f>IFERROR(PIMExport!AI205*1,IFERROR(SUBSTITUTE(PIMExport!AI205,".",",")*1,PIMExport!AI205))</f>
        <v>400</v>
      </c>
      <c r="AJ207" s="47">
        <f>IFERROR(PIMExport!AJ205*1,IFERROR(SUBSTITUTE(PIMExport!AJ205,".",",")*1,PIMExport!AJ205))</f>
        <v>0</v>
      </c>
      <c r="AK207" s="47">
        <f>IFERROR(PIMExport!AK205*1,IFERROR(SUBSTITUTE(PIMExport!AK205,".",",")*1,PIMExport!AK205))</f>
        <v>0</v>
      </c>
      <c r="AL207" s="47">
        <f>IFERROR(PIMExport!AL205*1,IFERROR(SUBSTITUTE(PIMExport!AL205,".",",")*1,PIMExport!AL205))</f>
        <v>1.25</v>
      </c>
      <c r="AM207" s="47">
        <f>IFERROR(PIMExport!AM205*1,IFERROR(SUBSTITUTE(PIMExport!AM205,".",",")*1,PIMExport!AM205))</f>
        <v>8</v>
      </c>
      <c r="AN207" s="47">
        <f>IFERROR(PIMExport!AN205*1,IFERROR(SUBSTITUTE(PIMExport!AN205,".",",")*1,PIMExport!AN205))</f>
        <v>1</v>
      </c>
      <c r="AO207" s="47">
        <f>IFERROR(PIMExport!AO205*1,IFERROR(SUBSTITUTE(PIMExport!AO205,".",",")*1,PIMExport!AO205))</f>
        <v>41000</v>
      </c>
      <c r="AP207" s="47">
        <f>IFERROR(PIMExport!AP205*1,IFERROR(SUBSTITUTE(PIMExport!AP205,".",",")*1,PIMExport!AP205))</f>
        <v>0</v>
      </c>
      <c r="AQ207" s="47">
        <f>IFERROR(PIMExport!AQ205*1,IFERROR(SUBSTITUTE(PIMExport!AQ205,".",",")*1,PIMExport!AQ205))</f>
        <v>0</v>
      </c>
      <c r="AR207" s="47">
        <f>IFERROR(PIMExport!AR205*1,IFERROR(SUBSTITUTE(PIMExport!AR205,".",",")*1,PIMExport!AR205))</f>
        <v>0</v>
      </c>
      <c r="AS207" s="47">
        <f>IFERROR(PIMExport!AS205*1,IFERROR(SUBSTITUTE(PIMExport!AS205,".",",")*1,PIMExport!AS205))</f>
        <v>0</v>
      </c>
      <c r="AT207" s="47">
        <f>IFERROR(PIMExport!AT205*1,IFERROR(SUBSTITUTE(PIMExport!AT205,".",",")*1,PIMExport!AT205))</f>
        <v>0</v>
      </c>
      <c r="AU207" s="47">
        <f>IFERROR(PIMExport!AU205*1,IFERROR(SUBSTITUTE(PIMExport!AU205,".",",")*1,PIMExport!AU205))</f>
        <v>0</v>
      </c>
      <c r="AV207" s="47">
        <f>IFERROR(PIMExport!AV205*1,IFERROR(SUBSTITUTE(PIMExport!AV205,".",",")*1,PIMExport!AV205))</f>
        <v>0</v>
      </c>
      <c r="AW207" s="47">
        <f>IFERROR(PIMExport!AW205*1,IFERROR(SUBSTITUTE(PIMExport!AW205,".",",")*1,PIMExport!AW205))</f>
        <v>0</v>
      </c>
      <c r="AX207" s="47">
        <f>IFERROR(PIMExport!AX205*1,IFERROR(SUBSTITUTE(PIMExport!AX205,".",",")*1,PIMExport!AX205))</f>
        <v>0</v>
      </c>
      <c r="AY207" s="47">
        <f>IFERROR(PIMExport!AY205*1,IFERROR(SUBSTITUTE(PIMExport!AY205,".",",")*1,PIMExport!AY205))</f>
        <v>0</v>
      </c>
      <c r="AZ207" s="47">
        <f>IFERROR(PIMExport!AZ205*1,IFERROR(SUBSTITUTE(PIMExport!AZ205,".",",")*1,PIMExport!AZ205))</f>
        <v>18600</v>
      </c>
      <c r="BA207" s="47">
        <f>IFERROR(PIMExport!BA205*1,IFERROR(SUBSTITUTE(PIMExport!BA205,".",",")*1,PIMExport!BA205))</f>
        <v>0</v>
      </c>
      <c r="BB207" s="47">
        <f>IFERROR(PIMExport!BB205*1,IFERROR(SUBSTITUTE(PIMExport!BB205,".",",")*1,PIMExport!BB205))</f>
        <v>0</v>
      </c>
      <c r="BC207" s="47">
        <f>IFERROR(PIMExport!BC205*1,IFERROR(SUBSTITUTE(PIMExport!BC205,".",",")*1,PIMExport!BC205))</f>
        <v>0</v>
      </c>
      <c r="BD207" s="47">
        <f>IFERROR(PIMExport!BD205*1,IFERROR(SUBSTITUTE(PIMExport!BD205,".",",")*1,PIMExport!BD205))</f>
        <v>0</v>
      </c>
      <c r="BE207" s="47">
        <f>IFERROR(PIMExport!BE205*1,IFERROR(SUBSTITUTE(PIMExport!BE205,".",",")*1,PIMExport!BE205))</f>
        <v>0</v>
      </c>
      <c r="BF207" s="47">
        <f>IFERROR(PIMExport!BF205*1,IFERROR(SUBSTITUTE(PIMExport!BF205,".",",")*1,PIMExport!BF205))</f>
        <v>88</v>
      </c>
      <c r="BG207" s="47">
        <f>IFERROR(PIMExport!BG205*1,IFERROR(SUBSTITUTE(PIMExport!BG205,".",",")*1,PIMExport!BG205))</f>
        <v>478</v>
      </c>
      <c r="BH207" s="47">
        <f>IFERROR(PIMExport!BH205*1,IFERROR(SUBSTITUTE(PIMExport!BH205,".",",")*1,PIMExport!BH205))</f>
        <v>0</v>
      </c>
      <c r="BI207" s="47">
        <f>IFERROR(PIMExport!BI205*1,IFERROR(SUBSTITUTE(PIMExport!BI205,".",",")*1,PIMExport!BI205))</f>
        <v>0</v>
      </c>
      <c r="BJ207" s="47">
        <f>IFERROR(PIMExport!BJ205*1,IFERROR(SUBSTITUTE(PIMExport!BJ205,".",",")*1,PIMExport!BJ205))</f>
        <v>0</v>
      </c>
      <c r="BK207" s="47">
        <f>IFERROR(PIMExport!BK205*1,IFERROR(SUBSTITUTE(PIMExport!BK205,".",",")*1,PIMExport!BK205))</f>
        <v>0</v>
      </c>
      <c r="BL207" s="47">
        <f>IFERROR(PIMExport!BL205*1,IFERROR(SUBSTITUTE(PIMExport!BL205,".",",")*1,PIMExport!BL205))</f>
        <v>0</v>
      </c>
      <c r="BM207" s="47">
        <f>IFERROR(PIMExport!BM205*1,IFERROR(SUBSTITUTE(PIMExport!BM205,".",",")*1,PIMExport!BM205))</f>
        <v>0</v>
      </c>
      <c r="BN207" s="47">
        <f>IFERROR(PIMExport!BN205*1,IFERROR(SUBSTITUTE(PIMExport!BN205,".",",")*1,PIMExport!BN205))</f>
        <v>0</v>
      </c>
      <c r="BO207" s="47">
        <f>IFERROR(PIMExport!BO205*1,IFERROR(SUBSTITUTE(PIMExport!BO205,".",",")*1,PIMExport!BO205))</f>
        <v>0</v>
      </c>
      <c r="BP207" s="47">
        <f>IFERROR(PIMExport!BP205*1,IFERROR(SUBSTITUTE(PIMExport!BP205,".",",")*1,PIMExport!BP205))</f>
        <v>0</v>
      </c>
      <c r="BQ207" s="47">
        <f>IFERROR(PIMExport!BQ205*1,IFERROR(SUBSTITUTE(PIMExport!BQ205,".",",")*1,PIMExport!BQ205))</f>
        <v>0</v>
      </c>
      <c r="BR207" s="47">
        <f>IFERROR(PIMExport!BR205*1,IFERROR(SUBSTITUTE(PIMExport!BR205,".",",")*1,PIMExport!BR205))</f>
        <v>0</v>
      </c>
      <c r="BS207" s="47">
        <f>IFERROR(PIMExport!BS205*1,IFERROR(SUBSTITUTE(PIMExport!BS205,".",",")*1,PIMExport!BS205))</f>
        <v>0</v>
      </c>
      <c r="BT207" s="47">
        <f>IFERROR(PIMExport!BT205*1,IFERROR(SUBSTITUTE(PIMExport!BT205,".",",")*1,PIMExport!BT205))</f>
        <v>0</v>
      </c>
      <c r="BU207" s="47">
        <f>IFERROR(PIMExport!BU205*1,IFERROR(SUBSTITUTE(PIMExport!BU205,".",",")*1,PIMExport!BU205))</f>
        <v>0</v>
      </c>
      <c r="BV207" s="47">
        <f>IFERROR(PIMExport!BV205*1,IFERROR(SUBSTITUTE(PIMExport!BV205,".",",")*1,PIMExport!BV205))</f>
        <v>0</v>
      </c>
      <c r="BW207" s="47">
        <f>IFERROR(PIMExport!BW205*1,IFERROR(SUBSTITUTE(PIMExport!BW205,".",",")*1,PIMExport!BW205))</f>
        <v>0</v>
      </c>
      <c r="BX207" s="47">
        <f>IFERROR(PIMExport!BX205*1,IFERROR(SUBSTITUTE(PIMExport!BX205,".",",")*1,PIMExport!BX205))</f>
        <v>0</v>
      </c>
      <c r="BY207" s="47">
        <f>IFERROR(PIMExport!BY205*1,IFERROR(SUBSTITUTE(PIMExport!BY205,".",",")*1,PIMExport!BY205))</f>
        <v>0</v>
      </c>
      <c r="BZ207" s="47">
        <f>IFERROR(PIMExport!BZ205*1,IFERROR(SUBSTITUTE(PIMExport!BZ205,".",",")*1,PIMExport!BZ205))</f>
        <v>0</v>
      </c>
      <c r="CA207" s="47">
        <f>IFERROR(PIMExport!CA205*1,IFERROR(SUBSTITUTE(PIMExport!CA205,".",",")*1,PIMExport!CA205))</f>
        <v>0</v>
      </c>
      <c r="CB207" s="47">
        <f>IFERROR(PIMExport!CB205*1,IFERROR(SUBSTITUTE(PIMExport!CB205,".",",")*1,PIMExport!CB205))</f>
        <v>0</v>
      </c>
      <c r="CC207" s="47">
        <f>IFERROR(PIMExport!CC205*1,IFERROR(SUBSTITUTE(PIMExport!CC205,".",",")*1,PIMExport!CC205))</f>
        <v>0</v>
      </c>
      <c r="CD207" s="47">
        <f>IFERROR(PIMExport!CD205*1,IFERROR(SUBSTITUTE(PIMExport!CD205,".",",")*1,PIMExport!CD205))</f>
        <v>0</v>
      </c>
      <c r="CE207" s="47">
        <f>IFERROR(PIMExport!CE205*1,IFERROR(SUBSTITUTE(PIMExport!CE205,".",",")*1,PIMExport!CE205))</f>
        <v>0</v>
      </c>
      <c r="CF207" s="47">
        <f>IFERROR(PIMExport!CF205*1,IFERROR(SUBSTITUTE(PIMExport!CF205,".",",")*1,PIMExport!CF205))</f>
        <v>0</v>
      </c>
      <c r="CG207" s="47">
        <f>IFERROR(PIMExport!CG205*1,IFERROR(SUBSTITUTE(PIMExport!CG205,".",",")*1,PIMExport!CG205))</f>
        <v>0</v>
      </c>
      <c r="CH207" s="47">
        <f>IFERROR(PIMExport!CH205*1,IFERROR(SUBSTITUTE(PIMExport!CH205,".",",")*1,PIMExport!CH205))</f>
        <v>0</v>
      </c>
      <c r="CI207" s="47">
        <f>IFERROR(PIMExport!CI205*1,IFERROR(SUBSTITUTE(PIMExport!CI205,".",",")*1,PIMExport!CI205))</f>
        <v>0</v>
      </c>
      <c r="CJ207" s="47">
        <f>IFERROR(PIMExport!CJ205*1,IFERROR(SUBSTITUTE(PIMExport!CJ205,".",",")*1,PIMExport!CJ205))</f>
        <v>0</v>
      </c>
      <c r="CK207" s="47">
        <f>IFERROR(PIMExport!CK205*1,IFERROR(SUBSTITUTE(PIMExport!CK205,".",",")*1,PIMExport!CK205))</f>
        <v>0</v>
      </c>
      <c r="CL207" s="47">
        <f>IFERROR(PIMExport!CL205*1,IFERROR(SUBSTITUTE(PIMExport!CL205,".",",")*1,PIMExport!CL205))</f>
        <v>0</v>
      </c>
      <c r="CM207" s="47">
        <f>IFERROR(PIMExport!CM205*1,IFERROR(SUBSTITUTE(PIMExport!CM205,".",",")*1,PIMExport!CM205))</f>
        <v>0</v>
      </c>
      <c r="CN207" s="47">
        <f>IFERROR(PIMExport!CN205*1,IFERROR(SUBSTITUTE(PIMExport!CN205,".",",")*1,PIMExport!CN205))</f>
        <v>0</v>
      </c>
      <c r="CO207" s="47">
        <f>IFERROR(PIMExport!CO205*1,IFERROR(SUBSTITUTE(PIMExport!CO205,".",",")*1,PIMExport!CO205))</f>
        <v>0</v>
      </c>
      <c r="CP207" s="47">
        <f>IFERROR(PIMExport!CP205*1,IFERROR(SUBSTITUTE(PIMExport!CP205,".",",")*1,PIMExport!CP205))</f>
        <v>0</v>
      </c>
      <c r="CQ207" s="47">
        <f>IFERROR(PIMExport!CQ205*1,IFERROR(SUBSTITUTE(PIMExport!CQ205,".",",")*1,PIMExport!CQ205))</f>
        <v>0</v>
      </c>
      <c r="CR207" s="47">
        <f>IFERROR(PIMExport!CR205*1,IFERROR(SUBSTITUTE(PIMExport!CR205,".",",")*1,PIMExport!CR205))</f>
        <v>0</v>
      </c>
      <c r="CS207" s="47">
        <f>IFERROR(PIMExport!CS205*1,IFERROR(SUBSTITUTE(PIMExport!CS205,".",",")*1,PIMExport!CS205))</f>
        <v>0</v>
      </c>
      <c r="CT207" s="47">
        <f>IFERROR(PIMExport!CT205*1,IFERROR(SUBSTITUTE(PIMExport!CT205,".",",")*1,PIMExport!CT205))</f>
        <v>0</v>
      </c>
      <c r="CU207" s="47">
        <f>IFERROR(PIMExport!CU205*1,IFERROR(SUBSTITUTE(PIMExport!CU205,".",",")*1,PIMExport!CU205))</f>
        <v>25</v>
      </c>
      <c r="CV207" s="47">
        <f>IFERROR(PIMExport!CV205*1,IFERROR(SUBSTITUTE(PIMExport!CV205,".",",")*1,PIMExport!CV205))</f>
        <v>11800</v>
      </c>
      <c r="CW207" s="47">
        <f>IFERROR(PIMExport!CW205*1,IFERROR(SUBSTITUTE(PIMExport!CW205,".",",")*1,PIMExport!CW205))</f>
        <v>2.5000000000000001E-4</v>
      </c>
      <c r="CX207" s="47">
        <f>IFERROR(PIMExport!CX205*1,IFERROR(SUBSTITUTE(PIMExport!CX205,".",",")*1,PIMExport!CX205))</f>
        <v>0</v>
      </c>
      <c r="CY207" s="47">
        <f>IFERROR(PIMExport!CY205*1,IFERROR(SUBSTITUTE(PIMExport!CY205,".",",")*1,PIMExport!CY205))</f>
        <v>0</v>
      </c>
      <c r="CZ207" s="47">
        <f>IFERROR(PIMExport!CZ205*1,IFERROR(SUBSTITUTE(PIMExport!CZ205,".",",")*1,PIMExport!CZ205))</f>
        <v>18600</v>
      </c>
      <c r="DA207" s="47">
        <f>IFERROR(PIMExport!DA205*1,IFERROR(SUBSTITUTE(PIMExport!DA205,".",",")*1,PIMExport!DA205))</f>
        <v>500</v>
      </c>
      <c r="DB207" s="47">
        <f>IFERROR(PIMExport!DB205*1,IFERROR(SUBSTITUTE(PIMExport!DB205,".",",")*1,PIMExport!DB205))</f>
        <v>267</v>
      </c>
      <c r="DC207" s="47">
        <f>IFERROR(PIMExport!DC205*1,IFERROR(SUBSTITUTE(PIMExport!DC205,".",",")*1,PIMExport!DC205))</f>
        <v>23.35</v>
      </c>
      <c r="DD207" s="47">
        <f>IFERROR(PIMExport!DD205*1,IFERROR(SUBSTITUTE(PIMExport!DD205,".",",")*1,PIMExport!DD205))</f>
        <v>2</v>
      </c>
      <c r="DE207" s="47">
        <f>IFERROR(PIMExport!DE205*1,IFERROR(SUBSTITUTE(PIMExport!DE205,".",",")*1,PIMExport!DE205))</f>
        <v>0</v>
      </c>
      <c r="DF207" s="47">
        <f>IFERROR(PIMExport!DF205*1,IFERROR(SUBSTITUTE(PIMExport!DF205,".",",")*1,PIMExport!DF205))</f>
        <v>0</v>
      </c>
      <c r="DG207" s="47">
        <f>IFERROR(PIMExport!DG205*1,IFERROR(SUBSTITUTE(PIMExport!DG205,".",",")*1,PIMExport!DG205))</f>
        <v>0</v>
      </c>
      <c r="DH207" s="47" t="str">
        <f>IFERROR(PIMExport!DH205*1,IFERROR(SUBSTITUTE(PIMExport!DH205,".",",")*1,PIMExport!DH205))</f>
        <v>Equal to or better than 0.100 mm</v>
      </c>
      <c r="DI207" s="47">
        <f>IFERROR(PIMExport!DI205*1,IFERROR(SUBSTITUTE(PIMExport!DI205,".",",")*1,PIMExport!DI205))</f>
        <v>0</v>
      </c>
      <c r="DJ207" s="47" t="str">
        <f>IFERROR(PIMExport!DJ205*1,IFERROR(SUBSTITUTE(PIMExport!DJ205,".",",")*1,PIMExport!DJ205))</f>
        <v>108 x 100 mm</v>
      </c>
      <c r="DK207" s="47" t="str">
        <f>IFERROR(PIMExport!DK205*1,IFERROR(SUBSTITUTE(PIMExport!DK205,".",",")*1,PIMExport!DK205))</f>
        <v>25 mm</v>
      </c>
      <c r="DL207" s="47">
        <f>IFERROR(PIMExport!DL205*1,IFERROR(SUBSTITUTE(PIMExport!DL205,".",",")*1,PIMExport!DL205))</f>
        <v>306</v>
      </c>
      <c r="DM207" s="47">
        <f>IFERROR(PIMExport!DM205*1,IFERROR(SUBSTITUTE(PIMExport!DM205,".",",")*1,PIMExport!DM205))</f>
        <v>6478</v>
      </c>
      <c r="DN207" s="47">
        <f>IFERROR(PIMExport!DN205*1,IFERROR(SUBSTITUTE(PIMExport!DN205,".",",")*1,PIMExport!DN205))</f>
        <v>0</v>
      </c>
      <c r="DO207" s="47">
        <f>IFERROR(PIMExport!DO205*1,IFERROR(SUBSTITUTE(PIMExport!DO205,".",",")*1,PIMExport!DO205))</f>
        <v>0</v>
      </c>
    </row>
    <row r="208" spans="1:119" s="31" customFormat="1">
      <c r="A208" s="47" t="str">
        <f>IFERROR(PIMExport!A206*1,IFERROR(SUBSTITUTE(PIMExport!A206,".",",")*1,PIMExport!A206))</f>
        <v>MF10S25N_S</v>
      </c>
      <c r="B208" s="47" t="str">
        <f>IFERROR(PIMExport!B206*1,IFERROR(SUBSTITUTE(PIMExport!B206,".",",")*1,PIMExport!B206))</f>
        <v>BallScrew</v>
      </c>
      <c r="C208" s="47" t="str">
        <f>IFERROR(PIMExport!C206*1,IFERROR(SUBSTITUTE(PIMExport!C206,".",",")*1,PIMExport!C206))</f>
        <v>Ball Guide</v>
      </c>
      <c r="D208" s="47">
        <f>IFERROR(PIMExport!D206*1,IFERROR(SUBSTITUTE(PIMExport!D206,".",",")*1,PIMExport!D206))</f>
        <v>4318</v>
      </c>
      <c r="E208" s="47">
        <f>IFERROR(PIMExport!E206*1,IFERROR(SUBSTITUTE(PIMExport!E206,".",",")*1,PIMExport!E206))</f>
        <v>4</v>
      </c>
      <c r="F208" s="47">
        <f>IFERROR(PIMExport!F206*1,IFERROR(SUBSTITUTE(PIMExport!F206,".",",")*1,PIMExport!F206))</f>
        <v>1.86</v>
      </c>
      <c r="G208" s="47">
        <f>IFERROR(PIMExport!G206*1,IFERROR(SUBSTITUTE(PIMExport!G206,".",",")*1,PIMExport!G206))</f>
        <v>14.4</v>
      </c>
      <c r="H208" s="47">
        <f>IFERROR(PIMExport!H206*1,IFERROR(SUBSTITUTE(PIMExport!H206,".",",")*1,PIMExport!H206))</f>
        <v>1.72</v>
      </c>
      <c r="I208" s="47">
        <f>IFERROR(PIMExport!I206*1,IFERROR(SUBSTITUTE(PIMExport!I206,".",",")*1,PIMExport!I206))</f>
        <v>163</v>
      </c>
      <c r="J208" s="47">
        <f>IFERROR(PIMExport!J206*1,IFERROR(SUBSTITUTE(PIMExport!J206,".",",")*1,PIMExport!J206))</f>
        <v>22</v>
      </c>
      <c r="K208" s="47">
        <f>IFERROR(PIMExport!K206*1,IFERROR(SUBSTITUTE(PIMExport!K206,".",",")*1,PIMExport!K206))</f>
        <v>69</v>
      </c>
      <c r="L208" s="47">
        <f>IFERROR(PIMExport!L206*1,IFERROR(SUBSTITUTE(PIMExport!L206,".",",")*1,PIMExport!L206))</f>
        <v>1.63E-4</v>
      </c>
      <c r="M208" s="47">
        <f>IFERROR(PIMExport!M206*1,IFERROR(SUBSTITUTE(PIMExport!M206,".",",")*1,PIMExport!M206))</f>
        <v>0.9</v>
      </c>
      <c r="N208" s="47">
        <f>IFERROR(PIMExport!N206*1,IFERROR(SUBSTITUTE(PIMExport!N206,".",",")*1,PIMExport!N206))</f>
        <v>99999</v>
      </c>
      <c r="O208" s="47">
        <f>IFERROR(PIMExport!O206*1,IFERROR(SUBSTITUTE(PIMExport!O206,".",",")*1,PIMExport!O206))</f>
        <v>99999</v>
      </c>
      <c r="P208" s="47">
        <f>IFERROR(PIMExport!P206*1,IFERROR(SUBSTITUTE(PIMExport!P206,".",",")*1,PIMExport!P206))</f>
        <v>500</v>
      </c>
      <c r="Q208" s="47">
        <f>IFERROR(PIMExport!Q206*1,IFERROR(SUBSTITUTE(PIMExport!Q206,".",",")*1,PIMExport!Q206))</f>
        <v>0.37</v>
      </c>
      <c r="R208" s="47">
        <f>IFERROR(PIMExport!R206*1,IFERROR(SUBSTITUTE(PIMExport!R206,".",",")*1,PIMExport!R206))</f>
        <v>0.37</v>
      </c>
      <c r="S208" s="47">
        <f>IFERROR(PIMExport!S206*1,IFERROR(SUBSTITUTE(PIMExport!S206,".",",")*1,PIMExport!S206))</f>
        <v>0.37</v>
      </c>
      <c r="T208" s="47">
        <f>IFERROR(PIMExport!T206*1,IFERROR(SUBSTITUTE(PIMExport!T206,".",",")*1,PIMExport!T206))</f>
        <v>2</v>
      </c>
      <c r="U208" s="47">
        <f>IFERROR(PIMExport!U206*1,IFERROR(SUBSTITUTE(PIMExport!U206,".",",")*1,PIMExport!U206))</f>
        <v>0.02</v>
      </c>
      <c r="V208" s="47">
        <f>IFERROR(PIMExport!V206*1,IFERROR(SUBSTITUTE(PIMExport!V206,".",",")*1,PIMExport!V206))</f>
        <v>0</v>
      </c>
      <c r="W208" s="47">
        <f>IFERROR(PIMExport!W206*1,IFERROR(SUBSTITUTE(PIMExport!W206,".",",")*1,PIMExport!W206))</f>
        <v>0</v>
      </c>
      <c r="X208" s="47">
        <f>IFERROR(PIMExport!X206*1,IFERROR(SUBSTITUTE(PIMExport!X206,".",",")*1,PIMExport!X206))</f>
        <v>0</v>
      </c>
      <c r="Y208" s="47">
        <f>IFERROR(PIMExport!Y206*1,IFERROR(SUBSTITUTE(PIMExport!Y206,".",",")*1,PIMExport!Y206))</f>
        <v>5000</v>
      </c>
      <c r="Z208" s="47">
        <f>IFERROR(PIMExport!Z206*1,IFERROR(SUBSTITUTE(PIMExport!Z206,".",",")*1,PIMExport!Z206))</f>
        <v>0</v>
      </c>
      <c r="AA208" s="47">
        <f>IFERROR(PIMExport!AA206*1,IFERROR(SUBSTITUTE(PIMExport!AA206,".",",")*1,PIMExport!AA206))</f>
        <v>0</v>
      </c>
      <c r="AB208" s="47">
        <f>IFERROR(PIMExport!AB206*1,IFERROR(SUBSTITUTE(PIMExport!AB206,".",",")*1,PIMExport!AB206))</f>
        <v>0</v>
      </c>
      <c r="AC208" s="47">
        <f>IFERROR(PIMExport!AC206*1,IFERROR(SUBSTITUTE(PIMExport!AC206,".",",")*1,PIMExport!AC206))</f>
        <v>0</v>
      </c>
      <c r="AD208" s="47">
        <f>IFERROR(PIMExport!AD206*1,IFERROR(SUBSTITUTE(PIMExport!AD206,".",",")*1,PIMExport!AD206))</f>
        <v>0</v>
      </c>
      <c r="AE208" s="47">
        <f>IFERROR(PIMExport!AE206*1,IFERROR(SUBSTITUTE(PIMExport!AE206,".",",")*1,PIMExport!AE206))</f>
        <v>5000</v>
      </c>
      <c r="AF208" s="47">
        <f>IFERROR(PIMExport!AF206*1,IFERROR(SUBSTITUTE(PIMExport!AF206,".",",")*1,PIMExport!AF206))</f>
        <v>5000</v>
      </c>
      <c r="AG208" s="47">
        <f>IFERROR(PIMExport!AG206*1,IFERROR(SUBSTITUTE(PIMExport!AG206,".",",")*1,PIMExport!AG206))</f>
        <v>60</v>
      </c>
      <c r="AH208" s="47">
        <f>IFERROR(PIMExport!AH206*1,IFERROR(SUBSTITUTE(PIMExport!AH206,".",",")*1,PIMExport!AH206))</f>
        <v>400</v>
      </c>
      <c r="AI208" s="47">
        <f>IFERROR(PIMExport!AI206*1,IFERROR(SUBSTITUTE(PIMExport!AI206,".",",")*1,PIMExport!AI206))</f>
        <v>400</v>
      </c>
      <c r="AJ208" s="47">
        <f>IFERROR(PIMExport!AJ206*1,IFERROR(SUBSTITUTE(PIMExport!AJ206,".",",")*1,PIMExport!AJ206))</f>
        <v>0</v>
      </c>
      <c r="AK208" s="47">
        <f>IFERROR(PIMExport!AK206*1,IFERROR(SUBSTITUTE(PIMExport!AK206,".",",")*1,PIMExport!AK206))</f>
        <v>0</v>
      </c>
      <c r="AL208" s="47">
        <f>IFERROR(PIMExport!AL206*1,IFERROR(SUBSTITUTE(PIMExport!AL206,".",",")*1,PIMExport!AL206))</f>
        <v>1.25</v>
      </c>
      <c r="AM208" s="47">
        <f>IFERROR(PIMExport!AM206*1,IFERROR(SUBSTITUTE(PIMExport!AM206,".",",")*1,PIMExport!AM206))</f>
        <v>8</v>
      </c>
      <c r="AN208" s="47">
        <f>IFERROR(PIMExport!AN206*1,IFERROR(SUBSTITUTE(PIMExport!AN206,".",",")*1,PIMExport!AN206))</f>
        <v>1</v>
      </c>
      <c r="AO208" s="47">
        <f>IFERROR(PIMExport!AO206*1,IFERROR(SUBSTITUTE(PIMExport!AO206,".",",")*1,PIMExport!AO206))</f>
        <v>41000</v>
      </c>
      <c r="AP208" s="47">
        <f>IFERROR(PIMExport!AP206*1,IFERROR(SUBSTITUTE(PIMExport!AP206,".",",")*1,PIMExport!AP206))</f>
        <v>0</v>
      </c>
      <c r="AQ208" s="47">
        <f>IFERROR(PIMExport!AQ206*1,IFERROR(SUBSTITUTE(PIMExport!AQ206,".",",")*1,PIMExport!AQ206))</f>
        <v>0</v>
      </c>
      <c r="AR208" s="47">
        <f>IFERROR(PIMExport!AR206*1,IFERROR(SUBSTITUTE(PIMExport!AR206,".",",")*1,PIMExport!AR206))</f>
        <v>0</v>
      </c>
      <c r="AS208" s="47">
        <f>IFERROR(PIMExport!AS206*1,IFERROR(SUBSTITUTE(PIMExport!AS206,".",",")*1,PIMExport!AS206))</f>
        <v>0</v>
      </c>
      <c r="AT208" s="47">
        <f>IFERROR(PIMExport!AT206*1,IFERROR(SUBSTITUTE(PIMExport!AT206,".",",")*1,PIMExport!AT206))</f>
        <v>0</v>
      </c>
      <c r="AU208" s="47">
        <f>IFERROR(PIMExport!AU206*1,IFERROR(SUBSTITUTE(PIMExport!AU206,".",",")*1,PIMExport!AU206))</f>
        <v>0</v>
      </c>
      <c r="AV208" s="47">
        <f>IFERROR(PIMExport!AV206*1,IFERROR(SUBSTITUTE(PIMExport!AV206,".",",")*1,PIMExport!AV206))</f>
        <v>0</v>
      </c>
      <c r="AW208" s="47">
        <f>IFERROR(PIMExport!AW206*1,IFERROR(SUBSTITUTE(PIMExport!AW206,".",",")*1,PIMExport!AW206))</f>
        <v>0</v>
      </c>
      <c r="AX208" s="47">
        <f>IFERROR(PIMExport!AX206*1,IFERROR(SUBSTITUTE(PIMExport!AX206,".",",")*1,PIMExport!AX206))</f>
        <v>0</v>
      </c>
      <c r="AY208" s="47">
        <f>IFERROR(PIMExport!AY206*1,IFERROR(SUBSTITUTE(PIMExport!AY206,".",",")*1,PIMExport!AY206))</f>
        <v>0</v>
      </c>
      <c r="AZ208" s="47">
        <f>IFERROR(PIMExport!AZ206*1,IFERROR(SUBSTITUTE(PIMExport!AZ206,".",",")*1,PIMExport!AZ206))</f>
        <v>18600</v>
      </c>
      <c r="BA208" s="47">
        <f>IFERROR(PIMExport!BA206*1,IFERROR(SUBSTITUTE(PIMExport!BA206,".",",")*1,PIMExport!BA206))</f>
        <v>0</v>
      </c>
      <c r="BB208" s="47">
        <f>IFERROR(PIMExport!BB206*1,IFERROR(SUBSTITUTE(PIMExport!BB206,".",",")*1,PIMExport!BB206))</f>
        <v>0</v>
      </c>
      <c r="BC208" s="47">
        <f>IFERROR(PIMExport!BC206*1,IFERROR(SUBSTITUTE(PIMExport!BC206,".",",")*1,PIMExport!BC206))</f>
        <v>0</v>
      </c>
      <c r="BD208" s="47">
        <f>IFERROR(PIMExport!BD206*1,IFERROR(SUBSTITUTE(PIMExport!BD206,".",",")*1,PIMExport!BD206))</f>
        <v>0</v>
      </c>
      <c r="BE208" s="47">
        <f>IFERROR(PIMExport!BE206*1,IFERROR(SUBSTITUTE(PIMExport!BE206,".",",")*1,PIMExport!BE206))</f>
        <v>0</v>
      </c>
      <c r="BF208" s="47">
        <f>IFERROR(PIMExport!BF206*1,IFERROR(SUBSTITUTE(PIMExport!BF206,".",",")*1,PIMExport!BF206))</f>
        <v>88</v>
      </c>
      <c r="BG208" s="47">
        <f>IFERROR(PIMExport!BG206*1,IFERROR(SUBSTITUTE(PIMExport!BG206,".",",")*1,PIMExport!BG206))</f>
        <v>368</v>
      </c>
      <c r="BH208" s="47">
        <f>IFERROR(PIMExport!BH206*1,IFERROR(SUBSTITUTE(PIMExport!BH206,".",",")*1,PIMExport!BH206))</f>
        <v>0</v>
      </c>
      <c r="BI208" s="47">
        <f>IFERROR(PIMExport!BI206*1,IFERROR(SUBSTITUTE(PIMExport!BI206,".",",")*1,PIMExport!BI206))</f>
        <v>0</v>
      </c>
      <c r="BJ208" s="47">
        <f>IFERROR(PIMExport!BJ206*1,IFERROR(SUBSTITUTE(PIMExport!BJ206,".",",")*1,PIMExport!BJ206))</f>
        <v>0</v>
      </c>
      <c r="BK208" s="47">
        <f>IFERROR(PIMExport!BK206*1,IFERROR(SUBSTITUTE(PIMExport!BK206,".",",")*1,PIMExport!BK206))</f>
        <v>0</v>
      </c>
      <c r="BL208" s="47">
        <f>IFERROR(PIMExport!BL206*1,IFERROR(SUBSTITUTE(PIMExport!BL206,".",",")*1,PIMExport!BL206))</f>
        <v>0</v>
      </c>
      <c r="BM208" s="47">
        <f>IFERROR(PIMExport!BM206*1,IFERROR(SUBSTITUTE(PIMExport!BM206,".",",")*1,PIMExport!BM206))</f>
        <v>0</v>
      </c>
      <c r="BN208" s="47">
        <f>IFERROR(PIMExport!BN206*1,IFERROR(SUBSTITUTE(PIMExport!BN206,".",",")*1,PIMExport!BN206))</f>
        <v>0</v>
      </c>
      <c r="BO208" s="47">
        <f>IFERROR(PIMExport!BO206*1,IFERROR(SUBSTITUTE(PIMExport!BO206,".",",")*1,PIMExport!BO206))</f>
        <v>0</v>
      </c>
      <c r="BP208" s="47">
        <f>IFERROR(PIMExport!BP206*1,IFERROR(SUBSTITUTE(PIMExport!BP206,".",",")*1,PIMExport!BP206))</f>
        <v>0</v>
      </c>
      <c r="BQ208" s="47">
        <f>IFERROR(PIMExport!BQ206*1,IFERROR(SUBSTITUTE(PIMExport!BQ206,".",",")*1,PIMExport!BQ206))</f>
        <v>0</v>
      </c>
      <c r="BR208" s="47">
        <f>IFERROR(PIMExport!BR206*1,IFERROR(SUBSTITUTE(PIMExport!BR206,".",",")*1,PIMExport!BR206))</f>
        <v>0</v>
      </c>
      <c r="BS208" s="47">
        <f>IFERROR(PIMExport!BS206*1,IFERROR(SUBSTITUTE(PIMExport!BS206,".",",")*1,PIMExport!BS206))</f>
        <v>0</v>
      </c>
      <c r="BT208" s="47">
        <f>IFERROR(PIMExport!BT206*1,IFERROR(SUBSTITUTE(PIMExport!BT206,".",",")*1,PIMExport!BT206))</f>
        <v>0</v>
      </c>
      <c r="BU208" s="47">
        <f>IFERROR(PIMExport!BU206*1,IFERROR(SUBSTITUTE(PIMExport!BU206,".",",")*1,PIMExport!BU206))</f>
        <v>0</v>
      </c>
      <c r="BV208" s="47">
        <f>IFERROR(PIMExport!BV206*1,IFERROR(SUBSTITUTE(PIMExport!BV206,".",",")*1,PIMExport!BV206))</f>
        <v>0</v>
      </c>
      <c r="BW208" s="47">
        <f>IFERROR(PIMExport!BW206*1,IFERROR(SUBSTITUTE(PIMExport!BW206,".",",")*1,PIMExport!BW206))</f>
        <v>0</v>
      </c>
      <c r="BX208" s="47">
        <f>IFERROR(PIMExport!BX206*1,IFERROR(SUBSTITUTE(PIMExport!BX206,".",",")*1,PIMExport!BX206))</f>
        <v>0</v>
      </c>
      <c r="BY208" s="47">
        <f>IFERROR(PIMExport!BY206*1,IFERROR(SUBSTITUTE(PIMExport!BY206,".",",")*1,PIMExport!BY206))</f>
        <v>0</v>
      </c>
      <c r="BZ208" s="47">
        <f>IFERROR(PIMExport!BZ206*1,IFERROR(SUBSTITUTE(PIMExport!BZ206,".",",")*1,PIMExport!BZ206))</f>
        <v>0</v>
      </c>
      <c r="CA208" s="47">
        <f>IFERROR(PIMExport!CA206*1,IFERROR(SUBSTITUTE(PIMExport!CA206,".",",")*1,PIMExport!CA206))</f>
        <v>0</v>
      </c>
      <c r="CB208" s="47">
        <f>IFERROR(PIMExport!CB206*1,IFERROR(SUBSTITUTE(PIMExport!CB206,".",",")*1,PIMExport!CB206))</f>
        <v>0</v>
      </c>
      <c r="CC208" s="47">
        <f>IFERROR(PIMExport!CC206*1,IFERROR(SUBSTITUTE(PIMExport!CC206,".",",")*1,PIMExport!CC206))</f>
        <v>0</v>
      </c>
      <c r="CD208" s="47">
        <f>IFERROR(PIMExport!CD206*1,IFERROR(SUBSTITUTE(PIMExport!CD206,".",",")*1,PIMExport!CD206))</f>
        <v>0</v>
      </c>
      <c r="CE208" s="47">
        <f>IFERROR(PIMExport!CE206*1,IFERROR(SUBSTITUTE(PIMExport!CE206,".",",")*1,PIMExport!CE206))</f>
        <v>0</v>
      </c>
      <c r="CF208" s="47">
        <f>IFERROR(PIMExport!CF206*1,IFERROR(SUBSTITUTE(PIMExport!CF206,".",",")*1,PIMExport!CF206))</f>
        <v>0</v>
      </c>
      <c r="CG208" s="47">
        <f>IFERROR(PIMExport!CG206*1,IFERROR(SUBSTITUTE(PIMExport!CG206,".",",")*1,PIMExport!CG206))</f>
        <v>0</v>
      </c>
      <c r="CH208" s="47">
        <f>IFERROR(PIMExport!CH206*1,IFERROR(SUBSTITUTE(PIMExport!CH206,".",",")*1,PIMExport!CH206))</f>
        <v>0</v>
      </c>
      <c r="CI208" s="47">
        <f>IFERROR(PIMExport!CI206*1,IFERROR(SUBSTITUTE(PIMExport!CI206,".",",")*1,PIMExport!CI206))</f>
        <v>0</v>
      </c>
      <c r="CJ208" s="47">
        <f>IFERROR(PIMExport!CJ206*1,IFERROR(SUBSTITUTE(PIMExport!CJ206,".",",")*1,PIMExport!CJ206))</f>
        <v>0</v>
      </c>
      <c r="CK208" s="47">
        <f>IFERROR(PIMExport!CK206*1,IFERROR(SUBSTITUTE(PIMExport!CK206,".",",")*1,PIMExport!CK206))</f>
        <v>0</v>
      </c>
      <c r="CL208" s="47">
        <f>IFERROR(PIMExport!CL206*1,IFERROR(SUBSTITUTE(PIMExport!CL206,".",",")*1,PIMExport!CL206))</f>
        <v>0</v>
      </c>
      <c r="CM208" s="47">
        <f>IFERROR(PIMExport!CM206*1,IFERROR(SUBSTITUTE(PIMExport!CM206,".",",")*1,PIMExport!CM206))</f>
        <v>0</v>
      </c>
      <c r="CN208" s="47">
        <f>IFERROR(PIMExport!CN206*1,IFERROR(SUBSTITUTE(PIMExport!CN206,".",",")*1,PIMExport!CN206))</f>
        <v>0</v>
      </c>
      <c r="CO208" s="47">
        <f>IFERROR(PIMExport!CO206*1,IFERROR(SUBSTITUTE(PIMExport!CO206,".",",")*1,PIMExport!CO206))</f>
        <v>0</v>
      </c>
      <c r="CP208" s="47">
        <f>IFERROR(PIMExport!CP206*1,IFERROR(SUBSTITUTE(PIMExport!CP206,".",",")*1,PIMExport!CP206))</f>
        <v>0</v>
      </c>
      <c r="CQ208" s="47">
        <f>IFERROR(PIMExport!CQ206*1,IFERROR(SUBSTITUTE(PIMExport!CQ206,".",",")*1,PIMExport!CQ206))</f>
        <v>0</v>
      </c>
      <c r="CR208" s="47">
        <f>IFERROR(PIMExport!CR206*1,IFERROR(SUBSTITUTE(PIMExport!CR206,".",",")*1,PIMExport!CR206))</f>
        <v>0</v>
      </c>
      <c r="CS208" s="47">
        <f>IFERROR(PIMExport!CS206*1,IFERROR(SUBSTITUTE(PIMExport!CS206,".",",")*1,PIMExport!CS206))</f>
        <v>0</v>
      </c>
      <c r="CT208" s="47">
        <f>IFERROR(PIMExport!CT206*1,IFERROR(SUBSTITUTE(PIMExport!CT206,".",",")*1,PIMExport!CT206))</f>
        <v>0</v>
      </c>
      <c r="CU208" s="47">
        <f>IFERROR(PIMExport!CU206*1,IFERROR(SUBSTITUTE(PIMExport!CU206,".",",")*1,PIMExport!CU206))</f>
        <v>25</v>
      </c>
      <c r="CV208" s="47">
        <f>IFERROR(PIMExport!CV206*1,IFERROR(SUBSTITUTE(PIMExport!CV206,".",",")*1,PIMExport!CV206))</f>
        <v>11800</v>
      </c>
      <c r="CW208" s="47">
        <f>IFERROR(PIMExport!CW206*1,IFERROR(SUBSTITUTE(PIMExport!CW206,".",",")*1,PIMExport!CW206))</f>
        <v>2.5000000000000001E-4</v>
      </c>
      <c r="CX208" s="47">
        <f>IFERROR(PIMExport!CX206*1,IFERROR(SUBSTITUTE(PIMExport!CX206,".",",")*1,PIMExport!CX206))</f>
        <v>0</v>
      </c>
      <c r="CY208" s="47">
        <f>IFERROR(PIMExport!CY206*1,IFERROR(SUBSTITUTE(PIMExport!CY206,".",",")*1,PIMExport!CY206))</f>
        <v>0</v>
      </c>
      <c r="CZ208" s="47">
        <f>IFERROR(PIMExport!CZ206*1,IFERROR(SUBSTITUTE(PIMExport!CZ206,".",",")*1,PIMExport!CZ206))</f>
        <v>18600</v>
      </c>
      <c r="DA208" s="47">
        <f>IFERROR(PIMExport!DA206*1,IFERROR(SUBSTITUTE(PIMExport!DA206,".",",")*1,PIMExport!DA206))</f>
        <v>500</v>
      </c>
      <c r="DB208" s="47">
        <f>IFERROR(PIMExport!DB206*1,IFERROR(SUBSTITUTE(PIMExport!DB206,".",",")*1,PIMExport!DB206))</f>
        <v>267</v>
      </c>
      <c r="DC208" s="47">
        <f>IFERROR(PIMExport!DC206*1,IFERROR(SUBSTITUTE(PIMExport!DC206,".",",")*1,PIMExport!DC206))</f>
        <v>23.35</v>
      </c>
      <c r="DD208" s="47">
        <f>IFERROR(PIMExport!DD206*1,IFERROR(SUBSTITUTE(PIMExport!DD206,".",",")*1,PIMExport!DD206))</f>
        <v>1</v>
      </c>
      <c r="DE208" s="47">
        <f>IFERROR(PIMExport!DE206*1,IFERROR(SUBSTITUTE(PIMExport!DE206,".",",")*1,PIMExport!DE206))</f>
        <v>0</v>
      </c>
      <c r="DF208" s="47">
        <f>IFERROR(PIMExport!DF206*1,IFERROR(SUBSTITUTE(PIMExport!DF206,".",",")*1,PIMExport!DF206))</f>
        <v>0</v>
      </c>
      <c r="DG208" s="47">
        <f>IFERROR(PIMExport!DG206*1,IFERROR(SUBSTITUTE(PIMExport!DG206,".",",")*1,PIMExport!DG206))</f>
        <v>0</v>
      </c>
      <c r="DH208" s="47" t="str">
        <f>IFERROR(PIMExport!DH206*1,IFERROR(SUBSTITUTE(PIMExport!DH206,".",",")*1,PIMExport!DH206))</f>
        <v>Equal to or better than 0.100 mm</v>
      </c>
      <c r="DI208" s="47">
        <f>IFERROR(PIMExport!DI206*1,IFERROR(SUBSTITUTE(PIMExport!DI206,".",",")*1,PIMExport!DI206))</f>
        <v>0</v>
      </c>
      <c r="DJ208" s="47" t="str">
        <f>IFERROR(PIMExport!DJ206*1,IFERROR(SUBSTITUTE(PIMExport!DJ206,".",",")*1,PIMExport!DJ206))</f>
        <v>108 x 100 mm</v>
      </c>
      <c r="DK208" s="47" t="str">
        <f>IFERROR(PIMExport!DK206*1,IFERROR(SUBSTITUTE(PIMExport!DK206,".",",")*1,PIMExport!DK206))</f>
        <v>25 mm</v>
      </c>
      <c r="DL208" s="47">
        <f>IFERROR(PIMExport!DL206*1,IFERROR(SUBSTITUTE(PIMExport!DL206,".",",")*1,PIMExport!DL206))</f>
        <v>306</v>
      </c>
      <c r="DM208" s="47">
        <f>IFERROR(PIMExport!DM206*1,IFERROR(SUBSTITUTE(PIMExport!DM206,".",",")*1,PIMExport!DM206))</f>
        <v>6368</v>
      </c>
      <c r="DN208" s="47">
        <f>IFERROR(PIMExport!DN206*1,IFERROR(SUBSTITUTE(PIMExport!DN206,".",",")*1,PIMExport!DN206))</f>
        <v>0</v>
      </c>
      <c r="DO208" s="47">
        <f>IFERROR(PIMExport!DO206*1,IFERROR(SUBSTITUTE(PIMExport!DO206,".",",")*1,PIMExport!DO206))</f>
        <v>0</v>
      </c>
    </row>
    <row r="209" spans="1:119">
      <c r="A209" s="47" t="str">
        <f>IFERROR(PIMExport!A207*1,IFERROR(SUBSTITUTE(PIMExport!A207,".",",")*1,PIMExport!A207))</f>
        <v>MF10S25N_X</v>
      </c>
      <c r="B209" s="47" t="str">
        <f>IFERROR(PIMExport!B207*1,IFERROR(SUBSTITUTE(PIMExport!B207,".",",")*1,PIMExport!B207))</f>
        <v>BallScrew</v>
      </c>
      <c r="C209" s="47" t="str">
        <f>IFERROR(PIMExport!C207*1,IFERROR(SUBSTITUTE(PIMExport!C207,".",",")*1,PIMExport!C207))</f>
        <v>Ball Guide</v>
      </c>
      <c r="D209" s="47">
        <f>IFERROR(PIMExport!D207*1,IFERROR(SUBSTITUTE(PIMExport!D207,".",",")*1,PIMExport!D207))</f>
        <v>4378</v>
      </c>
      <c r="E209" s="47">
        <f>IFERROR(PIMExport!E207*1,IFERROR(SUBSTITUTE(PIMExport!E207,".",",")*1,PIMExport!E207))</f>
        <v>4</v>
      </c>
      <c r="F209" s="47">
        <f>IFERROR(PIMExport!F207*1,IFERROR(SUBSTITUTE(PIMExport!F207,".",",")*1,PIMExport!F207))</f>
        <v>0</v>
      </c>
      <c r="G209" s="47">
        <f>IFERROR(PIMExport!G207*1,IFERROR(SUBSTITUTE(PIMExport!G207,".",",")*1,PIMExport!G207))</f>
        <v>14.4</v>
      </c>
      <c r="H209" s="47">
        <f>IFERROR(PIMExport!H207*1,IFERROR(SUBSTITUTE(PIMExport!H207,".",",")*1,PIMExport!H207))</f>
        <v>1.72</v>
      </c>
      <c r="I209" s="47">
        <f>IFERROR(PIMExport!I207*1,IFERROR(SUBSTITUTE(PIMExport!I207,".",",")*1,PIMExport!I207))</f>
        <v>163</v>
      </c>
      <c r="J209" s="47">
        <f>IFERROR(PIMExport!J207*1,IFERROR(SUBSTITUTE(PIMExport!J207,".",",")*1,PIMExport!J207))</f>
        <v>22</v>
      </c>
      <c r="K209" s="47">
        <f>IFERROR(PIMExport!K207*1,IFERROR(SUBSTITUTE(PIMExport!K207,".",",")*1,PIMExport!K207))</f>
        <v>69</v>
      </c>
      <c r="L209" s="47">
        <f>IFERROR(PIMExport!L207*1,IFERROR(SUBSTITUTE(PIMExport!L207,".",",")*1,PIMExport!L207))</f>
        <v>1.63E-4</v>
      </c>
      <c r="M209" s="47">
        <f>IFERROR(PIMExport!M207*1,IFERROR(SUBSTITUTE(PIMExport!M207,".",",")*1,PIMExport!M207))</f>
        <v>0.9</v>
      </c>
      <c r="N209" s="47">
        <f>IFERROR(PIMExport!N207*1,IFERROR(SUBSTITUTE(PIMExport!N207,".",",")*1,PIMExport!N207))</f>
        <v>99999</v>
      </c>
      <c r="O209" s="47">
        <f>IFERROR(PIMExport!O207*1,IFERROR(SUBSTITUTE(PIMExport!O207,".",",")*1,PIMExport!O207))</f>
        <v>99999</v>
      </c>
      <c r="P209" s="47">
        <f>IFERROR(PIMExport!P207*1,IFERROR(SUBSTITUTE(PIMExport!P207,".",",")*1,PIMExport!P207))</f>
        <v>500</v>
      </c>
      <c r="Q209" s="47">
        <f>IFERROR(PIMExport!Q207*1,IFERROR(SUBSTITUTE(PIMExport!Q207,".",",")*1,PIMExport!Q207))</f>
        <v>0.32</v>
      </c>
      <c r="R209" s="47">
        <f>IFERROR(PIMExport!R207*1,IFERROR(SUBSTITUTE(PIMExport!R207,".",",")*1,PIMExport!R207))</f>
        <v>0.32</v>
      </c>
      <c r="S209" s="47">
        <f>IFERROR(PIMExport!S207*1,IFERROR(SUBSTITUTE(PIMExport!S207,".",",")*1,PIMExport!S207))</f>
        <v>0.32</v>
      </c>
      <c r="T209" s="47">
        <f>IFERROR(PIMExport!T207*1,IFERROR(SUBSTITUTE(PIMExport!T207,".",",")*1,PIMExport!T207))</f>
        <v>2</v>
      </c>
      <c r="U209" s="47">
        <f>IFERROR(PIMExport!U207*1,IFERROR(SUBSTITUTE(PIMExport!U207,".",",")*1,PIMExport!U207))</f>
        <v>0.02</v>
      </c>
      <c r="V209" s="47">
        <f>IFERROR(PIMExport!V207*1,IFERROR(SUBSTITUTE(PIMExport!V207,".",",")*1,PIMExport!V207))</f>
        <v>0</v>
      </c>
      <c r="W209" s="47">
        <f>IFERROR(PIMExport!W207*1,IFERROR(SUBSTITUTE(PIMExport!W207,".",",")*1,PIMExport!W207))</f>
        <v>0</v>
      </c>
      <c r="X209" s="47">
        <f>IFERROR(PIMExport!X207*1,IFERROR(SUBSTITUTE(PIMExport!X207,".",",")*1,PIMExport!X207))</f>
        <v>0</v>
      </c>
      <c r="Y209" s="47">
        <f>IFERROR(PIMExport!Y207*1,IFERROR(SUBSTITUTE(PIMExport!Y207,".",",")*1,PIMExport!Y207))</f>
        <v>5000</v>
      </c>
      <c r="Z209" s="47">
        <f>IFERROR(PIMExport!Z207*1,IFERROR(SUBSTITUTE(PIMExport!Z207,".",",")*1,PIMExport!Z207))</f>
        <v>0</v>
      </c>
      <c r="AA209" s="47">
        <f>IFERROR(PIMExport!AA207*1,IFERROR(SUBSTITUTE(PIMExport!AA207,".",",")*1,PIMExport!AA207))</f>
        <v>0</v>
      </c>
      <c r="AB209" s="47">
        <f>IFERROR(PIMExport!AB207*1,IFERROR(SUBSTITUTE(PIMExport!AB207,".",",")*1,PIMExport!AB207))</f>
        <v>0</v>
      </c>
      <c r="AC209" s="47">
        <f>IFERROR(PIMExport!AC207*1,IFERROR(SUBSTITUTE(PIMExport!AC207,".",",")*1,PIMExport!AC207))</f>
        <v>0</v>
      </c>
      <c r="AD209" s="47">
        <f>IFERROR(PIMExport!AD207*1,IFERROR(SUBSTITUTE(PIMExport!AD207,".",",")*1,PIMExport!AD207))</f>
        <v>0</v>
      </c>
      <c r="AE209" s="47">
        <f>IFERROR(PIMExport!AE207*1,IFERROR(SUBSTITUTE(PIMExport!AE207,".",",")*1,PIMExport!AE207))</f>
        <v>5000</v>
      </c>
      <c r="AF209" s="47">
        <f>IFERROR(PIMExport!AF207*1,IFERROR(SUBSTITUTE(PIMExport!AF207,".",",")*1,PIMExport!AF207))</f>
        <v>5000</v>
      </c>
      <c r="AG209" s="47">
        <f>IFERROR(PIMExport!AG207*1,IFERROR(SUBSTITUTE(PIMExport!AG207,".",",")*1,PIMExport!AG207))</f>
        <v>60</v>
      </c>
      <c r="AH209" s="47">
        <f>IFERROR(PIMExport!AH207*1,IFERROR(SUBSTITUTE(PIMExport!AH207,".",",")*1,PIMExport!AH207))</f>
        <v>400</v>
      </c>
      <c r="AI209" s="47">
        <f>IFERROR(PIMExport!AI207*1,IFERROR(SUBSTITUTE(PIMExport!AI207,".",",")*1,PIMExport!AI207))</f>
        <v>400</v>
      </c>
      <c r="AJ209" s="47">
        <f>IFERROR(PIMExport!AJ207*1,IFERROR(SUBSTITUTE(PIMExport!AJ207,".",",")*1,PIMExport!AJ207))</f>
        <v>0</v>
      </c>
      <c r="AK209" s="47">
        <f>IFERROR(PIMExport!AK207*1,IFERROR(SUBSTITUTE(PIMExport!AK207,".",",")*1,PIMExport!AK207))</f>
        <v>0</v>
      </c>
      <c r="AL209" s="47">
        <f>IFERROR(PIMExport!AL207*1,IFERROR(SUBSTITUTE(PIMExport!AL207,".",",")*1,PIMExport!AL207))</f>
        <v>1.25</v>
      </c>
      <c r="AM209" s="47">
        <f>IFERROR(PIMExport!AM207*1,IFERROR(SUBSTITUTE(PIMExport!AM207,".",",")*1,PIMExport!AM207))</f>
        <v>8</v>
      </c>
      <c r="AN209" s="47">
        <f>IFERROR(PIMExport!AN207*1,IFERROR(SUBSTITUTE(PIMExport!AN207,".",",")*1,PIMExport!AN207))</f>
        <v>1</v>
      </c>
      <c r="AO209" s="47">
        <f>IFERROR(PIMExport!AO207*1,IFERROR(SUBSTITUTE(PIMExport!AO207,".",",")*1,PIMExport!AO207))</f>
        <v>41000</v>
      </c>
      <c r="AP209" s="47">
        <f>IFERROR(PIMExport!AP207*1,IFERROR(SUBSTITUTE(PIMExport!AP207,".",",")*1,PIMExport!AP207))</f>
        <v>0</v>
      </c>
      <c r="AQ209" s="47">
        <f>IFERROR(PIMExport!AQ207*1,IFERROR(SUBSTITUTE(PIMExport!AQ207,".",",")*1,PIMExport!AQ207))</f>
        <v>0</v>
      </c>
      <c r="AR209" s="47">
        <f>IFERROR(PIMExport!AR207*1,IFERROR(SUBSTITUTE(PIMExport!AR207,".",",")*1,PIMExport!AR207))</f>
        <v>0</v>
      </c>
      <c r="AS209" s="47">
        <f>IFERROR(PIMExport!AS207*1,IFERROR(SUBSTITUTE(PIMExport!AS207,".",",")*1,PIMExport!AS207))</f>
        <v>0</v>
      </c>
      <c r="AT209" s="47">
        <f>IFERROR(PIMExport!AT207*1,IFERROR(SUBSTITUTE(PIMExport!AT207,".",",")*1,PIMExport!AT207))</f>
        <v>0</v>
      </c>
      <c r="AU209" s="47">
        <f>IFERROR(PIMExport!AU207*1,IFERROR(SUBSTITUTE(PIMExport!AU207,".",",")*1,PIMExport!AU207))</f>
        <v>0</v>
      </c>
      <c r="AV209" s="47">
        <f>IFERROR(PIMExport!AV207*1,IFERROR(SUBSTITUTE(PIMExport!AV207,".",",")*1,PIMExport!AV207))</f>
        <v>0</v>
      </c>
      <c r="AW209" s="47">
        <f>IFERROR(PIMExport!AW207*1,IFERROR(SUBSTITUTE(PIMExport!AW207,".",",")*1,PIMExport!AW207))</f>
        <v>0</v>
      </c>
      <c r="AX209" s="47">
        <f>IFERROR(PIMExport!AX207*1,IFERROR(SUBSTITUTE(PIMExport!AX207,".",",")*1,PIMExport!AX207))</f>
        <v>0</v>
      </c>
      <c r="AY209" s="47">
        <f>IFERROR(PIMExport!AY207*1,IFERROR(SUBSTITUTE(PIMExport!AY207,".",",")*1,PIMExport!AY207))</f>
        <v>0</v>
      </c>
      <c r="AZ209" s="47">
        <f>IFERROR(PIMExport!AZ207*1,IFERROR(SUBSTITUTE(PIMExport!AZ207,".",",")*1,PIMExport!AZ207))</f>
        <v>18600</v>
      </c>
      <c r="BA209" s="47">
        <f>IFERROR(PIMExport!BA207*1,IFERROR(SUBSTITUTE(PIMExport!BA207,".",",")*1,PIMExport!BA207))</f>
        <v>0</v>
      </c>
      <c r="BB209" s="47">
        <f>IFERROR(PIMExport!BB207*1,IFERROR(SUBSTITUTE(PIMExport!BB207,".",",")*1,PIMExport!BB207))</f>
        <v>0</v>
      </c>
      <c r="BC209" s="47">
        <f>IFERROR(PIMExport!BC207*1,IFERROR(SUBSTITUTE(PIMExport!BC207,".",",")*1,PIMExport!BC207))</f>
        <v>0</v>
      </c>
      <c r="BD209" s="47">
        <f>IFERROR(PIMExport!BD207*1,IFERROR(SUBSTITUTE(PIMExport!BD207,".",",")*1,PIMExport!BD207))</f>
        <v>0</v>
      </c>
      <c r="BE209" s="47">
        <f>IFERROR(PIMExport!BE207*1,IFERROR(SUBSTITUTE(PIMExport!BE207,".",",")*1,PIMExport!BE207))</f>
        <v>0</v>
      </c>
      <c r="BF209" s="47">
        <f>IFERROR(PIMExport!BF207*1,IFERROR(SUBSTITUTE(PIMExport!BF207,".",",")*1,PIMExport!BF207))</f>
        <v>88</v>
      </c>
      <c r="BG209" s="47">
        <f>IFERROR(PIMExport!BG207*1,IFERROR(SUBSTITUTE(PIMExport!BG207,".",",")*1,PIMExport!BG207))</f>
        <v>308</v>
      </c>
      <c r="BH209" s="47">
        <f>IFERROR(PIMExport!BH207*1,IFERROR(SUBSTITUTE(PIMExport!BH207,".",",")*1,PIMExport!BH207))</f>
        <v>0</v>
      </c>
      <c r="BI209" s="47">
        <f>IFERROR(PIMExport!BI207*1,IFERROR(SUBSTITUTE(PIMExport!BI207,".",",")*1,PIMExport!BI207))</f>
        <v>0</v>
      </c>
      <c r="BJ209" s="47">
        <f>IFERROR(PIMExport!BJ207*1,IFERROR(SUBSTITUTE(PIMExport!BJ207,".",",")*1,PIMExport!BJ207))</f>
        <v>0</v>
      </c>
      <c r="BK209" s="47">
        <f>IFERROR(PIMExport!BK207*1,IFERROR(SUBSTITUTE(PIMExport!BK207,".",",")*1,PIMExport!BK207))</f>
        <v>0</v>
      </c>
      <c r="BL209" s="47">
        <f>IFERROR(PIMExport!BL207*1,IFERROR(SUBSTITUTE(PIMExport!BL207,".",",")*1,PIMExport!BL207))</f>
        <v>0</v>
      </c>
      <c r="BM209" s="47">
        <f>IFERROR(PIMExport!BM207*1,IFERROR(SUBSTITUTE(PIMExport!BM207,".",",")*1,PIMExport!BM207))</f>
        <v>0</v>
      </c>
      <c r="BN209" s="47">
        <f>IFERROR(PIMExport!BN207*1,IFERROR(SUBSTITUTE(PIMExport!BN207,".",",")*1,PIMExport!BN207))</f>
        <v>0</v>
      </c>
      <c r="BO209" s="47">
        <f>IFERROR(PIMExport!BO207*1,IFERROR(SUBSTITUTE(PIMExport!BO207,".",",")*1,PIMExport!BO207))</f>
        <v>0</v>
      </c>
      <c r="BP209" s="47">
        <f>IFERROR(PIMExport!BP207*1,IFERROR(SUBSTITUTE(PIMExport!BP207,".",",")*1,PIMExport!BP207))</f>
        <v>0</v>
      </c>
      <c r="BQ209" s="47">
        <f>IFERROR(PIMExport!BQ207*1,IFERROR(SUBSTITUTE(PIMExport!BQ207,".",",")*1,PIMExport!BQ207))</f>
        <v>0</v>
      </c>
      <c r="BR209" s="47">
        <f>IFERROR(PIMExport!BR207*1,IFERROR(SUBSTITUTE(PIMExport!BR207,".",",")*1,PIMExport!BR207))</f>
        <v>0</v>
      </c>
      <c r="BS209" s="47">
        <f>IFERROR(PIMExport!BS207*1,IFERROR(SUBSTITUTE(PIMExport!BS207,".",",")*1,PIMExport!BS207))</f>
        <v>0</v>
      </c>
      <c r="BT209" s="47">
        <f>IFERROR(PIMExport!BT207*1,IFERROR(SUBSTITUTE(PIMExport!BT207,".",",")*1,PIMExport!BT207))</f>
        <v>0</v>
      </c>
      <c r="BU209" s="47">
        <f>IFERROR(PIMExport!BU207*1,IFERROR(SUBSTITUTE(PIMExport!BU207,".",",")*1,PIMExport!BU207))</f>
        <v>0</v>
      </c>
      <c r="BV209" s="47">
        <f>IFERROR(PIMExport!BV207*1,IFERROR(SUBSTITUTE(PIMExport!BV207,".",",")*1,PIMExport!BV207))</f>
        <v>0</v>
      </c>
      <c r="BW209" s="47">
        <f>IFERROR(PIMExport!BW207*1,IFERROR(SUBSTITUTE(PIMExport!BW207,".",",")*1,PIMExport!BW207))</f>
        <v>0</v>
      </c>
      <c r="BX209" s="47">
        <f>IFERROR(PIMExport!BX207*1,IFERROR(SUBSTITUTE(PIMExport!BX207,".",",")*1,PIMExport!BX207))</f>
        <v>0</v>
      </c>
      <c r="BY209" s="47">
        <f>IFERROR(PIMExport!BY207*1,IFERROR(SUBSTITUTE(PIMExport!BY207,".",",")*1,PIMExport!BY207))</f>
        <v>0</v>
      </c>
      <c r="BZ209" s="47">
        <f>IFERROR(PIMExport!BZ207*1,IFERROR(SUBSTITUTE(PIMExport!BZ207,".",",")*1,PIMExport!BZ207))</f>
        <v>0</v>
      </c>
      <c r="CA209" s="47">
        <f>IFERROR(PIMExport!CA207*1,IFERROR(SUBSTITUTE(PIMExport!CA207,".",",")*1,PIMExport!CA207))</f>
        <v>0</v>
      </c>
      <c r="CB209" s="47">
        <f>IFERROR(PIMExport!CB207*1,IFERROR(SUBSTITUTE(PIMExport!CB207,".",",")*1,PIMExport!CB207))</f>
        <v>0</v>
      </c>
      <c r="CC209" s="47">
        <f>IFERROR(PIMExport!CC207*1,IFERROR(SUBSTITUTE(PIMExport!CC207,".",",")*1,PIMExport!CC207))</f>
        <v>0</v>
      </c>
      <c r="CD209" s="47">
        <f>IFERROR(PIMExport!CD207*1,IFERROR(SUBSTITUTE(PIMExport!CD207,".",",")*1,PIMExport!CD207))</f>
        <v>0</v>
      </c>
      <c r="CE209" s="47">
        <f>IFERROR(PIMExport!CE207*1,IFERROR(SUBSTITUTE(PIMExport!CE207,".",",")*1,PIMExport!CE207))</f>
        <v>0</v>
      </c>
      <c r="CF209" s="47">
        <f>IFERROR(PIMExport!CF207*1,IFERROR(SUBSTITUTE(PIMExport!CF207,".",",")*1,PIMExport!CF207))</f>
        <v>0</v>
      </c>
      <c r="CG209" s="47">
        <f>IFERROR(PIMExport!CG207*1,IFERROR(SUBSTITUTE(PIMExport!CG207,".",",")*1,PIMExport!CG207))</f>
        <v>0</v>
      </c>
      <c r="CH209" s="47">
        <f>IFERROR(PIMExport!CH207*1,IFERROR(SUBSTITUTE(PIMExport!CH207,".",",")*1,PIMExport!CH207))</f>
        <v>0</v>
      </c>
      <c r="CI209" s="47">
        <f>IFERROR(PIMExport!CI207*1,IFERROR(SUBSTITUTE(PIMExport!CI207,".",",")*1,PIMExport!CI207))</f>
        <v>0</v>
      </c>
      <c r="CJ209" s="47">
        <f>IFERROR(PIMExport!CJ207*1,IFERROR(SUBSTITUTE(PIMExport!CJ207,".",",")*1,PIMExport!CJ207))</f>
        <v>0</v>
      </c>
      <c r="CK209" s="47">
        <f>IFERROR(PIMExport!CK207*1,IFERROR(SUBSTITUTE(PIMExport!CK207,".",",")*1,PIMExport!CK207))</f>
        <v>0</v>
      </c>
      <c r="CL209" s="47">
        <f>IFERROR(PIMExport!CL207*1,IFERROR(SUBSTITUTE(PIMExport!CL207,".",",")*1,PIMExport!CL207))</f>
        <v>0</v>
      </c>
      <c r="CM209" s="47">
        <f>IFERROR(PIMExport!CM207*1,IFERROR(SUBSTITUTE(PIMExport!CM207,".",",")*1,PIMExport!CM207))</f>
        <v>0</v>
      </c>
      <c r="CN209" s="47">
        <f>IFERROR(PIMExport!CN207*1,IFERROR(SUBSTITUTE(PIMExport!CN207,".",",")*1,PIMExport!CN207))</f>
        <v>0</v>
      </c>
      <c r="CO209" s="47">
        <f>IFERROR(PIMExport!CO207*1,IFERROR(SUBSTITUTE(PIMExport!CO207,".",",")*1,PIMExport!CO207))</f>
        <v>0</v>
      </c>
      <c r="CP209" s="47">
        <f>IFERROR(PIMExport!CP207*1,IFERROR(SUBSTITUTE(PIMExport!CP207,".",",")*1,PIMExport!CP207))</f>
        <v>0</v>
      </c>
      <c r="CQ209" s="47">
        <f>IFERROR(PIMExport!CQ207*1,IFERROR(SUBSTITUTE(PIMExport!CQ207,".",",")*1,PIMExport!CQ207))</f>
        <v>0</v>
      </c>
      <c r="CR209" s="47">
        <f>IFERROR(PIMExport!CR207*1,IFERROR(SUBSTITUTE(PIMExport!CR207,".",",")*1,PIMExport!CR207))</f>
        <v>0</v>
      </c>
      <c r="CS209" s="47">
        <f>IFERROR(PIMExport!CS207*1,IFERROR(SUBSTITUTE(PIMExport!CS207,".",",")*1,PIMExport!CS207))</f>
        <v>0</v>
      </c>
      <c r="CT209" s="47">
        <f>IFERROR(PIMExport!CT207*1,IFERROR(SUBSTITUTE(PIMExport!CT207,".",",")*1,PIMExport!CT207))</f>
        <v>0</v>
      </c>
      <c r="CU209" s="47">
        <f>IFERROR(PIMExport!CU207*1,IFERROR(SUBSTITUTE(PIMExport!CU207,".",",")*1,PIMExport!CU207))</f>
        <v>25</v>
      </c>
      <c r="CV209" s="47">
        <f>IFERROR(PIMExport!CV207*1,IFERROR(SUBSTITUTE(PIMExport!CV207,".",",")*1,PIMExport!CV207))</f>
        <v>11800</v>
      </c>
      <c r="CW209" s="47">
        <f>IFERROR(PIMExport!CW207*1,IFERROR(SUBSTITUTE(PIMExport!CW207,".",",")*1,PIMExport!CW207))</f>
        <v>2.5000000000000001E-4</v>
      </c>
      <c r="CX209" s="47">
        <f>IFERROR(PIMExport!CX207*1,IFERROR(SUBSTITUTE(PIMExport!CX207,".",",")*1,PIMExport!CX207))</f>
        <v>0</v>
      </c>
      <c r="CY209" s="47">
        <f>IFERROR(PIMExport!CY207*1,IFERROR(SUBSTITUTE(PIMExport!CY207,".",",")*1,PIMExport!CY207))</f>
        <v>0</v>
      </c>
      <c r="CZ209" s="47">
        <f>IFERROR(PIMExport!CZ207*1,IFERROR(SUBSTITUTE(PIMExport!CZ207,".",",")*1,PIMExport!CZ207))</f>
        <v>18600</v>
      </c>
      <c r="DA209" s="47">
        <f>IFERROR(PIMExport!DA207*1,IFERROR(SUBSTITUTE(PIMExport!DA207,".",",")*1,PIMExport!DA207))</f>
        <v>500</v>
      </c>
      <c r="DB209" s="47">
        <f>IFERROR(PIMExport!DB207*1,IFERROR(SUBSTITUTE(PIMExport!DB207,".",",")*1,PIMExport!DB207))</f>
        <v>267</v>
      </c>
      <c r="DC209" s="47">
        <f>IFERROR(PIMExport!DC207*1,IFERROR(SUBSTITUTE(PIMExport!DC207,".",",")*1,PIMExport!DC207))</f>
        <v>23.35</v>
      </c>
      <c r="DD209" s="47">
        <f>IFERROR(PIMExport!DD207*1,IFERROR(SUBSTITUTE(PIMExport!DD207,".",",")*1,PIMExport!DD207))</f>
        <v>0</v>
      </c>
      <c r="DE209" s="47">
        <f>IFERROR(PIMExport!DE207*1,IFERROR(SUBSTITUTE(PIMExport!DE207,".",",")*1,PIMExport!DE207))</f>
        <v>0</v>
      </c>
      <c r="DF209" s="47">
        <f>IFERROR(PIMExport!DF207*1,IFERROR(SUBSTITUTE(PIMExport!DF207,".",",")*1,PIMExport!DF207))</f>
        <v>0</v>
      </c>
      <c r="DG209" s="47">
        <f>IFERROR(PIMExport!DG207*1,IFERROR(SUBSTITUTE(PIMExport!DG207,".",",")*1,PIMExport!DG207))</f>
        <v>0</v>
      </c>
      <c r="DH209" s="47" t="str">
        <f>IFERROR(PIMExport!DH207*1,IFERROR(SUBSTITUTE(PIMExport!DH207,".",",")*1,PIMExport!DH207))</f>
        <v>Equal to or better than 0.100 mm</v>
      </c>
      <c r="DI209" s="47">
        <f>IFERROR(PIMExport!DI207*1,IFERROR(SUBSTITUTE(PIMExport!DI207,".",",")*1,PIMExport!DI207))</f>
        <v>0</v>
      </c>
      <c r="DJ209" s="47" t="str">
        <f>IFERROR(PIMExport!DJ207*1,IFERROR(SUBSTITUTE(PIMExport!DJ207,".",",")*1,PIMExport!DJ207))</f>
        <v>108 x 100 mm</v>
      </c>
      <c r="DK209" s="47" t="str">
        <f>IFERROR(PIMExport!DK207*1,IFERROR(SUBSTITUTE(PIMExport!DK207,".",",")*1,PIMExport!DK207))</f>
        <v>25 mm</v>
      </c>
      <c r="DL209" s="47">
        <f>IFERROR(PIMExport!DL207*1,IFERROR(SUBSTITUTE(PIMExport!DL207,".",",")*1,PIMExport!DL207))</f>
        <v>306</v>
      </c>
      <c r="DM209" s="47">
        <f>IFERROR(PIMExport!DM207*1,IFERROR(SUBSTITUTE(PIMExport!DM207,".",",")*1,PIMExport!DM207))</f>
        <v>6308</v>
      </c>
      <c r="DN209" s="47">
        <f>IFERROR(PIMExport!DN207*1,IFERROR(SUBSTITUTE(PIMExport!DN207,".",",")*1,PIMExport!DN207))</f>
        <v>0</v>
      </c>
      <c r="DO209" s="47">
        <f>IFERROR(PIMExport!DO207*1,IFERROR(SUBSTITUTE(PIMExport!DO207,".",",")*1,PIMExport!DO207))</f>
        <v>0</v>
      </c>
    </row>
    <row r="210" spans="1:119">
      <c r="A210" s="47" t="str">
        <f>IFERROR(PIMExport!A208*1,IFERROR(SUBSTITUTE(PIMExport!A208,".",",")*1,PIMExport!A208))</f>
        <v>MF10S10Z350_D</v>
      </c>
      <c r="B210" s="47" t="str">
        <f>IFERROR(PIMExport!B208*1,IFERROR(SUBSTITUTE(PIMExport!B208,".",",")*1,PIMExport!B208))</f>
        <v>BallScrew</v>
      </c>
      <c r="C210" s="47" t="str">
        <f>IFERROR(PIMExport!C208*1,IFERROR(SUBSTITUTE(PIMExport!C208,".",",")*1,PIMExport!C208))</f>
        <v>Ball Guide</v>
      </c>
      <c r="D210" s="47">
        <f>IFERROR(PIMExport!D208*1,IFERROR(SUBSTITUTE(PIMExport!D208,".",",")*1,PIMExport!D208))</f>
        <v>5058</v>
      </c>
      <c r="E210" s="47">
        <f>IFERROR(PIMExport!E208*1,IFERROR(SUBSTITUTE(PIMExport!E208,".",",")*1,PIMExport!E208))</f>
        <v>4</v>
      </c>
      <c r="F210" s="47">
        <f>IFERROR(PIMExport!F208*1,IFERROR(SUBSTITUTE(PIMExport!F208,".",",")*1,PIMExport!F208))</f>
        <v>4.42</v>
      </c>
      <c r="G210" s="47">
        <f>IFERROR(PIMExport!G208*1,IFERROR(SUBSTITUTE(PIMExport!G208,".",",")*1,PIMExport!G208))</f>
        <v>14.4</v>
      </c>
      <c r="H210" s="47">
        <f>IFERROR(PIMExport!H208*1,IFERROR(SUBSTITUTE(PIMExport!H208,".",",")*1,PIMExport!H208))</f>
        <v>1.72</v>
      </c>
      <c r="I210" s="47">
        <f>IFERROR(PIMExport!I208*1,IFERROR(SUBSTITUTE(PIMExport!I208,".",",")*1,PIMExport!I208))</f>
        <v>350</v>
      </c>
      <c r="J210" s="47">
        <f>IFERROR(PIMExport!J208*1,IFERROR(SUBSTITUTE(PIMExport!J208,".",",")*1,PIMExport!J208))</f>
        <v>22</v>
      </c>
      <c r="K210" s="47">
        <f>IFERROR(PIMExport!K208*1,IFERROR(SUBSTITUTE(PIMExport!K208,".",",")*1,PIMExport!K208))</f>
        <v>69</v>
      </c>
      <c r="L210" s="47">
        <f>IFERROR(PIMExport!L208*1,IFERROR(SUBSTITUTE(PIMExport!L208,".",",")*1,PIMExport!L208))</f>
        <v>1.63E-4</v>
      </c>
      <c r="M210" s="47">
        <f>IFERROR(PIMExport!M208*1,IFERROR(SUBSTITUTE(PIMExport!M208,".",",")*1,PIMExport!M208))</f>
        <v>0.9</v>
      </c>
      <c r="N210" s="47">
        <f>IFERROR(PIMExport!N208*1,IFERROR(SUBSTITUTE(PIMExport!N208,".",",")*1,PIMExport!N208))</f>
        <v>99999</v>
      </c>
      <c r="O210" s="47">
        <f>IFERROR(PIMExport!O208*1,IFERROR(SUBSTITUTE(PIMExport!O208,".",",")*1,PIMExport!O208))</f>
        <v>99999</v>
      </c>
      <c r="P210" s="47">
        <f>IFERROR(PIMExport!P208*1,IFERROR(SUBSTITUTE(PIMExport!P208,".",",")*1,PIMExport!P208))</f>
        <v>500</v>
      </c>
      <c r="Q210" s="47">
        <f>IFERROR(PIMExport!Q208*1,IFERROR(SUBSTITUTE(PIMExport!Q208,".",",")*1,PIMExport!Q208))</f>
        <v>0.16</v>
      </c>
      <c r="R210" s="47">
        <f>IFERROR(PIMExport!R208*1,IFERROR(SUBSTITUTE(PIMExport!R208,".",",")*1,PIMExport!R208))</f>
        <v>0.16</v>
      </c>
      <c r="S210" s="47">
        <f>IFERROR(PIMExport!S208*1,IFERROR(SUBSTITUTE(PIMExport!S208,".",",")*1,PIMExport!S208))</f>
        <v>0.16</v>
      </c>
      <c r="T210" s="47">
        <f>IFERROR(PIMExport!T208*1,IFERROR(SUBSTITUTE(PIMExport!T208,".",",")*1,PIMExport!T208))</f>
        <v>2</v>
      </c>
      <c r="U210" s="47">
        <f>IFERROR(PIMExport!U208*1,IFERROR(SUBSTITUTE(PIMExport!U208,".",",")*1,PIMExport!U208))</f>
        <v>0.02</v>
      </c>
      <c r="V210" s="47">
        <f>IFERROR(PIMExport!V208*1,IFERROR(SUBSTITUTE(PIMExport!V208,".",",")*1,PIMExport!V208))</f>
        <v>0</v>
      </c>
      <c r="W210" s="47">
        <f>IFERROR(PIMExport!W208*1,IFERROR(SUBSTITUTE(PIMExport!W208,".",",")*1,PIMExport!W208))</f>
        <v>0</v>
      </c>
      <c r="X210" s="47">
        <f>IFERROR(PIMExport!X208*1,IFERROR(SUBSTITUTE(PIMExport!X208,".",",")*1,PIMExport!X208))</f>
        <v>0</v>
      </c>
      <c r="Y210" s="47">
        <f>IFERROR(PIMExport!Y208*1,IFERROR(SUBSTITUTE(PIMExport!Y208,".",",")*1,PIMExport!Y208))</f>
        <v>5000</v>
      </c>
      <c r="Z210" s="47">
        <f>IFERROR(PIMExport!Z208*1,IFERROR(SUBSTITUTE(PIMExport!Z208,".",",")*1,PIMExport!Z208))</f>
        <v>0</v>
      </c>
      <c r="AA210" s="47">
        <f>IFERROR(PIMExport!AA208*1,IFERROR(SUBSTITUTE(PIMExport!AA208,".",",")*1,PIMExport!AA208))</f>
        <v>0</v>
      </c>
      <c r="AB210" s="47">
        <f>IFERROR(PIMExport!AB208*1,IFERROR(SUBSTITUTE(PIMExport!AB208,".",",")*1,PIMExport!AB208))</f>
        <v>0</v>
      </c>
      <c r="AC210" s="47">
        <f>IFERROR(PIMExport!AC208*1,IFERROR(SUBSTITUTE(PIMExport!AC208,".",",")*1,PIMExport!AC208))</f>
        <v>0</v>
      </c>
      <c r="AD210" s="47">
        <f>IFERROR(PIMExport!AD208*1,IFERROR(SUBSTITUTE(PIMExport!AD208,".",",")*1,PIMExport!AD208))</f>
        <v>0</v>
      </c>
      <c r="AE210" s="47">
        <f>IFERROR(PIMExport!AE208*1,IFERROR(SUBSTITUTE(PIMExport!AE208,".",",")*1,PIMExport!AE208))</f>
        <v>3750</v>
      </c>
      <c r="AF210" s="47">
        <f>IFERROR(PIMExport!AF208*1,IFERROR(SUBSTITUTE(PIMExport!AF208,".",",")*1,PIMExport!AF208))</f>
        <v>3750</v>
      </c>
      <c r="AG210" s="47">
        <f>IFERROR(PIMExport!AG208*1,IFERROR(SUBSTITUTE(PIMExport!AG208,".",",")*1,PIMExport!AG208))</f>
        <v>60</v>
      </c>
      <c r="AH210" s="47">
        <f>IFERROR(PIMExport!AH208*1,IFERROR(SUBSTITUTE(PIMExport!AH208,".",",")*1,PIMExport!AH208))</f>
        <v>0</v>
      </c>
      <c r="AI210" s="47">
        <f>IFERROR(PIMExport!AI208*1,IFERROR(SUBSTITUTE(PIMExport!AI208,".",",")*1,PIMExport!AI208))</f>
        <v>0</v>
      </c>
      <c r="AJ210" s="47">
        <f>IFERROR(PIMExport!AJ208*1,IFERROR(SUBSTITUTE(PIMExport!AJ208,".",",")*1,PIMExport!AJ208))</f>
        <v>3.75</v>
      </c>
      <c r="AK210" s="47">
        <f>IFERROR(PIMExport!AK208*1,IFERROR(SUBSTITUTE(PIMExport!AK208,".",",")*1,PIMExport!AK208))</f>
        <v>3.75</v>
      </c>
      <c r="AL210" s="47">
        <f>IFERROR(PIMExport!AL208*1,IFERROR(SUBSTITUTE(PIMExport!AL208,".",",")*1,PIMExport!AL208))</f>
        <v>0.5</v>
      </c>
      <c r="AM210" s="47">
        <f>IFERROR(PIMExport!AM208*1,IFERROR(SUBSTITUTE(PIMExport!AM208,".",",")*1,PIMExport!AM208))</f>
        <v>8</v>
      </c>
      <c r="AN210" s="47">
        <f>IFERROR(PIMExport!AN208*1,IFERROR(SUBSTITUTE(PIMExport!AN208,".",",")*1,PIMExport!AN208))</f>
        <v>2</v>
      </c>
      <c r="AO210" s="47">
        <f>IFERROR(PIMExport!AO208*1,IFERROR(SUBSTITUTE(PIMExport!AO208,".",",")*1,PIMExport!AO208))</f>
        <v>41000</v>
      </c>
      <c r="AP210" s="47">
        <f>IFERROR(PIMExport!AP208*1,IFERROR(SUBSTITUTE(PIMExport!AP208,".",",")*1,PIMExport!AP208))</f>
        <v>0</v>
      </c>
      <c r="AQ210" s="47">
        <f>IFERROR(PIMExport!AQ208*1,IFERROR(SUBSTITUTE(PIMExport!AQ208,".",",")*1,PIMExport!AQ208))</f>
        <v>0</v>
      </c>
      <c r="AR210" s="47">
        <f>IFERROR(PIMExport!AR208*1,IFERROR(SUBSTITUTE(PIMExport!AR208,".",",")*1,PIMExport!AR208))</f>
        <v>0</v>
      </c>
      <c r="AS210" s="47">
        <f>IFERROR(PIMExport!AS208*1,IFERROR(SUBSTITUTE(PIMExport!AS208,".",",")*1,PIMExport!AS208))</f>
        <v>0</v>
      </c>
      <c r="AT210" s="47">
        <f>IFERROR(PIMExport!AT208*1,IFERROR(SUBSTITUTE(PIMExport!AT208,".",",")*1,PIMExport!AT208))</f>
        <v>0</v>
      </c>
      <c r="AU210" s="47">
        <f>IFERROR(PIMExport!AU208*1,IFERROR(SUBSTITUTE(PIMExport!AU208,".",",")*1,PIMExport!AU208))</f>
        <v>0</v>
      </c>
      <c r="AV210" s="47">
        <f>IFERROR(PIMExport!AV208*1,IFERROR(SUBSTITUTE(PIMExport!AV208,".",",")*1,PIMExport!AV208))</f>
        <v>0</v>
      </c>
      <c r="AW210" s="47">
        <f>IFERROR(PIMExport!AW208*1,IFERROR(SUBSTITUTE(PIMExport!AW208,".",",")*1,PIMExport!AW208))</f>
        <v>0</v>
      </c>
      <c r="AX210" s="47">
        <f>IFERROR(PIMExport!AX208*1,IFERROR(SUBSTITUTE(PIMExport!AX208,".",",")*1,PIMExport!AX208))</f>
        <v>0</v>
      </c>
      <c r="AY210" s="47">
        <f>IFERROR(PIMExport!AY208*1,IFERROR(SUBSTITUTE(PIMExport!AY208,".",",")*1,PIMExport!AY208))</f>
        <v>0</v>
      </c>
      <c r="AZ210" s="47">
        <f>IFERROR(PIMExport!AZ208*1,IFERROR(SUBSTITUTE(PIMExport!AZ208,".",",")*1,PIMExport!AZ208))</f>
        <v>18600</v>
      </c>
      <c r="BA210" s="47">
        <f>IFERROR(PIMExport!BA208*1,IFERROR(SUBSTITUTE(PIMExport!BA208,".",",")*1,PIMExport!BA208))</f>
        <v>0</v>
      </c>
      <c r="BB210" s="47">
        <f>IFERROR(PIMExport!BB208*1,IFERROR(SUBSTITUTE(PIMExport!BB208,".",",")*1,PIMExport!BB208))</f>
        <v>0</v>
      </c>
      <c r="BC210" s="47">
        <f>IFERROR(PIMExport!BC208*1,IFERROR(SUBSTITUTE(PIMExport!BC208,".",",")*1,PIMExport!BC208))</f>
        <v>0</v>
      </c>
      <c r="BD210" s="47">
        <f>IFERROR(PIMExport!BD208*1,IFERROR(SUBSTITUTE(PIMExport!BD208,".",",")*1,PIMExport!BD208))</f>
        <v>0</v>
      </c>
      <c r="BE210" s="47">
        <f>IFERROR(PIMExport!BE208*1,IFERROR(SUBSTITUTE(PIMExport!BE208,".",",")*1,PIMExport!BE208))</f>
        <v>0</v>
      </c>
      <c r="BF210" s="47">
        <f>IFERROR(PIMExport!BF208*1,IFERROR(SUBSTITUTE(PIMExport!BF208,".",",")*1,PIMExport!BF208))</f>
        <v>88</v>
      </c>
      <c r="BG210" s="47">
        <f>IFERROR(PIMExport!BG208*1,IFERROR(SUBSTITUTE(PIMExport!BG208,".",",")*1,PIMExport!BG208))</f>
        <v>478</v>
      </c>
      <c r="BH210" s="47">
        <f>IFERROR(PIMExport!BH208*1,IFERROR(SUBSTITUTE(PIMExport!BH208,".",",")*1,PIMExport!BH208))</f>
        <v>0</v>
      </c>
      <c r="BI210" s="47">
        <f>IFERROR(PIMExport!BI208*1,IFERROR(SUBSTITUTE(PIMExport!BI208,".",",")*1,PIMExport!BI208))</f>
        <v>0</v>
      </c>
      <c r="BJ210" s="47">
        <f>IFERROR(PIMExport!BJ208*1,IFERROR(SUBSTITUTE(PIMExport!BJ208,".",",")*1,PIMExport!BJ208))</f>
        <v>0</v>
      </c>
      <c r="BK210" s="47">
        <f>IFERROR(PIMExport!BK208*1,IFERROR(SUBSTITUTE(PIMExport!BK208,".",",")*1,PIMExport!BK208))</f>
        <v>0</v>
      </c>
      <c r="BL210" s="47">
        <f>IFERROR(PIMExport!BL208*1,IFERROR(SUBSTITUTE(PIMExport!BL208,".",",")*1,PIMExport!BL208))</f>
        <v>0</v>
      </c>
      <c r="BM210" s="47">
        <f>IFERROR(PIMExport!BM208*1,IFERROR(SUBSTITUTE(PIMExport!BM208,".",",")*1,PIMExport!BM208))</f>
        <v>0</v>
      </c>
      <c r="BN210" s="47">
        <f>IFERROR(PIMExport!BN208*1,IFERROR(SUBSTITUTE(PIMExport!BN208,".",",")*1,PIMExport!BN208))</f>
        <v>0</v>
      </c>
      <c r="BO210" s="47">
        <f>IFERROR(PIMExport!BO208*1,IFERROR(SUBSTITUTE(PIMExport!BO208,".",",")*1,PIMExport!BO208))</f>
        <v>0</v>
      </c>
      <c r="BP210" s="47">
        <f>IFERROR(PIMExport!BP208*1,IFERROR(SUBSTITUTE(PIMExport!BP208,".",",")*1,PIMExport!BP208))</f>
        <v>0</v>
      </c>
      <c r="BQ210" s="47">
        <f>IFERROR(PIMExport!BQ208*1,IFERROR(SUBSTITUTE(PIMExport!BQ208,".",",")*1,PIMExport!BQ208))</f>
        <v>0</v>
      </c>
      <c r="BR210" s="47">
        <f>IFERROR(PIMExport!BR208*1,IFERROR(SUBSTITUTE(PIMExport!BR208,".",",")*1,PIMExport!BR208))</f>
        <v>0</v>
      </c>
      <c r="BS210" s="47">
        <f>IFERROR(PIMExport!BS208*1,IFERROR(SUBSTITUTE(PIMExport!BS208,".",",")*1,PIMExport!BS208))</f>
        <v>0</v>
      </c>
      <c r="BT210" s="47">
        <f>IFERROR(PIMExport!BT208*1,IFERROR(SUBSTITUTE(PIMExport!BT208,".",",")*1,PIMExport!BT208))</f>
        <v>0</v>
      </c>
      <c r="BU210" s="47">
        <f>IFERROR(PIMExport!BU208*1,IFERROR(SUBSTITUTE(PIMExport!BU208,".",",")*1,PIMExport!BU208))</f>
        <v>0</v>
      </c>
      <c r="BV210" s="47">
        <f>IFERROR(PIMExport!BV208*1,IFERROR(SUBSTITUTE(PIMExport!BV208,".",",")*1,PIMExport!BV208))</f>
        <v>0</v>
      </c>
      <c r="BW210" s="47">
        <f>IFERROR(PIMExport!BW208*1,IFERROR(SUBSTITUTE(PIMExport!BW208,".",",")*1,PIMExport!BW208))</f>
        <v>0</v>
      </c>
      <c r="BX210" s="47">
        <f>IFERROR(PIMExport!BX208*1,IFERROR(SUBSTITUTE(PIMExport!BX208,".",",")*1,PIMExport!BX208))</f>
        <v>0</v>
      </c>
      <c r="BY210" s="47">
        <f>IFERROR(PIMExport!BY208*1,IFERROR(SUBSTITUTE(PIMExport!BY208,".",",")*1,PIMExport!BY208))</f>
        <v>0</v>
      </c>
      <c r="BZ210" s="47">
        <f>IFERROR(PIMExport!BZ208*1,IFERROR(SUBSTITUTE(PIMExport!BZ208,".",",")*1,PIMExport!BZ208))</f>
        <v>0</v>
      </c>
      <c r="CA210" s="47">
        <f>IFERROR(PIMExport!CA208*1,IFERROR(SUBSTITUTE(PIMExport!CA208,".",",")*1,PIMExport!CA208))</f>
        <v>0</v>
      </c>
      <c r="CB210" s="47">
        <f>IFERROR(PIMExport!CB208*1,IFERROR(SUBSTITUTE(PIMExport!CB208,".",",")*1,PIMExport!CB208))</f>
        <v>0</v>
      </c>
      <c r="CC210" s="47">
        <f>IFERROR(PIMExport!CC208*1,IFERROR(SUBSTITUTE(PIMExport!CC208,".",",")*1,PIMExport!CC208))</f>
        <v>0</v>
      </c>
      <c r="CD210" s="47">
        <f>IFERROR(PIMExport!CD208*1,IFERROR(SUBSTITUTE(PIMExport!CD208,".",",")*1,PIMExport!CD208))</f>
        <v>0</v>
      </c>
      <c r="CE210" s="47">
        <f>IFERROR(PIMExport!CE208*1,IFERROR(SUBSTITUTE(PIMExport!CE208,".",",")*1,PIMExport!CE208))</f>
        <v>0</v>
      </c>
      <c r="CF210" s="47">
        <f>IFERROR(PIMExport!CF208*1,IFERROR(SUBSTITUTE(PIMExport!CF208,".",",")*1,PIMExport!CF208))</f>
        <v>0</v>
      </c>
      <c r="CG210" s="47">
        <f>IFERROR(PIMExport!CG208*1,IFERROR(SUBSTITUTE(PIMExport!CG208,".",",")*1,PIMExport!CG208))</f>
        <v>0</v>
      </c>
      <c r="CH210" s="47">
        <f>IFERROR(PIMExport!CH208*1,IFERROR(SUBSTITUTE(PIMExport!CH208,".",",")*1,PIMExport!CH208))</f>
        <v>0</v>
      </c>
      <c r="CI210" s="47">
        <f>IFERROR(PIMExport!CI208*1,IFERROR(SUBSTITUTE(PIMExport!CI208,".",",")*1,PIMExport!CI208))</f>
        <v>0</v>
      </c>
      <c r="CJ210" s="47">
        <f>IFERROR(PIMExport!CJ208*1,IFERROR(SUBSTITUTE(PIMExport!CJ208,".",",")*1,PIMExport!CJ208))</f>
        <v>0</v>
      </c>
      <c r="CK210" s="47">
        <f>IFERROR(PIMExport!CK208*1,IFERROR(SUBSTITUTE(PIMExport!CK208,".",",")*1,PIMExport!CK208))</f>
        <v>0</v>
      </c>
      <c r="CL210" s="47">
        <f>IFERROR(PIMExport!CL208*1,IFERROR(SUBSTITUTE(PIMExport!CL208,".",",")*1,PIMExport!CL208))</f>
        <v>0</v>
      </c>
      <c r="CM210" s="47">
        <f>IFERROR(PIMExport!CM208*1,IFERROR(SUBSTITUTE(PIMExport!CM208,".",",")*1,PIMExport!CM208))</f>
        <v>0</v>
      </c>
      <c r="CN210" s="47">
        <f>IFERROR(PIMExport!CN208*1,IFERROR(SUBSTITUTE(PIMExport!CN208,".",",")*1,PIMExport!CN208))</f>
        <v>0</v>
      </c>
      <c r="CO210" s="47">
        <f>IFERROR(PIMExport!CO208*1,IFERROR(SUBSTITUTE(PIMExport!CO208,".",",")*1,PIMExport!CO208))</f>
        <v>0</v>
      </c>
      <c r="CP210" s="47">
        <f>IFERROR(PIMExport!CP208*1,IFERROR(SUBSTITUTE(PIMExport!CP208,".",",")*1,PIMExport!CP208))</f>
        <v>0</v>
      </c>
      <c r="CQ210" s="47">
        <f>IFERROR(PIMExport!CQ208*1,IFERROR(SUBSTITUTE(PIMExport!CQ208,".",",")*1,PIMExport!CQ208))</f>
        <v>0</v>
      </c>
      <c r="CR210" s="47">
        <f>IFERROR(PIMExport!CR208*1,IFERROR(SUBSTITUTE(PIMExport!CR208,".",",")*1,PIMExport!CR208))</f>
        <v>0</v>
      </c>
      <c r="CS210" s="47">
        <f>IFERROR(PIMExport!CS208*1,IFERROR(SUBSTITUTE(PIMExport!CS208,".",",")*1,PIMExport!CS208))</f>
        <v>0</v>
      </c>
      <c r="CT210" s="47">
        <f>IFERROR(PIMExport!CT208*1,IFERROR(SUBSTITUTE(PIMExport!CT208,".",",")*1,PIMExport!CT208))</f>
        <v>0</v>
      </c>
      <c r="CU210" s="47">
        <f>IFERROR(PIMExport!CU208*1,IFERROR(SUBSTITUTE(PIMExport!CU208,".",",")*1,PIMExport!CU208))</f>
        <v>10</v>
      </c>
      <c r="CV210" s="47">
        <f>IFERROR(PIMExport!CV208*1,IFERROR(SUBSTITUTE(PIMExport!CV208,".",",")*1,PIMExport!CV208))</f>
        <v>20600</v>
      </c>
      <c r="CW210" s="47">
        <f>IFERROR(PIMExport!CW208*1,IFERROR(SUBSTITUTE(PIMExport!CW208,".",",")*1,PIMExport!CW208))</f>
        <v>2.5000000000000001E-4</v>
      </c>
      <c r="CX210" s="47">
        <f>IFERROR(PIMExport!CX208*1,IFERROR(SUBSTITUTE(PIMExport!CX208,".",",")*1,PIMExport!CX208))</f>
        <v>0</v>
      </c>
      <c r="CY210" s="47">
        <f>IFERROR(PIMExport!CY208*1,IFERROR(SUBSTITUTE(PIMExport!CY208,".",",")*1,PIMExport!CY208))</f>
        <v>0</v>
      </c>
      <c r="CZ210" s="47">
        <f>IFERROR(PIMExport!CZ208*1,IFERROR(SUBSTITUTE(PIMExport!CZ208,".",",")*1,PIMExport!CZ208))</f>
        <v>18600</v>
      </c>
      <c r="DA210" s="47">
        <f>IFERROR(PIMExport!DA208*1,IFERROR(SUBSTITUTE(PIMExport!DA208,".",",")*1,PIMExport!DA208))</f>
        <v>500</v>
      </c>
      <c r="DB210" s="47">
        <f>IFERROR(PIMExport!DB208*1,IFERROR(SUBSTITUTE(PIMExport!DB208,".",",")*1,PIMExport!DB208))</f>
        <v>267</v>
      </c>
      <c r="DC210" s="47">
        <f>IFERROR(PIMExport!DC208*1,IFERROR(SUBSTITUTE(PIMExport!DC208,".",",")*1,PIMExport!DC208))</f>
        <v>23.35</v>
      </c>
      <c r="DD210" s="47">
        <f>IFERROR(PIMExport!DD208*1,IFERROR(SUBSTITUTE(PIMExport!DD208,".",",")*1,PIMExport!DD208))</f>
        <v>2</v>
      </c>
      <c r="DE210" s="47">
        <f>IFERROR(PIMExport!DE208*1,IFERROR(SUBSTITUTE(PIMExport!DE208,".",",")*1,PIMExport!DE208))</f>
        <v>0</v>
      </c>
      <c r="DF210" s="47">
        <f>IFERROR(PIMExport!DF208*1,IFERROR(SUBSTITUTE(PIMExport!DF208,".",",")*1,PIMExport!DF208))</f>
        <v>0</v>
      </c>
      <c r="DG210" s="47">
        <f>IFERROR(PIMExport!DG208*1,IFERROR(SUBSTITUTE(PIMExport!DG208,".",",")*1,PIMExport!DG208))</f>
        <v>0</v>
      </c>
      <c r="DH210" s="47" t="str">
        <f>IFERROR(PIMExport!DH208*1,IFERROR(SUBSTITUTE(PIMExport!DH208,".",",")*1,PIMExport!DH208))</f>
        <v>Equal to or better than 0.100 mm</v>
      </c>
      <c r="DI210" s="47">
        <f>IFERROR(PIMExport!DI208*1,IFERROR(SUBSTITUTE(PIMExport!DI208,".",",")*1,PIMExport!DI208))</f>
        <v>0</v>
      </c>
      <c r="DJ210" s="47" t="str">
        <f>IFERROR(PIMExport!DJ208*1,IFERROR(SUBSTITUTE(PIMExport!DJ208,".",",")*1,PIMExport!DJ208))</f>
        <v>108 x 100 mm</v>
      </c>
      <c r="DK210" s="47" t="str">
        <f>IFERROR(PIMExport!DK208*1,IFERROR(SUBSTITUTE(PIMExport!DK208,".",",")*1,PIMExport!DK208))</f>
        <v>25 mm</v>
      </c>
      <c r="DL210" s="47">
        <f>IFERROR(PIMExport!DL208*1,IFERROR(SUBSTITUTE(PIMExport!DL208,".",",")*1,PIMExport!DL208))</f>
        <v>656</v>
      </c>
      <c r="DM210" s="47">
        <f>IFERROR(PIMExport!DM208*1,IFERROR(SUBSTITUTE(PIMExport!DM208,".",",")*1,PIMExport!DM208))</f>
        <v>6478</v>
      </c>
      <c r="DN210" s="47">
        <f>IFERROR(PIMExport!DN208*1,IFERROR(SUBSTITUTE(PIMExport!DN208,".",",")*1,PIMExport!DN208))</f>
        <v>0</v>
      </c>
      <c r="DO210" s="47">
        <f>IFERROR(PIMExport!DO208*1,IFERROR(SUBSTITUTE(PIMExport!DO208,".",",")*1,PIMExport!DO208))</f>
        <v>0</v>
      </c>
    </row>
    <row r="211" spans="1:119">
      <c r="A211" s="47" t="str">
        <f>IFERROR(PIMExport!A209*1,IFERROR(SUBSTITUTE(PIMExport!A209,".",",")*1,PIMExport!A209))</f>
        <v>MF10S10Z350_S</v>
      </c>
      <c r="B211" s="47" t="str">
        <f>IFERROR(PIMExport!B209*1,IFERROR(SUBSTITUTE(PIMExport!B209,".",",")*1,PIMExport!B209))</f>
        <v>BallScrew</v>
      </c>
      <c r="C211" s="47" t="str">
        <f>IFERROR(PIMExport!C209*1,IFERROR(SUBSTITUTE(PIMExport!C209,".",",")*1,PIMExport!C209))</f>
        <v>Ball Guide</v>
      </c>
      <c r="D211" s="47">
        <f>IFERROR(PIMExport!D209*1,IFERROR(SUBSTITUTE(PIMExport!D209,".",",")*1,PIMExport!D209))</f>
        <v>5168</v>
      </c>
      <c r="E211" s="47">
        <f>IFERROR(PIMExport!E209*1,IFERROR(SUBSTITUTE(PIMExport!E209,".",",")*1,PIMExport!E209))</f>
        <v>4</v>
      </c>
      <c r="F211" s="47">
        <f>IFERROR(PIMExport!F209*1,IFERROR(SUBSTITUTE(PIMExport!F209,".",",")*1,PIMExport!F209))</f>
        <v>1.86</v>
      </c>
      <c r="G211" s="47">
        <f>IFERROR(PIMExport!G209*1,IFERROR(SUBSTITUTE(PIMExport!G209,".",",")*1,PIMExport!G209))</f>
        <v>14.4</v>
      </c>
      <c r="H211" s="47">
        <f>IFERROR(PIMExport!H209*1,IFERROR(SUBSTITUTE(PIMExport!H209,".",",")*1,PIMExport!H209))</f>
        <v>1.72</v>
      </c>
      <c r="I211" s="47">
        <f>IFERROR(PIMExport!I209*1,IFERROR(SUBSTITUTE(PIMExport!I209,".",",")*1,PIMExport!I209))</f>
        <v>350</v>
      </c>
      <c r="J211" s="47">
        <f>IFERROR(PIMExport!J209*1,IFERROR(SUBSTITUTE(PIMExport!J209,".",",")*1,PIMExport!J209))</f>
        <v>22</v>
      </c>
      <c r="K211" s="47">
        <f>IFERROR(PIMExport!K209*1,IFERROR(SUBSTITUTE(PIMExport!K209,".",",")*1,PIMExport!K209))</f>
        <v>69</v>
      </c>
      <c r="L211" s="47">
        <f>IFERROR(PIMExport!L209*1,IFERROR(SUBSTITUTE(PIMExport!L209,".",",")*1,PIMExport!L209))</f>
        <v>1.63E-4</v>
      </c>
      <c r="M211" s="47">
        <f>IFERROR(PIMExport!M209*1,IFERROR(SUBSTITUTE(PIMExport!M209,".",",")*1,PIMExport!M209))</f>
        <v>0.9</v>
      </c>
      <c r="N211" s="47">
        <f>IFERROR(PIMExport!N209*1,IFERROR(SUBSTITUTE(PIMExport!N209,".",",")*1,PIMExport!N209))</f>
        <v>99999</v>
      </c>
      <c r="O211" s="47">
        <f>IFERROR(PIMExport!O209*1,IFERROR(SUBSTITUTE(PIMExport!O209,".",",")*1,PIMExport!O209))</f>
        <v>99999</v>
      </c>
      <c r="P211" s="47">
        <f>IFERROR(PIMExport!P209*1,IFERROR(SUBSTITUTE(PIMExport!P209,".",",")*1,PIMExport!P209))</f>
        <v>500</v>
      </c>
      <c r="Q211" s="47">
        <f>IFERROR(PIMExport!Q209*1,IFERROR(SUBSTITUTE(PIMExport!Q209,".",",")*1,PIMExport!Q209))</f>
        <v>0.16</v>
      </c>
      <c r="R211" s="47">
        <f>IFERROR(PIMExport!R209*1,IFERROR(SUBSTITUTE(PIMExport!R209,".",",")*1,PIMExport!R209))</f>
        <v>0.16</v>
      </c>
      <c r="S211" s="47">
        <f>IFERROR(PIMExport!S209*1,IFERROR(SUBSTITUTE(PIMExport!S209,".",",")*1,PIMExport!S209))</f>
        <v>0.16</v>
      </c>
      <c r="T211" s="47">
        <f>IFERROR(PIMExport!T209*1,IFERROR(SUBSTITUTE(PIMExport!T209,".",",")*1,PIMExport!T209))</f>
        <v>2</v>
      </c>
      <c r="U211" s="47">
        <f>IFERROR(PIMExport!U209*1,IFERROR(SUBSTITUTE(PIMExport!U209,".",",")*1,PIMExport!U209))</f>
        <v>0.02</v>
      </c>
      <c r="V211" s="47">
        <f>IFERROR(PIMExport!V209*1,IFERROR(SUBSTITUTE(PIMExport!V209,".",",")*1,PIMExport!V209))</f>
        <v>0</v>
      </c>
      <c r="W211" s="47">
        <f>IFERROR(PIMExport!W209*1,IFERROR(SUBSTITUTE(PIMExport!W209,".",",")*1,PIMExport!W209))</f>
        <v>0</v>
      </c>
      <c r="X211" s="47">
        <f>IFERROR(PIMExport!X209*1,IFERROR(SUBSTITUTE(PIMExport!X209,".",",")*1,PIMExport!X209))</f>
        <v>0</v>
      </c>
      <c r="Y211" s="47">
        <f>IFERROR(PIMExport!Y209*1,IFERROR(SUBSTITUTE(PIMExport!Y209,".",",")*1,PIMExport!Y209))</f>
        <v>5000</v>
      </c>
      <c r="Z211" s="47">
        <f>IFERROR(PIMExport!Z209*1,IFERROR(SUBSTITUTE(PIMExport!Z209,".",",")*1,PIMExport!Z209))</f>
        <v>0</v>
      </c>
      <c r="AA211" s="47">
        <f>IFERROR(PIMExport!AA209*1,IFERROR(SUBSTITUTE(PIMExport!AA209,".",",")*1,PIMExport!AA209))</f>
        <v>0</v>
      </c>
      <c r="AB211" s="47">
        <f>IFERROR(PIMExport!AB209*1,IFERROR(SUBSTITUTE(PIMExport!AB209,".",",")*1,PIMExport!AB209))</f>
        <v>0</v>
      </c>
      <c r="AC211" s="47">
        <f>IFERROR(PIMExport!AC209*1,IFERROR(SUBSTITUTE(PIMExport!AC209,".",",")*1,PIMExport!AC209))</f>
        <v>0</v>
      </c>
      <c r="AD211" s="47">
        <f>IFERROR(PIMExport!AD209*1,IFERROR(SUBSTITUTE(PIMExport!AD209,".",",")*1,PIMExport!AD209))</f>
        <v>0</v>
      </c>
      <c r="AE211" s="47">
        <f>IFERROR(PIMExport!AE209*1,IFERROR(SUBSTITUTE(PIMExport!AE209,".",",")*1,PIMExport!AE209))</f>
        <v>3750</v>
      </c>
      <c r="AF211" s="47">
        <f>IFERROR(PIMExport!AF209*1,IFERROR(SUBSTITUTE(PIMExport!AF209,".",",")*1,PIMExport!AF209))</f>
        <v>3750</v>
      </c>
      <c r="AG211" s="47">
        <f>IFERROR(PIMExport!AG209*1,IFERROR(SUBSTITUTE(PIMExport!AG209,".",",")*1,PIMExport!AG209))</f>
        <v>60</v>
      </c>
      <c r="AH211" s="47">
        <f>IFERROR(PIMExport!AH209*1,IFERROR(SUBSTITUTE(PIMExport!AH209,".",",")*1,PIMExport!AH209))</f>
        <v>0</v>
      </c>
      <c r="AI211" s="47">
        <f>IFERROR(PIMExport!AI209*1,IFERROR(SUBSTITUTE(PIMExport!AI209,".",",")*1,PIMExport!AI209))</f>
        <v>0</v>
      </c>
      <c r="AJ211" s="47">
        <f>IFERROR(PIMExport!AJ209*1,IFERROR(SUBSTITUTE(PIMExport!AJ209,".",",")*1,PIMExport!AJ209))</f>
        <v>3.75</v>
      </c>
      <c r="AK211" s="47">
        <f>IFERROR(PIMExport!AK209*1,IFERROR(SUBSTITUTE(PIMExport!AK209,".",",")*1,PIMExport!AK209))</f>
        <v>3.75</v>
      </c>
      <c r="AL211" s="47">
        <f>IFERROR(PIMExport!AL209*1,IFERROR(SUBSTITUTE(PIMExport!AL209,".",",")*1,PIMExport!AL209))</f>
        <v>0.5</v>
      </c>
      <c r="AM211" s="47">
        <f>IFERROR(PIMExport!AM209*1,IFERROR(SUBSTITUTE(PIMExport!AM209,".",",")*1,PIMExport!AM209))</f>
        <v>8</v>
      </c>
      <c r="AN211" s="47">
        <f>IFERROR(PIMExport!AN209*1,IFERROR(SUBSTITUTE(PIMExport!AN209,".",",")*1,PIMExport!AN209))</f>
        <v>2</v>
      </c>
      <c r="AO211" s="47">
        <f>IFERROR(PIMExport!AO209*1,IFERROR(SUBSTITUTE(PIMExport!AO209,".",",")*1,PIMExport!AO209))</f>
        <v>41000</v>
      </c>
      <c r="AP211" s="47">
        <f>IFERROR(PIMExport!AP209*1,IFERROR(SUBSTITUTE(PIMExport!AP209,".",",")*1,PIMExport!AP209))</f>
        <v>0</v>
      </c>
      <c r="AQ211" s="47">
        <f>IFERROR(PIMExport!AQ209*1,IFERROR(SUBSTITUTE(PIMExport!AQ209,".",",")*1,PIMExport!AQ209))</f>
        <v>0</v>
      </c>
      <c r="AR211" s="47">
        <f>IFERROR(PIMExport!AR209*1,IFERROR(SUBSTITUTE(PIMExport!AR209,".",",")*1,PIMExport!AR209))</f>
        <v>0</v>
      </c>
      <c r="AS211" s="47">
        <f>IFERROR(PIMExport!AS209*1,IFERROR(SUBSTITUTE(PIMExport!AS209,".",",")*1,PIMExport!AS209))</f>
        <v>0</v>
      </c>
      <c r="AT211" s="47">
        <f>IFERROR(PIMExport!AT209*1,IFERROR(SUBSTITUTE(PIMExport!AT209,".",",")*1,PIMExport!AT209))</f>
        <v>0</v>
      </c>
      <c r="AU211" s="47">
        <f>IFERROR(PIMExport!AU209*1,IFERROR(SUBSTITUTE(PIMExport!AU209,".",",")*1,PIMExport!AU209))</f>
        <v>0</v>
      </c>
      <c r="AV211" s="47">
        <f>IFERROR(PIMExport!AV209*1,IFERROR(SUBSTITUTE(PIMExport!AV209,".",",")*1,PIMExport!AV209))</f>
        <v>0</v>
      </c>
      <c r="AW211" s="47">
        <f>IFERROR(PIMExport!AW209*1,IFERROR(SUBSTITUTE(PIMExport!AW209,".",",")*1,PIMExport!AW209))</f>
        <v>0</v>
      </c>
      <c r="AX211" s="47">
        <f>IFERROR(PIMExport!AX209*1,IFERROR(SUBSTITUTE(PIMExport!AX209,".",",")*1,PIMExport!AX209))</f>
        <v>0</v>
      </c>
      <c r="AY211" s="47">
        <f>IFERROR(PIMExport!AY209*1,IFERROR(SUBSTITUTE(PIMExport!AY209,".",",")*1,PIMExport!AY209))</f>
        <v>0</v>
      </c>
      <c r="AZ211" s="47">
        <f>IFERROR(PIMExport!AZ209*1,IFERROR(SUBSTITUTE(PIMExport!AZ209,".",",")*1,PIMExport!AZ209))</f>
        <v>18600</v>
      </c>
      <c r="BA211" s="47">
        <f>IFERROR(PIMExport!BA209*1,IFERROR(SUBSTITUTE(PIMExport!BA209,".",",")*1,PIMExport!BA209))</f>
        <v>0</v>
      </c>
      <c r="BB211" s="47">
        <f>IFERROR(PIMExport!BB209*1,IFERROR(SUBSTITUTE(PIMExport!BB209,".",",")*1,PIMExport!BB209))</f>
        <v>0</v>
      </c>
      <c r="BC211" s="47">
        <f>IFERROR(PIMExport!BC209*1,IFERROR(SUBSTITUTE(PIMExport!BC209,".",",")*1,PIMExport!BC209))</f>
        <v>0</v>
      </c>
      <c r="BD211" s="47">
        <f>IFERROR(PIMExport!BD209*1,IFERROR(SUBSTITUTE(PIMExport!BD209,".",",")*1,PIMExport!BD209))</f>
        <v>0</v>
      </c>
      <c r="BE211" s="47">
        <f>IFERROR(PIMExport!BE209*1,IFERROR(SUBSTITUTE(PIMExport!BE209,".",",")*1,PIMExport!BE209))</f>
        <v>0</v>
      </c>
      <c r="BF211" s="47">
        <f>IFERROR(PIMExport!BF209*1,IFERROR(SUBSTITUTE(PIMExport!BF209,".",",")*1,PIMExport!BF209))</f>
        <v>88</v>
      </c>
      <c r="BG211" s="47">
        <f>IFERROR(PIMExport!BG209*1,IFERROR(SUBSTITUTE(PIMExport!BG209,".",",")*1,PIMExport!BG209))</f>
        <v>368</v>
      </c>
      <c r="BH211" s="47">
        <f>IFERROR(PIMExport!BH209*1,IFERROR(SUBSTITUTE(PIMExport!BH209,".",",")*1,PIMExport!BH209))</f>
        <v>0</v>
      </c>
      <c r="BI211" s="47">
        <f>IFERROR(PIMExport!BI209*1,IFERROR(SUBSTITUTE(PIMExport!BI209,".",",")*1,PIMExport!BI209))</f>
        <v>0</v>
      </c>
      <c r="BJ211" s="47">
        <f>IFERROR(PIMExport!BJ209*1,IFERROR(SUBSTITUTE(PIMExport!BJ209,".",",")*1,PIMExport!BJ209))</f>
        <v>0</v>
      </c>
      <c r="BK211" s="47">
        <f>IFERROR(PIMExport!BK209*1,IFERROR(SUBSTITUTE(PIMExport!BK209,".",",")*1,PIMExport!BK209))</f>
        <v>0</v>
      </c>
      <c r="BL211" s="47">
        <f>IFERROR(PIMExport!BL209*1,IFERROR(SUBSTITUTE(PIMExport!BL209,".",",")*1,PIMExport!BL209))</f>
        <v>0</v>
      </c>
      <c r="BM211" s="47">
        <f>IFERROR(PIMExport!BM209*1,IFERROR(SUBSTITUTE(PIMExport!BM209,".",",")*1,PIMExport!BM209))</f>
        <v>0</v>
      </c>
      <c r="BN211" s="47">
        <f>IFERROR(PIMExport!BN209*1,IFERROR(SUBSTITUTE(PIMExport!BN209,".",",")*1,PIMExport!BN209))</f>
        <v>0</v>
      </c>
      <c r="BO211" s="47">
        <f>IFERROR(PIMExport!BO209*1,IFERROR(SUBSTITUTE(PIMExport!BO209,".",",")*1,PIMExport!BO209))</f>
        <v>0</v>
      </c>
      <c r="BP211" s="47">
        <f>IFERROR(PIMExport!BP209*1,IFERROR(SUBSTITUTE(PIMExport!BP209,".",",")*1,PIMExport!BP209))</f>
        <v>0</v>
      </c>
      <c r="BQ211" s="47">
        <f>IFERROR(PIMExport!BQ209*1,IFERROR(SUBSTITUTE(PIMExport!BQ209,".",",")*1,PIMExport!BQ209))</f>
        <v>0</v>
      </c>
      <c r="BR211" s="47">
        <f>IFERROR(PIMExport!BR209*1,IFERROR(SUBSTITUTE(PIMExport!BR209,".",",")*1,PIMExport!BR209))</f>
        <v>0</v>
      </c>
      <c r="BS211" s="47">
        <f>IFERROR(PIMExport!BS209*1,IFERROR(SUBSTITUTE(PIMExport!BS209,".",",")*1,PIMExport!BS209))</f>
        <v>0</v>
      </c>
      <c r="BT211" s="47">
        <f>IFERROR(PIMExport!BT209*1,IFERROR(SUBSTITUTE(PIMExport!BT209,".",",")*1,PIMExport!BT209))</f>
        <v>0</v>
      </c>
      <c r="BU211" s="47">
        <f>IFERROR(PIMExport!BU209*1,IFERROR(SUBSTITUTE(PIMExport!BU209,".",",")*1,PIMExport!BU209))</f>
        <v>0</v>
      </c>
      <c r="BV211" s="47">
        <f>IFERROR(PIMExport!BV209*1,IFERROR(SUBSTITUTE(PIMExport!BV209,".",",")*1,PIMExport!BV209))</f>
        <v>0</v>
      </c>
      <c r="BW211" s="47">
        <f>IFERROR(PIMExport!BW209*1,IFERROR(SUBSTITUTE(PIMExport!BW209,".",",")*1,PIMExport!BW209))</f>
        <v>0</v>
      </c>
      <c r="BX211" s="47">
        <f>IFERROR(PIMExport!BX209*1,IFERROR(SUBSTITUTE(PIMExport!BX209,".",",")*1,PIMExport!BX209))</f>
        <v>0</v>
      </c>
      <c r="BY211" s="47">
        <f>IFERROR(PIMExport!BY209*1,IFERROR(SUBSTITUTE(PIMExport!BY209,".",",")*1,PIMExport!BY209))</f>
        <v>0</v>
      </c>
      <c r="BZ211" s="47">
        <f>IFERROR(PIMExport!BZ209*1,IFERROR(SUBSTITUTE(PIMExport!BZ209,".",",")*1,PIMExport!BZ209))</f>
        <v>0</v>
      </c>
      <c r="CA211" s="47">
        <f>IFERROR(PIMExport!CA209*1,IFERROR(SUBSTITUTE(PIMExport!CA209,".",",")*1,PIMExport!CA209))</f>
        <v>0</v>
      </c>
      <c r="CB211" s="47">
        <f>IFERROR(PIMExport!CB209*1,IFERROR(SUBSTITUTE(PIMExport!CB209,".",",")*1,PIMExport!CB209))</f>
        <v>0</v>
      </c>
      <c r="CC211" s="47">
        <f>IFERROR(PIMExport!CC209*1,IFERROR(SUBSTITUTE(PIMExport!CC209,".",",")*1,PIMExport!CC209))</f>
        <v>0</v>
      </c>
      <c r="CD211" s="47">
        <f>IFERROR(PIMExport!CD209*1,IFERROR(SUBSTITUTE(PIMExport!CD209,".",",")*1,PIMExport!CD209))</f>
        <v>0</v>
      </c>
      <c r="CE211" s="47">
        <f>IFERROR(PIMExport!CE209*1,IFERROR(SUBSTITUTE(PIMExport!CE209,".",",")*1,PIMExport!CE209))</f>
        <v>0</v>
      </c>
      <c r="CF211" s="47">
        <f>IFERROR(PIMExport!CF209*1,IFERROR(SUBSTITUTE(PIMExport!CF209,".",",")*1,PIMExport!CF209))</f>
        <v>0</v>
      </c>
      <c r="CG211" s="47">
        <f>IFERROR(PIMExport!CG209*1,IFERROR(SUBSTITUTE(PIMExport!CG209,".",",")*1,PIMExport!CG209))</f>
        <v>0</v>
      </c>
      <c r="CH211" s="47">
        <f>IFERROR(PIMExport!CH209*1,IFERROR(SUBSTITUTE(PIMExport!CH209,".",",")*1,PIMExport!CH209))</f>
        <v>0</v>
      </c>
      <c r="CI211" s="47">
        <f>IFERROR(PIMExport!CI209*1,IFERROR(SUBSTITUTE(PIMExport!CI209,".",",")*1,PIMExport!CI209))</f>
        <v>0</v>
      </c>
      <c r="CJ211" s="47">
        <f>IFERROR(PIMExport!CJ209*1,IFERROR(SUBSTITUTE(PIMExport!CJ209,".",",")*1,PIMExport!CJ209))</f>
        <v>0</v>
      </c>
      <c r="CK211" s="47">
        <f>IFERROR(PIMExport!CK209*1,IFERROR(SUBSTITUTE(PIMExport!CK209,".",",")*1,PIMExport!CK209))</f>
        <v>0</v>
      </c>
      <c r="CL211" s="47">
        <f>IFERROR(PIMExport!CL209*1,IFERROR(SUBSTITUTE(PIMExport!CL209,".",",")*1,PIMExport!CL209))</f>
        <v>0</v>
      </c>
      <c r="CM211" s="47">
        <f>IFERROR(PIMExport!CM209*1,IFERROR(SUBSTITUTE(PIMExport!CM209,".",",")*1,PIMExport!CM209))</f>
        <v>0</v>
      </c>
      <c r="CN211" s="47">
        <f>IFERROR(PIMExport!CN209*1,IFERROR(SUBSTITUTE(PIMExport!CN209,".",",")*1,PIMExport!CN209))</f>
        <v>0</v>
      </c>
      <c r="CO211" s="47">
        <f>IFERROR(PIMExport!CO209*1,IFERROR(SUBSTITUTE(PIMExport!CO209,".",",")*1,PIMExport!CO209))</f>
        <v>0</v>
      </c>
      <c r="CP211" s="47">
        <f>IFERROR(PIMExport!CP209*1,IFERROR(SUBSTITUTE(PIMExport!CP209,".",",")*1,PIMExport!CP209))</f>
        <v>0</v>
      </c>
      <c r="CQ211" s="47">
        <f>IFERROR(PIMExport!CQ209*1,IFERROR(SUBSTITUTE(PIMExport!CQ209,".",",")*1,PIMExport!CQ209))</f>
        <v>0</v>
      </c>
      <c r="CR211" s="47">
        <f>IFERROR(PIMExport!CR209*1,IFERROR(SUBSTITUTE(PIMExport!CR209,".",",")*1,PIMExport!CR209))</f>
        <v>0</v>
      </c>
      <c r="CS211" s="47">
        <f>IFERROR(PIMExport!CS209*1,IFERROR(SUBSTITUTE(PIMExport!CS209,".",",")*1,PIMExport!CS209))</f>
        <v>0</v>
      </c>
      <c r="CT211" s="47">
        <f>IFERROR(PIMExport!CT209*1,IFERROR(SUBSTITUTE(PIMExport!CT209,".",",")*1,PIMExport!CT209))</f>
        <v>0</v>
      </c>
      <c r="CU211" s="47">
        <f>IFERROR(PIMExport!CU209*1,IFERROR(SUBSTITUTE(PIMExport!CU209,".",",")*1,PIMExport!CU209))</f>
        <v>10</v>
      </c>
      <c r="CV211" s="47">
        <f>IFERROR(PIMExport!CV209*1,IFERROR(SUBSTITUTE(PIMExport!CV209,".",",")*1,PIMExport!CV209))</f>
        <v>20600</v>
      </c>
      <c r="CW211" s="47">
        <f>IFERROR(PIMExport!CW209*1,IFERROR(SUBSTITUTE(PIMExport!CW209,".",",")*1,PIMExport!CW209))</f>
        <v>2.5000000000000001E-4</v>
      </c>
      <c r="CX211" s="47">
        <f>IFERROR(PIMExport!CX209*1,IFERROR(SUBSTITUTE(PIMExport!CX209,".",",")*1,PIMExport!CX209))</f>
        <v>0</v>
      </c>
      <c r="CY211" s="47">
        <f>IFERROR(PIMExport!CY209*1,IFERROR(SUBSTITUTE(PIMExport!CY209,".",",")*1,PIMExport!CY209))</f>
        <v>0</v>
      </c>
      <c r="CZ211" s="47">
        <f>IFERROR(PIMExport!CZ209*1,IFERROR(SUBSTITUTE(PIMExport!CZ209,".",",")*1,PIMExport!CZ209))</f>
        <v>18600</v>
      </c>
      <c r="DA211" s="47">
        <f>IFERROR(PIMExport!DA209*1,IFERROR(SUBSTITUTE(PIMExport!DA209,".",",")*1,PIMExport!DA209))</f>
        <v>500</v>
      </c>
      <c r="DB211" s="47">
        <f>IFERROR(PIMExport!DB209*1,IFERROR(SUBSTITUTE(PIMExport!DB209,".",",")*1,PIMExport!DB209))</f>
        <v>267</v>
      </c>
      <c r="DC211" s="47">
        <f>IFERROR(PIMExport!DC209*1,IFERROR(SUBSTITUTE(PIMExport!DC209,".",",")*1,PIMExport!DC209))</f>
        <v>23.35</v>
      </c>
      <c r="DD211" s="47">
        <f>IFERROR(PIMExport!DD209*1,IFERROR(SUBSTITUTE(PIMExport!DD209,".",",")*1,PIMExport!DD209))</f>
        <v>1</v>
      </c>
      <c r="DE211" s="47">
        <f>IFERROR(PIMExport!DE209*1,IFERROR(SUBSTITUTE(PIMExport!DE209,".",",")*1,PIMExport!DE209))</f>
        <v>0</v>
      </c>
      <c r="DF211" s="47">
        <f>IFERROR(PIMExport!DF209*1,IFERROR(SUBSTITUTE(PIMExport!DF209,".",",")*1,PIMExport!DF209))</f>
        <v>0</v>
      </c>
      <c r="DG211" s="47">
        <f>IFERROR(PIMExport!DG209*1,IFERROR(SUBSTITUTE(PIMExport!DG209,".",",")*1,PIMExport!DG209))</f>
        <v>0</v>
      </c>
      <c r="DH211" s="47" t="str">
        <f>IFERROR(PIMExport!DH209*1,IFERROR(SUBSTITUTE(PIMExport!DH209,".",",")*1,PIMExport!DH209))</f>
        <v>Equal to or better than 0.100 mm</v>
      </c>
      <c r="DI211" s="47">
        <f>IFERROR(PIMExport!DI209*1,IFERROR(SUBSTITUTE(PIMExport!DI209,".",",")*1,PIMExport!DI209))</f>
        <v>0</v>
      </c>
      <c r="DJ211" s="47" t="str">
        <f>IFERROR(PIMExport!DJ209*1,IFERROR(SUBSTITUTE(PIMExport!DJ209,".",",")*1,PIMExport!DJ209))</f>
        <v>108 x 100 mm</v>
      </c>
      <c r="DK211" s="47" t="str">
        <f>IFERROR(PIMExport!DK209*1,IFERROR(SUBSTITUTE(PIMExport!DK209,".",",")*1,PIMExport!DK209))</f>
        <v>25 mm</v>
      </c>
      <c r="DL211" s="47">
        <f>IFERROR(PIMExport!DL209*1,IFERROR(SUBSTITUTE(PIMExport!DL209,".",",")*1,PIMExport!DL209))</f>
        <v>656</v>
      </c>
      <c r="DM211" s="47">
        <f>IFERROR(PIMExport!DM209*1,IFERROR(SUBSTITUTE(PIMExport!DM209,".",",")*1,PIMExport!DM209))</f>
        <v>6368</v>
      </c>
      <c r="DN211" s="47">
        <f>IFERROR(PIMExport!DN209*1,IFERROR(SUBSTITUTE(PIMExport!DN209,".",",")*1,PIMExport!DN209))</f>
        <v>0</v>
      </c>
      <c r="DO211" s="47">
        <f>IFERROR(PIMExport!DO209*1,IFERROR(SUBSTITUTE(PIMExport!DO209,".",",")*1,PIMExport!DO209))</f>
        <v>0</v>
      </c>
    </row>
    <row r="212" spans="1:119">
      <c r="A212" s="47" t="str">
        <f>IFERROR(PIMExport!A210*1,IFERROR(SUBSTITUTE(PIMExport!A210,".",",")*1,PIMExport!A210))</f>
        <v>MF10S10Z350_X</v>
      </c>
      <c r="B212" s="47" t="str">
        <f>IFERROR(PIMExport!B210*1,IFERROR(SUBSTITUTE(PIMExport!B210,".",",")*1,PIMExport!B210))</f>
        <v>BallScrew</v>
      </c>
      <c r="C212" s="47" t="str">
        <f>IFERROR(PIMExport!C210*1,IFERROR(SUBSTITUTE(PIMExport!C210,".",",")*1,PIMExport!C210))</f>
        <v>Ball Guide</v>
      </c>
      <c r="D212" s="47">
        <f>IFERROR(PIMExport!D210*1,IFERROR(SUBSTITUTE(PIMExport!D210,".",",")*1,PIMExport!D210))</f>
        <v>5228</v>
      </c>
      <c r="E212" s="47">
        <f>IFERROR(PIMExport!E210*1,IFERROR(SUBSTITUTE(PIMExport!E210,".",",")*1,PIMExport!E210))</f>
        <v>4</v>
      </c>
      <c r="F212" s="47">
        <f>IFERROR(PIMExport!F210*1,IFERROR(SUBSTITUTE(PIMExport!F210,".",",")*1,PIMExport!F210))</f>
        <v>0</v>
      </c>
      <c r="G212" s="47">
        <f>IFERROR(PIMExport!G210*1,IFERROR(SUBSTITUTE(PIMExport!G210,".",",")*1,PIMExport!G210))</f>
        <v>14.4</v>
      </c>
      <c r="H212" s="47">
        <f>IFERROR(PIMExport!H210*1,IFERROR(SUBSTITUTE(PIMExport!H210,".",",")*1,PIMExport!H210))</f>
        <v>1.72</v>
      </c>
      <c r="I212" s="47">
        <f>IFERROR(PIMExport!I210*1,IFERROR(SUBSTITUTE(PIMExport!I210,".",",")*1,PIMExport!I210))</f>
        <v>350</v>
      </c>
      <c r="J212" s="47">
        <f>IFERROR(PIMExport!J210*1,IFERROR(SUBSTITUTE(PIMExport!J210,".",",")*1,PIMExport!J210))</f>
        <v>22</v>
      </c>
      <c r="K212" s="47">
        <f>IFERROR(PIMExport!K210*1,IFERROR(SUBSTITUTE(PIMExport!K210,".",",")*1,PIMExport!K210))</f>
        <v>69</v>
      </c>
      <c r="L212" s="47">
        <f>IFERROR(PIMExport!L210*1,IFERROR(SUBSTITUTE(PIMExport!L210,".",",")*1,PIMExport!L210))</f>
        <v>1.63E-4</v>
      </c>
      <c r="M212" s="47">
        <f>IFERROR(PIMExport!M210*1,IFERROR(SUBSTITUTE(PIMExport!M210,".",",")*1,PIMExport!M210))</f>
        <v>0.9</v>
      </c>
      <c r="N212" s="47">
        <f>IFERROR(PIMExport!N210*1,IFERROR(SUBSTITUTE(PIMExport!N210,".",",")*1,PIMExport!N210))</f>
        <v>99999</v>
      </c>
      <c r="O212" s="47">
        <f>IFERROR(PIMExport!O210*1,IFERROR(SUBSTITUTE(PIMExport!O210,".",",")*1,PIMExport!O210))</f>
        <v>99999</v>
      </c>
      <c r="P212" s="47">
        <f>IFERROR(PIMExport!P210*1,IFERROR(SUBSTITUTE(PIMExport!P210,".",",")*1,PIMExport!P210))</f>
        <v>500</v>
      </c>
      <c r="Q212" s="47">
        <f>IFERROR(PIMExport!Q210*1,IFERROR(SUBSTITUTE(PIMExport!Q210,".",",")*1,PIMExport!Q210))</f>
        <v>0.14000000000000001</v>
      </c>
      <c r="R212" s="47">
        <f>IFERROR(PIMExport!R210*1,IFERROR(SUBSTITUTE(PIMExport!R210,".",",")*1,PIMExport!R210))</f>
        <v>0.14000000000000001</v>
      </c>
      <c r="S212" s="47">
        <f>IFERROR(PIMExport!S210*1,IFERROR(SUBSTITUTE(PIMExport!S210,".",",")*1,PIMExport!S210))</f>
        <v>0.14000000000000001</v>
      </c>
      <c r="T212" s="47">
        <f>IFERROR(PIMExport!T210*1,IFERROR(SUBSTITUTE(PIMExport!T210,".",",")*1,PIMExport!T210))</f>
        <v>2</v>
      </c>
      <c r="U212" s="47">
        <f>IFERROR(PIMExport!U210*1,IFERROR(SUBSTITUTE(PIMExport!U210,".",",")*1,PIMExport!U210))</f>
        <v>0.02</v>
      </c>
      <c r="V212" s="47">
        <f>IFERROR(PIMExport!V210*1,IFERROR(SUBSTITUTE(PIMExport!V210,".",",")*1,PIMExport!V210))</f>
        <v>0</v>
      </c>
      <c r="W212" s="47">
        <f>IFERROR(PIMExport!W210*1,IFERROR(SUBSTITUTE(PIMExport!W210,".",",")*1,PIMExport!W210))</f>
        <v>0</v>
      </c>
      <c r="X212" s="47">
        <f>IFERROR(PIMExport!X210*1,IFERROR(SUBSTITUTE(PIMExport!X210,".",",")*1,PIMExport!X210))</f>
        <v>0</v>
      </c>
      <c r="Y212" s="47">
        <f>IFERROR(PIMExport!Y210*1,IFERROR(SUBSTITUTE(PIMExport!Y210,".",",")*1,PIMExport!Y210))</f>
        <v>5000</v>
      </c>
      <c r="Z212" s="47">
        <f>IFERROR(PIMExport!Z210*1,IFERROR(SUBSTITUTE(PIMExport!Z210,".",",")*1,PIMExport!Z210))</f>
        <v>0</v>
      </c>
      <c r="AA212" s="47">
        <f>IFERROR(PIMExport!AA210*1,IFERROR(SUBSTITUTE(PIMExport!AA210,".",",")*1,PIMExport!AA210))</f>
        <v>0</v>
      </c>
      <c r="AB212" s="47">
        <f>IFERROR(PIMExport!AB210*1,IFERROR(SUBSTITUTE(PIMExport!AB210,".",",")*1,PIMExport!AB210))</f>
        <v>0</v>
      </c>
      <c r="AC212" s="47">
        <f>IFERROR(PIMExport!AC210*1,IFERROR(SUBSTITUTE(PIMExport!AC210,".",",")*1,PIMExport!AC210))</f>
        <v>0</v>
      </c>
      <c r="AD212" s="47">
        <f>IFERROR(PIMExport!AD210*1,IFERROR(SUBSTITUTE(PIMExport!AD210,".",",")*1,PIMExport!AD210))</f>
        <v>0</v>
      </c>
      <c r="AE212" s="47">
        <f>IFERROR(PIMExport!AE210*1,IFERROR(SUBSTITUTE(PIMExport!AE210,".",",")*1,PIMExport!AE210))</f>
        <v>3750</v>
      </c>
      <c r="AF212" s="47">
        <f>IFERROR(PIMExport!AF210*1,IFERROR(SUBSTITUTE(PIMExport!AF210,".",",")*1,PIMExport!AF210))</f>
        <v>3750</v>
      </c>
      <c r="AG212" s="47">
        <f>IFERROR(PIMExport!AG210*1,IFERROR(SUBSTITUTE(PIMExport!AG210,".",",")*1,PIMExport!AG210))</f>
        <v>60</v>
      </c>
      <c r="AH212" s="47">
        <f>IFERROR(PIMExport!AH210*1,IFERROR(SUBSTITUTE(PIMExport!AH210,".",",")*1,PIMExport!AH210))</f>
        <v>0</v>
      </c>
      <c r="AI212" s="47">
        <f>IFERROR(PIMExport!AI210*1,IFERROR(SUBSTITUTE(PIMExport!AI210,".",",")*1,PIMExport!AI210))</f>
        <v>0</v>
      </c>
      <c r="AJ212" s="47">
        <f>IFERROR(PIMExport!AJ210*1,IFERROR(SUBSTITUTE(PIMExport!AJ210,".",",")*1,PIMExport!AJ210))</f>
        <v>3.75</v>
      </c>
      <c r="AK212" s="47">
        <f>IFERROR(PIMExport!AK210*1,IFERROR(SUBSTITUTE(PIMExport!AK210,".",",")*1,PIMExport!AK210))</f>
        <v>3.75</v>
      </c>
      <c r="AL212" s="47">
        <f>IFERROR(PIMExport!AL210*1,IFERROR(SUBSTITUTE(PIMExport!AL210,".",",")*1,PIMExport!AL210))</f>
        <v>0.5</v>
      </c>
      <c r="AM212" s="47">
        <f>IFERROR(PIMExport!AM210*1,IFERROR(SUBSTITUTE(PIMExport!AM210,".",",")*1,PIMExport!AM210))</f>
        <v>8</v>
      </c>
      <c r="AN212" s="47">
        <f>IFERROR(PIMExport!AN210*1,IFERROR(SUBSTITUTE(PIMExport!AN210,".",",")*1,PIMExport!AN210))</f>
        <v>2</v>
      </c>
      <c r="AO212" s="47">
        <f>IFERROR(PIMExport!AO210*1,IFERROR(SUBSTITUTE(PIMExport!AO210,".",",")*1,PIMExport!AO210))</f>
        <v>41000</v>
      </c>
      <c r="AP212" s="47">
        <f>IFERROR(PIMExport!AP210*1,IFERROR(SUBSTITUTE(PIMExport!AP210,".",",")*1,PIMExport!AP210))</f>
        <v>0</v>
      </c>
      <c r="AQ212" s="47">
        <f>IFERROR(PIMExport!AQ210*1,IFERROR(SUBSTITUTE(PIMExport!AQ210,".",",")*1,PIMExport!AQ210))</f>
        <v>0</v>
      </c>
      <c r="AR212" s="47">
        <f>IFERROR(PIMExport!AR210*1,IFERROR(SUBSTITUTE(PIMExport!AR210,".",",")*1,PIMExport!AR210))</f>
        <v>0</v>
      </c>
      <c r="AS212" s="47">
        <f>IFERROR(PIMExport!AS210*1,IFERROR(SUBSTITUTE(PIMExport!AS210,".",",")*1,PIMExport!AS210))</f>
        <v>0</v>
      </c>
      <c r="AT212" s="47">
        <f>IFERROR(PIMExport!AT210*1,IFERROR(SUBSTITUTE(PIMExport!AT210,".",",")*1,PIMExport!AT210))</f>
        <v>0</v>
      </c>
      <c r="AU212" s="47">
        <f>IFERROR(PIMExport!AU210*1,IFERROR(SUBSTITUTE(PIMExport!AU210,".",",")*1,PIMExport!AU210))</f>
        <v>0</v>
      </c>
      <c r="AV212" s="47">
        <f>IFERROR(PIMExport!AV210*1,IFERROR(SUBSTITUTE(PIMExport!AV210,".",",")*1,PIMExport!AV210))</f>
        <v>0</v>
      </c>
      <c r="AW212" s="47">
        <f>IFERROR(PIMExport!AW210*1,IFERROR(SUBSTITUTE(PIMExport!AW210,".",",")*1,PIMExport!AW210))</f>
        <v>0</v>
      </c>
      <c r="AX212" s="47">
        <f>IFERROR(PIMExport!AX210*1,IFERROR(SUBSTITUTE(PIMExport!AX210,".",",")*1,PIMExport!AX210))</f>
        <v>0</v>
      </c>
      <c r="AY212" s="47">
        <f>IFERROR(PIMExport!AY210*1,IFERROR(SUBSTITUTE(PIMExport!AY210,".",",")*1,PIMExport!AY210))</f>
        <v>0</v>
      </c>
      <c r="AZ212" s="47">
        <f>IFERROR(PIMExport!AZ210*1,IFERROR(SUBSTITUTE(PIMExport!AZ210,".",",")*1,PIMExport!AZ210))</f>
        <v>18600</v>
      </c>
      <c r="BA212" s="47">
        <f>IFERROR(PIMExport!BA210*1,IFERROR(SUBSTITUTE(PIMExport!BA210,".",",")*1,PIMExport!BA210))</f>
        <v>0</v>
      </c>
      <c r="BB212" s="47">
        <f>IFERROR(PIMExport!BB210*1,IFERROR(SUBSTITUTE(PIMExport!BB210,".",",")*1,PIMExport!BB210))</f>
        <v>0</v>
      </c>
      <c r="BC212" s="47">
        <f>IFERROR(PIMExport!BC210*1,IFERROR(SUBSTITUTE(PIMExport!BC210,".",",")*1,PIMExport!BC210))</f>
        <v>0</v>
      </c>
      <c r="BD212" s="47">
        <f>IFERROR(PIMExport!BD210*1,IFERROR(SUBSTITUTE(PIMExport!BD210,".",",")*1,PIMExport!BD210))</f>
        <v>0</v>
      </c>
      <c r="BE212" s="47">
        <f>IFERROR(PIMExport!BE210*1,IFERROR(SUBSTITUTE(PIMExport!BE210,".",",")*1,PIMExport!BE210))</f>
        <v>0</v>
      </c>
      <c r="BF212" s="47">
        <f>IFERROR(PIMExport!BF210*1,IFERROR(SUBSTITUTE(PIMExport!BF210,".",",")*1,PIMExport!BF210))</f>
        <v>88</v>
      </c>
      <c r="BG212" s="47">
        <f>IFERROR(PIMExport!BG210*1,IFERROR(SUBSTITUTE(PIMExport!BG210,".",",")*1,PIMExport!BG210))</f>
        <v>308</v>
      </c>
      <c r="BH212" s="47">
        <f>IFERROR(PIMExport!BH210*1,IFERROR(SUBSTITUTE(PIMExport!BH210,".",",")*1,PIMExport!BH210))</f>
        <v>0</v>
      </c>
      <c r="BI212" s="47">
        <f>IFERROR(PIMExport!BI210*1,IFERROR(SUBSTITUTE(PIMExport!BI210,".",",")*1,PIMExport!BI210))</f>
        <v>0</v>
      </c>
      <c r="BJ212" s="47">
        <f>IFERROR(PIMExport!BJ210*1,IFERROR(SUBSTITUTE(PIMExport!BJ210,".",",")*1,PIMExport!BJ210))</f>
        <v>0</v>
      </c>
      <c r="BK212" s="47">
        <f>IFERROR(PIMExport!BK210*1,IFERROR(SUBSTITUTE(PIMExport!BK210,".",",")*1,PIMExport!BK210))</f>
        <v>0</v>
      </c>
      <c r="BL212" s="47">
        <f>IFERROR(PIMExport!BL210*1,IFERROR(SUBSTITUTE(PIMExport!BL210,".",",")*1,PIMExport!BL210))</f>
        <v>0</v>
      </c>
      <c r="BM212" s="47">
        <f>IFERROR(PIMExport!BM210*1,IFERROR(SUBSTITUTE(PIMExport!BM210,".",",")*1,PIMExport!BM210))</f>
        <v>0</v>
      </c>
      <c r="BN212" s="47">
        <f>IFERROR(PIMExport!BN210*1,IFERROR(SUBSTITUTE(PIMExport!BN210,".",",")*1,PIMExport!BN210))</f>
        <v>0</v>
      </c>
      <c r="BO212" s="47">
        <f>IFERROR(PIMExport!BO210*1,IFERROR(SUBSTITUTE(PIMExport!BO210,".",",")*1,PIMExport!BO210))</f>
        <v>0</v>
      </c>
      <c r="BP212" s="47">
        <f>IFERROR(PIMExport!BP210*1,IFERROR(SUBSTITUTE(PIMExport!BP210,".",",")*1,PIMExport!BP210))</f>
        <v>0</v>
      </c>
      <c r="BQ212" s="47">
        <f>IFERROR(PIMExport!BQ210*1,IFERROR(SUBSTITUTE(PIMExport!BQ210,".",",")*1,PIMExport!BQ210))</f>
        <v>0</v>
      </c>
      <c r="BR212" s="47">
        <f>IFERROR(PIMExport!BR210*1,IFERROR(SUBSTITUTE(PIMExport!BR210,".",",")*1,PIMExport!BR210))</f>
        <v>0</v>
      </c>
      <c r="BS212" s="47">
        <f>IFERROR(PIMExport!BS210*1,IFERROR(SUBSTITUTE(PIMExport!BS210,".",",")*1,PIMExport!BS210))</f>
        <v>0</v>
      </c>
      <c r="BT212" s="47">
        <f>IFERROR(PIMExport!BT210*1,IFERROR(SUBSTITUTE(PIMExport!BT210,".",",")*1,PIMExport!BT210))</f>
        <v>0</v>
      </c>
      <c r="BU212" s="47">
        <f>IFERROR(PIMExport!BU210*1,IFERROR(SUBSTITUTE(PIMExport!BU210,".",",")*1,PIMExport!BU210))</f>
        <v>0</v>
      </c>
      <c r="BV212" s="47">
        <f>IFERROR(PIMExport!BV210*1,IFERROR(SUBSTITUTE(PIMExport!BV210,".",",")*1,PIMExport!BV210))</f>
        <v>0</v>
      </c>
      <c r="BW212" s="47">
        <f>IFERROR(PIMExport!BW210*1,IFERROR(SUBSTITUTE(PIMExport!BW210,".",",")*1,PIMExport!BW210))</f>
        <v>0</v>
      </c>
      <c r="BX212" s="47">
        <f>IFERROR(PIMExport!BX210*1,IFERROR(SUBSTITUTE(PIMExport!BX210,".",",")*1,PIMExport!BX210))</f>
        <v>0</v>
      </c>
      <c r="BY212" s="47">
        <f>IFERROR(PIMExport!BY210*1,IFERROR(SUBSTITUTE(PIMExport!BY210,".",",")*1,PIMExport!BY210))</f>
        <v>0</v>
      </c>
      <c r="BZ212" s="47">
        <f>IFERROR(PIMExport!BZ210*1,IFERROR(SUBSTITUTE(PIMExport!BZ210,".",",")*1,PIMExport!BZ210))</f>
        <v>0</v>
      </c>
      <c r="CA212" s="47">
        <f>IFERROR(PIMExport!CA210*1,IFERROR(SUBSTITUTE(PIMExport!CA210,".",",")*1,PIMExport!CA210))</f>
        <v>0</v>
      </c>
      <c r="CB212" s="47">
        <f>IFERROR(PIMExport!CB210*1,IFERROR(SUBSTITUTE(PIMExport!CB210,".",",")*1,PIMExport!CB210))</f>
        <v>0</v>
      </c>
      <c r="CC212" s="47">
        <f>IFERROR(PIMExport!CC210*1,IFERROR(SUBSTITUTE(PIMExport!CC210,".",",")*1,PIMExport!CC210))</f>
        <v>0</v>
      </c>
      <c r="CD212" s="47">
        <f>IFERROR(PIMExport!CD210*1,IFERROR(SUBSTITUTE(PIMExport!CD210,".",",")*1,PIMExport!CD210))</f>
        <v>0</v>
      </c>
      <c r="CE212" s="47">
        <f>IFERROR(PIMExport!CE210*1,IFERROR(SUBSTITUTE(PIMExport!CE210,".",",")*1,PIMExport!CE210))</f>
        <v>0</v>
      </c>
      <c r="CF212" s="47">
        <f>IFERROR(PIMExport!CF210*1,IFERROR(SUBSTITUTE(PIMExport!CF210,".",",")*1,PIMExport!CF210))</f>
        <v>0</v>
      </c>
      <c r="CG212" s="47">
        <f>IFERROR(PIMExport!CG210*1,IFERROR(SUBSTITUTE(PIMExport!CG210,".",",")*1,PIMExport!CG210))</f>
        <v>0</v>
      </c>
      <c r="CH212" s="47">
        <f>IFERROR(PIMExport!CH210*1,IFERROR(SUBSTITUTE(PIMExport!CH210,".",",")*1,PIMExport!CH210))</f>
        <v>0</v>
      </c>
      <c r="CI212" s="47">
        <f>IFERROR(PIMExport!CI210*1,IFERROR(SUBSTITUTE(PIMExport!CI210,".",",")*1,PIMExport!CI210))</f>
        <v>0</v>
      </c>
      <c r="CJ212" s="47">
        <f>IFERROR(PIMExport!CJ210*1,IFERROR(SUBSTITUTE(PIMExport!CJ210,".",",")*1,PIMExport!CJ210))</f>
        <v>0</v>
      </c>
      <c r="CK212" s="47">
        <f>IFERROR(PIMExport!CK210*1,IFERROR(SUBSTITUTE(PIMExport!CK210,".",",")*1,PIMExport!CK210))</f>
        <v>0</v>
      </c>
      <c r="CL212" s="47">
        <f>IFERROR(PIMExport!CL210*1,IFERROR(SUBSTITUTE(PIMExport!CL210,".",",")*1,PIMExport!CL210))</f>
        <v>0</v>
      </c>
      <c r="CM212" s="47">
        <f>IFERROR(PIMExport!CM210*1,IFERROR(SUBSTITUTE(PIMExport!CM210,".",",")*1,PIMExport!CM210))</f>
        <v>0</v>
      </c>
      <c r="CN212" s="47">
        <f>IFERROR(PIMExport!CN210*1,IFERROR(SUBSTITUTE(PIMExport!CN210,".",",")*1,PIMExport!CN210))</f>
        <v>0</v>
      </c>
      <c r="CO212" s="47">
        <f>IFERROR(PIMExport!CO210*1,IFERROR(SUBSTITUTE(PIMExport!CO210,".",",")*1,PIMExport!CO210))</f>
        <v>0</v>
      </c>
      <c r="CP212" s="47">
        <f>IFERROR(PIMExport!CP210*1,IFERROR(SUBSTITUTE(PIMExport!CP210,".",",")*1,PIMExport!CP210))</f>
        <v>0</v>
      </c>
      <c r="CQ212" s="47">
        <f>IFERROR(PIMExport!CQ210*1,IFERROR(SUBSTITUTE(PIMExport!CQ210,".",",")*1,PIMExport!CQ210))</f>
        <v>0</v>
      </c>
      <c r="CR212" s="47">
        <f>IFERROR(PIMExport!CR210*1,IFERROR(SUBSTITUTE(PIMExport!CR210,".",",")*1,PIMExport!CR210))</f>
        <v>0</v>
      </c>
      <c r="CS212" s="47">
        <f>IFERROR(PIMExport!CS210*1,IFERROR(SUBSTITUTE(PIMExport!CS210,".",",")*1,PIMExport!CS210))</f>
        <v>0</v>
      </c>
      <c r="CT212" s="47">
        <f>IFERROR(PIMExport!CT210*1,IFERROR(SUBSTITUTE(PIMExport!CT210,".",",")*1,PIMExport!CT210))</f>
        <v>0</v>
      </c>
      <c r="CU212" s="47">
        <f>IFERROR(PIMExport!CU210*1,IFERROR(SUBSTITUTE(PIMExport!CU210,".",",")*1,PIMExport!CU210))</f>
        <v>10</v>
      </c>
      <c r="CV212" s="47">
        <f>IFERROR(PIMExport!CV210*1,IFERROR(SUBSTITUTE(PIMExport!CV210,".",",")*1,PIMExport!CV210))</f>
        <v>20600</v>
      </c>
      <c r="CW212" s="47">
        <f>IFERROR(PIMExport!CW210*1,IFERROR(SUBSTITUTE(PIMExport!CW210,".",",")*1,PIMExport!CW210))</f>
        <v>2.5000000000000001E-4</v>
      </c>
      <c r="CX212" s="47">
        <f>IFERROR(PIMExport!CX210*1,IFERROR(SUBSTITUTE(PIMExport!CX210,".",",")*1,PIMExport!CX210))</f>
        <v>0</v>
      </c>
      <c r="CY212" s="47">
        <f>IFERROR(PIMExport!CY210*1,IFERROR(SUBSTITUTE(PIMExport!CY210,".",",")*1,PIMExport!CY210))</f>
        <v>0</v>
      </c>
      <c r="CZ212" s="47">
        <f>IFERROR(PIMExport!CZ210*1,IFERROR(SUBSTITUTE(PIMExport!CZ210,".",",")*1,PIMExport!CZ210))</f>
        <v>18600</v>
      </c>
      <c r="DA212" s="47">
        <f>IFERROR(PIMExport!DA210*1,IFERROR(SUBSTITUTE(PIMExport!DA210,".",",")*1,PIMExport!DA210))</f>
        <v>500</v>
      </c>
      <c r="DB212" s="47">
        <f>IFERROR(PIMExport!DB210*1,IFERROR(SUBSTITUTE(PIMExport!DB210,".",",")*1,PIMExport!DB210))</f>
        <v>267</v>
      </c>
      <c r="DC212" s="47">
        <f>IFERROR(PIMExport!DC210*1,IFERROR(SUBSTITUTE(PIMExport!DC210,".",",")*1,PIMExport!DC210))</f>
        <v>23.35</v>
      </c>
      <c r="DD212" s="47">
        <f>IFERROR(PIMExport!DD210*1,IFERROR(SUBSTITUTE(PIMExport!DD210,".",",")*1,PIMExport!DD210))</f>
        <v>0</v>
      </c>
      <c r="DE212" s="47">
        <f>IFERROR(PIMExport!DE210*1,IFERROR(SUBSTITUTE(PIMExport!DE210,".",",")*1,PIMExport!DE210))</f>
        <v>0</v>
      </c>
      <c r="DF212" s="47">
        <f>IFERROR(PIMExport!DF210*1,IFERROR(SUBSTITUTE(PIMExport!DF210,".",",")*1,PIMExport!DF210))</f>
        <v>0</v>
      </c>
      <c r="DG212" s="47">
        <f>IFERROR(PIMExport!DG210*1,IFERROR(SUBSTITUTE(PIMExport!DG210,".",",")*1,PIMExport!DG210))</f>
        <v>0</v>
      </c>
      <c r="DH212" s="47" t="str">
        <f>IFERROR(PIMExport!DH210*1,IFERROR(SUBSTITUTE(PIMExport!DH210,".",",")*1,PIMExport!DH210))</f>
        <v>Equal to or better than 0.100 mm</v>
      </c>
      <c r="DI212" s="47">
        <f>IFERROR(PIMExport!DI210*1,IFERROR(SUBSTITUTE(PIMExport!DI210,".",",")*1,PIMExport!DI210))</f>
        <v>0</v>
      </c>
      <c r="DJ212" s="47" t="str">
        <f>IFERROR(PIMExport!DJ210*1,IFERROR(SUBSTITUTE(PIMExport!DJ210,".",",")*1,PIMExport!DJ210))</f>
        <v>108 x 100 mm</v>
      </c>
      <c r="DK212" s="47" t="str">
        <f>IFERROR(PIMExport!DK210*1,IFERROR(SUBSTITUTE(PIMExport!DK210,".",",")*1,PIMExport!DK210))</f>
        <v>25 mm</v>
      </c>
      <c r="DL212" s="47">
        <f>IFERROR(PIMExport!DL210*1,IFERROR(SUBSTITUTE(PIMExport!DL210,".",",")*1,PIMExport!DL210))</f>
        <v>656</v>
      </c>
      <c r="DM212" s="47">
        <f>IFERROR(PIMExport!DM210*1,IFERROR(SUBSTITUTE(PIMExport!DM210,".",",")*1,PIMExport!DM210))</f>
        <v>6308</v>
      </c>
      <c r="DN212" s="47">
        <f>IFERROR(PIMExport!DN210*1,IFERROR(SUBSTITUTE(PIMExport!DN210,".",",")*1,PIMExport!DN210))</f>
        <v>0</v>
      </c>
      <c r="DO212" s="47">
        <f>IFERROR(PIMExport!DO210*1,IFERROR(SUBSTITUTE(PIMExport!DO210,".",",")*1,PIMExport!DO210))</f>
        <v>0</v>
      </c>
    </row>
    <row r="213" spans="1:119">
      <c r="A213" s="47" t="str">
        <f>IFERROR(PIMExport!A211*1,IFERROR(SUBSTITUTE(PIMExport!A211,".",",")*1,PIMExport!A211))</f>
        <v>MF10S05Z350_X</v>
      </c>
      <c r="B213" s="47" t="str">
        <f>IFERROR(PIMExport!B211*1,IFERROR(SUBSTITUTE(PIMExport!B211,".",",")*1,PIMExport!B211))</f>
        <v>BallScrew</v>
      </c>
      <c r="C213" s="47" t="str">
        <f>IFERROR(PIMExport!C211*1,IFERROR(SUBSTITUTE(PIMExport!C211,".",",")*1,PIMExport!C211))</f>
        <v>Ball Guide</v>
      </c>
      <c r="D213" s="47">
        <f>IFERROR(PIMExport!D211*1,IFERROR(SUBSTITUTE(PIMExport!D211,".",",")*1,PIMExport!D211))</f>
        <v>5228</v>
      </c>
      <c r="E213" s="47">
        <f>IFERROR(PIMExport!E211*1,IFERROR(SUBSTITUTE(PIMExport!E211,".",",")*1,PIMExport!E211))</f>
        <v>4</v>
      </c>
      <c r="F213" s="47">
        <f>IFERROR(PIMExport!F211*1,IFERROR(SUBSTITUTE(PIMExport!F211,".",",")*1,PIMExport!F211))</f>
        <v>0</v>
      </c>
      <c r="G213" s="47">
        <f>IFERROR(PIMExport!G211*1,IFERROR(SUBSTITUTE(PIMExport!G211,".",",")*1,PIMExport!G211))</f>
        <v>14.4</v>
      </c>
      <c r="H213" s="47">
        <f>IFERROR(PIMExport!H211*1,IFERROR(SUBSTITUTE(PIMExport!H211,".",",")*1,PIMExport!H211))</f>
        <v>1.72</v>
      </c>
      <c r="I213" s="47">
        <f>IFERROR(PIMExport!I211*1,IFERROR(SUBSTITUTE(PIMExport!I211,".",",")*1,PIMExport!I211))</f>
        <v>350</v>
      </c>
      <c r="J213" s="47">
        <f>IFERROR(PIMExport!J211*1,IFERROR(SUBSTITUTE(PIMExport!J211,".",",")*1,PIMExport!J211))</f>
        <v>22</v>
      </c>
      <c r="K213" s="47">
        <f>IFERROR(PIMExport!K211*1,IFERROR(SUBSTITUTE(PIMExport!K211,".",",")*1,PIMExport!K211))</f>
        <v>69</v>
      </c>
      <c r="L213" s="47">
        <f>IFERROR(PIMExport!L211*1,IFERROR(SUBSTITUTE(PIMExport!L211,".",",")*1,PIMExport!L211))</f>
        <v>1.63E-4</v>
      </c>
      <c r="M213" s="47">
        <f>IFERROR(PIMExport!M211*1,IFERROR(SUBSTITUTE(PIMExport!M211,".",",")*1,PIMExport!M211))</f>
        <v>0.9</v>
      </c>
      <c r="N213" s="47">
        <f>IFERROR(PIMExport!N211*1,IFERROR(SUBSTITUTE(PIMExport!N211,".",",")*1,PIMExport!N211))</f>
        <v>99999</v>
      </c>
      <c r="O213" s="47">
        <f>IFERROR(PIMExport!O211*1,IFERROR(SUBSTITUTE(PIMExport!O211,".",",")*1,PIMExport!O211))</f>
        <v>99999</v>
      </c>
      <c r="P213" s="47">
        <f>IFERROR(PIMExport!P211*1,IFERROR(SUBSTITUTE(PIMExport!P211,".",",")*1,PIMExport!P211))</f>
        <v>500</v>
      </c>
      <c r="Q213" s="47">
        <f>IFERROR(PIMExport!Q211*1,IFERROR(SUBSTITUTE(PIMExport!Q211,".",",")*1,PIMExport!Q211))</f>
        <v>0.08</v>
      </c>
      <c r="R213" s="47">
        <f>IFERROR(PIMExport!R211*1,IFERROR(SUBSTITUTE(PIMExport!R211,".",",")*1,PIMExport!R211))</f>
        <v>0.08</v>
      </c>
      <c r="S213" s="47">
        <f>IFERROR(PIMExport!S211*1,IFERROR(SUBSTITUTE(PIMExport!S211,".",",")*1,PIMExport!S211))</f>
        <v>0.08</v>
      </c>
      <c r="T213" s="47">
        <f>IFERROR(PIMExport!T211*1,IFERROR(SUBSTITUTE(PIMExport!T211,".",",")*1,PIMExport!T211))</f>
        <v>2</v>
      </c>
      <c r="U213" s="47">
        <f>IFERROR(PIMExport!U211*1,IFERROR(SUBSTITUTE(PIMExport!U211,".",",")*1,PIMExport!U211))</f>
        <v>0.02</v>
      </c>
      <c r="V213" s="47">
        <f>IFERROR(PIMExport!V211*1,IFERROR(SUBSTITUTE(PIMExport!V211,".",",")*1,PIMExport!V211))</f>
        <v>0</v>
      </c>
      <c r="W213" s="47">
        <f>IFERROR(PIMExport!W211*1,IFERROR(SUBSTITUTE(PIMExport!W211,".",",")*1,PIMExport!W211))</f>
        <v>0</v>
      </c>
      <c r="X213" s="47">
        <f>IFERROR(PIMExport!X211*1,IFERROR(SUBSTITUTE(PIMExport!X211,".",",")*1,PIMExport!X211))</f>
        <v>0</v>
      </c>
      <c r="Y213" s="47">
        <f>IFERROR(PIMExport!Y211*1,IFERROR(SUBSTITUTE(PIMExport!Y211,".",",")*1,PIMExport!Y211))</f>
        <v>5000</v>
      </c>
      <c r="Z213" s="47">
        <f>IFERROR(PIMExport!Z211*1,IFERROR(SUBSTITUTE(PIMExport!Z211,".",",")*1,PIMExport!Z211))</f>
        <v>0</v>
      </c>
      <c r="AA213" s="47">
        <f>IFERROR(PIMExport!AA211*1,IFERROR(SUBSTITUTE(PIMExport!AA211,".",",")*1,PIMExport!AA211))</f>
        <v>0</v>
      </c>
      <c r="AB213" s="47">
        <f>IFERROR(PIMExport!AB211*1,IFERROR(SUBSTITUTE(PIMExport!AB211,".",",")*1,PIMExport!AB211))</f>
        <v>0</v>
      </c>
      <c r="AC213" s="47">
        <f>IFERROR(PIMExport!AC211*1,IFERROR(SUBSTITUTE(PIMExport!AC211,".",",")*1,PIMExport!AC211))</f>
        <v>0</v>
      </c>
      <c r="AD213" s="47">
        <f>IFERROR(PIMExport!AD211*1,IFERROR(SUBSTITUTE(PIMExport!AD211,".",",")*1,PIMExport!AD211))</f>
        <v>0</v>
      </c>
      <c r="AE213" s="47">
        <f>IFERROR(PIMExport!AE211*1,IFERROR(SUBSTITUTE(PIMExport!AE211,".",",")*1,PIMExport!AE211))</f>
        <v>3750</v>
      </c>
      <c r="AF213" s="47">
        <f>IFERROR(PIMExport!AF211*1,IFERROR(SUBSTITUTE(PIMExport!AF211,".",",")*1,PIMExport!AF211))</f>
        <v>3750</v>
      </c>
      <c r="AG213" s="47">
        <f>IFERROR(PIMExport!AG211*1,IFERROR(SUBSTITUTE(PIMExport!AG211,".",",")*1,PIMExport!AG211))</f>
        <v>60</v>
      </c>
      <c r="AH213" s="47">
        <f>IFERROR(PIMExport!AH211*1,IFERROR(SUBSTITUTE(PIMExport!AH211,".",",")*1,PIMExport!AH211))</f>
        <v>0</v>
      </c>
      <c r="AI213" s="47">
        <f>IFERROR(PIMExport!AI211*1,IFERROR(SUBSTITUTE(PIMExport!AI211,".",",")*1,PIMExport!AI211))</f>
        <v>0</v>
      </c>
      <c r="AJ213" s="47">
        <f>IFERROR(PIMExport!AJ211*1,IFERROR(SUBSTITUTE(PIMExport!AJ211,".",",")*1,PIMExport!AJ211))</f>
        <v>3.75</v>
      </c>
      <c r="AK213" s="47">
        <f>IFERROR(PIMExport!AK211*1,IFERROR(SUBSTITUTE(PIMExport!AK211,".",",")*1,PIMExport!AK211))</f>
        <v>3.75</v>
      </c>
      <c r="AL213" s="47">
        <f>IFERROR(PIMExport!AL211*1,IFERROR(SUBSTITUTE(PIMExport!AL211,".",",")*1,PIMExport!AL211))</f>
        <v>0.25</v>
      </c>
      <c r="AM213" s="47">
        <f>IFERROR(PIMExport!AM211*1,IFERROR(SUBSTITUTE(PIMExport!AM211,".",",")*1,PIMExport!AM211))</f>
        <v>8</v>
      </c>
      <c r="AN213" s="47">
        <f>IFERROR(PIMExport!AN211*1,IFERROR(SUBSTITUTE(PIMExport!AN211,".",",")*1,PIMExport!AN211))</f>
        <v>2</v>
      </c>
      <c r="AO213" s="47">
        <f>IFERROR(PIMExport!AO211*1,IFERROR(SUBSTITUTE(PIMExport!AO211,".",",")*1,PIMExport!AO211))</f>
        <v>41000</v>
      </c>
      <c r="AP213" s="47">
        <f>IFERROR(PIMExport!AP211*1,IFERROR(SUBSTITUTE(PIMExport!AP211,".",",")*1,PIMExport!AP211))</f>
        <v>0</v>
      </c>
      <c r="AQ213" s="47">
        <f>IFERROR(PIMExport!AQ211*1,IFERROR(SUBSTITUTE(PIMExport!AQ211,".",",")*1,PIMExport!AQ211))</f>
        <v>0</v>
      </c>
      <c r="AR213" s="47">
        <f>IFERROR(PIMExport!AR211*1,IFERROR(SUBSTITUTE(PIMExport!AR211,".",",")*1,PIMExport!AR211))</f>
        <v>0</v>
      </c>
      <c r="AS213" s="47">
        <f>IFERROR(PIMExport!AS211*1,IFERROR(SUBSTITUTE(PIMExport!AS211,".",",")*1,PIMExport!AS211))</f>
        <v>0</v>
      </c>
      <c r="AT213" s="47">
        <f>IFERROR(PIMExport!AT211*1,IFERROR(SUBSTITUTE(PIMExport!AT211,".",",")*1,PIMExport!AT211))</f>
        <v>0</v>
      </c>
      <c r="AU213" s="47">
        <f>IFERROR(PIMExport!AU211*1,IFERROR(SUBSTITUTE(PIMExport!AU211,".",",")*1,PIMExport!AU211))</f>
        <v>0</v>
      </c>
      <c r="AV213" s="47">
        <f>IFERROR(PIMExport!AV211*1,IFERROR(SUBSTITUTE(PIMExport!AV211,".",",")*1,PIMExport!AV211))</f>
        <v>0</v>
      </c>
      <c r="AW213" s="47">
        <f>IFERROR(PIMExport!AW211*1,IFERROR(SUBSTITUTE(PIMExport!AW211,".",",")*1,PIMExport!AW211))</f>
        <v>0</v>
      </c>
      <c r="AX213" s="47">
        <f>IFERROR(PIMExport!AX211*1,IFERROR(SUBSTITUTE(PIMExport!AX211,".",",")*1,PIMExport!AX211))</f>
        <v>0</v>
      </c>
      <c r="AY213" s="47">
        <f>IFERROR(PIMExport!AY211*1,IFERROR(SUBSTITUTE(PIMExport!AY211,".",",")*1,PIMExport!AY211))</f>
        <v>0</v>
      </c>
      <c r="AZ213" s="47">
        <f>IFERROR(PIMExport!AZ211*1,IFERROR(SUBSTITUTE(PIMExport!AZ211,".",",")*1,PIMExport!AZ211))</f>
        <v>18600</v>
      </c>
      <c r="BA213" s="47">
        <f>IFERROR(PIMExport!BA211*1,IFERROR(SUBSTITUTE(PIMExport!BA211,".",",")*1,PIMExport!BA211))</f>
        <v>0</v>
      </c>
      <c r="BB213" s="47">
        <f>IFERROR(PIMExport!BB211*1,IFERROR(SUBSTITUTE(PIMExport!BB211,".",",")*1,PIMExport!BB211))</f>
        <v>0</v>
      </c>
      <c r="BC213" s="47">
        <f>IFERROR(PIMExport!BC211*1,IFERROR(SUBSTITUTE(PIMExport!BC211,".",",")*1,PIMExport!BC211))</f>
        <v>0</v>
      </c>
      <c r="BD213" s="47">
        <f>IFERROR(PIMExport!BD211*1,IFERROR(SUBSTITUTE(PIMExport!BD211,".",",")*1,PIMExport!BD211))</f>
        <v>0</v>
      </c>
      <c r="BE213" s="47">
        <f>IFERROR(PIMExport!BE211*1,IFERROR(SUBSTITUTE(PIMExport!BE211,".",",")*1,PIMExport!BE211))</f>
        <v>0</v>
      </c>
      <c r="BF213" s="47">
        <f>IFERROR(PIMExport!BF211*1,IFERROR(SUBSTITUTE(PIMExport!BF211,".",",")*1,PIMExport!BF211))</f>
        <v>88</v>
      </c>
      <c r="BG213" s="47">
        <f>IFERROR(PIMExport!BG211*1,IFERROR(SUBSTITUTE(PIMExport!BG211,".",",")*1,PIMExport!BG211))</f>
        <v>308</v>
      </c>
      <c r="BH213" s="47">
        <f>IFERROR(PIMExport!BH211*1,IFERROR(SUBSTITUTE(PIMExport!BH211,".",",")*1,PIMExport!BH211))</f>
        <v>0</v>
      </c>
      <c r="BI213" s="47">
        <f>IFERROR(PIMExport!BI211*1,IFERROR(SUBSTITUTE(PIMExport!BI211,".",",")*1,PIMExport!BI211))</f>
        <v>0</v>
      </c>
      <c r="BJ213" s="47">
        <f>IFERROR(PIMExport!BJ211*1,IFERROR(SUBSTITUTE(PIMExport!BJ211,".",",")*1,PIMExport!BJ211))</f>
        <v>0</v>
      </c>
      <c r="BK213" s="47">
        <f>IFERROR(PIMExport!BK211*1,IFERROR(SUBSTITUTE(PIMExport!BK211,".",",")*1,PIMExport!BK211))</f>
        <v>0</v>
      </c>
      <c r="BL213" s="47">
        <f>IFERROR(PIMExport!BL211*1,IFERROR(SUBSTITUTE(PIMExport!BL211,".",",")*1,PIMExport!BL211))</f>
        <v>0</v>
      </c>
      <c r="BM213" s="47">
        <f>IFERROR(PIMExport!BM211*1,IFERROR(SUBSTITUTE(PIMExport!BM211,".",",")*1,PIMExport!BM211))</f>
        <v>0</v>
      </c>
      <c r="BN213" s="47">
        <f>IFERROR(PIMExport!BN211*1,IFERROR(SUBSTITUTE(PIMExport!BN211,".",",")*1,PIMExport!BN211))</f>
        <v>0</v>
      </c>
      <c r="BO213" s="47">
        <f>IFERROR(PIMExport!BO211*1,IFERROR(SUBSTITUTE(PIMExport!BO211,".",",")*1,PIMExport!BO211))</f>
        <v>0</v>
      </c>
      <c r="BP213" s="47">
        <f>IFERROR(PIMExport!BP211*1,IFERROR(SUBSTITUTE(PIMExport!BP211,".",",")*1,PIMExport!BP211))</f>
        <v>0</v>
      </c>
      <c r="BQ213" s="47">
        <f>IFERROR(PIMExport!BQ211*1,IFERROR(SUBSTITUTE(PIMExport!BQ211,".",",")*1,PIMExport!BQ211))</f>
        <v>0</v>
      </c>
      <c r="BR213" s="47">
        <f>IFERROR(PIMExport!BR211*1,IFERROR(SUBSTITUTE(PIMExport!BR211,".",",")*1,PIMExport!BR211))</f>
        <v>0</v>
      </c>
      <c r="BS213" s="47">
        <f>IFERROR(PIMExport!BS211*1,IFERROR(SUBSTITUTE(PIMExport!BS211,".",",")*1,PIMExport!BS211))</f>
        <v>0</v>
      </c>
      <c r="BT213" s="47">
        <f>IFERROR(PIMExport!BT211*1,IFERROR(SUBSTITUTE(PIMExport!BT211,".",",")*1,PIMExport!BT211))</f>
        <v>0</v>
      </c>
      <c r="BU213" s="47">
        <f>IFERROR(PIMExport!BU211*1,IFERROR(SUBSTITUTE(PIMExport!BU211,".",",")*1,PIMExport!BU211))</f>
        <v>0</v>
      </c>
      <c r="BV213" s="47">
        <f>IFERROR(PIMExport!BV211*1,IFERROR(SUBSTITUTE(PIMExport!BV211,".",",")*1,PIMExport!BV211))</f>
        <v>0</v>
      </c>
      <c r="BW213" s="47">
        <f>IFERROR(PIMExport!BW211*1,IFERROR(SUBSTITUTE(PIMExport!BW211,".",",")*1,PIMExport!BW211))</f>
        <v>0</v>
      </c>
      <c r="BX213" s="47">
        <f>IFERROR(PIMExport!BX211*1,IFERROR(SUBSTITUTE(PIMExport!BX211,".",",")*1,PIMExport!BX211))</f>
        <v>0</v>
      </c>
      <c r="BY213" s="47">
        <f>IFERROR(PIMExport!BY211*1,IFERROR(SUBSTITUTE(PIMExport!BY211,".",",")*1,PIMExport!BY211))</f>
        <v>0</v>
      </c>
      <c r="BZ213" s="47">
        <f>IFERROR(PIMExport!BZ211*1,IFERROR(SUBSTITUTE(PIMExport!BZ211,".",",")*1,PIMExport!BZ211))</f>
        <v>0</v>
      </c>
      <c r="CA213" s="47">
        <f>IFERROR(PIMExport!CA211*1,IFERROR(SUBSTITUTE(PIMExport!CA211,".",",")*1,PIMExport!CA211))</f>
        <v>0</v>
      </c>
      <c r="CB213" s="47">
        <f>IFERROR(PIMExport!CB211*1,IFERROR(SUBSTITUTE(PIMExport!CB211,".",",")*1,PIMExport!CB211))</f>
        <v>0</v>
      </c>
      <c r="CC213" s="47">
        <f>IFERROR(PIMExport!CC211*1,IFERROR(SUBSTITUTE(PIMExport!CC211,".",",")*1,PIMExport!CC211))</f>
        <v>0</v>
      </c>
      <c r="CD213" s="47">
        <f>IFERROR(PIMExport!CD211*1,IFERROR(SUBSTITUTE(PIMExport!CD211,".",",")*1,PIMExport!CD211))</f>
        <v>0</v>
      </c>
      <c r="CE213" s="47">
        <f>IFERROR(PIMExport!CE211*1,IFERROR(SUBSTITUTE(PIMExport!CE211,".",",")*1,PIMExport!CE211))</f>
        <v>0</v>
      </c>
      <c r="CF213" s="47">
        <f>IFERROR(PIMExport!CF211*1,IFERROR(SUBSTITUTE(PIMExport!CF211,".",",")*1,PIMExport!CF211))</f>
        <v>0</v>
      </c>
      <c r="CG213" s="47">
        <f>IFERROR(PIMExport!CG211*1,IFERROR(SUBSTITUTE(PIMExport!CG211,".",",")*1,PIMExport!CG211))</f>
        <v>0</v>
      </c>
      <c r="CH213" s="47">
        <f>IFERROR(PIMExport!CH211*1,IFERROR(SUBSTITUTE(PIMExport!CH211,".",",")*1,PIMExport!CH211))</f>
        <v>0</v>
      </c>
      <c r="CI213" s="47">
        <f>IFERROR(PIMExport!CI211*1,IFERROR(SUBSTITUTE(PIMExport!CI211,".",",")*1,PIMExport!CI211))</f>
        <v>0</v>
      </c>
      <c r="CJ213" s="47">
        <f>IFERROR(PIMExport!CJ211*1,IFERROR(SUBSTITUTE(PIMExport!CJ211,".",",")*1,PIMExport!CJ211))</f>
        <v>0</v>
      </c>
      <c r="CK213" s="47">
        <f>IFERROR(PIMExport!CK211*1,IFERROR(SUBSTITUTE(PIMExport!CK211,".",",")*1,PIMExport!CK211))</f>
        <v>0</v>
      </c>
      <c r="CL213" s="47">
        <f>IFERROR(PIMExport!CL211*1,IFERROR(SUBSTITUTE(PIMExport!CL211,".",",")*1,PIMExport!CL211))</f>
        <v>0</v>
      </c>
      <c r="CM213" s="47">
        <f>IFERROR(PIMExport!CM211*1,IFERROR(SUBSTITUTE(PIMExport!CM211,".",",")*1,PIMExport!CM211))</f>
        <v>0</v>
      </c>
      <c r="CN213" s="47">
        <f>IFERROR(PIMExport!CN211*1,IFERROR(SUBSTITUTE(PIMExport!CN211,".",",")*1,PIMExport!CN211))</f>
        <v>0</v>
      </c>
      <c r="CO213" s="47">
        <f>IFERROR(PIMExport!CO211*1,IFERROR(SUBSTITUTE(PIMExport!CO211,".",",")*1,PIMExport!CO211))</f>
        <v>0</v>
      </c>
      <c r="CP213" s="47">
        <f>IFERROR(PIMExport!CP211*1,IFERROR(SUBSTITUTE(PIMExport!CP211,".",",")*1,PIMExport!CP211))</f>
        <v>0</v>
      </c>
      <c r="CQ213" s="47">
        <f>IFERROR(PIMExport!CQ211*1,IFERROR(SUBSTITUTE(PIMExport!CQ211,".",",")*1,PIMExport!CQ211))</f>
        <v>0</v>
      </c>
      <c r="CR213" s="47">
        <f>IFERROR(PIMExport!CR211*1,IFERROR(SUBSTITUTE(PIMExport!CR211,".",",")*1,PIMExport!CR211))</f>
        <v>0</v>
      </c>
      <c r="CS213" s="47">
        <f>IFERROR(PIMExport!CS211*1,IFERROR(SUBSTITUTE(PIMExport!CS211,".",",")*1,PIMExport!CS211))</f>
        <v>0</v>
      </c>
      <c r="CT213" s="47">
        <f>IFERROR(PIMExport!CT211*1,IFERROR(SUBSTITUTE(PIMExport!CT211,".",",")*1,PIMExport!CT211))</f>
        <v>0</v>
      </c>
      <c r="CU213" s="47">
        <f>IFERROR(PIMExport!CU211*1,IFERROR(SUBSTITUTE(PIMExport!CU211,".",",")*1,PIMExport!CU211))</f>
        <v>5</v>
      </c>
      <c r="CV213" s="47">
        <f>IFERROR(PIMExport!CV211*1,IFERROR(SUBSTITUTE(PIMExport!CV211,".",",")*1,PIMExport!CV211))</f>
        <v>12500</v>
      </c>
      <c r="CW213" s="47">
        <f>IFERROR(PIMExport!CW211*1,IFERROR(SUBSTITUTE(PIMExport!CW211,".",",")*1,PIMExport!CW211))</f>
        <v>2.5000000000000001E-4</v>
      </c>
      <c r="CX213" s="47">
        <f>IFERROR(PIMExport!CX211*1,IFERROR(SUBSTITUTE(PIMExport!CX211,".",",")*1,PIMExport!CX211))</f>
        <v>0</v>
      </c>
      <c r="CY213" s="47">
        <f>IFERROR(PIMExport!CY211*1,IFERROR(SUBSTITUTE(PIMExport!CY211,".",",")*1,PIMExport!CY211))</f>
        <v>0</v>
      </c>
      <c r="CZ213" s="47">
        <f>IFERROR(PIMExport!CZ211*1,IFERROR(SUBSTITUTE(PIMExport!CZ211,".",",")*1,PIMExport!CZ211))</f>
        <v>18600</v>
      </c>
      <c r="DA213" s="47">
        <f>IFERROR(PIMExport!DA211*1,IFERROR(SUBSTITUTE(PIMExport!DA211,".",",")*1,PIMExport!DA211))</f>
        <v>500</v>
      </c>
      <c r="DB213" s="47">
        <f>IFERROR(PIMExport!DB211*1,IFERROR(SUBSTITUTE(PIMExport!DB211,".",",")*1,PIMExport!DB211))</f>
        <v>267</v>
      </c>
      <c r="DC213" s="47">
        <f>IFERROR(PIMExport!DC211*1,IFERROR(SUBSTITUTE(PIMExport!DC211,".",",")*1,PIMExport!DC211))</f>
        <v>23.35</v>
      </c>
      <c r="DD213" s="47">
        <f>IFERROR(PIMExport!DD211*1,IFERROR(SUBSTITUTE(PIMExport!DD211,".",",")*1,PIMExport!DD211))</f>
        <v>0</v>
      </c>
      <c r="DE213" s="47">
        <f>IFERROR(PIMExport!DE211*1,IFERROR(SUBSTITUTE(PIMExport!DE211,".",",")*1,PIMExport!DE211))</f>
        <v>0</v>
      </c>
      <c r="DF213" s="47">
        <f>IFERROR(PIMExport!DF211*1,IFERROR(SUBSTITUTE(PIMExport!DF211,".",",")*1,PIMExport!DF211))</f>
        <v>0</v>
      </c>
      <c r="DG213" s="47">
        <f>IFERROR(PIMExport!DG211*1,IFERROR(SUBSTITUTE(PIMExport!DG211,".",",")*1,PIMExport!DG211))</f>
        <v>0</v>
      </c>
      <c r="DH213" s="47" t="str">
        <f>IFERROR(PIMExport!DH211*1,IFERROR(SUBSTITUTE(PIMExport!DH211,".",",")*1,PIMExport!DH211))</f>
        <v>Equal to or better than 0.100 mm</v>
      </c>
      <c r="DI213" s="47">
        <f>IFERROR(PIMExport!DI211*1,IFERROR(SUBSTITUTE(PIMExport!DI211,".",",")*1,PIMExport!DI211))</f>
        <v>0</v>
      </c>
      <c r="DJ213" s="47" t="str">
        <f>IFERROR(PIMExport!DJ211*1,IFERROR(SUBSTITUTE(PIMExport!DJ211,".",",")*1,PIMExport!DJ211))</f>
        <v>108 x 100 mm</v>
      </c>
      <c r="DK213" s="47" t="str">
        <f>IFERROR(PIMExport!DK211*1,IFERROR(SUBSTITUTE(PIMExport!DK211,".",",")*1,PIMExport!DK211))</f>
        <v>25 mm</v>
      </c>
      <c r="DL213" s="47">
        <f>IFERROR(PIMExport!DL211*1,IFERROR(SUBSTITUTE(PIMExport!DL211,".",",")*1,PIMExport!DL211))</f>
        <v>656</v>
      </c>
      <c r="DM213" s="47">
        <f>IFERROR(PIMExport!DM211*1,IFERROR(SUBSTITUTE(PIMExport!DM211,".",",")*1,PIMExport!DM211))</f>
        <v>6308</v>
      </c>
      <c r="DN213" s="47">
        <f>IFERROR(PIMExport!DN211*1,IFERROR(SUBSTITUTE(PIMExport!DN211,".",",")*1,PIMExport!DN211))</f>
        <v>0</v>
      </c>
      <c r="DO213" s="47">
        <f>IFERROR(PIMExport!DO211*1,IFERROR(SUBSTITUTE(PIMExport!DO211,".",",")*1,PIMExport!DO211))</f>
        <v>0</v>
      </c>
    </row>
    <row r="214" spans="1:119">
      <c r="A214" s="47" t="str">
        <f>IFERROR(PIMExport!A212*1,IFERROR(SUBSTITUTE(PIMExport!A212,".",",")*1,PIMExport!A212))</f>
        <v>MF10S05Z350_S</v>
      </c>
      <c r="B214" s="47" t="str">
        <f>IFERROR(PIMExport!B212*1,IFERROR(SUBSTITUTE(PIMExport!B212,".",",")*1,PIMExport!B212))</f>
        <v>BallScrew</v>
      </c>
      <c r="C214" s="47" t="str">
        <f>IFERROR(PIMExport!C212*1,IFERROR(SUBSTITUTE(PIMExport!C212,".",",")*1,PIMExport!C212))</f>
        <v>Ball Guide</v>
      </c>
      <c r="D214" s="47">
        <f>IFERROR(PIMExport!D212*1,IFERROR(SUBSTITUTE(PIMExport!D212,".",",")*1,PIMExport!D212))</f>
        <v>5168</v>
      </c>
      <c r="E214" s="47">
        <f>IFERROR(PIMExport!E212*1,IFERROR(SUBSTITUTE(PIMExport!E212,".",",")*1,PIMExport!E212))</f>
        <v>4</v>
      </c>
      <c r="F214" s="47">
        <f>IFERROR(PIMExport!F212*1,IFERROR(SUBSTITUTE(PIMExport!F212,".",",")*1,PIMExport!F212))</f>
        <v>1.86</v>
      </c>
      <c r="G214" s="47">
        <f>IFERROR(PIMExport!G212*1,IFERROR(SUBSTITUTE(PIMExport!G212,".",",")*1,PIMExport!G212))</f>
        <v>14.4</v>
      </c>
      <c r="H214" s="47">
        <f>IFERROR(PIMExport!H212*1,IFERROR(SUBSTITUTE(PIMExport!H212,".",",")*1,PIMExport!H212))</f>
        <v>1.72</v>
      </c>
      <c r="I214" s="47">
        <f>IFERROR(PIMExport!I212*1,IFERROR(SUBSTITUTE(PIMExport!I212,".",",")*1,PIMExport!I212))</f>
        <v>350</v>
      </c>
      <c r="J214" s="47">
        <f>IFERROR(PIMExport!J212*1,IFERROR(SUBSTITUTE(PIMExport!J212,".",",")*1,PIMExport!J212))</f>
        <v>22</v>
      </c>
      <c r="K214" s="47">
        <f>IFERROR(PIMExport!K212*1,IFERROR(SUBSTITUTE(PIMExport!K212,".",",")*1,PIMExport!K212))</f>
        <v>69</v>
      </c>
      <c r="L214" s="47">
        <f>IFERROR(PIMExport!L212*1,IFERROR(SUBSTITUTE(PIMExport!L212,".",",")*1,PIMExport!L212))</f>
        <v>1.63E-4</v>
      </c>
      <c r="M214" s="47">
        <f>IFERROR(PIMExport!M212*1,IFERROR(SUBSTITUTE(PIMExport!M212,".",",")*1,PIMExport!M212))</f>
        <v>0.9</v>
      </c>
      <c r="N214" s="47">
        <f>IFERROR(PIMExport!N212*1,IFERROR(SUBSTITUTE(PIMExport!N212,".",",")*1,PIMExport!N212))</f>
        <v>99999</v>
      </c>
      <c r="O214" s="47">
        <f>IFERROR(PIMExport!O212*1,IFERROR(SUBSTITUTE(PIMExport!O212,".",",")*1,PIMExport!O212))</f>
        <v>99999</v>
      </c>
      <c r="P214" s="47">
        <f>IFERROR(PIMExport!P212*1,IFERROR(SUBSTITUTE(PIMExport!P212,".",",")*1,PIMExport!P212))</f>
        <v>500</v>
      </c>
      <c r="Q214" s="47">
        <f>IFERROR(PIMExport!Q212*1,IFERROR(SUBSTITUTE(PIMExport!Q212,".",",")*1,PIMExport!Q212))</f>
        <v>0.1</v>
      </c>
      <c r="R214" s="47">
        <f>IFERROR(PIMExport!R212*1,IFERROR(SUBSTITUTE(PIMExport!R212,".",",")*1,PIMExport!R212))</f>
        <v>0.1</v>
      </c>
      <c r="S214" s="47">
        <f>IFERROR(PIMExport!S212*1,IFERROR(SUBSTITUTE(PIMExport!S212,".",",")*1,PIMExport!S212))</f>
        <v>0.1</v>
      </c>
      <c r="T214" s="47">
        <f>IFERROR(PIMExport!T212*1,IFERROR(SUBSTITUTE(PIMExport!T212,".",",")*1,PIMExport!T212))</f>
        <v>2</v>
      </c>
      <c r="U214" s="47">
        <f>IFERROR(PIMExport!U212*1,IFERROR(SUBSTITUTE(PIMExport!U212,".",",")*1,PIMExport!U212))</f>
        <v>0.02</v>
      </c>
      <c r="V214" s="47">
        <f>IFERROR(PIMExport!V212*1,IFERROR(SUBSTITUTE(PIMExport!V212,".",",")*1,PIMExport!V212))</f>
        <v>0</v>
      </c>
      <c r="W214" s="47">
        <f>IFERROR(PIMExport!W212*1,IFERROR(SUBSTITUTE(PIMExport!W212,".",",")*1,PIMExport!W212))</f>
        <v>0</v>
      </c>
      <c r="X214" s="47">
        <f>IFERROR(PIMExport!X212*1,IFERROR(SUBSTITUTE(PIMExport!X212,".",",")*1,PIMExport!X212))</f>
        <v>0</v>
      </c>
      <c r="Y214" s="47">
        <f>IFERROR(PIMExport!Y212*1,IFERROR(SUBSTITUTE(PIMExport!Y212,".",",")*1,PIMExport!Y212))</f>
        <v>5000</v>
      </c>
      <c r="Z214" s="47">
        <f>IFERROR(PIMExport!Z212*1,IFERROR(SUBSTITUTE(PIMExport!Z212,".",",")*1,PIMExport!Z212))</f>
        <v>0</v>
      </c>
      <c r="AA214" s="47">
        <f>IFERROR(PIMExport!AA212*1,IFERROR(SUBSTITUTE(PIMExport!AA212,".",",")*1,PIMExport!AA212))</f>
        <v>0</v>
      </c>
      <c r="AB214" s="47">
        <f>IFERROR(PIMExport!AB212*1,IFERROR(SUBSTITUTE(PIMExport!AB212,".",",")*1,PIMExport!AB212))</f>
        <v>0</v>
      </c>
      <c r="AC214" s="47">
        <f>IFERROR(PIMExport!AC212*1,IFERROR(SUBSTITUTE(PIMExport!AC212,".",",")*1,PIMExport!AC212))</f>
        <v>0</v>
      </c>
      <c r="AD214" s="47">
        <f>IFERROR(PIMExport!AD212*1,IFERROR(SUBSTITUTE(PIMExport!AD212,".",",")*1,PIMExport!AD212))</f>
        <v>0</v>
      </c>
      <c r="AE214" s="47">
        <f>IFERROR(PIMExport!AE212*1,IFERROR(SUBSTITUTE(PIMExport!AE212,".",",")*1,PIMExport!AE212))</f>
        <v>3750</v>
      </c>
      <c r="AF214" s="47">
        <f>IFERROR(PIMExport!AF212*1,IFERROR(SUBSTITUTE(PIMExport!AF212,".",",")*1,PIMExport!AF212))</f>
        <v>3750</v>
      </c>
      <c r="AG214" s="47">
        <f>IFERROR(PIMExport!AG212*1,IFERROR(SUBSTITUTE(PIMExport!AG212,".",",")*1,PIMExport!AG212))</f>
        <v>60</v>
      </c>
      <c r="AH214" s="47">
        <f>IFERROR(PIMExport!AH212*1,IFERROR(SUBSTITUTE(PIMExport!AH212,".",",")*1,PIMExport!AH212))</f>
        <v>0</v>
      </c>
      <c r="AI214" s="47">
        <f>IFERROR(PIMExport!AI212*1,IFERROR(SUBSTITUTE(PIMExport!AI212,".",",")*1,PIMExport!AI212))</f>
        <v>0</v>
      </c>
      <c r="AJ214" s="47">
        <f>IFERROR(PIMExport!AJ212*1,IFERROR(SUBSTITUTE(PIMExport!AJ212,".",",")*1,PIMExport!AJ212))</f>
        <v>3.75</v>
      </c>
      <c r="AK214" s="47">
        <f>IFERROR(PIMExport!AK212*1,IFERROR(SUBSTITUTE(PIMExport!AK212,".",",")*1,PIMExport!AK212))</f>
        <v>3.75</v>
      </c>
      <c r="AL214" s="47">
        <f>IFERROR(PIMExport!AL212*1,IFERROR(SUBSTITUTE(PIMExport!AL212,".",",")*1,PIMExport!AL212))</f>
        <v>0.25</v>
      </c>
      <c r="AM214" s="47">
        <f>IFERROR(PIMExport!AM212*1,IFERROR(SUBSTITUTE(PIMExport!AM212,".",",")*1,PIMExport!AM212))</f>
        <v>8</v>
      </c>
      <c r="AN214" s="47">
        <f>IFERROR(PIMExport!AN212*1,IFERROR(SUBSTITUTE(PIMExport!AN212,".",",")*1,PIMExport!AN212))</f>
        <v>2</v>
      </c>
      <c r="AO214" s="47">
        <f>IFERROR(PIMExport!AO212*1,IFERROR(SUBSTITUTE(PIMExport!AO212,".",",")*1,PIMExport!AO212))</f>
        <v>41000</v>
      </c>
      <c r="AP214" s="47">
        <f>IFERROR(PIMExport!AP212*1,IFERROR(SUBSTITUTE(PIMExport!AP212,".",",")*1,PIMExport!AP212))</f>
        <v>0</v>
      </c>
      <c r="AQ214" s="47">
        <f>IFERROR(PIMExport!AQ212*1,IFERROR(SUBSTITUTE(PIMExport!AQ212,".",",")*1,PIMExport!AQ212))</f>
        <v>0</v>
      </c>
      <c r="AR214" s="47">
        <f>IFERROR(PIMExport!AR212*1,IFERROR(SUBSTITUTE(PIMExport!AR212,".",",")*1,PIMExport!AR212))</f>
        <v>0</v>
      </c>
      <c r="AS214" s="47">
        <f>IFERROR(PIMExport!AS212*1,IFERROR(SUBSTITUTE(PIMExport!AS212,".",",")*1,PIMExport!AS212))</f>
        <v>0</v>
      </c>
      <c r="AT214" s="47">
        <f>IFERROR(PIMExport!AT212*1,IFERROR(SUBSTITUTE(PIMExport!AT212,".",",")*1,PIMExport!AT212))</f>
        <v>0</v>
      </c>
      <c r="AU214" s="47">
        <f>IFERROR(PIMExport!AU212*1,IFERROR(SUBSTITUTE(PIMExport!AU212,".",",")*1,PIMExport!AU212))</f>
        <v>0</v>
      </c>
      <c r="AV214" s="47">
        <f>IFERROR(PIMExport!AV212*1,IFERROR(SUBSTITUTE(PIMExport!AV212,".",",")*1,PIMExport!AV212))</f>
        <v>0</v>
      </c>
      <c r="AW214" s="47">
        <f>IFERROR(PIMExport!AW212*1,IFERROR(SUBSTITUTE(PIMExport!AW212,".",",")*1,PIMExport!AW212))</f>
        <v>0</v>
      </c>
      <c r="AX214" s="47">
        <f>IFERROR(PIMExport!AX212*1,IFERROR(SUBSTITUTE(PIMExport!AX212,".",",")*1,PIMExport!AX212))</f>
        <v>0</v>
      </c>
      <c r="AY214" s="47">
        <f>IFERROR(PIMExport!AY212*1,IFERROR(SUBSTITUTE(PIMExport!AY212,".",",")*1,PIMExport!AY212))</f>
        <v>0</v>
      </c>
      <c r="AZ214" s="47">
        <f>IFERROR(PIMExport!AZ212*1,IFERROR(SUBSTITUTE(PIMExport!AZ212,".",",")*1,PIMExport!AZ212))</f>
        <v>18600</v>
      </c>
      <c r="BA214" s="47">
        <f>IFERROR(PIMExport!BA212*1,IFERROR(SUBSTITUTE(PIMExport!BA212,".",",")*1,PIMExport!BA212))</f>
        <v>0</v>
      </c>
      <c r="BB214" s="47">
        <f>IFERROR(PIMExport!BB212*1,IFERROR(SUBSTITUTE(PIMExport!BB212,".",",")*1,PIMExport!BB212))</f>
        <v>0</v>
      </c>
      <c r="BC214" s="47">
        <f>IFERROR(PIMExport!BC212*1,IFERROR(SUBSTITUTE(PIMExport!BC212,".",",")*1,PIMExport!BC212))</f>
        <v>0</v>
      </c>
      <c r="BD214" s="47">
        <f>IFERROR(PIMExport!BD212*1,IFERROR(SUBSTITUTE(PIMExport!BD212,".",",")*1,PIMExport!BD212))</f>
        <v>0</v>
      </c>
      <c r="BE214" s="47">
        <f>IFERROR(PIMExport!BE212*1,IFERROR(SUBSTITUTE(PIMExport!BE212,".",",")*1,PIMExport!BE212))</f>
        <v>0</v>
      </c>
      <c r="BF214" s="47">
        <f>IFERROR(PIMExport!BF212*1,IFERROR(SUBSTITUTE(PIMExport!BF212,".",",")*1,PIMExport!BF212))</f>
        <v>88</v>
      </c>
      <c r="BG214" s="47">
        <f>IFERROR(PIMExport!BG212*1,IFERROR(SUBSTITUTE(PIMExport!BG212,".",",")*1,PIMExport!BG212))</f>
        <v>368</v>
      </c>
      <c r="BH214" s="47">
        <f>IFERROR(PIMExport!BH212*1,IFERROR(SUBSTITUTE(PIMExport!BH212,".",",")*1,PIMExport!BH212))</f>
        <v>0</v>
      </c>
      <c r="BI214" s="47">
        <f>IFERROR(PIMExport!BI212*1,IFERROR(SUBSTITUTE(PIMExport!BI212,".",",")*1,PIMExport!BI212))</f>
        <v>0</v>
      </c>
      <c r="BJ214" s="47">
        <f>IFERROR(PIMExport!BJ212*1,IFERROR(SUBSTITUTE(PIMExport!BJ212,".",",")*1,PIMExport!BJ212))</f>
        <v>0</v>
      </c>
      <c r="BK214" s="47">
        <f>IFERROR(PIMExport!BK212*1,IFERROR(SUBSTITUTE(PIMExport!BK212,".",",")*1,PIMExport!BK212))</f>
        <v>0</v>
      </c>
      <c r="BL214" s="47">
        <f>IFERROR(PIMExport!BL212*1,IFERROR(SUBSTITUTE(PIMExport!BL212,".",",")*1,PIMExport!BL212))</f>
        <v>0</v>
      </c>
      <c r="BM214" s="47">
        <f>IFERROR(PIMExport!BM212*1,IFERROR(SUBSTITUTE(PIMExport!BM212,".",",")*1,PIMExport!BM212))</f>
        <v>0</v>
      </c>
      <c r="BN214" s="47">
        <f>IFERROR(PIMExport!BN212*1,IFERROR(SUBSTITUTE(PIMExport!BN212,".",",")*1,PIMExport!BN212))</f>
        <v>0</v>
      </c>
      <c r="BO214" s="47">
        <f>IFERROR(PIMExport!BO212*1,IFERROR(SUBSTITUTE(PIMExport!BO212,".",",")*1,PIMExport!BO212))</f>
        <v>0</v>
      </c>
      <c r="BP214" s="47">
        <f>IFERROR(PIMExport!BP212*1,IFERROR(SUBSTITUTE(PIMExport!BP212,".",",")*1,PIMExport!BP212))</f>
        <v>0</v>
      </c>
      <c r="BQ214" s="47">
        <f>IFERROR(PIMExport!BQ212*1,IFERROR(SUBSTITUTE(PIMExport!BQ212,".",",")*1,PIMExport!BQ212))</f>
        <v>0</v>
      </c>
      <c r="BR214" s="47">
        <f>IFERROR(PIMExport!BR212*1,IFERROR(SUBSTITUTE(PIMExport!BR212,".",",")*1,PIMExport!BR212))</f>
        <v>0</v>
      </c>
      <c r="BS214" s="47">
        <f>IFERROR(PIMExport!BS212*1,IFERROR(SUBSTITUTE(PIMExport!BS212,".",",")*1,PIMExport!BS212))</f>
        <v>0</v>
      </c>
      <c r="BT214" s="47">
        <f>IFERROR(PIMExport!BT212*1,IFERROR(SUBSTITUTE(PIMExport!BT212,".",",")*1,PIMExport!BT212))</f>
        <v>0</v>
      </c>
      <c r="BU214" s="47">
        <f>IFERROR(PIMExport!BU212*1,IFERROR(SUBSTITUTE(PIMExport!BU212,".",",")*1,PIMExport!BU212))</f>
        <v>0</v>
      </c>
      <c r="BV214" s="47">
        <f>IFERROR(PIMExport!BV212*1,IFERROR(SUBSTITUTE(PIMExport!BV212,".",",")*1,PIMExport!BV212))</f>
        <v>0</v>
      </c>
      <c r="BW214" s="47">
        <f>IFERROR(PIMExport!BW212*1,IFERROR(SUBSTITUTE(PIMExport!BW212,".",",")*1,PIMExport!BW212))</f>
        <v>0</v>
      </c>
      <c r="BX214" s="47">
        <f>IFERROR(PIMExport!BX212*1,IFERROR(SUBSTITUTE(PIMExport!BX212,".",",")*1,PIMExport!BX212))</f>
        <v>0</v>
      </c>
      <c r="BY214" s="47">
        <f>IFERROR(PIMExport!BY212*1,IFERROR(SUBSTITUTE(PIMExport!BY212,".",",")*1,PIMExport!BY212))</f>
        <v>0</v>
      </c>
      <c r="BZ214" s="47">
        <f>IFERROR(PIMExport!BZ212*1,IFERROR(SUBSTITUTE(PIMExport!BZ212,".",",")*1,PIMExport!BZ212))</f>
        <v>0</v>
      </c>
      <c r="CA214" s="47">
        <f>IFERROR(PIMExport!CA212*1,IFERROR(SUBSTITUTE(PIMExport!CA212,".",",")*1,PIMExport!CA212))</f>
        <v>0</v>
      </c>
      <c r="CB214" s="47">
        <f>IFERROR(PIMExport!CB212*1,IFERROR(SUBSTITUTE(PIMExport!CB212,".",",")*1,PIMExport!CB212))</f>
        <v>0</v>
      </c>
      <c r="CC214" s="47">
        <f>IFERROR(PIMExport!CC212*1,IFERROR(SUBSTITUTE(PIMExport!CC212,".",",")*1,PIMExport!CC212))</f>
        <v>0</v>
      </c>
      <c r="CD214" s="47">
        <f>IFERROR(PIMExport!CD212*1,IFERROR(SUBSTITUTE(PIMExport!CD212,".",",")*1,PIMExport!CD212))</f>
        <v>0</v>
      </c>
      <c r="CE214" s="47">
        <f>IFERROR(PIMExport!CE212*1,IFERROR(SUBSTITUTE(PIMExport!CE212,".",",")*1,PIMExport!CE212))</f>
        <v>0</v>
      </c>
      <c r="CF214" s="47">
        <f>IFERROR(PIMExport!CF212*1,IFERROR(SUBSTITUTE(PIMExport!CF212,".",",")*1,PIMExport!CF212))</f>
        <v>0</v>
      </c>
      <c r="CG214" s="47">
        <f>IFERROR(PIMExport!CG212*1,IFERROR(SUBSTITUTE(PIMExport!CG212,".",",")*1,PIMExport!CG212))</f>
        <v>0</v>
      </c>
      <c r="CH214" s="47">
        <f>IFERROR(PIMExport!CH212*1,IFERROR(SUBSTITUTE(PIMExport!CH212,".",",")*1,PIMExport!CH212))</f>
        <v>0</v>
      </c>
      <c r="CI214" s="47">
        <f>IFERROR(PIMExport!CI212*1,IFERROR(SUBSTITUTE(PIMExport!CI212,".",",")*1,PIMExport!CI212))</f>
        <v>0</v>
      </c>
      <c r="CJ214" s="47">
        <f>IFERROR(PIMExport!CJ212*1,IFERROR(SUBSTITUTE(PIMExport!CJ212,".",",")*1,PIMExport!CJ212))</f>
        <v>0</v>
      </c>
      <c r="CK214" s="47">
        <f>IFERROR(PIMExport!CK212*1,IFERROR(SUBSTITUTE(PIMExport!CK212,".",",")*1,PIMExport!CK212))</f>
        <v>0</v>
      </c>
      <c r="CL214" s="47">
        <f>IFERROR(PIMExport!CL212*1,IFERROR(SUBSTITUTE(PIMExport!CL212,".",",")*1,PIMExport!CL212))</f>
        <v>0</v>
      </c>
      <c r="CM214" s="47">
        <f>IFERROR(PIMExport!CM212*1,IFERROR(SUBSTITUTE(PIMExport!CM212,".",",")*1,PIMExport!CM212))</f>
        <v>0</v>
      </c>
      <c r="CN214" s="47">
        <f>IFERROR(PIMExport!CN212*1,IFERROR(SUBSTITUTE(PIMExport!CN212,".",",")*1,PIMExport!CN212))</f>
        <v>0</v>
      </c>
      <c r="CO214" s="47">
        <f>IFERROR(PIMExport!CO212*1,IFERROR(SUBSTITUTE(PIMExport!CO212,".",",")*1,PIMExport!CO212))</f>
        <v>0</v>
      </c>
      <c r="CP214" s="47">
        <f>IFERROR(PIMExport!CP212*1,IFERROR(SUBSTITUTE(PIMExport!CP212,".",",")*1,PIMExport!CP212))</f>
        <v>0</v>
      </c>
      <c r="CQ214" s="47">
        <f>IFERROR(PIMExport!CQ212*1,IFERROR(SUBSTITUTE(PIMExport!CQ212,".",",")*1,PIMExport!CQ212))</f>
        <v>0</v>
      </c>
      <c r="CR214" s="47">
        <f>IFERROR(PIMExport!CR212*1,IFERROR(SUBSTITUTE(PIMExport!CR212,".",",")*1,PIMExport!CR212))</f>
        <v>0</v>
      </c>
      <c r="CS214" s="47">
        <f>IFERROR(PIMExport!CS212*1,IFERROR(SUBSTITUTE(PIMExport!CS212,".",",")*1,PIMExport!CS212))</f>
        <v>0</v>
      </c>
      <c r="CT214" s="47">
        <f>IFERROR(PIMExport!CT212*1,IFERROR(SUBSTITUTE(PIMExport!CT212,".",",")*1,PIMExport!CT212))</f>
        <v>0</v>
      </c>
      <c r="CU214" s="47">
        <f>IFERROR(PIMExport!CU212*1,IFERROR(SUBSTITUTE(PIMExport!CU212,".",",")*1,PIMExport!CU212))</f>
        <v>5</v>
      </c>
      <c r="CV214" s="47">
        <f>IFERROR(PIMExport!CV212*1,IFERROR(SUBSTITUTE(PIMExport!CV212,".",",")*1,PIMExport!CV212))</f>
        <v>12500</v>
      </c>
      <c r="CW214" s="47">
        <f>IFERROR(PIMExport!CW212*1,IFERROR(SUBSTITUTE(PIMExport!CW212,".",",")*1,PIMExport!CW212))</f>
        <v>2.5000000000000001E-4</v>
      </c>
      <c r="CX214" s="47">
        <f>IFERROR(PIMExport!CX212*1,IFERROR(SUBSTITUTE(PIMExport!CX212,".",",")*1,PIMExport!CX212))</f>
        <v>0</v>
      </c>
      <c r="CY214" s="47">
        <f>IFERROR(PIMExport!CY212*1,IFERROR(SUBSTITUTE(PIMExport!CY212,".",",")*1,PIMExport!CY212))</f>
        <v>0</v>
      </c>
      <c r="CZ214" s="47">
        <f>IFERROR(PIMExport!CZ212*1,IFERROR(SUBSTITUTE(PIMExport!CZ212,".",",")*1,PIMExport!CZ212))</f>
        <v>18600</v>
      </c>
      <c r="DA214" s="47">
        <f>IFERROR(PIMExport!DA212*1,IFERROR(SUBSTITUTE(PIMExport!DA212,".",",")*1,PIMExport!DA212))</f>
        <v>500</v>
      </c>
      <c r="DB214" s="47">
        <f>IFERROR(PIMExport!DB212*1,IFERROR(SUBSTITUTE(PIMExport!DB212,".",",")*1,PIMExport!DB212))</f>
        <v>267</v>
      </c>
      <c r="DC214" s="47">
        <f>IFERROR(PIMExport!DC212*1,IFERROR(SUBSTITUTE(PIMExport!DC212,".",",")*1,PIMExport!DC212))</f>
        <v>23.35</v>
      </c>
      <c r="DD214" s="47">
        <f>IFERROR(PIMExport!DD212*1,IFERROR(SUBSTITUTE(PIMExport!DD212,".",",")*1,PIMExport!DD212))</f>
        <v>1</v>
      </c>
      <c r="DE214" s="47">
        <f>IFERROR(PIMExport!DE212*1,IFERROR(SUBSTITUTE(PIMExport!DE212,".",",")*1,PIMExport!DE212))</f>
        <v>0</v>
      </c>
      <c r="DF214" s="47">
        <f>IFERROR(PIMExport!DF212*1,IFERROR(SUBSTITUTE(PIMExport!DF212,".",",")*1,PIMExport!DF212))</f>
        <v>0</v>
      </c>
      <c r="DG214" s="47">
        <f>IFERROR(PIMExport!DG212*1,IFERROR(SUBSTITUTE(PIMExport!DG212,".",",")*1,PIMExport!DG212))</f>
        <v>0</v>
      </c>
      <c r="DH214" s="47" t="str">
        <f>IFERROR(PIMExport!DH212*1,IFERROR(SUBSTITUTE(PIMExport!DH212,".",",")*1,PIMExport!DH212))</f>
        <v>Equal to or better than 0.100 mm</v>
      </c>
      <c r="DI214" s="47">
        <f>IFERROR(PIMExport!DI212*1,IFERROR(SUBSTITUTE(PIMExport!DI212,".",",")*1,PIMExport!DI212))</f>
        <v>0</v>
      </c>
      <c r="DJ214" s="47" t="str">
        <f>IFERROR(PIMExport!DJ212*1,IFERROR(SUBSTITUTE(PIMExport!DJ212,".",",")*1,PIMExport!DJ212))</f>
        <v>108 x 100 mm</v>
      </c>
      <c r="DK214" s="47" t="str">
        <f>IFERROR(PIMExport!DK212*1,IFERROR(SUBSTITUTE(PIMExport!DK212,".",",")*1,PIMExport!DK212))</f>
        <v>25 mm</v>
      </c>
      <c r="DL214" s="47">
        <f>IFERROR(PIMExport!DL212*1,IFERROR(SUBSTITUTE(PIMExport!DL212,".",",")*1,PIMExport!DL212))</f>
        <v>656</v>
      </c>
      <c r="DM214" s="47">
        <f>IFERROR(PIMExport!DM212*1,IFERROR(SUBSTITUTE(PIMExport!DM212,".",",")*1,PIMExport!DM212))</f>
        <v>6368</v>
      </c>
      <c r="DN214" s="47">
        <f>IFERROR(PIMExport!DN212*1,IFERROR(SUBSTITUTE(PIMExport!DN212,".",",")*1,PIMExport!DN212))</f>
        <v>0</v>
      </c>
      <c r="DO214" s="47">
        <f>IFERROR(PIMExport!DO212*1,IFERROR(SUBSTITUTE(PIMExport!DO212,".",",")*1,PIMExport!DO212))</f>
        <v>0</v>
      </c>
    </row>
    <row r="215" spans="1:119">
      <c r="A215" s="47" t="str">
        <f>IFERROR(PIMExport!A213*1,IFERROR(SUBSTITUTE(PIMExport!A213,".",",")*1,PIMExport!A213))</f>
        <v>MF10S05Z350_D</v>
      </c>
      <c r="B215" s="47" t="str">
        <f>IFERROR(PIMExport!B213*1,IFERROR(SUBSTITUTE(PIMExport!B213,".",",")*1,PIMExport!B213))</f>
        <v>BallScrew</v>
      </c>
      <c r="C215" s="47" t="str">
        <f>IFERROR(PIMExport!C213*1,IFERROR(SUBSTITUTE(PIMExport!C213,".",",")*1,PIMExport!C213))</f>
        <v>Ball Guide</v>
      </c>
      <c r="D215" s="47">
        <f>IFERROR(PIMExport!D213*1,IFERROR(SUBSTITUTE(PIMExport!D213,".",",")*1,PIMExport!D213))</f>
        <v>5058</v>
      </c>
      <c r="E215" s="47">
        <f>IFERROR(PIMExport!E213*1,IFERROR(SUBSTITUTE(PIMExport!E213,".",",")*1,PIMExport!E213))</f>
        <v>4</v>
      </c>
      <c r="F215" s="47">
        <f>IFERROR(PIMExport!F213*1,IFERROR(SUBSTITUTE(PIMExport!F213,".",",")*1,PIMExport!F213))</f>
        <v>4.42</v>
      </c>
      <c r="G215" s="47">
        <f>IFERROR(PIMExport!G213*1,IFERROR(SUBSTITUTE(PIMExport!G213,".",",")*1,PIMExport!G213))</f>
        <v>14.4</v>
      </c>
      <c r="H215" s="47">
        <f>IFERROR(PIMExport!H213*1,IFERROR(SUBSTITUTE(PIMExport!H213,".",",")*1,PIMExport!H213))</f>
        <v>1.72</v>
      </c>
      <c r="I215" s="47">
        <f>IFERROR(PIMExport!I213*1,IFERROR(SUBSTITUTE(PIMExport!I213,".",",")*1,PIMExport!I213))</f>
        <v>350</v>
      </c>
      <c r="J215" s="47">
        <f>IFERROR(PIMExport!J213*1,IFERROR(SUBSTITUTE(PIMExport!J213,".",",")*1,PIMExport!J213))</f>
        <v>22</v>
      </c>
      <c r="K215" s="47">
        <f>IFERROR(PIMExport!K213*1,IFERROR(SUBSTITUTE(PIMExport!K213,".",",")*1,PIMExport!K213))</f>
        <v>69</v>
      </c>
      <c r="L215" s="47">
        <f>IFERROR(PIMExport!L213*1,IFERROR(SUBSTITUTE(PIMExport!L213,".",",")*1,PIMExport!L213))</f>
        <v>1.63E-4</v>
      </c>
      <c r="M215" s="47">
        <f>IFERROR(PIMExport!M213*1,IFERROR(SUBSTITUTE(PIMExport!M213,".",",")*1,PIMExport!M213))</f>
        <v>0.9</v>
      </c>
      <c r="N215" s="47">
        <f>IFERROR(PIMExport!N213*1,IFERROR(SUBSTITUTE(PIMExport!N213,".",",")*1,PIMExport!N213))</f>
        <v>99999</v>
      </c>
      <c r="O215" s="47">
        <f>IFERROR(PIMExport!O213*1,IFERROR(SUBSTITUTE(PIMExport!O213,".",",")*1,PIMExport!O213))</f>
        <v>99999</v>
      </c>
      <c r="P215" s="47">
        <f>IFERROR(PIMExport!P213*1,IFERROR(SUBSTITUTE(PIMExport!P213,".",",")*1,PIMExport!P213))</f>
        <v>500</v>
      </c>
      <c r="Q215" s="47">
        <f>IFERROR(PIMExport!Q213*1,IFERROR(SUBSTITUTE(PIMExport!Q213,".",",")*1,PIMExport!Q213))</f>
        <v>0.1</v>
      </c>
      <c r="R215" s="47">
        <f>IFERROR(PIMExport!R213*1,IFERROR(SUBSTITUTE(PIMExport!R213,".",",")*1,PIMExport!R213))</f>
        <v>0.1</v>
      </c>
      <c r="S215" s="47">
        <f>IFERROR(PIMExport!S213*1,IFERROR(SUBSTITUTE(PIMExport!S213,".",",")*1,PIMExport!S213))</f>
        <v>0.1</v>
      </c>
      <c r="T215" s="47">
        <f>IFERROR(PIMExport!T213*1,IFERROR(SUBSTITUTE(PIMExport!T213,".",",")*1,PIMExport!T213))</f>
        <v>2</v>
      </c>
      <c r="U215" s="47">
        <f>IFERROR(PIMExport!U213*1,IFERROR(SUBSTITUTE(PIMExport!U213,".",",")*1,PIMExport!U213))</f>
        <v>0.02</v>
      </c>
      <c r="V215" s="47">
        <f>IFERROR(PIMExport!V213*1,IFERROR(SUBSTITUTE(PIMExport!V213,".",",")*1,PIMExport!V213))</f>
        <v>0</v>
      </c>
      <c r="W215" s="47">
        <f>IFERROR(PIMExport!W213*1,IFERROR(SUBSTITUTE(PIMExport!W213,".",",")*1,PIMExport!W213))</f>
        <v>0</v>
      </c>
      <c r="X215" s="47">
        <f>IFERROR(PIMExport!X213*1,IFERROR(SUBSTITUTE(PIMExport!X213,".",",")*1,PIMExport!X213))</f>
        <v>0</v>
      </c>
      <c r="Y215" s="47">
        <f>IFERROR(PIMExport!Y213*1,IFERROR(SUBSTITUTE(PIMExport!Y213,".",",")*1,PIMExport!Y213))</f>
        <v>5000</v>
      </c>
      <c r="Z215" s="47">
        <f>IFERROR(PIMExport!Z213*1,IFERROR(SUBSTITUTE(PIMExport!Z213,".",",")*1,PIMExport!Z213))</f>
        <v>0</v>
      </c>
      <c r="AA215" s="47">
        <f>IFERROR(PIMExport!AA213*1,IFERROR(SUBSTITUTE(PIMExport!AA213,".",",")*1,PIMExport!AA213))</f>
        <v>0</v>
      </c>
      <c r="AB215" s="47">
        <f>IFERROR(PIMExport!AB213*1,IFERROR(SUBSTITUTE(PIMExport!AB213,".",",")*1,PIMExport!AB213))</f>
        <v>0</v>
      </c>
      <c r="AC215" s="47">
        <f>IFERROR(PIMExport!AC213*1,IFERROR(SUBSTITUTE(PIMExport!AC213,".",",")*1,PIMExport!AC213))</f>
        <v>0</v>
      </c>
      <c r="AD215" s="47">
        <f>IFERROR(PIMExport!AD213*1,IFERROR(SUBSTITUTE(PIMExport!AD213,".",",")*1,PIMExport!AD213))</f>
        <v>0</v>
      </c>
      <c r="AE215" s="47">
        <f>IFERROR(PIMExport!AE213*1,IFERROR(SUBSTITUTE(PIMExport!AE213,".",",")*1,PIMExport!AE213))</f>
        <v>3750</v>
      </c>
      <c r="AF215" s="47">
        <f>IFERROR(PIMExport!AF213*1,IFERROR(SUBSTITUTE(PIMExport!AF213,".",",")*1,PIMExport!AF213))</f>
        <v>3750</v>
      </c>
      <c r="AG215" s="47">
        <f>IFERROR(PIMExport!AG213*1,IFERROR(SUBSTITUTE(PIMExport!AG213,".",",")*1,PIMExport!AG213))</f>
        <v>60</v>
      </c>
      <c r="AH215" s="47">
        <f>IFERROR(PIMExport!AH213*1,IFERROR(SUBSTITUTE(PIMExport!AH213,".",",")*1,PIMExport!AH213))</f>
        <v>0</v>
      </c>
      <c r="AI215" s="47">
        <f>IFERROR(PIMExport!AI213*1,IFERROR(SUBSTITUTE(PIMExport!AI213,".",",")*1,PIMExport!AI213))</f>
        <v>0</v>
      </c>
      <c r="AJ215" s="47">
        <f>IFERROR(PIMExport!AJ213*1,IFERROR(SUBSTITUTE(PIMExport!AJ213,".",",")*1,PIMExport!AJ213))</f>
        <v>3.75</v>
      </c>
      <c r="AK215" s="47">
        <f>IFERROR(PIMExport!AK213*1,IFERROR(SUBSTITUTE(PIMExport!AK213,".",",")*1,PIMExport!AK213))</f>
        <v>3.75</v>
      </c>
      <c r="AL215" s="47">
        <f>IFERROR(PIMExport!AL213*1,IFERROR(SUBSTITUTE(PIMExport!AL213,".",",")*1,PIMExport!AL213))</f>
        <v>0.25</v>
      </c>
      <c r="AM215" s="47">
        <f>IFERROR(PIMExport!AM213*1,IFERROR(SUBSTITUTE(PIMExport!AM213,".",",")*1,PIMExport!AM213))</f>
        <v>8</v>
      </c>
      <c r="AN215" s="47">
        <f>IFERROR(PIMExport!AN213*1,IFERROR(SUBSTITUTE(PIMExport!AN213,".",",")*1,PIMExport!AN213))</f>
        <v>2</v>
      </c>
      <c r="AO215" s="47">
        <f>IFERROR(PIMExport!AO213*1,IFERROR(SUBSTITUTE(PIMExport!AO213,".",",")*1,PIMExport!AO213))</f>
        <v>41000</v>
      </c>
      <c r="AP215" s="47">
        <f>IFERROR(PIMExport!AP213*1,IFERROR(SUBSTITUTE(PIMExport!AP213,".",",")*1,PIMExport!AP213))</f>
        <v>0</v>
      </c>
      <c r="AQ215" s="47">
        <f>IFERROR(PIMExport!AQ213*1,IFERROR(SUBSTITUTE(PIMExport!AQ213,".",",")*1,PIMExport!AQ213))</f>
        <v>0</v>
      </c>
      <c r="AR215" s="47">
        <f>IFERROR(PIMExport!AR213*1,IFERROR(SUBSTITUTE(PIMExport!AR213,".",",")*1,PIMExport!AR213))</f>
        <v>0</v>
      </c>
      <c r="AS215" s="47">
        <f>IFERROR(PIMExport!AS213*1,IFERROR(SUBSTITUTE(PIMExport!AS213,".",",")*1,PIMExport!AS213))</f>
        <v>0</v>
      </c>
      <c r="AT215" s="47">
        <f>IFERROR(PIMExport!AT213*1,IFERROR(SUBSTITUTE(PIMExport!AT213,".",",")*1,PIMExport!AT213))</f>
        <v>0</v>
      </c>
      <c r="AU215" s="47">
        <f>IFERROR(PIMExport!AU213*1,IFERROR(SUBSTITUTE(PIMExport!AU213,".",",")*1,PIMExport!AU213))</f>
        <v>0</v>
      </c>
      <c r="AV215" s="47">
        <f>IFERROR(PIMExport!AV213*1,IFERROR(SUBSTITUTE(PIMExport!AV213,".",",")*1,PIMExport!AV213))</f>
        <v>0</v>
      </c>
      <c r="AW215" s="47">
        <f>IFERROR(PIMExport!AW213*1,IFERROR(SUBSTITUTE(PIMExport!AW213,".",",")*1,PIMExport!AW213))</f>
        <v>0</v>
      </c>
      <c r="AX215" s="47">
        <f>IFERROR(PIMExport!AX213*1,IFERROR(SUBSTITUTE(PIMExport!AX213,".",",")*1,PIMExport!AX213))</f>
        <v>0</v>
      </c>
      <c r="AY215" s="47">
        <f>IFERROR(PIMExport!AY213*1,IFERROR(SUBSTITUTE(PIMExport!AY213,".",",")*1,PIMExport!AY213))</f>
        <v>0</v>
      </c>
      <c r="AZ215" s="47">
        <f>IFERROR(PIMExport!AZ213*1,IFERROR(SUBSTITUTE(PIMExport!AZ213,".",",")*1,PIMExport!AZ213))</f>
        <v>18600</v>
      </c>
      <c r="BA215" s="47">
        <f>IFERROR(PIMExport!BA213*1,IFERROR(SUBSTITUTE(PIMExport!BA213,".",",")*1,PIMExport!BA213))</f>
        <v>0</v>
      </c>
      <c r="BB215" s="47">
        <f>IFERROR(PIMExport!BB213*1,IFERROR(SUBSTITUTE(PIMExport!BB213,".",",")*1,PIMExport!BB213))</f>
        <v>0</v>
      </c>
      <c r="BC215" s="47">
        <f>IFERROR(PIMExport!BC213*1,IFERROR(SUBSTITUTE(PIMExport!BC213,".",",")*1,PIMExport!BC213))</f>
        <v>0</v>
      </c>
      <c r="BD215" s="47">
        <f>IFERROR(PIMExport!BD213*1,IFERROR(SUBSTITUTE(PIMExport!BD213,".",",")*1,PIMExport!BD213))</f>
        <v>0</v>
      </c>
      <c r="BE215" s="47">
        <f>IFERROR(PIMExport!BE213*1,IFERROR(SUBSTITUTE(PIMExport!BE213,".",",")*1,PIMExport!BE213))</f>
        <v>0</v>
      </c>
      <c r="BF215" s="47">
        <f>IFERROR(PIMExport!BF213*1,IFERROR(SUBSTITUTE(PIMExport!BF213,".",",")*1,PIMExport!BF213))</f>
        <v>88</v>
      </c>
      <c r="BG215" s="47">
        <f>IFERROR(PIMExport!BG213*1,IFERROR(SUBSTITUTE(PIMExport!BG213,".",",")*1,PIMExport!BG213))</f>
        <v>478</v>
      </c>
      <c r="BH215" s="47">
        <f>IFERROR(PIMExport!BH213*1,IFERROR(SUBSTITUTE(PIMExport!BH213,".",",")*1,PIMExport!BH213))</f>
        <v>0</v>
      </c>
      <c r="BI215" s="47">
        <f>IFERROR(PIMExport!BI213*1,IFERROR(SUBSTITUTE(PIMExport!BI213,".",",")*1,PIMExport!BI213))</f>
        <v>0</v>
      </c>
      <c r="BJ215" s="47">
        <f>IFERROR(PIMExport!BJ213*1,IFERROR(SUBSTITUTE(PIMExport!BJ213,".",",")*1,PIMExport!BJ213))</f>
        <v>0</v>
      </c>
      <c r="BK215" s="47">
        <f>IFERROR(PIMExport!BK213*1,IFERROR(SUBSTITUTE(PIMExport!BK213,".",",")*1,PIMExport!BK213))</f>
        <v>0</v>
      </c>
      <c r="BL215" s="47">
        <f>IFERROR(PIMExport!BL213*1,IFERROR(SUBSTITUTE(PIMExport!BL213,".",",")*1,PIMExport!BL213))</f>
        <v>0</v>
      </c>
      <c r="BM215" s="47">
        <f>IFERROR(PIMExport!BM213*1,IFERROR(SUBSTITUTE(PIMExport!BM213,".",",")*1,PIMExport!BM213))</f>
        <v>0</v>
      </c>
      <c r="BN215" s="47">
        <f>IFERROR(PIMExport!BN213*1,IFERROR(SUBSTITUTE(PIMExport!BN213,".",",")*1,PIMExport!BN213))</f>
        <v>0</v>
      </c>
      <c r="BO215" s="47">
        <f>IFERROR(PIMExport!BO213*1,IFERROR(SUBSTITUTE(PIMExport!BO213,".",",")*1,PIMExport!BO213))</f>
        <v>0</v>
      </c>
      <c r="BP215" s="47">
        <f>IFERROR(PIMExport!BP213*1,IFERROR(SUBSTITUTE(PIMExport!BP213,".",",")*1,PIMExport!BP213))</f>
        <v>0</v>
      </c>
      <c r="BQ215" s="47">
        <f>IFERROR(PIMExport!BQ213*1,IFERROR(SUBSTITUTE(PIMExport!BQ213,".",",")*1,PIMExport!BQ213))</f>
        <v>0</v>
      </c>
      <c r="BR215" s="47">
        <f>IFERROR(PIMExport!BR213*1,IFERROR(SUBSTITUTE(PIMExport!BR213,".",",")*1,PIMExport!BR213))</f>
        <v>0</v>
      </c>
      <c r="BS215" s="47">
        <f>IFERROR(PIMExport!BS213*1,IFERROR(SUBSTITUTE(PIMExport!BS213,".",",")*1,PIMExport!BS213))</f>
        <v>0</v>
      </c>
      <c r="BT215" s="47">
        <f>IFERROR(PIMExport!BT213*1,IFERROR(SUBSTITUTE(PIMExport!BT213,".",",")*1,PIMExport!BT213))</f>
        <v>0</v>
      </c>
      <c r="BU215" s="47">
        <f>IFERROR(PIMExport!BU213*1,IFERROR(SUBSTITUTE(PIMExport!BU213,".",",")*1,PIMExport!BU213))</f>
        <v>0</v>
      </c>
      <c r="BV215" s="47">
        <f>IFERROR(PIMExport!BV213*1,IFERROR(SUBSTITUTE(PIMExport!BV213,".",",")*1,PIMExport!BV213))</f>
        <v>0</v>
      </c>
      <c r="BW215" s="47">
        <f>IFERROR(PIMExport!BW213*1,IFERROR(SUBSTITUTE(PIMExport!BW213,".",",")*1,PIMExport!BW213))</f>
        <v>0</v>
      </c>
      <c r="BX215" s="47">
        <f>IFERROR(PIMExport!BX213*1,IFERROR(SUBSTITUTE(PIMExport!BX213,".",",")*1,PIMExport!BX213))</f>
        <v>0</v>
      </c>
      <c r="BY215" s="47">
        <f>IFERROR(PIMExport!BY213*1,IFERROR(SUBSTITUTE(PIMExport!BY213,".",",")*1,PIMExport!BY213))</f>
        <v>0</v>
      </c>
      <c r="BZ215" s="47">
        <f>IFERROR(PIMExport!BZ213*1,IFERROR(SUBSTITUTE(PIMExport!BZ213,".",",")*1,PIMExport!BZ213))</f>
        <v>0</v>
      </c>
      <c r="CA215" s="47">
        <f>IFERROR(PIMExport!CA213*1,IFERROR(SUBSTITUTE(PIMExport!CA213,".",",")*1,PIMExport!CA213))</f>
        <v>0</v>
      </c>
      <c r="CB215" s="47">
        <f>IFERROR(PIMExport!CB213*1,IFERROR(SUBSTITUTE(PIMExport!CB213,".",",")*1,PIMExport!CB213))</f>
        <v>0</v>
      </c>
      <c r="CC215" s="47">
        <f>IFERROR(PIMExport!CC213*1,IFERROR(SUBSTITUTE(PIMExport!CC213,".",",")*1,PIMExport!CC213))</f>
        <v>0</v>
      </c>
      <c r="CD215" s="47">
        <f>IFERROR(PIMExport!CD213*1,IFERROR(SUBSTITUTE(PIMExport!CD213,".",",")*1,PIMExport!CD213))</f>
        <v>0</v>
      </c>
      <c r="CE215" s="47">
        <f>IFERROR(PIMExport!CE213*1,IFERROR(SUBSTITUTE(PIMExport!CE213,".",",")*1,PIMExport!CE213))</f>
        <v>0</v>
      </c>
      <c r="CF215" s="47">
        <f>IFERROR(PIMExport!CF213*1,IFERROR(SUBSTITUTE(PIMExport!CF213,".",",")*1,PIMExport!CF213))</f>
        <v>0</v>
      </c>
      <c r="CG215" s="47">
        <f>IFERROR(PIMExport!CG213*1,IFERROR(SUBSTITUTE(PIMExport!CG213,".",",")*1,PIMExport!CG213))</f>
        <v>0</v>
      </c>
      <c r="CH215" s="47">
        <f>IFERROR(PIMExport!CH213*1,IFERROR(SUBSTITUTE(PIMExport!CH213,".",",")*1,PIMExport!CH213))</f>
        <v>0</v>
      </c>
      <c r="CI215" s="47">
        <f>IFERROR(PIMExport!CI213*1,IFERROR(SUBSTITUTE(PIMExport!CI213,".",",")*1,PIMExport!CI213))</f>
        <v>0</v>
      </c>
      <c r="CJ215" s="47">
        <f>IFERROR(PIMExport!CJ213*1,IFERROR(SUBSTITUTE(PIMExport!CJ213,".",",")*1,PIMExport!CJ213))</f>
        <v>0</v>
      </c>
      <c r="CK215" s="47">
        <f>IFERROR(PIMExport!CK213*1,IFERROR(SUBSTITUTE(PIMExport!CK213,".",",")*1,PIMExport!CK213))</f>
        <v>0</v>
      </c>
      <c r="CL215" s="47">
        <f>IFERROR(PIMExport!CL213*1,IFERROR(SUBSTITUTE(PIMExport!CL213,".",",")*1,PIMExport!CL213))</f>
        <v>0</v>
      </c>
      <c r="CM215" s="47">
        <f>IFERROR(PIMExport!CM213*1,IFERROR(SUBSTITUTE(PIMExport!CM213,".",",")*1,PIMExport!CM213))</f>
        <v>0</v>
      </c>
      <c r="CN215" s="47">
        <f>IFERROR(PIMExport!CN213*1,IFERROR(SUBSTITUTE(PIMExport!CN213,".",",")*1,PIMExport!CN213))</f>
        <v>0</v>
      </c>
      <c r="CO215" s="47">
        <f>IFERROR(PIMExport!CO213*1,IFERROR(SUBSTITUTE(PIMExport!CO213,".",",")*1,PIMExport!CO213))</f>
        <v>0</v>
      </c>
      <c r="CP215" s="47">
        <f>IFERROR(PIMExport!CP213*1,IFERROR(SUBSTITUTE(PIMExport!CP213,".",",")*1,PIMExport!CP213))</f>
        <v>0</v>
      </c>
      <c r="CQ215" s="47">
        <f>IFERROR(PIMExport!CQ213*1,IFERROR(SUBSTITUTE(PIMExport!CQ213,".",",")*1,PIMExport!CQ213))</f>
        <v>0</v>
      </c>
      <c r="CR215" s="47">
        <f>IFERROR(PIMExport!CR213*1,IFERROR(SUBSTITUTE(PIMExport!CR213,".",",")*1,PIMExport!CR213))</f>
        <v>0</v>
      </c>
      <c r="CS215" s="47">
        <f>IFERROR(PIMExport!CS213*1,IFERROR(SUBSTITUTE(PIMExport!CS213,".",",")*1,PIMExport!CS213))</f>
        <v>0</v>
      </c>
      <c r="CT215" s="47">
        <f>IFERROR(PIMExport!CT213*1,IFERROR(SUBSTITUTE(PIMExport!CT213,".",",")*1,PIMExport!CT213))</f>
        <v>0</v>
      </c>
      <c r="CU215" s="47">
        <f>IFERROR(PIMExport!CU213*1,IFERROR(SUBSTITUTE(PIMExport!CU213,".",",")*1,PIMExport!CU213))</f>
        <v>5</v>
      </c>
      <c r="CV215" s="47">
        <f>IFERROR(PIMExport!CV213*1,IFERROR(SUBSTITUTE(PIMExport!CV213,".",",")*1,PIMExport!CV213))</f>
        <v>12500</v>
      </c>
      <c r="CW215" s="47">
        <f>IFERROR(PIMExport!CW213*1,IFERROR(SUBSTITUTE(PIMExport!CW213,".",",")*1,PIMExport!CW213))</f>
        <v>2.5000000000000001E-4</v>
      </c>
      <c r="CX215" s="47">
        <f>IFERROR(PIMExport!CX213*1,IFERROR(SUBSTITUTE(PIMExport!CX213,".",",")*1,PIMExport!CX213))</f>
        <v>0</v>
      </c>
      <c r="CY215" s="47">
        <f>IFERROR(PIMExport!CY213*1,IFERROR(SUBSTITUTE(PIMExport!CY213,".",",")*1,PIMExport!CY213))</f>
        <v>0</v>
      </c>
      <c r="CZ215" s="47">
        <f>IFERROR(PIMExport!CZ213*1,IFERROR(SUBSTITUTE(PIMExport!CZ213,".",",")*1,PIMExport!CZ213))</f>
        <v>18600</v>
      </c>
      <c r="DA215" s="47">
        <f>IFERROR(PIMExport!DA213*1,IFERROR(SUBSTITUTE(PIMExport!DA213,".",",")*1,PIMExport!DA213))</f>
        <v>500</v>
      </c>
      <c r="DB215" s="47">
        <f>IFERROR(PIMExport!DB213*1,IFERROR(SUBSTITUTE(PIMExport!DB213,".",",")*1,PIMExport!DB213))</f>
        <v>267</v>
      </c>
      <c r="DC215" s="47">
        <f>IFERROR(PIMExport!DC213*1,IFERROR(SUBSTITUTE(PIMExport!DC213,".",",")*1,PIMExport!DC213))</f>
        <v>23.35</v>
      </c>
      <c r="DD215" s="47">
        <f>IFERROR(PIMExport!DD213*1,IFERROR(SUBSTITUTE(PIMExport!DD213,".",",")*1,PIMExport!DD213))</f>
        <v>2</v>
      </c>
      <c r="DE215" s="47">
        <f>IFERROR(PIMExport!DE213*1,IFERROR(SUBSTITUTE(PIMExport!DE213,".",",")*1,PIMExport!DE213))</f>
        <v>0</v>
      </c>
      <c r="DF215" s="47">
        <f>IFERROR(PIMExport!DF213*1,IFERROR(SUBSTITUTE(PIMExport!DF213,".",",")*1,PIMExport!DF213))</f>
        <v>0</v>
      </c>
      <c r="DG215" s="47">
        <f>IFERROR(PIMExport!DG213*1,IFERROR(SUBSTITUTE(PIMExport!DG213,".",",")*1,PIMExport!DG213))</f>
        <v>0</v>
      </c>
      <c r="DH215" s="47" t="str">
        <f>IFERROR(PIMExport!DH213*1,IFERROR(SUBSTITUTE(PIMExport!DH213,".",",")*1,PIMExport!DH213))</f>
        <v>Equal to or better than 0.100 mm</v>
      </c>
      <c r="DI215" s="47">
        <f>IFERROR(PIMExport!DI213*1,IFERROR(SUBSTITUTE(PIMExport!DI213,".",",")*1,PIMExport!DI213))</f>
        <v>0</v>
      </c>
      <c r="DJ215" s="47" t="str">
        <f>IFERROR(PIMExport!DJ213*1,IFERROR(SUBSTITUTE(PIMExport!DJ213,".",",")*1,PIMExport!DJ213))</f>
        <v>108 x 100 mm</v>
      </c>
      <c r="DK215" s="47" t="str">
        <f>IFERROR(PIMExport!DK213*1,IFERROR(SUBSTITUTE(PIMExport!DK213,".",",")*1,PIMExport!DK213))</f>
        <v>25 mm</v>
      </c>
      <c r="DL215" s="47">
        <f>IFERROR(PIMExport!DL213*1,IFERROR(SUBSTITUTE(PIMExport!DL213,".",",")*1,PIMExport!DL213))</f>
        <v>656</v>
      </c>
      <c r="DM215" s="47">
        <f>IFERROR(PIMExport!DM213*1,IFERROR(SUBSTITUTE(PIMExport!DM213,".",",")*1,PIMExport!DM213))</f>
        <v>6478</v>
      </c>
      <c r="DN215" s="47">
        <f>IFERROR(PIMExport!DN213*1,IFERROR(SUBSTITUTE(PIMExport!DN213,".",",")*1,PIMExport!DN213))</f>
        <v>0</v>
      </c>
      <c r="DO215" s="47">
        <f>IFERROR(PIMExport!DO213*1,IFERROR(SUBSTITUTE(PIMExport!DO213,".",",")*1,PIMExport!DO213))</f>
        <v>0</v>
      </c>
    </row>
    <row r="216" spans="1:119">
      <c r="A216" s="47" t="str">
        <f>IFERROR(PIMExport!A214*1,IFERROR(SUBSTITUTE(PIMExport!A214,".",",")*1,PIMExport!A214))</f>
        <v>MF10S25Z350_D</v>
      </c>
      <c r="B216" s="47" t="str">
        <f>IFERROR(PIMExport!B214*1,IFERROR(SUBSTITUTE(PIMExport!B214,".",",")*1,PIMExport!B214))</f>
        <v>BallScrew</v>
      </c>
      <c r="C216" s="47" t="str">
        <f>IFERROR(PIMExport!C214*1,IFERROR(SUBSTITUTE(PIMExport!C214,".",",")*1,PIMExport!C214))</f>
        <v>Ball Guide</v>
      </c>
      <c r="D216" s="47">
        <f>IFERROR(PIMExport!D214*1,IFERROR(SUBSTITUTE(PIMExport!D214,".",",")*1,PIMExport!D214))</f>
        <v>3858</v>
      </c>
      <c r="E216" s="47">
        <f>IFERROR(PIMExport!E214*1,IFERROR(SUBSTITUTE(PIMExport!E214,".",",")*1,PIMExport!E214))</f>
        <v>4</v>
      </c>
      <c r="F216" s="47">
        <f>IFERROR(PIMExport!F214*1,IFERROR(SUBSTITUTE(PIMExport!F214,".",",")*1,PIMExport!F214))</f>
        <v>4.42</v>
      </c>
      <c r="G216" s="47">
        <f>IFERROR(PIMExport!G214*1,IFERROR(SUBSTITUTE(PIMExport!G214,".",",")*1,PIMExport!G214))</f>
        <v>14.4</v>
      </c>
      <c r="H216" s="47">
        <f>IFERROR(PIMExport!H214*1,IFERROR(SUBSTITUTE(PIMExport!H214,".",",")*1,PIMExport!H214))</f>
        <v>1.72</v>
      </c>
      <c r="I216" s="47">
        <f>IFERROR(PIMExport!I214*1,IFERROR(SUBSTITUTE(PIMExport!I214,".",",")*1,PIMExport!I214))</f>
        <v>350</v>
      </c>
      <c r="J216" s="47">
        <f>IFERROR(PIMExport!J214*1,IFERROR(SUBSTITUTE(PIMExport!J214,".",",")*1,PIMExport!J214))</f>
        <v>22</v>
      </c>
      <c r="K216" s="47">
        <f>IFERROR(PIMExport!K214*1,IFERROR(SUBSTITUTE(PIMExport!K214,".",",")*1,PIMExport!K214))</f>
        <v>69</v>
      </c>
      <c r="L216" s="47">
        <f>IFERROR(PIMExport!L214*1,IFERROR(SUBSTITUTE(PIMExport!L214,".",",")*1,PIMExport!L214))</f>
        <v>1.63E-4</v>
      </c>
      <c r="M216" s="47">
        <f>IFERROR(PIMExport!M214*1,IFERROR(SUBSTITUTE(PIMExport!M214,".",",")*1,PIMExport!M214))</f>
        <v>0.9</v>
      </c>
      <c r="N216" s="47">
        <f>IFERROR(PIMExport!N214*1,IFERROR(SUBSTITUTE(PIMExport!N214,".",",")*1,PIMExport!N214))</f>
        <v>99999</v>
      </c>
      <c r="O216" s="47">
        <f>IFERROR(PIMExport!O214*1,IFERROR(SUBSTITUTE(PIMExport!O214,".",",")*1,PIMExport!O214))</f>
        <v>99999</v>
      </c>
      <c r="P216" s="47">
        <f>IFERROR(PIMExport!P214*1,IFERROR(SUBSTITUTE(PIMExport!P214,".",",")*1,PIMExport!P214))</f>
        <v>500</v>
      </c>
      <c r="Q216" s="47">
        <f>IFERROR(PIMExport!Q214*1,IFERROR(SUBSTITUTE(PIMExport!Q214,".",",")*1,PIMExport!Q214))</f>
        <v>0.37</v>
      </c>
      <c r="R216" s="47">
        <f>IFERROR(PIMExport!R214*1,IFERROR(SUBSTITUTE(PIMExport!R214,".",",")*1,PIMExport!R214))</f>
        <v>0.32</v>
      </c>
      <c r="S216" s="47">
        <f>IFERROR(PIMExport!S214*1,IFERROR(SUBSTITUTE(PIMExport!S214,".",",")*1,PIMExport!S214))</f>
        <v>0.32</v>
      </c>
      <c r="T216" s="47">
        <f>IFERROR(PIMExport!T214*1,IFERROR(SUBSTITUTE(PIMExport!T214,".",",")*1,PIMExport!T214))</f>
        <v>2</v>
      </c>
      <c r="U216" s="47">
        <f>IFERROR(PIMExport!U214*1,IFERROR(SUBSTITUTE(PIMExport!U214,".",",")*1,PIMExport!U214))</f>
        <v>0.02</v>
      </c>
      <c r="V216" s="47">
        <f>IFERROR(PIMExport!V214*1,IFERROR(SUBSTITUTE(PIMExport!V214,".",",")*1,PIMExport!V214))</f>
        <v>0</v>
      </c>
      <c r="W216" s="47">
        <f>IFERROR(PIMExport!W214*1,IFERROR(SUBSTITUTE(PIMExport!W214,".",",")*1,PIMExport!W214))</f>
        <v>0</v>
      </c>
      <c r="X216" s="47">
        <f>IFERROR(PIMExport!X214*1,IFERROR(SUBSTITUTE(PIMExport!X214,".",",")*1,PIMExport!X214))</f>
        <v>0</v>
      </c>
      <c r="Y216" s="47">
        <f>IFERROR(PIMExport!Y214*1,IFERROR(SUBSTITUTE(PIMExport!Y214,".",",")*1,PIMExport!Y214))</f>
        <v>5000</v>
      </c>
      <c r="Z216" s="47">
        <f>IFERROR(PIMExport!Z214*1,IFERROR(SUBSTITUTE(PIMExport!Z214,".",",")*1,PIMExport!Z214))</f>
        <v>0</v>
      </c>
      <c r="AA216" s="47">
        <f>IFERROR(PIMExport!AA214*1,IFERROR(SUBSTITUTE(PIMExport!AA214,".",",")*1,PIMExport!AA214))</f>
        <v>0</v>
      </c>
      <c r="AB216" s="47">
        <f>IFERROR(PIMExport!AB214*1,IFERROR(SUBSTITUTE(PIMExport!AB214,".",",")*1,PIMExport!AB214))</f>
        <v>0</v>
      </c>
      <c r="AC216" s="47">
        <f>IFERROR(PIMExport!AC214*1,IFERROR(SUBSTITUTE(PIMExport!AC214,".",",")*1,PIMExport!AC214))</f>
        <v>0</v>
      </c>
      <c r="AD216" s="47">
        <f>IFERROR(PIMExport!AD214*1,IFERROR(SUBSTITUTE(PIMExport!AD214,".",",")*1,PIMExport!AD214))</f>
        <v>0</v>
      </c>
      <c r="AE216" s="47">
        <f>IFERROR(PIMExport!AE214*1,IFERROR(SUBSTITUTE(PIMExport!AE214,".",",")*1,PIMExport!AE214))</f>
        <v>3750</v>
      </c>
      <c r="AF216" s="47">
        <f>IFERROR(PIMExport!AF214*1,IFERROR(SUBSTITUTE(PIMExport!AF214,".",",")*1,PIMExport!AF214))</f>
        <v>3750</v>
      </c>
      <c r="AG216" s="47">
        <f>IFERROR(PIMExport!AG214*1,IFERROR(SUBSTITUTE(PIMExport!AG214,".",",")*1,PIMExport!AG214))</f>
        <v>60</v>
      </c>
      <c r="AH216" s="47">
        <f>IFERROR(PIMExport!AH214*1,IFERROR(SUBSTITUTE(PIMExport!AH214,".",",")*1,PIMExport!AH214))</f>
        <v>0</v>
      </c>
      <c r="AI216" s="47">
        <f>IFERROR(PIMExport!AI214*1,IFERROR(SUBSTITUTE(PIMExport!AI214,".",",")*1,PIMExport!AI214))</f>
        <v>0</v>
      </c>
      <c r="AJ216" s="47">
        <f>IFERROR(PIMExport!AJ214*1,IFERROR(SUBSTITUTE(PIMExport!AJ214,".",",")*1,PIMExport!AJ214))</f>
        <v>3.75</v>
      </c>
      <c r="AK216" s="47">
        <f>IFERROR(PIMExport!AK214*1,IFERROR(SUBSTITUTE(PIMExport!AK214,".",",")*1,PIMExport!AK214))</f>
        <v>3.75</v>
      </c>
      <c r="AL216" s="47">
        <f>IFERROR(PIMExport!AL214*1,IFERROR(SUBSTITUTE(PIMExport!AL214,".",",")*1,PIMExport!AL214))</f>
        <v>1.25</v>
      </c>
      <c r="AM216" s="47">
        <f>IFERROR(PIMExport!AM214*1,IFERROR(SUBSTITUTE(PIMExport!AM214,".",",")*1,PIMExport!AM214))</f>
        <v>8</v>
      </c>
      <c r="AN216" s="47">
        <f>IFERROR(PIMExport!AN214*1,IFERROR(SUBSTITUTE(PIMExport!AN214,".",",")*1,PIMExport!AN214))</f>
        <v>2</v>
      </c>
      <c r="AO216" s="47">
        <f>IFERROR(PIMExport!AO214*1,IFERROR(SUBSTITUTE(PIMExport!AO214,".",",")*1,PIMExport!AO214))</f>
        <v>41000</v>
      </c>
      <c r="AP216" s="47">
        <f>IFERROR(PIMExport!AP214*1,IFERROR(SUBSTITUTE(PIMExport!AP214,".",",")*1,PIMExport!AP214))</f>
        <v>0</v>
      </c>
      <c r="AQ216" s="47">
        <f>IFERROR(PIMExport!AQ214*1,IFERROR(SUBSTITUTE(PIMExport!AQ214,".",",")*1,PIMExport!AQ214))</f>
        <v>0</v>
      </c>
      <c r="AR216" s="47">
        <f>IFERROR(PIMExport!AR214*1,IFERROR(SUBSTITUTE(PIMExport!AR214,".",",")*1,PIMExport!AR214))</f>
        <v>0</v>
      </c>
      <c r="AS216" s="47">
        <f>IFERROR(PIMExport!AS214*1,IFERROR(SUBSTITUTE(PIMExport!AS214,".",",")*1,PIMExport!AS214))</f>
        <v>0</v>
      </c>
      <c r="AT216" s="47">
        <f>IFERROR(PIMExport!AT214*1,IFERROR(SUBSTITUTE(PIMExport!AT214,".",",")*1,PIMExport!AT214))</f>
        <v>0</v>
      </c>
      <c r="AU216" s="47">
        <f>IFERROR(PIMExport!AU214*1,IFERROR(SUBSTITUTE(PIMExport!AU214,".",",")*1,PIMExport!AU214))</f>
        <v>0</v>
      </c>
      <c r="AV216" s="47">
        <f>IFERROR(PIMExport!AV214*1,IFERROR(SUBSTITUTE(PIMExport!AV214,".",",")*1,PIMExport!AV214))</f>
        <v>0</v>
      </c>
      <c r="AW216" s="47">
        <f>IFERROR(PIMExport!AW214*1,IFERROR(SUBSTITUTE(PIMExport!AW214,".",",")*1,PIMExport!AW214))</f>
        <v>0</v>
      </c>
      <c r="AX216" s="47">
        <f>IFERROR(PIMExport!AX214*1,IFERROR(SUBSTITUTE(PIMExport!AX214,".",",")*1,PIMExport!AX214))</f>
        <v>0</v>
      </c>
      <c r="AY216" s="47">
        <f>IFERROR(PIMExport!AY214*1,IFERROR(SUBSTITUTE(PIMExport!AY214,".",",")*1,PIMExport!AY214))</f>
        <v>0</v>
      </c>
      <c r="AZ216" s="47">
        <f>IFERROR(PIMExport!AZ214*1,IFERROR(SUBSTITUTE(PIMExport!AZ214,".",",")*1,PIMExport!AZ214))</f>
        <v>18600</v>
      </c>
      <c r="BA216" s="47">
        <f>IFERROR(PIMExport!BA214*1,IFERROR(SUBSTITUTE(PIMExport!BA214,".",",")*1,PIMExport!BA214))</f>
        <v>0</v>
      </c>
      <c r="BB216" s="47">
        <f>IFERROR(PIMExport!BB214*1,IFERROR(SUBSTITUTE(PIMExport!BB214,".",",")*1,PIMExport!BB214))</f>
        <v>0</v>
      </c>
      <c r="BC216" s="47">
        <f>IFERROR(PIMExport!BC214*1,IFERROR(SUBSTITUTE(PIMExport!BC214,".",",")*1,PIMExport!BC214))</f>
        <v>0</v>
      </c>
      <c r="BD216" s="47">
        <f>IFERROR(PIMExport!BD214*1,IFERROR(SUBSTITUTE(PIMExport!BD214,".",",")*1,PIMExport!BD214))</f>
        <v>0</v>
      </c>
      <c r="BE216" s="47">
        <f>IFERROR(PIMExport!BE214*1,IFERROR(SUBSTITUTE(PIMExport!BE214,".",",")*1,PIMExport!BE214))</f>
        <v>0</v>
      </c>
      <c r="BF216" s="47">
        <f>IFERROR(PIMExport!BF214*1,IFERROR(SUBSTITUTE(PIMExport!BF214,".",",")*1,PIMExport!BF214))</f>
        <v>88</v>
      </c>
      <c r="BG216" s="47">
        <f>IFERROR(PIMExport!BG214*1,IFERROR(SUBSTITUTE(PIMExport!BG214,".",",")*1,PIMExport!BG214))</f>
        <v>478</v>
      </c>
      <c r="BH216" s="47">
        <f>IFERROR(PIMExport!BH214*1,IFERROR(SUBSTITUTE(PIMExport!BH214,".",",")*1,PIMExport!BH214))</f>
        <v>0</v>
      </c>
      <c r="BI216" s="47">
        <f>IFERROR(PIMExport!BI214*1,IFERROR(SUBSTITUTE(PIMExport!BI214,".",",")*1,PIMExport!BI214))</f>
        <v>0</v>
      </c>
      <c r="BJ216" s="47">
        <f>IFERROR(PIMExport!BJ214*1,IFERROR(SUBSTITUTE(PIMExport!BJ214,".",",")*1,PIMExport!BJ214))</f>
        <v>0</v>
      </c>
      <c r="BK216" s="47">
        <f>IFERROR(PIMExport!BK214*1,IFERROR(SUBSTITUTE(PIMExport!BK214,".",",")*1,PIMExport!BK214))</f>
        <v>0</v>
      </c>
      <c r="BL216" s="47">
        <f>IFERROR(PIMExport!BL214*1,IFERROR(SUBSTITUTE(PIMExport!BL214,".",",")*1,PIMExport!BL214))</f>
        <v>0</v>
      </c>
      <c r="BM216" s="47">
        <f>IFERROR(PIMExport!BM214*1,IFERROR(SUBSTITUTE(PIMExport!BM214,".",",")*1,PIMExport!BM214))</f>
        <v>0</v>
      </c>
      <c r="BN216" s="47">
        <f>IFERROR(PIMExport!BN214*1,IFERROR(SUBSTITUTE(PIMExport!BN214,".",",")*1,PIMExport!BN214))</f>
        <v>0</v>
      </c>
      <c r="BO216" s="47">
        <f>IFERROR(PIMExport!BO214*1,IFERROR(SUBSTITUTE(PIMExport!BO214,".",",")*1,PIMExport!BO214))</f>
        <v>0</v>
      </c>
      <c r="BP216" s="47">
        <f>IFERROR(PIMExport!BP214*1,IFERROR(SUBSTITUTE(PIMExport!BP214,".",",")*1,PIMExport!BP214))</f>
        <v>0</v>
      </c>
      <c r="BQ216" s="47">
        <f>IFERROR(PIMExport!BQ214*1,IFERROR(SUBSTITUTE(PIMExport!BQ214,".",",")*1,PIMExport!BQ214))</f>
        <v>0</v>
      </c>
      <c r="BR216" s="47">
        <f>IFERROR(PIMExport!BR214*1,IFERROR(SUBSTITUTE(PIMExport!BR214,".",",")*1,PIMExport!BR214))</f>
        <v>0</v>
      </c>
      <c r="BS216" s="47">
        <f>IFERROR(PIMExport!BS214*1,IFERROR(SUBSTITUTE(PIMExport!BS214,".",",")*1,PIMExport!BS214))</f>
        <v>0</v>
      </c>
      <c r="BT216" s="47">
        <f>IFERROR(PIMExport!BT214*1,IFERROR(SUBSTITUTE(PIMExport!BT214,".",",")*1,PIMExport!BT214))</f>
        <v>0</v>
      </c>
      <c r="BU216" s="47">
        <f>IFERROR(PIMExport!BU214*1,IFERROR(SUBSTITUTE(PIMExport!BU214,".",",")*1,PIMExport!BU214))</f>
        <v>0</v>
      </c>
      <c r="BV216" s="47">
        <f>IFERROR(PIMExport!BV214*1,IFERROR(SUBSTITUTE(PIMExport!BV214,".",",")*1,PIMExport!BV214))</f>
        <v>0</v>
      </c>
      <c r="BW216" s="47">
        <f>IFERROR(PIMExport!BW214*1,IFERROR(SUBSTITUTE(PIMExport!BW214,".",",")*1,PIMExport!BW214))</f>
        <v>0</v>
      </c>
      <c r="BX216" s="47">
        <f>IFERROR(PIMExport!BX214*1,IFERROR(SUBSTITUTE(PIMExport!BX214,".",",")*1,PIMExport!BX214))</f>
        <v>0</v>
      </c>
      <c r="BY216" s="47">
        <f>IFERROR(PIMExport!BY214*1,IFERROR(SUBSTITUTE(PIMExport!BY214,".",",")*1,PIMExport!BY214))</f>
        <v>0</v>
      </c>
      <c r="BZ216" s="47">
        <f>IFERROR(PIMExport!BZ214*1,IFERROR(SUBSTITUTE(PIMExport!BZ214,".",",")*1,PIMExport!BZ214))</f>
        <v>0</v>
      </c>
      <c r="CA216" s="47">
        <f>IFERROR(PIMExport!CA214*1,IFERROR(SUBSTITUTE(PIMExport!CA214,".",",")*1,PIMExport!CA214))</f>
        <v>0</v>
      </c>
      <c r="CB216" s="47">
        <f>IFERROR(PIMExport!CB214*1,IFERROR(SUBSTITUTE(PIMExport!CB214,".",",")*1,PIMExport!CB214))</f>
        <v>0</v>
      </c>
      <c r="CC216" s="47">
        <f>IFERROR(PIMExport!CC214*1,IFERROR(SUBSTITUTE(PIMExport!CC214,".",",")*1,PIMExport!CC214))</f>
        <v>0</v>
      </c>
      <c r="CD216" s="47">
        <f>IFERROR(PIMExport!CD214*1,IFERROR(SUBSTITUTE(PIMExport!CD214,".",",")*1,PIMExport!CD214))</f>
        <v>0</v>
      </c>
      <c r="CE216" s="47">
        <f>IFERROR(PIMExport!CE214*1,IFERROR(SUBSTITUTE(PIMExport!CE214,".",",")*1,PIMExport!CE214))</f>
        <v>0</v>
      </c>
      <c r="CF216" s="47">
        <f>IFERROR(PIMExport!CF214*1,IFERROR(SUBSTITUTE(PIMExport!CF214,".",",")*1,PIMExport!CF214))</f>
        <v>0</v>
      </c>
      <c r="CG216" s="47">
        <f>IFERROR(PIMExport!CG214*1,IFERROR(SUBSTITUTE(PIMExport!CG214,".",",")*1,PIMExport!CG214))</f>
        <v>0</v>
      </c>
      <c r="CH216" s="47">
        <f>IFERROR(PIMExport!CH214*1,IFERROR(SUBSTITUTE(PIMExport!CH214,".",",")*1,PIMExport!CH214))</f>
        <v>0</v>
      </c>
      <c r="CI216" s="47">
        <f>IFERROR(PIMExport!CI214*1,IFERROR(SUBSTITUTE(PIMExport!CI214,".",",")*1,PIMExport!CI214))</f>
        <v>0</v>
      </c>
      <c r="CJ216" s="47">
        <f>IFERROR(PIMExport!CJ214*1,IFERROR(SUBSTITUTE(PIMExport!CJ214,".",",")*1,PIMExport!CJ214))</f>
        <v>0</v>
      </c>
      <c r="CK216" s="47">
        <f>IFERROR(PIMExport!CK214*1,IFERROR(SUBSTITUTE(PIMExport!CK214,".",",")*1,PIMExport!CK214))</f>
        <v>0</v>
      </c>
      <c r="CL216" s="47">
        <f>IFERROR(PIMExport!CL214*1,IFERROR(SUBSTITUTE(PIMExport!CL214,".",",")*1,PIMExport!CL214))</f>
        <v>0</v>
      </c>
      <c r="CM216" s="47">
        <f>IFERROR(PIMExport!CM214*1,IFERROR(SUBSTITUTE(PIMExport!CM214,".",",")*1,PIMExport!CM214))</f>
        <v>0</v>
      </c>
      <c r="CN216" s="47">
        <f>IFERROR(PIMExport!CN214*1,IFERROR(SUBSTITUTE(PIMExport!CN214,".",",")*1,PIMExport!CN214))</f>
        <v>0</v>
      </c>
      <c r="CO216" s="47">
        <f>IFERROR(PIMExport!CO214*1,IFERROR(SUBSTITUTE(PIMExport!CO214,".",",")*1,PIMExport!CO214))</f>
        <v>0</v>
      </c>
      <c r="CP216" s="47">
        <f>IFERROR(PIMExport!CP214*1,IFERROR(SUBSTITUTE(PIMExport!CP214,".",",")*1,PIMExport!CP214))</f>
        <v>0</v>
      </c>
      <c r="CQ216" s="47">
        <f>IFERROR(PIMExport!CQ214*1,IFERROR(SUBSTITUTE(PIMExport!CQ214,".",",")*1,PIMExport!CQ214))</f>
        <v>0</v>
      </c>
      <c r="CR216" s="47">
        <f>IFERROR(PIMExport!CR214*1,IFERROR(SUBSTITUTE(PIMExport!CR214,".",",")*1,PIMExport!CR214))</f>
        <v>0</v>
      </c>
      <c r="CS216" s="47">
        <f>IFERROR(PIMExport!CS214*1,IFERROR(SUBSTITUTE(PIMExport!CS214,".",",")*1,PIMExport!CS214))</f>
        <v>0</v>
      </c>
      <c r="CT216" s="47">
        <f>IFERROR(PIMExport!CT214*1,IFERROR(SUBSTITUTE(PIMExport!CT214,".",",")*1,PIMExport!CT214))</f>
        <v>0</v>
      </c>
      <c r="CU216" s="47">
        <f>IFERROR(PIMExport!CU214*1,IFERROR(SUBSTITUTE(PIMExport!CU214,".",",")*1,PIMExport!CU214))</f>
        <v>25</v>
      </c>
      <c r="CV216" s="47">
        <f>IFERROR(PIMExport!CV214*1,IFERROR(SUBSTITUTE(PIMExport!CV214,".",",")*1,PIMExport!CV214))</f>
        <v>11800</v>
      </c>
      <c r="CW216" s="47">
        <f>IFERROR(PIMExport!CW214*1,IFERROR(SUBSTITUTE(PIMExport!CW214,".",",")*1,PIMExport!CW214))</f>
        <v>2.5000000000000001E-4</v>
      </c>
      <c r="CX216" s="47">
        <f>IFERROR(PIMExport!CX214*1,IFERROR(SUBSTITUTE(PIMExport!CX214,".",",")*1,PIMExport!CX214))</f>
        <v>0</v>
      </c>
      <c r="CY216" s="47">
        <f>IFERROR(PIMExport!CY214*1,IFERROR(SUBSTITUTE(PIMExport!CY214,".",",")*1,PIMExport!CY214))</f>
        <v>0</v>
      </c>
      <c r="CZ216" s="47">
        <f>IFERROR(PIMExport!CZ214*1,IFERROR(SUBSTITUTE(PIMExport!CZ214,".",",")*1,PIMExport!CZ214))</f>
        <v>18600</v>
      </c>
      <c r="DA216" s="47">
        <f>IFERROR(PIMExport!DA214*1,IFERROR(SUBSTITUTE(PIMExport!DA214,".",",")*1,PIMExport!DA214))</f>
        <v>500</v>
      </c>
      <c r="DB216" s="47">
        <f>IFERROR(PIMExport!DB214*1,IFERROR(SUBSTITUTE(PIMExport!DB214,".",",")*1,PIMExport!DB214))</f>
        <v>267</v>
      </c>
      <c r="DC216" s="47">
        <f>IFERROR(PIMExport!DC214*1,IFERROR(SUBSTITUTE(PIMExport!DC214,".",",")*1,PIMExport!DC214))</f>
        <v>23.35</v>
      </c>
      <c r="DD216" s="47">
        <f>IFERROR(PIMExport!DD214*1,IFERROR(SUBSTITUTE(PIMExport!DD214,".",",")*1,PIMExport!DD214))</f>
        <v>2</v>
      </c>
      <c r="DE216" s="47">
        <f>IFERROR(PIMExport!DE214*1,IFERROR(SUBSTITUTE(PIMExport!DE214,".",",")*1,PIMExport!DE214))</f>
        <v>0</v>
      </c>
      <c r="DF216" s="47">
        <f>IFERROR(PIMExport!DF214*1,IFERROR(SUBSTITUTE(PIMExport!DF214,".",",")*1,PIMExport!DF214))</f>
        <v>0</v>
      </c>
      <c r="DG216" s="47">
        <f>IFERROR(PIMExport!DG214*1,IFERROR(SUBSTITUTE(PIMExport!DG214,".",",")*1,PIMExport!DG214))</f>
        <v>0</v>
      </c>
      <c r="DH216" s="47" t="str">
        <f>IFERROR(PIMExport!DH214*1,IFERROR(SUBSTITUTE(PIMExport!DH214,".",",")*1,PIMExport!DH214))</f>
        <v>Equal to or better than 0.100 mm</v>
      </c>
      <c r="DI216" s="47">
        <f>IFERROR(PIMExport!DI214*1,IFERROR(SUBSTITUTE(PIMExport!DI214,".",",")*1,PIMExport!DI214))</f>
        <v>0</v>
      </c>
      <c r="DJ216" s="47" t="str">
        <f>IFERROR(PIMExport!DJ214*1,IFERROR(SUBSTITUTE(PIMExport!DJ214,".",",")*1,PIMExport!DJ214))</f>
        <v>108 x 100 mm</v>
      </c>
      <c r="DK216" s="47" t="str">
        <f>IFERROR(PIMExport!DK214*1,IFERROR(SUBSTITUTE(PIMExport!DK214,".",",")*1,PIMExport!DK214))</f>
        <v>25 mm</v>
      </c>
      <c r="DL216" s="47">
        <f>IFERROR(PIMExport!DL214*1,IFERROR(SUBSTITUTE(PIMExport!DL214,".",",")*1,PIMExport!DL214))</f>
        <v>656</v>
      </c>
      <c r="DM216" s="47">
        <f>IFERROR(PIMExport!DM214*1,IFERROR(SUBSTITUTE(PIMExport!DM214,".",",")*1,PIMExport!DM214))</f>
        <v>6478</v>
      </c>
      <c r="DN216" s="47">
        <f>IFERROR(PIMExport!DN214*1,IFERROR(SUBSTITUTE(PIMExport!DN214,".",",")*1,PIMExport!DN214))</f>
        <v>0</v>
      </c>
      <c r="DO216" s="47">
        <f>IFERROR(PIMExport!DO214*1,IFERROR(SUBSTITUTE(PIMExport!DO214,".",",")*1,PIMExport!DO214))</f>
        <v>0</v>
      </c>
    </row>
    <row r="217" spans="1:119">
      <c r="A217" s="47" t="str">
        <f>IFERROR(PIMExport!A215*1,IFERROR(SUBSTITUTE(PIMExport!A215,".",",")*1,PIMExport!A215))</f>
        <v>MF10S25Z350_X</v>
      </c>
      <c r="B217" s="47" t="str">
        <f>IFERROR(PIMExport!B215*1,IFERROR(SUBSTITUTE(PIMExport!B215,".",",")*1,PIMExport!B215))</f>
        <v>BallScrew</v>
      </c>
      <c r="C217" s="47" t="str">
        <f>IFERROR(PIMExport!C215*1,IFERROR(SUBSTITUTE(PIMExport!C215,".",",")*1,PIMExport!C215))</f>
        <v>Ball Guide</v>
      </c>
      <c r="D217" s="47">
        <f>IFERROR(PIMExport!D215*1,IFERROR(SUBSTITUTE(PIMExport!D215,".",",")*1,PIMExport!D215))</f>
        <v>3968</v>
      </c>
      <c r="E217" s="47">
        <f>IFERROR(PIMExport!E215*1,IFERROR(SUBSTITUTE(PIMExport!E215,".",",")*1,PIMExport!E215))</f>
        <v>4</v>
      </c>
      <c r="F217" s="47">
        <f>IFERROR(PIMExport!F215*1,IFERROR(SUBSTITUTE(PIMExport!F215,".",",")*1,PIMExport!F215))</f>
        <v>0</v>
      </c>
      <c r="G217" s="47">
        <f>IFERROR(PIMExport!G215*1,IFERROR(SUBSTITUTE(PIMExport!G215,".",",")*1,PIMExport!G215))</f>
        <v>14.4</v>
      </c>
      <c r="H217" s="47">
        <f>IFERROR(PIMExport!H215*1,IFERROR(SUBSTITUTE(PIMExport!H215,".",",")*1,PIMExport!H215))</f>
        <v>1.72</v>
      </c>
      <c r="I217" s="47">
        <f>IFERROR(PIMExport!I215*1,IFERROR(SUBSTITUTE(PIMExport!I215,".",",")*1,PIMExport!I215))</f>
        <v>350</v>
      </c>
      <c r="J217" s="47">
        <f>IFERROR(PIMExport!J215*1,IFERROR(SUBSTITUTE(PIMExport!J215,".",",")*1,PIMExport!J215))</f>
        <v>22</v>
      </c>
      <c r="K217" s="47">
        <f>IFERROR(PIMExport!K215*1,IFERROR(SUBSTITUTE(PIMExport!K215,".",",")*1,PIMExport!K215))</f>
        <v>69</v>
      </c>
      <c r="L217" s="47">
        <f>IFERROR(PIMExport!L215*1,IFERROR(SUBSTITUTE(PIMExport!L215,".",",")*1,PIMExport!L215))</f>
        <v>1.63E-4</v>
      </c>
      <c r="M217" s="47">
        <f>IFERROR(PIMExport!M215*1,IFERROR(SUBSTITUTE(PIMExport!M215,".",",")*1,PIMExport!M215))</f>
        <v>0.9</v>
      </c>
      <c r="N217" s="47">
        <f>IFERROR(PIMExport!N215*1,IFERROR(SUBSTITUTE(PIMExport!N215,".",",")*1,PIMExport!N215))</f>
        <v>99999</v>
      </c>
      <c r="O217" s="47">
        <f>IFERROR(PIMExport!O215*1,IFERROR(SUBSTITUTE(PIMExport!O215,".",",")*1,PIMExport!O215))</f>
        <v>99999</v>
      </c>
      <c r="P217" s="47">
        <f>IFERROR(PIMExport!P215*1,IFERROR(SUBSTITUTE(PIMExport!P215,".",",")*1,PIMExport!P215))</f>
        <v>500</v>
      </c>
      <c r="Q217" s="47">
        <f>IFERROR(PIMExport!Q215*1,IFERROR(SUBSTITUTE(PIMExport!Q215,".",",")*1,PIMExport!Q215))</f>
        <v>0.32</v>
      </c>
      <c r="R217" s="47">
        <f>IFERROR(PIMExport!R215*1,IFERROR(SUBSTITUTE(PIMExport!R215,".",",")*1,PIMExport!R215))</f>
        <v>0.32</v>
      </c>
      <c r="S217" s="47">
        <f>IFERROR(PIMExport!S215*1,IFERROR(SUBSTITUTE(PIMExport!S215,".",",")*1,PIMExport!S215))</f>
        <v>0.32</v>
      </c>
      <c r="T217" s="47">
        <f>IFERROR(PIMExport!T215*1,IFERROR(SUBSTITUTE(PIMExport!T215,".",",")*1,PIMExport!T215))</f>
        <v>2</v>
      </c>
      <c r="U217" s="47">
        <f>IFERROR(PIMExport!U215*1,IFERROR(SUBSTITUTE(PIMExport!U215,".",",")*1,PIMExport!U215))</f>
        <v>0.02</v>
      </c>
      <c r="V217" s="47">
        <f>IFERROR(PIMExport!V215*1,IFERROR(SUBSTITUTE(PIMExport!V215,".",",")*1,PIMExport!V215))</f>
        <v>0</v>
      </c>
      <c r="W217" s="47">
        <f>IFERROR(PIMExport!W215*1,IFERROR(SUBSTITUTE(PIMExport!W215,".",",")*1,PIMExport!W215))</f>
        <v>0</v>
      </c>
      <c r="X217" s="47">
        <f>IFERROR(PIMExport!X215*1,IFERROR(SUBSTITUTE(PIMExport!X215,".",",")*1,PIMExport!X215))</f>
        <v>0</v>
      </c>
      <c r="Y217" s="47">
        <f>IFERROR(PIMExport!Y215*1,IFERROR(SUBSTITUTE(PIMExport!Y215,".",",")*1,PIMExport!Y215))</f>
        <v>5000</v>
      </c>
      <c r="Z217" s="47">
        <f>IFERROR(PIMExport!Z215*1,IFERROR(SUBSTITUTE(PIMExport!Z215,".",",")*1,PIMExport!Z215))</f>
        <v>0</v>
      </c>
      <c r="AA217" s="47">
        <f>IFERROR(PIMExport!AA215*1,IFERROR(SUBSTITUTE(PIMExport!AA215,".",",")*1,PIMExport!AA215))</f>
        <v>0</v>
      </c>
      <c r="AB217" s="47">
        <f>IFERROR(PIMExport!AB215*1,IFERROR(SUBSTITUTE(PIMExport!AB215,".",",")*1,PIMExport!AB215))</f>
        <v>0</v>
      </c>
      <c r="AC217" s="47">
        <f>IFERROR(PIMExport!AC215*1,IFERROR(SUBSTITUTE(PIMExport!AC215,".",",")*1,PIMExport!AC215))</f>
        <v>0</v>
      </c>
      <c r="AD217" s="47">
        <f>IFERROR(PIMExport!AD215*1,IFERROR(SUBSTITUTE(PIMExport!AD215,".",",")*1,PIMExport!AD215))</f>
        <v>0</v>
      </c>
      <c r="AE217" s="47">
        <f>IFERROR(PIMExport!AE215*1,IFERROR(SUBSTITUTE(PIMExport!AE215,".",",")*1,PIMExport!AE215))</f>
        <v>3750</v>
      </c>
      <c r="AF217" s="47">
        <f>IFERROR(PIMExport!AF215*1,IFERROR(SUBSTITUTE(PIMExport!AF215,".",",")*1,PIMExport!AF215))</f>
        <v>3750</v>
      </c>
      <c r="AG217" s="47">
        <f>IFERROR(PIMExport!AG215*1,IFERROR(SUBSTITUTE(PIMExport!AG215,".",",")*1,PIMExport!AG215))</f>
        <v>60</v>
      </c>
      <c r="AH217" s="47">
        <f>IFERROR(PIMExport!AH215*1,IFERROR(SUBSTITUTE(PIMExport!AH215,".",",")*1,PIMExport!AH215))</f>
        <v>0</v>
      </c>
      <c r="AI217" s="47">
        <f>IFERROR(PIMExport!AI215*1,IFERROR(SUBSTITUTE(PIMExport!AI215,".",",")*1,PIMExport!AI215))</f>
        <v>0</v>
      </c>
      <c r="AJ217" s="47">
        <f>IFERROR(PIMExport!AJ215*1,IFERROR(SUBSTITUTE(PIMExport!AJ215,".",",")*1,PIMExport!AJ215))</f>
        <v>3.75</v>
      </c>
      <c r="AK217" s="47">
        <f>IFERROR(PIMExport!AK215*1,IFERROR(SUBSTITUTE(PIMExport!AK215,".",",")*1,PIMExport!AK215))</f>
        <v>3.75</v>
      </c>
      <c r="AL217" s="47">
        <f>IFERROR(PIMExport!AL215*1,IFERROR(SUBSTITUTE(PIMExport!AL215,".",",")*1,PIMExport!AL215))</f>
        <v>1.25</v>
      </c>
      <c r="AM217" s="47">
        <f>IFERROR(PIMExport!AM215*1,IFERROR(SUBSTITUTE(PIMExport!AM215,".",",")*1,PIMExport!AM215))</f>
        <v>8</v>
      </c>
      <c r="AN217" s="47">
        <f>IFERROR(PIMExport!AN215*1,IFERROR(SUBSTITUTE(PIMExport!AN215,".",",")*1,PIMExport!AN215))</f>
        <v>2</v>
      </c>
      <c r="AO217" s="47">
        <f>IFERROR(PIMExport!AO215*1,IFERROR(SUBSTITUTE(PIMExport!AO215,".",",")*1,PIMExport!AO215))</f>
        <v>41000</v>
      </c>
      <c r="AP217" s="47">
        <f>IFERROR(PIMExport!AP215*1,IFERROR(SUBSTITUTE(PIMExport!AP215,".",",")*1,PIMExport!AP215))</f>
        <v>0</v>
      </c>
      <c r="AQ217" s="47">
        <f>IFERROR(PIMExport!AQ215*1,IFERROR(SUBSTITUTE(PIMExport!AQ215,".",",")*1,PIMExport!AQ215))</f>
        <v>0</v>
      </c>
      <c r="AR217" s="47">
        <f>IFERROR(PIMExport!AR215*1,IFERROR(SUBSTITUTE(PIMExport!AR215,".",",")*1,PIMExport!AR215))</f>
        <v>0</v>
      </c>
      <c r="AS217" s="47">
        <f>IFERROR(PIMExport!AS215*1,IFERROR(SUBSTITUTE(PIMExport!AS215,".",",")*1,PIMExport!AS215))</f>
        <v>0</v>
      </c>
      <c r="AT217" s="47">
        <f>IFERROR(PIMExport!AT215*1,IFERROR(SUBSTITUTE(PIMExport!AT215,".",",")*1,PIMExport!AT215))</f>
        <v>0</v>
      </c>
      <c r="AU217" s="47">
        <f>IFERROR(PIMExport!AU215*1,IFERROR(SUBSTITUTE(PIMExport!AU215,".",",")*1,PIMExport!AU215))</f>
        <v>0</v>
      </c>
      <c r="AV217" s="47">
        <f>IFERROR(PIMExport!AV215*1,IFERROR(SUBSTITUTE(PIMExport!AV215,".",",")*1,PIMExport!AV215))</f>
        <v>0</v>
      </c>
      <c r="AW217" s="47">
        <f>IFERROR(PIMExport!AW215*1,IFERROR(SUBSTITUTE(PIMExport!AW215,".",",")*1,PIMExport!AW215))</f>
        <v>0</v>
      </c>
      <c r="AX217" s="47">
        <f>IFERROR(PIMExport!AX215*1,IFERROR(SUBSTITUTE(PIMExport!AX215,".",",")*1,PIMExport!AX215))</f>
        <v>0</v>
      </c>
      <c r="AY217" s="47">
        <f>IFERROR(PIMExport!AY215*1,IFERROR(SUBSTITUTE(PIMExport!AY215,".",",")*1,PIMExport!AY215))</f>
        <v>0</v>
      </c>
      <c r="AZ217" s="47">
        <f>IFERROR(PIMExport!AZ215*1,IFERROR(SUBSTITUTE(PIMExport!AZ215,".",",")*1,PIMExport!AZ215))</f>
        <v>18600</v>
      </c>
      <c r="BA217" s="47">
        <f>IFERROR(PIMExport!BA215*1,IFERROR(SUBSTITUTE(PIMExport!BA215,".",",")*1,PIMExport!BA215))</f>
        <v>0</v>
      </c>
      <c r="BB217" s="47">
        <f>IFERROR(PIMExport!BB215*1,IFERROR(SUBSTITUTE(PIMExport!BB215,".",",")*1,PIMExport!BB215))</f>
        <v>0</v>
      </c>
      <c r="BC217" s="47">
        <f>IFERROR(PIMExport!BC215*1,IFERROR(SUBSTITUTE(PIMExport!BC215,".",",")*1,PIMExport!BC215))</f>
        <v>0</v>
      </c>
      <c r="BD217" s="47">
        <f>IFERROR(PIMExport!BD215*1,IFERROR(SUBSTITUTE(PIMExport!BD215,".",",")*1,PIMExport!BD215))</f>
        <v>0</v>
      </c>
      <c r="BE217" s="47">
        <f>IFERROR(PIMExport!BE215*1,IFERROR(SUBSTITUTE(PIMExport!BE215,".",",")*1,PIMExport!BE215))</f>
        <v>0</v>
      </c>
      <c r="BF217" s="47">
        <f>IFERROR(PIMExport!BF215*1,IFERROR(SUBSTITUTE(PIMExport!BF215,".",",")*1,PIMExport!BF215))</f>
        <v>88</v>
      </c>
      <c r="BG217" s="47">
        <f>IFERROR(PIMExport!BG215*1,IFERROR(SUBSTITUTE(PIMExport!BG215,".",",")*1,PIMExport!BG215))</f>
        <v>308</v>
      </c>
      <c r="BH217" s="47">
        <f>IFERROR(PIMExport!BH215*1,IFERROR(SUBSTITUTE(PIMExport!BH215,".",",")*1,PIMExport!BH215))</f>
        <v>0</v>
      </c>
      <c r="BI217" s="47">
        <f>IFERROR(PIMExport!BI215*1,IFERROR(SUBSTITUTE(PIMExport!BI215,".",",")*1,PIMExport!BI215))</f>
        <v>0</v>
      </c>
      <c r="BJ217" s="47">
        <f>IFERROR(PIMExport!BJ215*1,IFERROR(SUBSTITUTE(PIMExport!BJ215,".",",")*1,PIMExport!BJ215))</f>
        <v>0</v>
      </c>
      <c r="BK217" s="47">
        <f>IFERROR(PIMExport!BK215*1,IFERROR(SUBSTITUTE(PIMExport!BK215,".",",")*1,PIMExport!BK215))</f>
        <v>0</v>
      </c>
      <c r="BL217" s="47">
        <f>IFERROR(PIMExport!BL215*1,IFERROR(SUBSTITUTE(PIMExport!BL215,".",",")*1,PIMExport!BL215))</f>
        <v>0</v>
      </c>
      <c r="BM217" s="47">
        <f>IFERROR(PIMExport!BM215*1,IFERROR(SUBSTITUTE(PIMExport!BM215,".",",")*1,PIMExport!BM215))</f>
        <v>0</v>
      </c>
      <c r="BN217" s="47">
        <f>IFERROR(PIMExport!BN215*1,IFERROR(SUBSTITUTE(PIMExport!BN215,".",",")*1,PIMExport!BN215))</f>
        <v>0</v>
      </c>
      <c r="BO217" s="47">
        <f>IFERROR(PIMExport!BO215*1,IFERROR(SUBSTITUTE(PIMExport!BO215,".",",")*1,PIMExport!BO215))</f>
        <v>0</v>
      </c>
      <c r="BP217" s="47">
        <f>IFERROR(PIMExport!BP215*1,IFERROR(SUBSTITUTE(PIMExport!BP215,".",",")*1,PIMExport!BP215))</f>
        <v>0</v>
      </c>
      <c r="BQ217" s="47">
        <f>IFERROR(PIMExport!BQ215*1,IFERROR(SUBSTITUTE(PIMExport!BQ215,".",",")*1,PIMExport!BQ215))</f>
        <v>0</v>
      </c>
      <c r="BR217" s="47">
        <f>IFERROR(PIMExport!BR215*1,IFERROR(SUBSTITUTE(PIMExport!BR215,".",",")*1,PIMExport!BR215))</f>
        <v>0</v>
      </c>
      <c r="BS217" s="47">
        <f>IFERROR(PIMExport!BS215*1,IFERROR(SUBSTITUTE(PIMExport!BS215,".",",")*1,PIMExport!BS215))</f>
        <v>0</v>
      </c>
      <c r="BT217" s="47">
        <f>IFERROR(PIMExport!BT215*1,IFERROR(SUBSTITUTE(PIMExport!BT215,".",",")*1,PIMExport!BT215))</f>
        <v>0</v>
      </c>
      <c r="BU217" s="47">
        <f>IFERROR(PIMExport!BU215*1,IFERROR(SUBSTITUTE(PIMExport!BU215,".",",")*1,PIMExport!BU215))</f>
        <v>0</v>
      </c>
      <c r="BV217" s="47">
        <f>IFERROR(PIMExport!BV215*1,IFERROR(SUBSTITUTE(PIMExport!BV215,".",",")*1,PIMExport!BV215))</f>
        <v>0</v>
      </c>
      <c r="BW217" s="47">
        <f>IFERROR(PIMExport!BW215*1,IFERROR(SUBSTITUTE(PIMExport!BW215,".",",")*1,PIMExport!BW215))</f>
        <v>0</v>
      </c>
      <c r="BX217" s="47">
        <f>IFERROR(PIMExport!BX215*1,IFERROR(SUBSTITUTE(PIMExport!BX215,".",",")*1,PIMExport!BX215))</f>
        <v>0</v>
      </c>
      <c r="BY217" s="47">
        <f>IFERROR(PIMExport!BY215*1,IFERROR(SUBSTITUTE(PIMExport!BY215,".",",")*1,PIMExport!BY215))</f>
        <v>0</v>
      </c>
      <c r="BZ217" s="47">
        <f>IFERROR(PIMExport!BZ215*1,IFERROR(SUBSTITUTE(PIMExport!BZ215,".",",")*1,PIMExport!BZ215))</f>
        <v>0</v>
      </c>
      <c r="CA217" s="47">
        <f>IFERROR(PIMExport!CA215*1,IFERROR(SUBSTITUTE(PIMExport!CA215,".",",")*1,PIMExport!CA215))</f>
        <v>0</v>
      </c>
      <c r="CB217" s="47">
        <f>IFERROR(PIMExport!CB215*1,IFERROR(SUBSTITUTE(PIMExport!CB215,".",",")*1,PIMExport!CB215))</f>
        <v>0</v>
      </c>
      <c r="CC217" s="47">
        <f>IFERROR(PIMExport!CC215*1,IFERROR(SUBSTITUTE(PIMExport!CC215,".",",")*1,PIMExport!CC215))</f>
        <v>0</v>
      </c>
      <c r="CD217" s="47">
        <f>IFERROR(PIMExport!CD215*1,IFERROR(SUBSTITUTE(PIMExport!CD215,".",",")*1,PIMExport!CD215))</f>
        <v>0</v>
      </c>
      <c r="CE217" s="47">
        <f>IFERROR(PIMExport!CE215*1,IFERROR(SUBSTITUTE(PIMExport!CE215,".",",")*1,PIMExport!CE215))</f>
        <v>0</v>
      </c>
      <c r="CF217" s="47">
        <f>IFERROR(PIMExport!CF215*1,IFERROR(SUBSTITUTE(PIMExport!CF215,".",",")*1,PIMExport!CF215))</f>
        <v>0</v>
      </c>
      <c r="CG217" s="47">
        <f>IFERROR(PIMExport!CG215*1,IFERROR(SUBSTITUTE(PIMExport!CG215,".",",")*1,PIMExport!CG215))</f>
        <v>0</v>
      </c>
      <c r="CH217" s="47">
        <f>IFERROR(PIMExport!CH215*1,IFERROR(SUBSTITUTE(PIMExport!CH215,".",",")*1,PIMExport!CH215))</f>
        <v>0</v>
      </c>
      <c r="CI217" s="47">
        <f>IFERROR(PIMExport!CI215*1,IFERROR(SUBSTITUTE(PIMExport!CI215,".",",")*1,PIMExport!CI215))</f>
        <v>0</v>
      </c>
      <c r="CJ217" s="47">
        <f>IFERROR(PIMExport!CJ215*1,IFERROR(SUBSTITUTE(PIMExport!CJ215,".",",")*1,PIMExport!CJ215))</f>
        <v>0</v>
      </c>
      <c r="CK217" s="47">
        <f>IFERROR(PIMExport!CK215*1,IFERROR(SUBSTITUTE(PIMExport!CK215,".",",")*1,PIMExport!CK215))</f>
        <v>0</v>
      </c>
      <c r="CL217" s="47">
        <f>IFERROR(PIMExport!CL215*1,IFERROR(SUBSTITUTE(PIMExport!CL215,".",",")*1,PIMExport!CL215))</f>
        <v>0</v>
      </c>
      <c r="CM217" s="47">
        <f>IFERROR(PIMExport!CM215*1,IFERROR(SUBSTITUTE(PIMExport!CM215,".",",")*1,PIMExport!CM215))</f>
        <v>0</v>
      </c>
      <c r="CN217" s="47">
        <f>IFERROR(PIMExport!CN215*1,IFERROR(SUBSTITUTE(PIMExport!CN215,".",",")*1,PIMExport!CN215))</f>
        <v>0</v>
      </c>
      <c r="CO217" s="47">
        <f>IFERROR(PIMExport!CO215*1,IFERROR(SUBSTITUTE(PIMExport!CO215,".",",")*1,PIMExport!CO215))</f>
        <v>0</v>
      </c>
      <c r="CP217" s="47">
        <f>IFERROR(PIMExport!CP215*1,IFERROR(SUBSTITUTE(PIMExport!CP215,".",",")*1,PIMExport!CP215))</f>
        <v>0</v>
      </c>
      <c r="CQ217" s="47">
        <f>IFERROR(PIMExport!CQ215*1,IFERROR(SUBSTITUTE(PIMExport!CQ215,".",",")*1,PIMExport!CQ215))</f>
        <v>0</v>
      </c>
      <c r="CR217" s="47">
        <f>IFERROR(PIMExport!CR215*1,IFERROR(SUBSTITUTE(PIMExport!CR215,".",",")*1,PIMExport!CR215))</f>
        <v>0</v>
      </c>
      <c r="CS217" s="47">
        <f>IFERROR(PIMExport!CS215*1,IFERROR(SUBSTITUTE(PIMExport!CS215,".",",")*1,PIMExport!CS215))</f>
        <v>0</v>
      </c>
      <c r="CT217" s="47">
        <f>IFERROR(PIMExport!CT215*1,IFERROR(SUBSTITUTE(PIMExport!CT215,".",",")*1,PIMExport!CT215))</f>
        <v>0</v>
      </c>
      <c r="CU217" s="47">
        <f>IFERROR(PIMExport!CU215*1,IFERROR(SUBSTITUTE(PIMExport!CU215,".",",")*1,PIMExport!CU215))</f>
        <v>25</v>
      </c>
      <c r="CV217" s="47">
        <f>IFERROR(PIMExport!CV215*1,IFERROR(SUBSTITUTE(PIMExport!CV215,".",",")*1,PIMExport!CV215))</f>
        <v>11800</v>
      </c>
      <c r="CW217" s="47">
        <f>IFERROR(PIMExport!CW215*1,IFERROR(SUBSTITUTE(PIMExport!CW215,".",",")*1,PIMExport!CW215))</f>
        <v>2.5000000000000001E-4</v>
      </c>
      <c r="CX217" s="47">
        <f>IFERROR(PIMExport!CX215*1,IFERROR(SUBSTITUTE(PIMExport!CX215,".",",")*1,PIMExport!CX215))</f>
        <v>0</v>
      </c>
      <c r="CY217" s="47">
        <f>IFERROR(PIMExport!CY215*1,IFERROR(SUBSTITUTE(PIMExport!CY215,".",",")*1,PIMExport!CY215))</f>
        <v>0</v>
      </c>
      <c r="CZ217" s="47">
        <f>IFERROR(PIMExport!CZ215*1,IFERROR(SUBSTITUTE(PIMExport!CZ215,".",",")*1,PIMExport!CZ215))</f>
        <v>18600</v>
      </c>
      <c r="DA217" s="47">
        <f>IFERROR(PIMExport!DA215*1,IFERROR(SUBSTITUTE(PIMExport!DA215,".",",")*1,PIMExport!DA215))</f>
        <v>500</v>
      </c>
      <c r="DB217" s="47">
        <f>IFERROR(PIMExport!DB215*1,IFERROR(SUBSTITUTE(PIMExport!DB215,".",",")*1,PIMExport!DB215))</f>
        <v>267</v>
      </c>
      <c r="DC217" s="47">
        <f>IFERROR(PIMExport!DC215*1,IFERROR(SUBSTITUTE(PIMExport!DC215,".",",")*1,PIMExport!DC215))</f>
        <v>23.35</v>
      </c>
      <c r="DD217" s="47">
        <f>IFERROR(PIMExport!DD215*1,IFERROR(SUBSTITUTE(PIMExport!DD215,".",",")*1,PIMExport!DD215))</f>
        <v>0</v>
      </c>
      <c r="DE217" s="47">
        <f>IFERROR(PIMExport!DE215*1,IFERROR(SUBSTITUTE(PIMExport!DE215,".",",")*1,PIMExport!DE215))</f>
        <v>0</v>
      </c>
      <c r="DF217" s="47">
        <f>IFERROR(PIMExport!DF215*1,IFERROR(SUBSTITUTE(PIMExport!DF215,".",",")*1,PIMExport!DF215))</f>
        <v>0</v>
      </c>
      <c r="DG217" s="47">
        <f>IFERROR(PIMExport!DG215*1,IFERROR(SUBSTITUTE(PIMExport!DG215,".",",")*1,PIMExport!DG215))</f>
        <v>0</v>
      </c>
      <c r="DH217" s="47" t="str">
        <f>IFERROR(PIMExport!DH215*1,IFERROR(SUBSTITUTE(PIMExport!DH215,".",",")*1,PIMExport!DH215))</f>
        <v>Equal to or better than 0.100 mm</v>
      </c>
      <c r="DI217" s="47">
        <f>IFERROR(PIMExport!DI215*1,IFERROR(SUBSTITUTE(PIMExport!DI215,".",",")*1,PIMExport!DI215))</f>
        <v>0</v>
      </c>
      <c r="DJ217" s="47" t="str">
        <f>IFERROR(PIMExport!DJ215*1,IFERROR(SUBSTITUTE(PIMExport!DJ215,".",",")*1,PIMExport!DJ215))</f>
        <v>108 x 100 mm</v>
      </c>
      <c r="DK217" s="47" t="str">
        <f>IFERROR(PIMExport!DK215*1,IFERROR(SUBSTITUTE(PIMExport!DK215,".",",")*1,PIMExport!DK215))</f>
        <v>25 mm</v>
      </c>
      <c r="DL217" s="47">
        <f>IFERROR(PIMExport!DL215*1,IFERROR(SUBSTITUTE(PIMExport!DL215,".",",")*1,PIMExport!DL215))</f>
        <v>656</v>
      </c>
      <c r="DM217" s="47">
        <f>IFERROR(PIMExport!DM215*1,IFERROR(SUBSTITUTE(PIMExport!DM215,".",",")*1,PIMExport!DM215))</f>
        <v>6308</v>
      </c>
      <c r="DN217" s="47">
        <f>IFERROR(PIMExport!DN215*1,IFERROR(SUBSTITUTE(PIMExport!DN215,".",",")*1,PIMExport!DN215))</f>
        <v>0</v>
      </c>
      <c r="DO217" s="47">
        <f>IFERROR(PIMExport!DO215*1,IFERROR(SUBSTITUTE(PIMExport!DO215,".",",")*1,PIMExport!DO215))</f>
        <v>0</v>
      </c>
    </row>
    <row r="218" spans="1:119">
      <c r="A218" s="47" t="str">
        <f>IFERROR(PIMExport!A216*1,IFERROR(SUBSTITUTE(PIMExport!A216,".",",")*1,PIMExport!A216))</f>
        <v>MF10S25Z350_S</v>
      </c>
      <c r="B218" s="47" t="str">
        <f>IFERROR(PIMExport!B216*1,IFERROR(SUBSTITUTE(PIMExport!B216,".",",")*1,PIMExport!B216))</f>
        <v>BallScrew</v>
      </c>
      <c r="C218" s="47" t="str">
        <f>IFERROR(PIMExport!C216*1,IFERROR(SUBSTITUTE(PIMExport!C216,".",",")*1,PIMExport!C216))</f>
        <v>Ball Guide</v>
      </c>
      <c r="D218" s="47">
        <f>IFERROR(PIMExport!D216*1,IFERROR(SUBSTITUTE(PIMExport!D216,".",",")*1,PIMExport!D216))</f>
        <v>4028</v>
      </c>
      <c r="E218" s="47">
        <f>IFERROR(PIMExport!E216*1,IFERROR(SUBSTITUTE(PIMExport!E216,".",",")*1,PIMExport!E216))</f>
        <v>4</v>
      </c>
      <c r="F218" s="47">
        <f>IFERROR(PIMExport!F216*1,IFERROR(SUBSTITUTE(PIMExport!F216,".",",")*1,PIMExport!F216))</f>
        <v>1.86</v>
      </c>
      <c r="G218" s="47">
        <f>IFERROR(PIMExport!G216*1,IFERROR(SUBSTITUTE(PIMExport!G216,".",",")*1,PIMExport!G216))</f>
        <v>14.4</v>
      </c>
      <c r="H218" s="47">
        <f>IFERROR(PIMExport!H216*1,IFERROR(SUBSTITUTE(PIMExport!H216,".",",")*1,PIMExport!H216))</f>
        <v>1.72</v>
      </c>
      <c r="I218" s="47">
        <f>IFERROR(PIMExport!I216*1,IFERROR(SUBSTITUTE(PIMExport!I216,".",",")*1,PIMExport!I216))</f>
        <v>350</v>
      </c>
      <c r="J218" s="47">
        <f>IFERROR(PIMExport!J216*1,IFERROR(SUBSTITUTE(PIMExport!J216,".",",")*1,PIMExport!J216))</f>
        <v>22</v>
      </c>
      <c r="K218" s="47">
        <f>IFERROR(PIMExport!K216*1,IFERROR(SUBSTITUTE(PIMExport!K216,".",",")*1,PIMExport!K216))</f>
        <v>69</v>
      </c>
      <c r="L218" s="47">
        <f>IFERROR(PIMExport!L216*1,IFERROR(SUBSTITUTE(PIMExport!L216,".",",")*1,PIMExport!L216))</f>
        <v>1.63E-4</v>
      </c>
      <c r="M218" s="47">
        <f>IFERROR(PIMExport!M216*1,IFERROR(SUBSTITUTE(PIMExport!M216,".",",")*1,PIMExport!M216))</f>
        <v>0.9</v>
      </c>
      <c r="N218" s="47">
        <f>IFERROR(PIMExport!N216*1,IFERROR(SUBSTITUTE(PIMExport!N216,".",",")*1,PIMExport!N216))</f>
        <v>99999</v>
      </c>
      <c r="O218" s="47">
        <f>IFERROR(PIMExport!O216*1,IFERROR(SUBSTITUTE(PIMExport!O216,".",",")*1,PIMExport!O216))</f>
        <v>99999</v>
      </c>
      <c r="P218" s="47">
        <f>IFERROR(PIMExport!P216*1,IFERROR(SUBSTITUTE(PIMExport!P216,".",",")*1,PIMExport!P216))</f>
        <v>500</v>
      </c>
      <c r="Q218" s="47">
        <f>IFERROR(PIMExport!Q216*1,IFERROR(SUBSTITUTE(PIMExport!Q216,".",",")*1,PIMExport!Q216))</f>
        <v>0.37</v>
      </c>
      <c r="R218" s="47">
        <f>IFERROR(PIMExport!R216*1,IFERROR(SUBSTITUTE(PIMExport!R216,".",",")*1,PIMExport!R216))</f>
        <v>0.37</v>
      </c>
      <c r="S218" s="47">
        <f>IFERROR(PIMExport!S216*1,IFERROR(SUBSTITUTE(PIMExport!S216,".",",")*1,PIMExport!S216))</f>
        <v>0.37</v>
      </c>
      <c r="T218" s="47">
        <f>IFERROR(PIMExport!T216*1,IFERROR(SUBSTITUTE(PIMExport!T216,".",",")*1,PIMExport!T216))</f>
        <v>2</v>
      </c>
      <c r="U218" s="47">
        <f>IFERROR(PIMExport!U216*1,IFERROR(SUBSTITUTE(PIMExport!U216,".",",")*1,PIMExport!U216))</f>
        <v>0.02</v>
      </c>
      <c r="V218" s="47">
        <f>IFERROR(PIMExport!V216*1,IFERROR(SUBSTITUTE(PIMExport!V216,".",",")*1,PIMExport!V216))</f>
        <v>0</v>
      </c>
      <c r="W218" s="47">
        <f>IFERROR(PIMExport!W216*1,IFERROR(SUBSTITUTE(PIMExport!W216,".",",")*1,PIMExport!W216))</f>
        <v>0</v>
      </c>
      <c r="X218" s="47">
        <f>IFERROR(PIMExport!X216*1,IFERROR(SUBSTITUTE(PIMExport!X216,".",",")*1,PIMExport!X216))</f>
        <v>0</v>
      </c>
      <c r="Y218" s="47">
        <f>IFERROR(PIMExport!Y216*1,IFERROR(SUBSTITUTE(PIMExport!Y216,".",",")*1,PIMExport!Y216))</f>
        <v>5000</v>
      </c>
      <c r="Z218" s="47">
        <f>IFERROR(PIMExport!Z216*1,IFERROR(SUBSTITUTE(PIMExport!Z216,".",",")*1,PIMExport!Z216))</f>
        <v>0</v>
      </c>
      <c r="AA218" s="47">
        <f>IFERROR(PIMExport!AA216*1,IFERROR(SUBSTITUTE(PIMExport!AA216,".",",")*1,PIMExport!AA216))</f>
        <v>0</v>
      </c>
      <c r="AB218" s="47">
        <f>IFERROR(PIMExport!AB216*1,IFERROR(SUBSTITUTE(PIMExport!AB216,".",",")*1,PIMExport!AB216))</f>
        <v>0</v>
      </c>
      <c r="AC218" s="47">
        <f>IFERROR(PIMExport!AC216*1,IFERROR(SUBSTITUTE(PIMExport!AC216,".",",")*1,PIMExport!AC216))</f>
        <v>0</v>
      </c>
      <c r="AD218" s="47">
        <f>IFERROR(PIMExport!AD216*1,IFERROR(SUBSTITUTE(PIMExport!AD216,".",",")*1,PIMExport!AD216))</f>
        <v>0</v>
      </c>
      <c r="AE218" s="47">
        <f>IFERROR(PIMExport!AE216*1,IFERROR(SUBSTITUTE(PIMExport!AE216,".",",")*1,PIMExport!AE216))</f>
        <v>3750</v>
      </c>
      <c r="AF218" s="47">
        <f>IFERROR(PIMExport!AF216*1,IFERROR(SUBSTITUTE(PIMExport!AF216,".",",")*1,PIMExport!AF216))</f>
        <v>3750</v>
      </c>
      <c r="AG218" s="47">
        <f>IFERROR(PIMExport!AG216*1,IFERROR(SUBSTITUTE(PIMExport!AG216,".",",")*1,PIMExport!AG216))</f>
        <v>60</v>
      </c>
      <c r="AH218" s="47">
        <f>IFERROR(PIMExport!AH216*1,IFERROR(SUBSTITUTE(PIMExport!AH216,".",",")*1,PIMExport!AH216))</f>
        <v>0</v>
      </c>
      <c r="AI218" s="47">
        <f>IFERROR(PIMExport!AI216*1,IFERROR(SUBSTITUTE(PIMExport!AI216,".",",")*1,PIMExport!AI216))</f>
        <v>0</v>
      </c>
      <c r="AJ218" s="47">
        <f>IFERROR(PIMExport!AJ216*1,IFERROR(SUBSTITUTE(PIMExport!AJ216,".",",")*1,PIMExport!AJ216))</f>
        <v>3.75</v>
      </c>
      <c r="AK218" s="47">
        <f>IFERROR(PIMExport!AK216*1,IFERROR(SUBSTITUTE(PIMExport!AK216,".",",")*1,PIMExport!AK216))</f>
        <v>3.75</v>
      </c>
      <c r="AL218" s="47">
        <f>IFERROR(PIMExport!AL216*1,IFERROR(SUBSTITUTE(PIMExport!AL216,".",",")*1,PIMExport!AL216))</f>
        <v>1.25</v>
      </c>
      <c r="AM218" s="47">
        <f>IFERROR(PIMExport!AM216*1,IFERROR(SUBSTITUTE(PIMExport!AM216,".",",")*1,PIMExport!AM216))</f>
        <v>8</v>
      </c>
      <c r="AN218" s="47">
        <f>IFERROR(PIMExport!AN216*1,IFERROR(SUBSTITUTE(PIMExport!AN216,".",",")*1,PIMExport!AN216))</f>
        <v>2</v>
      </c>
      <c r="AO218" s="47">
        <f>IFERROR(PIMExport!AO216*1,IFERROR(SUBSTITUTE(PIMExport!AO216,".",",")*1,PIMExport!AO216))</f>
        <v>41000</v>
      </c>
      <c r="AP218" s="47">
        <f>IFERROR(PIMExport!AP216*1,IFERROR(SUBSTITUTE(PIMExport!AP216,".",",")*1,PIMExport!AP216))</f>
        <v>0</v>
      </c>
      <c r="AQ218" s="47">
        <f>IFERROR(PIMExport!AQ216*1,IFERROR(SUBSTITUTE(PIMExport!AQ216,".",",")*1,PIMExport!AQ216))</f>
        <v>0</v>
      </c>
      <c r="AR218" s="47">
        <f>IFERROR(PIMExport!AR216*1,IFERROR(SUBSTITUTE(PIMExport!AR216,".",",")*1,PIMExport!AR216))</f>
        <v>0</v>
      </c>
      <c r="AS218" s="47">
        <f>IFERROR(PIMExport!AS216*1,IFERROR(SUBSTITUTE(PIMExport!AS216,".",",")*1,PIMExport!AS216))</f>
        <v>0</v>
      </c>
      <c r="AT218" s="47">
        <f>IFERROR(PIMExport!AT216*1,IFERROR(SUBSTITUTE(PIMExport!AT216,".",",")*1,PIMExport!AT216))</f>
        <v>0</v>
      </c>
      <c r="AU218" s="47">
        <f>IFERROR(PIMExport!AU216*1,IFERROR(SUBSTITUTE(PIMExport!AU216,".",",")*1,PIMExport!AU216))</f>
        <v>0</v>
      </c>
      <c r="AV218" s="47">
        <f>IFERROR(PIMExport!AV216*1,IFERROR(SUBSTITUTE(PIMExport!AV216,".",",")*1,PIMExport!AV216))</f>
        <v>0</v>
      </c>
      <c r="AW218" s="47">
        <f>IFERROR(PIMExport!AW216*1,IFERROR(SUBSTITUTE(PIMExport!AW216,".",",")*1,PIMExport!AW216))</f>
        <v>0</v>
      </c>
      <c r="AX218" s="47">
        <f>IFERROR(PIMExport!AX216*1,IFERROR(SUBSTITUTE(PIMExport!AX216,".",",")*1,PIMExport!AX216))</f>
        <v>0</v>
      </c>
      <c r="AY218" s="47">
        <f>IFERROR(PIMExport!AY216*1,IFERROR(SUBSTITUTE(PIMExport!AY216,".",",")*1,PIMExport!AY216))</f>
        <v>0</v>
      </c>
      <c r="AZ218" s="47">
        <f>IFERROR(PIMExport!AZ216*1,IFERROR(SUBSTITUTE(PIMExport!AZ216,".",",")*1,PIMExport!AZ216))</f>
        <v>18600</v>
      </c>
      <c r="BA218" s="47">
        <f>IFERROR(PIMExport!BA216*1,IFERROR(SUBSTITUTE(PIMExport!BA216,".",",")*1,PIMExport!BA216))</f>
        <v>0</v>
      </c>
      <c r="BB218" s="47">
        <f>IFERROR(PIMExport!BB216*1,IFERROR(SUBSTITUTE(PIMExport!BB216,".",",")*1,PIMExport!BB216))</f>
        <v>0</v>
      </c>
      <c r="BC218" s="47">
        <f>IFERROR(PIMExport!BC216*1,IFERROR(SUBSTITUTE(PIMExport!BC216,".",",")*1,PIMExport!BC216))</f>
        <v>0</v>
      </c>
      <c r="BD218" s="47">
        <f>IFERROR(PIMExport!BD216*1,IFERROR(SUBSTITUTE(PIMExport!BD216,".",",")*1,PIMExport!BD216))</f>
        <v>0</v>
      </c>
      <c r="BE218" s="47">
        <f>IFERROR(PIMExport!BE216*1,IFERROR(SUBSTITUTE(PIMExport!BE216,".",",")*1,PIMExport!BE216))</f>
        <v>0</v>
      </c>
      <c r="BF218" s="47">
        <f>IFERROR(PIMExport!BF216*1,IFERROR(SUBSTITUTE(PIMExport!BF216,".",",")*1,PIMExport!BF216))</f>
        <v>88</v>
      </c>
      <c r="BG218" s="47">
        <f>IFERROR(PIMExport!BG216*1,IFERROR(SUBSTITUTE(PIMExport!BG216,".",",")*1,PIMExport!BG216))</f>
        <v>368</v>
      </c>
      <c r="BH218" s="47">
        <f>IFERROR(PIMExport!BH216*1,IFERROR(SUBSTITUTE(PIMExport!BH216,".",",")*1,PIMExport!BH216))</f>
        <v>0</v>
      </c>
      <c r="BI218" s="47">
        <f>IFERROR(PIMExport!BI216*1,IFERROR(SUBSTITUTE(PIMExport!BI216,".",",")*1,PIMExport!BI216))</f>
        <v>0</v>
      </c>
      <c r="BJ218" s="47">
        <f>IFERROR(PIMExport!BJ216*1,IFERROR(SUBSTITUTE(PIMExport!BJ216,".",",")*1,PIMExport!BJ216))</f>
        <v>0</v>
      </c>
      <c r="BK218" s="47">
        <f>IFERROR(PIMExport!BK216*1,IFERROR(SUBSTITUTE(PIMExport!BK216,".",",")*1,PIMExport!BK216))</f>
        <v>0</v>
      </c>
      <c r="BL218" s="47">
        <f>IFERROR(PIMExport!BL216*1,IFERROR(SUBSTITUTE(PIMExport!BL216,".",",")*1,PIMExport!BL216))</f>
        <v>0</v>
      </c>
      <c r="BM218" s="47">
        <f>IFERROR(PIMExport!BM216*1,IFERROR(SUBSTITUTE(PIMExport!BM216,".",",")*1,PIMExport!BM216))</f>
        <v>0</v>
      </c>
      <c r="BN218" s="47">
        <f>IFERROR(PIMExport!BN216*1,IFERROR(SUBSTITUTE(PIMExport!BN216,".",",")*1,PIMExport!BN216))</f>
        <v>0</v>
      </c>
      <c r="BO218" s="47">
        <f>IFERROR(PIMExport!BO216*1,IFERROR(SUBSTITUTE(PIMExport!BO216,".",",")*1,PIMExport!BO216))</f>
        <v>0</v>
      </c>
      <c r="BP218" s="47">
        <f>IFERROR(PIMExport!BP216*1,IFERROR(SUBSTITUTE(PIMExport!BP216,".",",")*1,PIMExport!BP216))</f>
        <v>0</v>
      </c>
      <c r="BQ218" s="47">
        <f>IFERROR(PIMExport!BQ216*1,IFERROR(SUBSTITUTE(PIMExport!BQ216,".",",")*1,PIMExport!BQ216))</f>
        <v>0</v>
      </c>
      <c r="BR218" s="47">
        <f>IFERROR(PIMExport!BR216*1,IFERROR(SUBSTITUTE(PIMExport!BR216,".",",")*1,PIMExport!BR216))</f>
        <v>0</v>
      </c>
      <c r="BS218" s="47">
        <f>IFERROR(PIMExport!BS216*1,IFERROR(SUBSTITUTE(PIMExport!BS216,".",",")*1,PIMExport!BS216))</f>
        <v>0</v>
      </c>
      <c r="BT218" s="47">
        <f>IFERROR(PIMExport!BT216*1,IFERROR(SUBSTITUTE(PIMExport!BT216,".",",")*1,PIMExport!BT216))</f>
        <v>0</v>
      </c>
      <c r="BU218" s="47">
        <f>IFERROR(PIMExport!BU216*1,IFERROR(SUBSTITUTE(PIMExport!BU216,".",",")*1,PIMExport!BU216))</f>
        <v>0</v>
      </c>
      <c r="BV218" s="47">
        <f>IFERROR(PIMExport!BV216*1,IFERROR(SUBSTITUTE(PIMExport!BV216,".",",")*1,PIMExport!BV216))</f>
        <v>0</v>
      </c>
      <c r="BW218" s="47">
        <f>IFERROR(PIMExport!BW216*1,IFERROR(SUBSTITUTE(PIMExport!BW216,".",",")*1,PIMExport!BW216))</f>
        <v>0</v>
      </c>
      <c r="BX218" s="47">
        <f>IFERROR(PIMExport!BX216*1,IFERROR(SUBSTITUTE(PIMExport!BX216,".",",")*1,PIMExport!BX216))</f>
        <v>0</v>
      </c>
      <c r="BY218" s="47">
        <f>IFERROR(PIMExport!BY216*1,IFERROR(SUBSTITUTE(PIMExport!BY216,".",",")*1,PIMExport!BY216))</f>
        <v>0</v>
      </c>
      <c r="BZ218" s="47">
        <f>IFERROR(PIMExport!BZ216*1,IFERROR(SUBSTITUTE(PIMExport!BZ216,".",",")*1,PIMExport!BZ216))</f>
        <v>0</v>
      </c>
      <c r="CA218" s="47">
        <f>IFERROR(PIMExport!CA216*1,IFERROR(SUBSTITUTE(PIMExport!CA216,".",",")*1,PIMExport!CA216))</f>
        <v>0</v>
      </c>
      <c r="CB218" s="47">
        <f>IFERROR(PIMExport!CB216*1,IFERROR(SUBSTITUTE(PIMExport!CB216,".",",")*1,PIMExport!CB216))</f>
        <v>0</v>
      </c>
      <c r="CC218" s="47">
        <f>IFERROR(PIMExport!CC216*1,IFERROR(SUBSTITUTE(PIMExport!CC216,".",",")*1,PIMExport!CC216))</f>
        <v>0</v>
      </c>
      <c r="CD218" s="47">
        <f>IFERROR(PIMExport!CD216*1,IFERROR(SUBSTITUTE(PIMExport!CD216,".",",")*1,PIMExport!CD216))</f>
        <v>0</v>
      </c>
      <c r="CE218" s="47">
        <f>IFERROR(PIMExport!CE216*1,IFERROR(SUBSTITUTE(PIMExport!CE216,".",",")*1,PIMExport!CE216))</f>
        <v>0</v>
      </c>
      <c r="CF218" s="47">
        <f>IFERROR(PIMExport!CF216*1,IFERROR(SUBSTITUTE(PIMExport!CF216,".",",")*1,PIMExport!CF216))</f>
        <v>0</v>
      </c>
      <c r="CG218" s="47">
        <f>IFERROR(PIMExport!CG216*1,IFERROR(SUBSTITUTE(PIMExport!CG216,".",",")*1,PIMExport!CG216))</f>
        <v>0</v>
      </c>
      <c r="CH218" s="47">
        <f>IFERROR(PIMExport!CH216*1,IFERROR(SUBSTITUTE(PIMExport!CH216,".",",")*1,PIMExport!CH216))</f>
        <v>0</v>
      </c>
      <c r="CI218" s="47">
        <f>IFERROR(PIMExport!CI216*1,IFERROR(SUBSTITUTE(PIMExport!CI216,".",",")*1,PIMExport!CI216))</f>
        <v>0</v>
      </c>
      <c r="CJ218" s="47">
        <f>IFERROR(PIMExport!CJ216*1,IFERROR(SUBSTITUTE(PIMExport!CJ216,".",",")*1,PIMExport!CJ216))</f>
        <v>0</v>
      </c>
      <c r="CK218" s="47">
        <f>IFERROR(PIMExport!CK216*1,IFERROR(SUBSTITUTE(PIMExport!CK216,".",",")*1,PIMExport!CK216))</f>
        <v>0</v>
      </c>
      <c r="CL218" s="47">
        <f>IFERROR(PIMExport!CL216*1,IFERROR(SUBSTITUTE(PIMExport!CL216,".",",")*1,PIMExport!CL216))</f>
        <v>0</v>
      </c>
      <c r="CM218" s="47">
        <f>IFERROR(PIMExport!CM216*1,IFERROR(SUBSTITUTE(PIMExport!CM216,".",",")*1,PIMExport!CM216))</f>
        <v>0</v>
      </c>
      <c r="CN218" s="47">
        <f>IFERROR(PIMExport!CN216*1,IFERROR(SUBSTITUTE(PIMExport!CN216,".",",")*1,PIMExport!CN216))</f>
        <v>0</v>
      </c>
      <c r="CO218" s="47">
        <f>IFERROR(PIMExport!CO216*1,IFERROR(SUBSTITUTE(PIMExport!CO216,".",",")*1,PIMExport!CO216))</f>
        <v>0</v>
      </c>
      <c r="CP218" s="47">
        <f>IFERROR(PIMExport!CP216*1,IFERROR(SUBSTITUTE(PIMExport!CP216,".",",")*1,PIMExport!CP216))</f>
        <v>0</v>
      </c>
      <c r="CQ218" s="47">
        <f>IFERROR(PIMExport!CQ216*1,IFERROR(SUBSTITUTE(PIMExport!CQ216,".",",")*1,PIMExport!CQ216))</f>
        <v>0</v>
      </c>
      <c r="CR218" s="47">
        <f>IFERROR(PIMExport!CR216*1,IFERROR(SUBSTITUTE(PIMExport!CR216,".",",")*1,PIMExport!CR216))</f>
        <v>0</v>
      </c>
      <c r="CS218" s="47">
        <f>IFERROR(PIMExport!CS216*1,IFERROR(SUBSTITUTE(PIMExport!CS216,".",",")*1,PIMExport!CS216))</f>
        <v>0</v>
      </c>
      <c r="CT218" s="47">
        <f>IFERROR(PIMExport!CT216*1,IFERROR(SUBSTITUTE(PIMExport!CT216,".",",")*1,PIMExport!CT216))</f>
        <v>0</v>
      </c>
      <c r="CU218" s="47">
        <f>IFERROR(PIMExport!CU216*1,IFERROR(SUBSTITUTE(PIMExport!CU216,".",",")*1,PIMExport!CU216))</f>
        <v>25</v>
      </c>
      <c r="CV218" s="47">
        <f>IFERROR(PIMExport!CV216*1,IFERROR(SUBSTITUTE(PIMExport!CV216,".",",")*1,PIMExport!CV216))</f>
        <v>11800</v>
      </c>
      <c r="CW218" s="47">
        <f>IFERROR(PIMExport!CW216*1,IFERROR(SUBSTITUTE(PIMExport!CW216,".",",")*1,PIMExport!CW216))</f>
        <v>2.5000000000000001E-4</v>
      </c>
      <c r="CX218" s="47">
        <f>IFERROR(PIMExport!CX216*1,IFERROR(SUBSTITUTE(PIMExport!CX216,".",",")*1,PIMExport!CX216))</f>
        <v>0</v>
      </c>
      <c r="CY218" s="47">
        <f>IFERROR(PIMExport!CY216*1,IFERROR(SUBSTITUTE(PIMExport!CY216,".",",")*1,PIMExport!CY216))</f>
        <v>0</v>
      </c>
      <c r="CZ218" s="47">
        <f>IFERROR(PIMExport!CZ216*1,IFERROR(SUBSTITUTE(PIMExport!CZ216,".",",")*1,PIMExport!CZ216))</f>
        <v>18600</v>
      </c>
      <c r="DA218" s="47">
        <f>IFERROR(PIMExport!DA216*1,IFERROR(SUBSTITUTE(PIMExport!DA216,".",",")*1,PIMExport!DA216))</f>
        <v>500</v>
      </c>
      <c r="DB218" s="47">
        <f>IFERROR(PIMExport!DB216*1,IFERROR(SUBSTITUTE(PIMExport!DB216,".",",")*1,PIMExport!DB216))</f>
        <v>267</v>
      </c>
      <c r="DC218" s="47">
        <f>IFERROR(PIMExport!DC216*1,IFERROR(SUBSTITUTE(PIMExport!DC216,".",",")*1,PIMExport!DC216))</f>
        <v>23.35</v>
      </c>
      <c r="DD218" s="47">
        <f>IFERROR(PIMExport!DD216*1,IFERROR(SUBSTITUTE(PIMExport!DD216,".",",")*1,PIMExport!DD216))</f>
        <v>1</v>
      </c>
      <c r="DE218" s="47">
        <f>IFERROR(PIMExport!DE216*1,IFERROR(SUBSTITUTE(PIMExport!DE216,".",",")*1,PIMExport!DE216))</f>
        <v>0</v>
      </c>
      <c r="DF218" s="47">
        <f>IFERROR(PIMExport!DF216*1,IFERROR(SUBSTITUTE(PIMExport!DF216,".",",")*1,PIMExport!DF216))</f>
        <v>0</v>
      </c>
      <c r="DG218" s="47">
        <f>IFERROR(PIMExport!DG216*1,IFERROR(SUBSTITUTE(PIMExport!DG216,".",",")*1,PIMExport!DG216))</f>
        <v>0</v>
      </c>
      <c r="DH218" s="47" t="str">
        <f>IFERROR(PIMExport!DH216*1,IFERROR(SUBSTITUTE(PIMExport!DH216,".",",")*1,PIMExport!DH216))</f>
        <v>Equal to or better than 0.100 mm</v>
      </c>
      <c r="DI218" s="47">
        <f>IFERROR(PIMExport!DI216*1,IFERROR(SUBSTITUTE(PIMExport!DI216,".",",")*1,PIMExport!DI216))</f>
        <v>0</v>
      </c>
      <c r="DJ218" s="47" t="str">
        <f>IFERROR(PIMExport!DJ216*1,IFERROR(SUBSTITUTE(PIMExport!DJ216,".",",")*1,PIMExport!DJ216))</f>
        <v>108 x 100 mm</v>
      </c>
      <c r="DK218" s="47" t="str">
        <f>IFERROR(PIMExport!DK216*1,IFERROR(SUBSTITUTE(PIMExport!DK216,".",",")*1,PIMExport!DK216))</f>
        <v>25 mm</v>
      </c>
      <c r="DL218" s="47">
        <f>IFERROR(PIMExport!DL216*1,IFERROR(SUBSTITUTE(PIMExport!DL216,".",",")*1,PIMExport!DL216))</f>
        <v>656</v>
      </c>
      <c r="DM218" s="47">
        <f>IFERROR(PIMExport!DM216*1,IFERROR(SUBSTITUTE(PIMExport!DM216,".",",")*1,PIMExport!DM216))</f>
        <v>6368</v>
      </c>
      <c r="DN218" s="47">
        <f>IFERROR(PIMExport!DN216*1,IFERROR(SUBSTITUTE(PIMExport!DN216,".",",")*1,PIMExport!DN216))</f>
        <v>0</v>
      </c>
      <c r="DO218" s="47">
        <f>IFERROR(PIMExport!DO216*1,IFERROR(SUBSTITUTE(PIMExport!DO216,".",",")*1,PIMExport!DO216))</f>
        <v>0</v>
      </c>
    </row>
    <row r="219" spans="1:119">
      <c r="A219" s="47" t="str">
        <f>IFERROR(PIMExport!A217*1,IFERROR(SUBSTITUTE(PIMExport!A217,".",",")*1,PIMExport!A217))</f>
        <v>MF06B10N</v>
      </c>
      <c r="B219" s="47" t="str">
        <f>IFERROR(PIMExport!B217*1,IFERROR(SUBSTITUTE(PIMExport!B217,".",",")*1,PIMExport!B217))</f>
        <v>Belt</v>
      </c>
      <c r="C219" s="47" t="str">
        <f>IFERROR(PIMExport!C217*1,IFERROR(SUBSTITUTE(PIMExport!C217,".",",")*1,PIMExport!C217))</f>
        <v>Ball Guide</v>
      </c>
      <c r="D219" s="47">
        <f>IFERROR(PIMExport!D217*1,IFERROR(SUBSTITUTE(PIMExport!D217,".",",")*1,PIMExport!D217))</f>
        <v>7000</v>
      </c>
      <c r="E219" s="47">
        <f>IFERROR(PIMExport!E217*1,IFERROR(SUBSTITUTE(PIMExport!E217,".",",")*1,PIMExport!E217))</f>
        <v>1.2</v>
      </c>
      <c r="F219" s="47">
        <f>IFERROR(PIMExport!F217*1,IFERROR(SUBSTITUTE(PIMExport!F217,".",",")*1,PIMExport!F217))</f>
        <v>0</v>
      </c>
      <c r="G219" s="47">
        <f>IFERROR(PIMExport!G217*1,IFERROR(SUBSTITUTE(PIMExport!G217,".",",")*1,PIMExport!G217))</f>
        <v>4.8</v>
      </c>
      <c r="H219" s="47">
        <f>IFERROR(PIMExport!H217*1,IFERROR(SUBSTITUTE(PIMExport!H217,".",",")*1,PIMExport!H217))</f>
        <v>0.53</v>
      </c>
      <c r="I219" s="47">
        <f>IFERROR(PIMExport!I217*1,IFERROR(SUBSTITUTE(PIMExport!I217,".",",")*1,PIMExport!I217))</f>
        <v>78</v>
      </c>
      <c r="J219" s="47">
        <f>IFERROR(PIMExport!J217*1,IFERROR(SUBSTITUTE(PIMExport!J217,".",",")*1,PIMExport!J217))</f>
        <v>14.2</v>
      </c>
      <c r="K219" s="47">
        <f>IFERROR(PIMExport!K217*1,IFERROR(SUBSTITUTE(PIMExport!K217,".",",")*1,PIMExport!K217))</f>
        <v>41.5</v>
      </c>
      <c r="L219" s="47">
        <f>IFERROR(PIMExport!L217*1,IFERROR(SUBSTITUTE(PIMExport!L217,".",",")*1,PIMExport!L217))</f>
        <v>3.8999999999999999E-5</v>
      </c>
      <c r="M219" s="47">
        <f>IFERROR(PIMExport!M217*1,IFERROR(SUBSTITUTE(PIMExport!M217,".",",")*1,PIMExport!M217))</f>
        <v>0.9</v>
      </c>
      <c r="N219" s="47">
        <f>IFERROR(PIMExport!N217*1,IFERROR(SUBSTITUTE(PIMExport!N217,".",",")*1,PIMExport!N217))</f>
        <v>99999</v>
      </c>
      <c r="O219" s="47">
        <f>IFERROR(PIMExport!O217*1,IFERROR(SUBSTITUTE(PIMExport!O217,".",",")*1,PIMExport!O217))</f>
        <v>99999</v>
      </c>
      <c r="P219" s="47">
        <f>IFERROR(PIMExport!P217*1,IFERROR(SUBSTITUTE(PIMExport!P217,".",",")*1,PIMExport!P217))</f>
        <v>150</v>
      </c>
      <c r="Q219" s="47">
        <f>IFERROR(PIMExport!Q217*1,IFERROR(SUBSTITUTE(PIMExport!Q217,".",",")*1,PIMExport!Q217))</f>
        <v>1</v>
      </c>
      <c r="R219" s="47">
        <f>IFERROR(PIMExport!R217*1,IFERROR(SUBSTITUTE(PIMExport!R217,".",",")*1,PIMExport!R217))</f>
        <v>1</v>
      </c>
      <c r="S219" s="47">
        <f>IFERROR(PIMExport!S217*1,IFERROR(SUBSTITUTE(PIMExport!S217,".",",")*1,PIMExport!S217))</f>
        <v>1</v>
      </c>
      <c r="T219" s="47">
        <f>IFERROR(PIMExport!T217*1,IFERROR(SUBSTITUTE(PIMExport!T217,".",",")*1,PIMExport!T217))</f>
        <v>2</v>
      </c>
      <c r="U219" s="47">
        <f>IFERROR(PIMExport!U217*1,IFERROR(SUBSTITUTE(PIMExport!U217,".",",")*1,PIMExport!U217))</f>
        <v>0.02</v>
      </c>
      <c r="V219" s="47">
        <f>IFERROR(PIMExport!V217*1,IFERROR(SUBSTITUTE(PIMExport!V217,".",",")*1,PIMExport!V217))</f>
        <v>0</v>
      </c>
      <c r="W219" s="47">
        <f>IFERROR(PIMExport!W217*1,IFERROR(SUBSTITUTE(PIMExport!W217,".",",")*1,PIMExport!W217))</f>
        <v>2.5</v>
      </c>
      <c r="X219" s="47">
        <f>IFERROR(PIMExport!X217*1,IFERROR(SUBSTITUTE(PIMExport!X217,".",",")*1,PIMExport!X217))</f>
        <v>0</v>
      </c>
      <c r="Y219" s="47">
        <f>IFERROR(PIMExport!Y217*1,IFERROR(SUBSTITUTE(PIMExport!Y217,".",",")*1,PIMExport!Y217))</f>
        <v>400</v>
      </c>
      <c r="Z219" s="47">
        <f>IFERROR(PIMExport!Z217*1,IFERROR(SUBSTITUTE(PIMExport!Z217,".",",")*1,PIMExport!Z217))</f>
        <v>200</v>
      </c>
      <c r="AA219" s="47">
        <f>IFERROR(PIMExport!AA217*1,IFERROR(SUBSTITUTE(PIMExport!AA217,".",",")*1,PIMExport!AA217))</f>
        <v>0</v>
      </c>
      <c r="AB219" s="47">
        <f>IFERROR(PIMExport!AB217*1,IFERROR(SUBSTITUTE(PIMExport!AB217,".",",")*1,PIMExport!AB217))</f>
        <v>0</v>
      </c>
      <c r="AC219" s="47">
        <f>IFERROR(PIMExport!AC217*1,IFERROR(SUBSTITUTE(PIMExport!AC217,".",",")*1,PIMExport!AC217))</f>
        <v>0</v>
      </c>
      <c r="AD219" s="47">
        <f>IFERROR(PIMExport!AD217*1,IFERROR(SUBSTITUTE(PIMExport!AD217,".",",")*1,PIMExport!AD217))</f>
        <v>0</v>
      </c>
      <c r="AE219" s="47">
        <f>IFERROR(PIMExport!AE217*1,IFERROR(SUBSTITUTE(PIMExport!AE217,".",",")*1,PIMExport!AE217))</f>
        <v>750</v>
      </c>
      <c r="AF219" s="47">
        <f>IFERROR(PIMExport!AF217*1,IFERROR(SUBSTITUTE(PIMExport!AF217,".",",")*1,PIMExport!AF217))</f>
        <v>750</v>
      </c>
      <c r="AG219" s="47">
        <f>IFERROR(PIMExport!AG217*1,IFERROR(SUBSTITUTE(PIMExport!AG217,".",",")*1,PIMExport!AG217))</f>
        <v>5</v>
      </c>
      <c r="AH219" s="47">
        <f>IFERROR(PIMExport!AH217*1,IFERROR(SUBSTITUTE(PIMExport!AH217,".",",")*1,PIMExport!AH217))</f>
        <v>29</v>
      </c>
      <c r="AI219" s="47">
        <f>IFERROR(PIMExport!AI217*1,IFERROR(SUBSTITUTE(PIMExport!AI217,".",",")*1,PIMExport!AI217))</f>
        <v>29</v>
      </c>
      <c r="AJ219" s="47">
        <f>IFERROR(PIMExport!AJ217*1,IFERROR(SUBSTITUTE(PIMExport!AJ217,".",",")*1,PIMExport!AJ217))</f>
        <v>0</v>
      </c>
      <c r="AK219" s="47">
        <f>IFERROR(PIMExport!AK217*1,IFERROR(SUBSTITUTE(PIMExport!AK217,".",",")*1,PIMExport!AK217))</f>
        <v>0</v>
      </c>
      <c r="AL219" s="47">
        <f>IFERROR(PIMExport!AL217*1,IFERROR(SUBSTITUTE(PIMExport!AL217,".",",")*1,PIMExport!AL217))</f>
        <v>4.99</v>
      </c>
      <c r="AM219" s="47">
        <f>IFERROR(PIMExport!AM217*1,IFERROR(SUBSTITUTE(PIMExport!AM217,".",",")*1,PIMExport!AM217))</f>
        <v>40</v>
      </c>
      <c r="AN219" s="47">
        <f>IFERROR(PIMExport!AN217*1,IFERROR(SUBSTITUTE(PIMExport!AN217,".",",")*1,PIMExport!AN217))</f>
        <v>1</v>
      </c>
      <c r="AO219" s="47">
        <f>IFERROR(PIMExport!AO217*1,IFERROR(SUBSTITUTE(PIMExport!AO217,".",",")*1,PIMExport!AO217))</f>
        <v>4700</v>
      </c>
      <c r="AP219" s="47">
        <f>IFERROR(PIMExport!AP217*1,IFERROR(SUBSTITUTE(PIMExport!AP217,".",",")*1,PIMExport!AP217))</f>
        <v>0</v>
      </c>
      <c r="AQ219" s="47">
        <f>IFERROR(PIMExport!AQ217*1,IFERROR(SUBSTITUTE(PIMExport!AQ217,".",",")*1,PIMExport!AQ217))</f>
        <v>0</v>
      </c>
      <c r="AR219" s="47">
        <f>IFERROR(PIMExport!AR217*1,IFERROR(SUBSTITUTE(PIMExport!AR217,".",",")*1,PIMExport!AR217))</f>
        <v>0</v>
      </c>
      <c r="AS219" s="47">
        <f>IFERROR(PIMExport!AS217*1,IFERROR(SUBSTITUTE(PIMExport!AS217,".",",")*1,PIMExport!AS217))</f>
        <v>0</v>
      </c>
      <c r="AT219" s="47">
        <f>IFERROR(PIMExport!AT217*1,IFERROR(SUBSTITUTE(PIMExport!AT217,".",",")*1,PIMExport!AT217))</f>
        <v>0</v>
      </c>
      <c r="AU219" s="47">
        <f>IFERROR(PIMExport!AU217*1,IFERROR(SUBSTITUTE(PIMExport!AU217,".",",")*1,PIMExport!AU217))</f>
        <v>0</v>
      </c>
      <c r="AV219" s="47">
        <f>IFERROR(PIMExport!AV217*1,IFERROR(SUBSTITUTE(PIMExport!AV217,".",",")*1,PIMExport!AV217))</f>
        <v>0</v>
      </c>
      <c r="AW219" s="47">
        <f>IFERROR(PIMExport!AW217*1,IFERROR(SUBSTITUTE(PIMExport!AW217,".",",")*1,PIMExport!AW217))</f>
        <v>0</v>
      </c>
      <c r="AX219" s="47">
        <f>IFERROR(PIMExport!AX217*1,IFERROR(SUBSTITUTE(PIMExport!AX217,".",",")*1,PIMExport!AX217))</f>
        <v>400</v>
      </c>
      <c r="AY219" s="47">
        <f>IFERROR(PIMExport!AY217*1,IFERROR(SUBSTITUTE(PIMExport!AY217,".",",")*1,PIMExport!AY217))</f>
        <v>0.09</v>
      </c>
      <c r="AZ219" s="47">
        <f>IFERROR(PIMExport!AZ217*1,IFERROR(SUBSTITUTE(PIMExport!AZ217,".",",")*1,PIMExport!AZ217))</f>
        <v>4360</v>
      </c>
      <c r="BA219" s="47">
        <f>IFERROR(PIMExport!BA217*1,IFERROR(SUBSTITUTE(PIMExport!BA217,".",",")*1,PIMExport!BA217))</f>
        <v>2250</v>
      </c>
      <c r="BB219" s="47">
        <f>IFERROR(PIMExport!BB217*1,IFERROR(SUBSTITUTE(PIMExport!BB217,".",",")*1,PIMExport!BB217))</f>
        <v>33.42</v>
      </c>
      <c r="BC219" s="47">
        <f>IFERROR(PIMExport!BC217*1,IFERROR(SUBSTITUTE(PIMExport!BC217,".",",")*1,PIMExport!BC217))</f>
        <v>33.42</v>
      </c>
      <c r="BD219" s="47">
        <f>IFERROR(PIMExport!BD217*1,IFERROR(SUBSTITUTE(PIMExport!BD217,".",",")*1,PIMExport!BD217))</f>
        <v>50</v>
      </c>
      <c r="BE219" s="47">
        <f>IFERROR(PIMExport!BE217*1,IFERROR(SUBSTITUTE(PIMExport!BE217,".",",")*1,PIMExport!BE217))</f>
        <v>25</v>
      </c>
      <c r="BF219" s="47">
        <f>IFERROR(PIMExport!BF217*1,IFERROR(SUBSTITUTE(PIMExport!BF217,".",",")*1,PIMExport!BF217))</f>
        <v>52</v>
      </c>
      <c r="BG219" s="47">
        <f>IFERROR(PIMExport!BG217*1,IFERROR(SUBSTITUTE(PIMExport!BG217,".",",")*1,PIMExport!BG217))</f>
        <v>320</v>
      </c>
      <c r="BH219" s="47">
        <f>IFERROR(PIMExport!BH217*1,IFERROR(SUBSTITUTE(PIMExport!BH217,".",",")*1,PIMExport!BH217))</f>
        <v>0</v>
      </c>
      <c r="BI219" s="47">
        <f>IFERROR(PIMExport!BI217*1,IFERROR(SUBSTITUTE(PIMExport!BI217,".",",")*1,PIMExport!BI217))</f>
        <v>0</v>
      </c>
      <c r="BJ219" s="47">
        <f>IFERROR(PIMExport!BJ217*1,IFERROR(SUBSTITUTE(PIMExport!BJ217,".",",")*1,PIMExport!BJ217))</f>
        <v>0</v>
      </c>
      <c r="BK219" s="47">
        <f>IFERROR(PIMExport!BK217*1,IFERROR(SUBSTITUTE(PIMExport!BK217,".",",")*1,PIMExport!BK217))</f>
        <v>0</v>
      </c>
      <c r="BL219" s="47">
        <f>IFERROR(PIMExport!BL217*1,IFERROR(SUBSTITUTE(PIMExport!BL217,".",",")*1,PIMExport!BL217))</f>
        <v>0</v>
      </c>
      <c r="BM219" s="47">
        <f>IFERROR(PIMExport!BM217*1,IFERROR(SUBSTITUTE(PIMExport!BM217,".",",")*1,PIMExport!BM217))</f>
        <v>0</v>
      </c>
      <c r="BN219" s="47">
        <f>IFERROR(PIMExport!BN217*1,IFERROR(SUBSTITUTE(PIMExport!BN217,".",",")*1,PIMExport!BN217))</f>
        <v>0</v>
      </c>
      <c r="BO219" s="47">
        <f>IFERROR(PIMExport!BO217*1,IFERROR(SUBSTITUTE(PIMExport!BO217,".",",")*1,PIMExport!BO217))</f>
        <v>0</v>
      </c>
      <c r="BP219" s="47">
        <f>IFERROR(PIMExport!BP217*1,IFERROR(SUBSTITUTE(PIMExport!BP217,".",",")*1,PIMExport!BP217))</f>
        <v>0</v>
      </c>
      <c r="BQ219" s="47">
        <f>IFERROR(PIMExport!BQ217*1,IFERROR(SUBSTITUTE(PIMExport!BQ217,".",",")*1,PIMExport!BQ217))</f>
        <v>0</v>
      </c>
      <c r="BR219" s="47">
        <f>IFERROR(PIMExport!BR217*1,IFERROR(SUBSTITUTE(PIMExport!BR217,".",",")*1,PIMExport!BR217))</f>
        <v>0</v>
      </c>
      <c r="BS219" s="47">
        <f>IFERROR(PIMExport!BS217*1,IFERROR(SUBSTITUTE(PIMExport!BS217,".",",")*1,PIMExport!BS217))</f>
        <v>0</v>
      </c>
      <c r="BT219" s="47">
        <f>IFERROR(PIMExport!BT217*1,IFERROR(SUBSTITUTE(PIMExport!BT217,".",",")*1,PIMExport!BT217))</f>
        <v>0</v>
      </c>
      <c r="BU219" s="47">
        <f>IFERROR(PIMExport!BU217*1,IFERROR(SUBSTITUTE(PIMExport!BU217,".",",")*1,PIMExport!BU217))</f>
        <v>0</v>
      </c>
      <c r="BV219" s="47">
        <f>IFERROR(PIMExport!BV217*1,IFERROR(SUBSTITUTE(PIMExport!BV217,".",",")*1,PIMExport!BV217))</f>
        <v>0</v>
      </c>
      <c r="BW219" s="47">
        <f>IFERROR(PIMExport!BW217*1,IFERROR(SUBSTITUTE(PIMExport!BW217,".",",")*1,PIMExport!BW217))</f>
        <v>0</v>
      </c>
      <c r="BX219" s="47">
        <f>IFERROR(PIMExport!BX217*1,IFERROR(SUBSTITUTE(PIMExport!BX217,".",",")*1,PIMExport!BX217))</f>
        <v>0</v>
      </c>
      <c r="BY219" s="47">
        <f>IFERROR(PIMExport!BY217*1,IFERROR(SUBSTITUTE(PIMExport!BY217,".",",")*1,PIMExport!BY217))</f>
        <v>0</v>
      </c>
      <c r="BZ219" s="47">
        <f>IFERROR(PIMExport!BZ217*1,IFERROR(SUBSTITUTE(PIMExport!BZ217,".",",")*1,PIMExport!BZ217))</f>
        <v>0</v>
      </c>
      <c r="CA219" s="47">
        <f>IFERROR(PIMExport!CA217*1,IFERROR(SUBSTITUTE(PIMExport!CA217,".",",")*1,PIMExport!CA217))</f>
        <v>0</v>
      </c>
      <c r="CB219" s="47">
        <f>IFERROR(PIMExport!CB217*1,IFERROR(SUBSTITUTE(PIMExport!CB217,".",",")*1,PIMExport!CB217))</f>
        <v>0</v>
      </c>
      <c r="CC219" s="47">
        <f>IFERROR(PIMExport!CC217*1,IFERROR(SUBSTITUTE(PIMExport!CC217,".",",")*1,PIMExport!CC217))</f>
        <v>0</v>
      </c>
      <c r="CD219" s="47">
        <f>IFERROR(PIMExport!CD217*1,IFERROR(SUBSTITUTE(PIMExport!CD217,".",",")*1,PIMExport!CD217))</f>
        <v>0</v>
      </c>
      <c r="CE219" s="47">
        <f>IFERROR(PIMExport!CE217*1,IFERROR(SUBSTITUTE(PIMExport!CE217,".",",")*1,PIMExport!CE217))</f>
        <v>0</v>
      </c>
      <c r="CF219" s="47">
        <f>IFERROR(PIMExport!CF217*1,IFERROR(SUBSTITUTE(PIMExport!CF217,".",",")*1,PIMExport!CF217))</f>
        <v>0</v>
      </c>
      <c r="CG219" s="47">
        <f>IFERROR(PIMExport!CG217*1,IFERROR(SUBSTITUTE(PIMExport!CG217,".",",")*1,PIMExport!CG217))</f>
        <v>0</v>
      </c>
      <c r="CH219" s="47">
        <f>IFERROR(PIMExport!CH217*1,IFERROR(SUBSTITUTE(PIMExport!CH217,".",",")*1,PIMExport!CH217))</f>
        <v>0</v>
      </c>
      <c r="CI219" s="47">
        <f>IFERROR(PIMExport!CI217*1,IFERROR(SUBSTITUTE(PIMExport!CI217,".",",")*1,PIMExport!CI217))</f>
        <v>0</v>
      </c>
      <c r="CJ219" s="47">
        <f>IFERROR(PIMExport!CJ217*1,IFERROR(SUBSTITUTE(PIMExport!CJ217,".",",")*1,PIMExport!CJ217))</f>
        <v>0</v>
      </c>
      <c r="CK219" s="47">
        <f>IFERROR(PIMExport!CK217*1,IFERROR(SUBSTITUTE(PIMExport!CK217,".",",")*1,PIMExport!CK217))</f>
        <v>0</v>
      </c>
      <c r="CL219" s="47">
        <f>IFERROR(PIMExport!CL217*1,IFERROR(SUBSTITUTE(PIMExport!CL217,".",",")*1,PIMExport!CL217))</f>
        <v>0</v>
      </c>
      <c r="CM219" s="47">
        <f>IFERROR(PIMExport!CM217*1,IFERROR(SUBSTITUTE(PIMExport!CM217,".",",")*1,PIMExport!CM217))</f>
        <v>0</v>
      </c>
      <c r="CN219" s="47">
        <f>IFERROR(PIMExport!CN217*1,IFERROR(SUBSTITUTE(PIMExport!CN217,".",",")*1,PIMExport!CN217))</f>
        <v>0</v>
      </c>
      <c r="CO219" s="47">
        <f>IFERROR(PIMExport!CO217*1,IFERROR(SUBSTITUTE(PIMExport!CO217,".",",")*1,PIMExport!CO217))</f>
        <v>0</v>
      </c>
      <c r="CP219" s="47">
        <f>IFERROR(PIMExport!CP217*1,IFERROR(SUBSTITUTE(PIMExport!CP217,".",",")*1,PIMExport!CP217))</f>
        <v>0</v>
      </c>
      <c r="CQ219" s="47">
        <f>IFERROR(PIMExport!CQ217*1,IFERROR(SUBSTITUTE(PIMExport!CQ217,".",",")*1,PIMExport!CQ217))</f>
        <v>0</v>
      </c>
      <c r="CR219" s="47">
        <f>IFERROR(PIMExport!CR217*1,IFERROR(SUBSTITUTE(PIMExport!CR217,".",",")*1,PIMExport!CR217))</f>
        <v>0</v>
      </c>
      <c r="CS219" s="47">
        <f>IFERROR(PIMExport!CS217*1,IFERROR(SUBSTITUTE(PIMExport!CS217,".",",")*1,PIMExport!CS217))</f>
        <v>0</v>
      </c>
      <c r="CT219" s="47">
        <f>IFERROR(PIMExport!CT217*1,IFERROR(SUBSTITUTE(PIMExport!CT217,".",",")*1,PIMExport!CT217))</f>
        <v>0</v>
      </c>
      <c r="CU219" s="47">
        <f>IFERROR(PIMExport!CU217*1,IFERROR(SUBSTITUTE(PIMExport!CU217,".",",")*1,PIMExport!CU217))</f>
        <v>105</v>
      </c>
      <c r="CV219" s="47">
        <f>IFERROR(PIMExport!CV217*1,IFERROR(SUBSTITUTE(PIMExport!CV217,".",",")*1,PIMExport!CV217))</f>
        <v>0</v>
      </c>
      <c r="CW219" s="47">
        <f>IFERROR(PIMExport!CW217*1,IFERROR(SUBSTITUTE(PIMExport!CW217,".",",")*1,PIMExport!CW217))</f>
        <v>0</v>
      </c>
      <c r="CX219" s="47">
        <f>IFERROR(PIMExport!CX217*1,IFERROR(SUBSTITUTE(PIMExport!CX217,".",",")*1,PIMExport!CX217))</f>
        <v>0</v>
      </c>
      <c r="CY219" s="47">
        <f>IFERROR(PIMExport!CY217*1,IFERROR(SUBSTITUTE(PIMExport!CY217,".",",")*1,PIMExport!CY217))</f>
        <v>0</v>
      </c>
      <c r="CZ219" s="47">
        <f>IFERROR(PIMExport!CZ217*1,IFERROR(SUBSTITUTE(PIMExport!CZ217,".",",")*1,PIMExport!CZ217))</f>
        <v>0</v>
      </c>
      <c r="DA219" s="47">
        <f>IFERROR(PIMExport!DA217*1,IFERROR(SUBSTITUTE(PIMExport!DA217,".",",")*1,PIMExport!DA217))</f>
        <v>200</v>
      </c>
      <c r="DB219" s="47">
        <f>IFERROR(PIMExport!DB217*1,IFERROR(SUBSTITUTE(PIMExport!DB217,".",",")*1,PIMExport!DB217))</f>
        <v>0</v>
      </c>
      <c r="DC219" s="47">
        <f>IFERROR(PIMExport!DC217*1,IFERROR(SUBSTITUTE(PIMExport!DC217,".",",")*1,PIMExport!DC217))</f>
        <v>0</v>
      </c>
      <c r="DD219" s="47">
        <f>IFERROR(PIMExport!DD217*1,IFERROR(SUBSTITUTE(PIMExport!DD217,".",",")*1,PIMExport!DD217))</f>
        <v>0</v>
      </c>
      <c r="DE219" s="47">
        <f>IFERROR(PIMExport!DE217*1,IFERROR(SUBSTITUTE(PIMExport!DE217,".",",")*1,PIMExport!DE217))</f>
        <v>0</v>
      </c>
      <c r="DF219" s="47">
        <f>IFERROR(PIMExport!DF217*1,IFERROR(SUBSTITUTE(PIMExport!DF217,".",",")*1,PIMExport!DF217))</f>
        <v>0</v>
      </c>
      <c r="DG219" s="47">
        <f>IFERROR(PIMExport!DG217*1,IFERROR(SUBSTITUTE(PIMExport!DG217,".",",")*1,PIMExport!DG217))</f>
        <v>0</v>
      </c>
      <c r="DH219" s="47" t="str">
        <f>IFERROR(PIMExport!DH217*1,IFERROR(SUBSTITUTE(PIMExport!DH217,".",",")*1,PIMExport!DH217))</f>
        <v>Equal to or better than 0.100 mm</v>
      </c>
      <c r="DI219" s="47" t="str">
        <f>IFERROR(PIMExport!DI217*1,IFERROR(SUBSTITUTE(PIMExport!DI217,".",",")*1,PIMExport!DI217))</f>
        <v>22-STD SM5-HP</v>
      </c>
      <c r="DJ219" s="47" t="str">
        <f>IFERROR(PIMExport!DJ217*1,IFERROR(SUBSTITUTE(PIMExport!DJ217,".",",")*1,PIMExport!DJ217))</f>
        <v>58 x 55 mm</v>
      </c>
      <c r="DK219" s="47">
        <f>IFERROR(PIMExport!DK217*1,IFERROR(SUBSTITUTE(PIMExport!DK217,".",",")*1,PIMExport!DK217))</f>
        <v>0</v>
      </c>
      <c r="DL219" s="47">
        <f>IFERROR(PIMExport!DL217*1,IFERROR(SUBSTITUTE(PIMExport!DL217,".",",")*1,PIMExport!DL217))</f>
        <v>234</v>
      </c>
      <c r="DM219" s="47">
        <f>IFERROR(PIMExport!DM217*1,IFERROR(SUBSTITUTE(PIMExport!DM217,".",",")*1,PIMExport!DM217))</f>
        <v>7320</v>
      </c>
      <c r="DN219" s="47">
        <f>IFERROR(PIMExport!DN217*1,IFERROR(SUBSTITUTE(PIMExport!DN217,".",",")*1,PIMExport!DN217))</f>
        <v>0</v>
      </c>
      <c r="DO219" s="47">
        <f>IFERROR(PIMExport!DO217*1,IFERROR(SUBSTITUTE(PIMExport!DO217,".",",")*1,PIMExport!DO217))</f>
        <v>0</v>
      </c>
    </row>
    <row r="220" spans="1:119">
      <c r="A220" s="47" t="str">
        <f>IFERROR(PIMExport!A218*1,IFERROR(SUBSTITUTE(PIMExport!A218,".",",")*1,PIMExport!A218))</f>
        <v>MF06B105Z250</v>
      </c>
      <c r="B220" s="47" t="str">
        <f>IFERROR(PIMExport!B218*1,IFERROR(SUBSTITUTE(PIMExport!B218,".",",")*1,PIMExport!B218))</f>
        <v>Belt</v>
      </c>
      <c r="C220" s="47" t="str">
        <f>IFERROR(PIMExport!C218*1,IFERROR(SUBSTITUTE(PIMExport!C218,".",",")*1,PIMExport!C218))</f>
        <v>Ball Guide</v>
      </c>
      <c r="D220" s="47">
        <f>IFERROR(PIMExport!D218*1,IFERROR(SUBSTITUTE(PIMExport!D218,".",",")*1,PIMExport!D218))</f>
        <v>6750</v>
      </c>
      <c r="E220" s="47">
        <f>IFERROR(PIMExport!E218*1,IFERROR(SUBSTITUTE(PIMExport!E218,".",",")*1,PIMExport!E218))</f>
        <v>1.2</v>
      </c>
      <c r="F220" s="47">
        <f>IFERROR(PIMExport!F218*1,IFERROR(SUBSTITUTE(PIMExport!F218,".",",")*1,PIMExport!F218))</f>
        <v>0</v>
      </c>
      <c r="G220" s="47">
        <f>IFERROR(PIMExport!G218*1,IFERROR(SUBSTITUTE(PIMExport!G218,".",",")*1,PIMExport!G218))</f>
        <v>4.8</v>
      </c>
      <c r="H220" s="47">
        <f>IFERROR(PIMExport!H218*1,IFERROR(SUBSTITUTE(PIMExport!H218,".",",")*1,PIMExport!H218))</f>
        <v>0.53</v>
      </c>
      <c r="I220" s="47">
        <f>IFERROR(PIMExport!I218*1,IFERROR(SUBSTITUTE(PIMExport!I218,".",",")*1,PIMExport!I218))</f>
        <v>250</v>
      </c>
      <c r="J220" s="47">
        <f>IFERROR(PIMExport!J218*1,IFERROR(SUBSTITUTE(PIMExport!J218,".",",")*1,PIMExport!J218))</f>
        <v>14.2</v>
      </c>
      <c r="K220" s="47">
        <f>IFERROR(PIMExport!K218*1,IFERROR(SUBSTITUTE(PIMExport!K218,".",",")*1,PIMExport!K218))</f>
        <v>41.5</v>
      </c>
      <c r="L220" s="47">
        <f>IFERROR(PIMExport!L218*1,IFERROR(SUBSTITUTE(PIMExport!L218,".",",")*1,PIMExport!L218))</f>
        <v>3.8999999999999999E-5</v>
      </c>
      <c r="M220" s="47">
        <f>IFERROR(PIMExport!M218*1,IFERROR(SUBSTITUTE(PIMExport!M218,".",",")*1,PIMExport!M218))</f>
        <v>0.9</v>
      </c>
      <c r="N220" s="47">
        <f>IFERROR(PIMExport!N218*1,IFERROR(SUBSTITUTE(PIMExport!N218,".",",")*1,PIMExport!N218))</f>
        <v>99999</v>
      </c>
      <c r="O220" s="47">
        <f>IFERROR(PIMExport!O218*1,IFERROR(SUBSTITUTE(PIMExport!O218,".",",")*1,PIMExport!O218))</f>
        <v>99999</v>
      </c>
      <c r="P220" s="47">
        <f>IFERROR(PIMExport!P218*1,IFERROR(SUBSTITUTE(PIMExport!P218,".",",")*1,PIMExport!P218))</f>
        <v>150</v>
      </c>
      <c r="Q220" s="47">
        <f>IFERROR(PIMExport!Q218*1,IFERROR(SUBSTITUTE(PIMExport!Q218,".",",")*1,PIMExport!Q218))</f>
        <v>1</v>
      </c>
      <c r="R220" s="47">
        <f>IFERROR(PIMExport!R218*1,IFERROR(SUBSTITUTE(PIMExport!R218,".",",")*1,PIMExport!R218))</f>
        <v>1</v>
      </c>
      <c r="S220" s="47">
        <f>IFERROR(PIMExport!S218*1,IFERROR(SUBSTITUTE(PIMExport!S218,".",",")*1,PIMExport!S218))</f>
        <v>1</v>
      </c>
      <c r="T220" s="47">
        <f>IFERROR(PIMExport!T218*1,IFERROR(SUBSTITUTE(PIMExport!T218,".",",")*1,PIMExport!T218))</f>
        <v>2</v>
      </c>
      <c r="U220" s="47">
        <f>IFERROR(PIMExport!U218*1,IFERROR(SUBSTITUTE(PIMExport!U218,".",",")*1,PIMExport!U218))</f>
        <v>0.02</v>
      </c>
      <c r="V220" s="47">
        <f>IFERROR(PIMExport!V218*1,IFERROR(SUBSTITUTE(PIMExport!V218,".",",")*1,PIMExport!V218))</f>
        <v>0</v>
      </c>
      <c r="W220" s="47">
        <f>IFERROR(PIMExport!W218*1,IFERROR(SUBSTITUTE(PIMExport!W218,".",",")*1,PIMExport!W218))</f>
        <v>2.5</v>
      </c>
      <c r="X220" s="47">
        <f>IFERROR(PIMExport!X218*1,IFERROR(SUBSTITUTE(PIMExport!X218,".",",")*1,PIMExport!X218))</f>
        <v>0</v>
      </c>
      <c r="Y220" s="47">
        <f>IFERROR(PIMExport!Y218*1,IFERROR(SUBSTITUTE(PIMExport!Y218,".",",")*1,PIMExport!Y218))</f>
        <v>400</v>
      </c>
      <c r="Z220" s="47">
        <f>IFERROR(PIMExport!Z218*1,IFERROR(SUBSTITUTE(PIMExport!Z218,".",",")*1,PIMExport!Z218))</f>
        <v>200</v>
      </c>
      <c r="AA220" s="47">
        <f>IFERROR(PIMExport!AA218*1,IFERROR(SUBSTITUTE(PIMExport!AA218,".",",")*1,PIMExport!AA218))</f>
        <v>0</v>
      </c>
      <c r="AB220" s="47">
        <f>IFERROR(PIMExport!AB218*1,IFERROR(SUBSTITUTE(PIMExport!AB218,".",",")*1,PIMExport!AB218))</f>
        <v>0</v>
      </c>
      <c r="AC220" s="47">
        <f>IFERROR(PIMExport!AC218*1,IFERROR(SUBSTITUTE(PIMExport!AC218,".",",")*1,PIMExport!AC218))</f>
        <v>0</v>
      </c>
      <c r="AD220" s="47">
        <f>IFERROR(PIMExport!AD218*1,IFERROR(SUBSTITUTE(PIMExport!AD218,".",",")*1,PIMExport!AD218))</f>
        <v>0</v>
      </c>
      <c r="AE220" s="47">
        <f>IFERROR(PIMExport!AE218*1,IFERROR(SUBSTITUTE(PIMExport!AE218,".",",")*1,PIMExport!AE218))</f>
        <v>562.5</v>
      </c>
      <c r="AF220" s="47">
        <f>IFERROR(PIMExport!AF218*1,IFERROR(SUBSTITUTE(PIMExport!AF218,".",",")*1,PIMExport!AF218))</f>
        <v>562.5</v>
      </c>
      <c r="AG220" s="47">
        <f>IFERROR(PIMExport!AG218*1,IFERROR(SUBSTITUTE(PIMExport!AG218,".",",")*1,PIMExport!AG218))</f>
        <v>5</v>
      </c>
      <c r="AH220" s="47">
        <f>IFERROR(PIMExport!AH218*1,IFERROR(SUBSTITUTE(PIMExport!AH218,".",",")*1,PIMExport!AH218))</f>
        <v>0</v>
      </c>
      <c r="AI220" s="47">
        <f>IFERROR(PIMExport!AI218*1,IFERROR(SUBSTITUTE(PIMExport!AI218,".",",")*1,PIMExport!AI218))</f>
        <v>0</v>
      </c>
      <c r="AJ220" s="47">
        <f>IFERROR(PIMExport!AJ218*1,IFERROR(SUBSTITUTE(PIMExport!AJ218,".",",")*1,PIMExport!AJ218))</f>
        <v>0.56000000000000005</v>
      </c>
      <c r="AK220" s="47">
        <f>IFERROR(PIMExport!AK218*1,IFERROR(SUBSTITUTE(PIMExport!AK218,".",",")*1,PIMExport!AK218))</f>
        <v>0.56000000000000005</v>
      </c>
      <c r="AL220" s="47">
        <f>IFERROR(PIMExport!AL218*1,IFERROR(SUBSTITUTE(PIMExport!AL218,".",",")*1,PIMExport!AL218))</f>
        <v>4.99</v>
      </c>
      <c r="AM220" s="47">
        <f>IFERROR(PIMExport!AM218*1,IFERROR(SUBSTITUTE(PIMExport!AM218,".",",")*1,PIMExport!AM218))</f>
        <v>40</v>
      </c>
      <c r="AN220" s="47">
        <f>IFERROR(PIMExport!AN218*1,IFERROR(SUBSTITUTE(PIMExport!AN218,".",",")*1,PIMExport!AN218))</f>
        <v>2</v>
      </c>
      <c r="AO220" s="47">
        <f>IFERROR(PIMExport!AO218*1,IFERROR(SUBSTITUTE(PIMExport!AO218,".",",")*1,PIMExport!AO218))</f>
        <v>4700</v>
      </c>
      <c r="AP220" s="47">
        <f>IFERROR(PIMExport!AP218*1,IFERROR(SUBSTITUTE(PIMExport!AP218,".",",")*1,PIMExport!AP218))</f>
        <v>0</v>
      </c>
      <c r="AQ220" s="47">
        <f>IFERROR(PIMExport!AQ218*1,IFERROR(SUBSTITUTE(PIMExport!AQ218,".",",")*1,PIMExport!AQ218))</f>
        <v>0</v>
      </c>
      <c r="AR220" s="47">
        <f>IFERROR(PIMExport!AR218*1,IFERROR(SUBSTITUTE(PIMExport!AR218,".",",")*1,PIMExport!AR218))</f>
        <v>0</v>
      </c>
      <c r="AS220" s="47">
        <f>IFERROR(PIMExport!AS218*1,IFERROR(SUBSTITUTE(PIMExport!AS218,".",",")*1,PIMExport!AS218))</f>
        <v>0</v>
      </c>
      <c r="AT220" s="47">
        <f>IFERROR(PIMExport!AT218*1,IFERROR(SUBSTITUTE(PIMExport!AT218,".",",")*1,PIMExport!AT218))</f>
        <v>0</v>
      </c>
      <c r="AU220" s="47">
        <f>IFERROR(PIMExport!AU218*1,IFERROR(SUBSTITUTE(PIMExport!AU218,".",",")*1,PIMExport!AU218))</f>
        <v>0</v>
      </c>
      <c r="AV220" s="47">
        <f>IFERROR(PIMExport!AV218*1,IFERROR(SUBSTITUTE(PIMExport!AV218,".",",")*1,PIMExport!AV218))</f>
        <v>0</v>
      </c>
      <c r="AW220" s="47">
        <f>IFERROR(PIMExport!AW218*1,IFERROR(SUBSTITUTE(PIMExport!AW218,".",",")*1,PIMExport!AW218))</f>
        <v>0</v>
      </c>
      <c r="AX220" s="47">
        <f>IFERROR(PIMExport!AX218*1,IFERROR(SUBSTITUTE(PIMExport!AX218,".",",")*1,PIMExport!AX218))</f>
        <v>400</v>
      </c>
      <c r="AY220" s="47">
        <f>IFERROR(PIMExport!AY218*1,IFERROR(SUBSTITUTE(PIMExport!AY218,".",",")*1,PIMExport!AY218))</f>
        <v>0.09</v>
      </c>
      <c r="AZ220" s="47">
        <f>IFERROR(PIMExport!AZ218*1,IFERROR(SUBSTITUTE(PIMExport!AZ218,".",",")*1,PIMExport!AZ218))</f>
        <v>4360</v>
      </c>
      <c r="BA220" s="47">
        <f>IFERROR(PIMExport!BA218*1,IFERROR(SUBSTITUTE(PIMExport!BA218,".",",")*1,PIMExport!BA218))</f>
        <v>2250</v>
      </c>
      <c r="BB220" s="47">
        <f>IFERROR(PIMExport!BB218*1,IFERROR(SUBSTITUTE(PIMExport!BB218,".",",")*1,PIMExport!BB218))</f>
        <v>33.42</v>
      </c>
      <c r="BC220" s="47">
        <f>IFERROR(PIMExport!BC218*1,IFERROR(SUBSTITUTE(PIMExport!BC218,".",",")*1,PIMExport!BC218))</f>
        <v>33.42</v>
      </c>
      <c r="BD220" s="47">
        <f>IFERROR(PIMExport!BD218*1,IFERROR(SUBSTITUTE(PIMExport!BD218,".",",")*1,PIMExport!BD218))</f>
        <v>50</v>
      </c>
      <c r="BE220" s="47">
        <f>IFERROR(PIMExport!BE218*1,IFERROR(SUBSTITUTE(PIMExport!BE218,".",",")*1,PIMExport!BE218))</f>
        <v>25</v>
      </c>
      <c r="BF220" s="47">
        <f>IFERROR(PIMExport!BF218*1,IFERROR(SUBSTITUTE(PIMExport!BF218,".",",")*1,PIMExport!BF218))</f>
        <v>52</v>
      </c>
      <c r="BG220" s="47">
        <f>IFERROR(PIMExport!BG218*1,IFERROR(SUBSTITUTE(PIMExport!BG218,".",",")*1,PIMExport!BG218))</f>
        <v>320</v>
      </c>
      <c r="BH220" s="47">
        <f>IFERROR(PIMExport!BH218*1,IFERROR(SUBSTITUTE(PIMExport!BH218,".",",")*1,PIMExport!BH218))</f>
        <v>0</v>
      </c>
      <c r="BI220" s="47">
        <f>IFERROR(PIMExport!BI218*1,IFERROR(SUBSTITUTE(PIMExport!BI218,".",",")*1,PIMExport!BI218))</f>
        <v>0</v>
      </c>
      <c r="BJ220" s="47">
        <f>IFERROR(PIMExport!BJ218*1,IFERROR(SUBSTITUTE(PIMExport!BJ218,".",",")*1,PIMExport!BJ218))</f>
        <v>0</v>
      </c>
      <c r="BK220" s="47">
        <f>IFERROR(PIMExport!BK218*1,IFERROR(SUBSTITUTE(PIMExport!BK218,".",",")*1,PIMExport!BK218))</f>
        <v>0</v>
      </c>
      <c r="BL220" s="47">
        <f>IFERROR(PIMExport!BL218*1,IFERROR(SUBSTITUTE(PIMExport!BL218,".",",")*1,PIMExport!BL218))</f>
        <v>0</v>
      </c>
      <c r="BM220" s="47">
        <f>IFERROR(PIMExport!BM218*1,IFERROR(SUBSTITUTE(PIMExport!BM218,".",",")*1,PIMExport!BM218))</f>
        <v>0</v>
      </c>
      <c r="BN220" s="47">
        <f>IFERROR(PIMExport!BN218*1,IFERROR(SUBSTITUTE(PIMExport!BN218,".",",")*1,PIMExport!BN218))</f>
        <v>0</v>
      </c>
      <c r="BO220" s="47">
        <f>IFERROR(PIMExport!BO218*1,IFERROR(SUBSTITUTE(PIMExport!BO218,".",",")*1,PIMExport!BO218))</f>
        <v>0</v>
      </c>
      <c r="BP220" s="47">
        <f>IFERROR(PIMExport!BP218*1,IFERROR(SUBSTITUTE(PIMExport!BP218,".",",")*1,PIMExport!BP218))</f>
        <v>0</v>
      </c>
      <c r="BQ220" s="47">
        <f>IFERROR(PIMExport!BQ218*1,IFERROR(SUBSTITUTE(PIMExport!BQ218,".",",")*1,PIMExport!BQ218))</f>
        <v>0</v>
      </c>
      <c r="BR220" s="47">
        <f>IFERROR(PIMExport!BR218*1,IFERROR(SUBSTITUTE(PIMExport!BR218,".",",")*1,PIMExport!BR218))</f>
        <v>0</v>
      </c>
      <c r="BS220" s="47">
        <f>IFERROR(PIMExport!BS218*1,IFERROR(SUBSTITUTE(PIMExport!BS218,".",",")*1,PIMExport!BS218))</f>
        <v>0</v>
      </c>
      <c r="BT220" s="47">
        <f>IFERROR(PIMExport!BT218*1,IFERROR(SUBSTITUTE(PIMExport!BT218,".",",")*1,PIMExport!BT218))</f>
        <v>0</v>
      </c>
      <c r="BU220" s="47">
        <f>IFERROR(PIMExport!BU218*1,IFERROR(SUBSTITUTE(PIMExport!BU218,".",",")*1,PIMExport!BU218))</f>
        <v>0</v>
      </c>
      <c r="BV220" s="47">
        <f>IFERROR(PIMExport!BV218*1,IFERROR(SUBSTITUTE(PIMExport!BV218,".",",")*1,PIMExport!BV218))</f>
        <v>0</v>
      </c>
      <c r="BW220" s="47">
        <f>IFERROR(PIMExport!BW218*1,IFERROR(SUBSTITUTE(PIMExport!BW218,".",",")*1,PIMExport!BW218))</f>
        <v>0</v>
      </c>
      <c r="BX220" s="47">
        <f>IFERROR(PIMExport!BX218*1,IFERROR(SUBSTITUTE(PIMExport!BX218,".",",")*1,PIMExport!BX218))</f>
        <v>0</v>
      </c>
      <c r="BY220" s="47">
        <f>IFERROR(PIMExport!BY218*1,IFERROR(SUBSTITUTE(PIMExport!BY218,".",",")*1,PIMExport!BY218))</f>
        <v>0</v>
      </c>
      <c r="BZ220" s="47">
        <f>IFERROR(PIMExport!BZ218*1,IFERROR(SUBSTITUTE(PIMExport!BZ218,".",",")*1,PIMExport!BZ218))</f>
        <v>0</v>
      </c>
      <c r="CA220" s="47">
        <f>IFERROR(PIMExport!CA218*1,IFERROR(SUBSTITUTE(PIMExport!CA218,".",",")*1,PIMExport!CA218))</f>
        <v>0</v>
      </c>
      <c r="CB220" s="47">
        <f>IFERROR(PIMExport!CB218*1,IFERROR(SUBSTITUTE(PIMExport!CB218,".",",")*1,PIMExport!CB218))</f>
        <v>0</v>
      </c>
      <c r="CC220" s="47">
        <f>IFERROR(PIMExport!CC218*1,IFERROR(SUBSTITUTE(PIMExport!CC218,".",",")*1,PIMExport!CC218))</f>
        <v>0</v>
      </c>
      <c r="CD220" s="47">
        <f>IFERROR(PIMExport!CD218*1,IFERROR(SUBSTITUTE(PIMExport!CD218,".",",")*1,PIMExport!CD218))</f>
        <v>0</v>
      </c>
      <c r="CE220" s="47">
        <f>IFERROR(PIMExport!CE218*1,IFERROR(SUBSTITUTE(PIMExport!CE218,".",",")*1,PIMExport!CE218))</f>
        <v>0</v>
      </c>
      <c r="CF220" s="47">
        <f>IFERROR(PIMExport!CF218*1,IFERROR(SUBSTITUTE(PIMExport!CF218,".",",")*1,PIMExport!CF218))</f>
        <v>0</v>
      </c>
      <c r="CG220" s="47">
        <f>IFERROR(PIMExport!CG218*1,IFERROR(SUBSTITUTE(PIMExport!CG218,".",",")*1,PIMExport!CG218))</f>
        <v>0</v>
      </c>
      <c r="CH220" s="47">
        <f>IFERROR(PIMExport!CH218*1,IFERROR(SUBSTITUTE(PIMExport!CH218,".",",")*1,PIMExport!CH218))</f>
        <v>0</v>
      </c>
      <c r="CI220" s="47">
        <f>IFERROR(PIMExport!CI218*1,IFERROR(SUBSTITUTE(PIMExport!CI218,".",",")*1,PIMExport!CI218))</f>
        <v>0</v>
      </c>
      <c r="CJ220" s="47">
        <f>IFERROR(PIMExport!CJ218*1,IFERROR(SUBSTITUTE(PIMExport!CJ218,".",",")*1,PIMExport!CJ218))</f>
        <v>0</v>
      </c>
      <c r="CK220" s="47">
        <f>IFERROR(PIMExport!CK218*1,IFERROR(SUBSTITUTE(PIMExport!CK218,".",",")*1,PIMExport!CK218))</f>
        <v>0</v>
      </c>
      <c r="CL220" s="47">
        <f>IFERROR(PIMExport!CL218*1,IFERROR(SUBSTITUTE(PIMExport!CL218,".",",")*1,PIMExport!CL218))</f>
        <v>0</v>
      </c>
      <c r="CM220" s="47">
        <f>IFERROR(PIMExport!CM218*1,IFERROR(SUBSTITUTE(PIMExport!CM218,".",",")*1,PIMExport!CM218))</f>
        <v>0</v>
      </c>
      <c r="CN220" s="47">
        <f>IFERROR(PIMExport!CN218*1,IFERROR(SUBSTITUTE(PIMExport!CN218,".",",")*1,PIMExport!CN218))</f>
        <v>0</v>
      </c>
      <c r="CO220" s="47">
        <f>IFERROR(PIMExport!CO218*1,IFERROR(SUBSTITUTE(PIMExport!CO218,".",",")*1,PIMExport!CO218))</f>
        <v>0</v>
      </c>
      <c r="CP220" s="47">
        <f>IFERROR(PIMExport!CP218*1,IFERROR(SUBSTITUTE(PIMExport!CP218,".",",")*1,PIMExport!CP218))</f>
        <v>0</v>
      </c>
      <c r="CQ220" s="47">
        <f>IFERROR(PIMExport!CQ218*1,IFERROR(SUBSTITUTE(PIMExport!CQ218,".",",")*1,PIMExport!CQ218))</f>
        <v>0</v>
      </c>
      <c r="CR220" s="47">
        <f>IFERROR(PIMExport!CR218*1,IFERROR(SUBSTITUTE(PIMExport!CR218,".",",")*1,PIMExport!CR218))</f>
        <v>0</v>
      </c>
      <c r="CS220" s="47">
        <f>IFERROR(PIMExport!CS218*1,IFERROR(SUBSTITUTE(PIMExport!CS218,".",",")*1,PIMExport!CS218))</f>
        <v>0</v>
      </c>
      <c r="CT220" s="47">
        <f>IFERROR(PIMExport!CT218*1,IFERROR(SUBSTITUTE(PIMExport!CT218,".",",")*1,PIMExport!CT218))</f>
        <v>0</v>
      </c>
      <c r="CU220" s="47">
        <f>IFERROR(PIMExport!CU218*1,IFERROR(SUBSTITUTE(PIMExport!CU218,".",",")*1,PIMExport!CU218))</f>
        <v>105</v>
      </c>
      <c r="CV220" s="47">
        <f>IFERROR(PIMExport!CV218*1,IFERROR(SUBSTITUTE(PIMExport!CV218,".",",")*1,PIMExport!CV218))</f>
        <v>0</v>
      </c>
      <c r="CW220" s="47">
        <f>IFERROR(PIMExport!CW218*1,IFERROR(SUBSTITUTE(PIMExport!CW218,".",",")*1,PIMExport!CW218))</f>
        <v>0</v>
      </c>
      <c r="CX220" s="47">
        <f>IFERROR(PIMExport!CX218*1,IFERROR(SUBSTITUTE(PIMExport!CX218,".",",")*1,PIMExport!CX218))</f>
        <v>0</v>
      </c>
      <c r="CY220" s="47">
        <f>IFERROR(PIMExport!CY218*1,IFERROR(SUBSTITUTE(PIMExport!CY218,".",",")*1,PIMExport!CY218))</f>
        <v>0</v>
      </c>
      <c r="CZ220" s="47">
        <f>IFERROR(PIMExport!CZ218*1,IFERROR(SUBSTITUTE(PIMExport!CZ218,".",",")*1,PIMExport!CZ218))</f>
        <v>0</v>
      </c>
      <c r="DA220" s="47">
        <f>IFERROR(PIMExport!DA218*1,IFERROR(SUBSTITUTE(PIMExport!DA218,".",",")*1,PIMExport!DA218))</f>
        <v>200</v>
      </c>
      <c r="DB220" s="47">
        <f>IFERROR(PIMExport!DB218*1,IFERROR(SUBSTITUTE(PIMExport!DB218,".",",")*1,PIMExport!DB218))</f>
        <v>0</v>
      </c>
      <c r="DC220" s="47">
        <f>IFERROR(PIMExport!DC218*1,IFERROR(SUBSTITUTE(PIMExport!DC218,".",",")*1,PIMExport!DC218))</f>
        <v>0</v>
      </c>
      <c r="DD220" s="47">
        <f>IFERROR(PIMExport!DD218*1,IFERROR(SUBSTITUTE(PIMExport!DD218,".",",")*1,PIMExport!DD218))</f>
        <v>0</v>
      </c>
      <c r="DE220" s="47">
        <f>IFERROR(PIMExport!DE218*1,IFERROR(SUBSTITUTE(PIMExport!DE218,".",",")*1,PIMExport!DE218))</f>
        <v>0</v>
      </c>
      <c r="DF220" s="47">
        <f>IFERROR(PIMExport!DF218*1,IFERROR(SUBSTITUTE(PIMExport!DF218,".",",")*1,PIMExport!DF218))</f>
        <v>0</v>
      </c>
      <c r="DG220" s="47">
        <f>IFERROR(PIMExport!DG218*1,IFERROR(SUBSTITUTE(PIMExport!DG218,".",",")*1,PIMExport!DG218))</f>
        <v>0</v>
      </c>
      <c r="DH220" s="47" t="str">
        <f>IFERROR(PIMExport!DH218*1,IFERROR(SUBSTITUTE(PIMExport!DH218,".",",")*1,PIMExport!DH218))</f>
        <v>Equal to or better than 0.100 mm</v>
      </c>
      <c r="DI220" s="47" t="str">
        <f>IFERROR(PIMExport!DI218*1,IFERROR(SUBSTITUTE(PIMExport!DI218,".",",")*1,PIMExport!DI218))</f>
        <v>22-STD SM5-HP</v>
      </c>
      <c r="DJ220" s="47" t="str">
        <f>IFERROR(PIMExport!DJ218*1,IFERROR(SUBSTITUTE(PIMExport!DJ218,".",",")*1,PIMExport!DJ218))</f>
        <v>58 x 55 mm</v>
      </c>
      <c r="DK220" s="47">
        <f>IFERROR(PIMExport!DK218*1,IFERROR(SUBSTITUTE(PIMExport!DK218,".",",")*1,PIMExport!DK218))</f>
        <v>0</v>
      </c>
      <c r="DL220" s="47">
        <f>IFERROR(PIMExport!DL218*1,IFERROR(SUBSTITUTE(PIMExport!DL218,".",",")*1,PIMExport!DL218))</f>
        <v>484</v>
      </c>
      <c r="DM220" s="47">
        <f>IFERROR(PIMExport!DM218*1,IFERROR(SUBSTITUTE(PIMExport!DM218,".",",")*1,PIMExport!DM218))</f>
        <v>7320</v>
      </c>
      <c r="DN220" s="47">
        <f>IFERROR(PIMExport!DN218*1,IFERROR(SUBSTITUTE(PIMExport!DN218,".",",")*1,PIMExport!DN218))</f>
        <v>0</v>
      </c>
      <c r="DO220" s="47">
        <f>IFERROR(PIMExport!DO218*1,IFERROR(SUBSTITUTE(PIMExport!DO218,".",",")*1,PIMExport!DO218))</f>
        <v>0</v>
      </c>
    </row>
    <row r="221" spans="1:119">
      <c r="A221" s="47" t="str">
        <f>IFERROR(PIMExport!A219*1,IFERROR(SUBSTITUTE(PIMExport!A219,".",",")*1,PIMExport!A219))</f>
        <v>MF07B130N</v>
      </c>
      <c r="B221" s="47" t="str">
        <f>IFERROR(PIMExport!B219*1,IFERROR(SUBSTITUTE(PIMExport!B219,".",",")*1,PIMExport!B219))</f>
        <v>Belt</v>
      </c>
      <c r="C221" s="47" t="str">
        <f>IFERROR(PIMExport!C219*1,IFERROR(SUBSTITUTE(PIMExport!C219,".",",")*1,PIMExport!C219))</f>
        <v>Ball Guide</v>
      </c>
      <c r="D221" s="47">
        <f>IFERROR(PIMExport!D219*1,IFERROR(SUBSTITUTE(PIMExport!D219,".",",")*1,PIMExport!D219))</f>
        <v>12000</v>
      </c>
      <c r="E221" s="47">
        <f>IFERROR(PIMExport!E219*1,IFERROR(SUBSTITUTE(PIMExport!E219,".",",")*1,PIMExport!E219))</f>
        <v>2</v>
      </c>
      <c r="F221" s="47">
        <f>IFERROR(PIMExport!F219*1,IFERROR(SUBSTITUTE(PIMExport!F219,".",",")*1,PIMExport!F219))</f>
        <v>0</v>
      </c>
      <c r="G221" s="47">
        <f>IFERROR(PIMExport!G219*1,IFERROR(SUBSTITUTE(PIMExport!G219,".",",")*1,PIMExport!G219))</f>
        <v>7.5</v>
      </c>
      <c r="H221" s="47">
        <f>IFERROR(PIMExport!H219*1,IFERROR(SUBSTITUTE(PIMExport!H219,".",",")*1,PIMExport!H219))</f>
        <v>0.88</v>
      </c>
      <c r="I221" s="47">
        <f>IFERROR(PIMExport!I219*1,IFERROR(SUBSTITUTE(PIMExport!I219,".",",")*1,PIMExport!I219))</f>
        <v>96</v>
      </c>
      <c r="J221" s="47">
        <f>IFERROR(PIMExport!J219*1,IFERROR(SUBSTITUTE(PIMExport!J219,".",",")*1,PIMExport!J219))</f>
        <v>19</v>
      </c>
      <c r="K221" s="47">
        <f>IFERROR(PIMExport!K219*1,IFERROR(SUBSTITUTE(PIMExport!K219,".",",")*1,PIMExport!K219))</f>
        <v>55</v>
      </c>
      <c r="L221" s="47">
        <f>IFERROR(PIMExport!L219*1,IFERROR(SUBSTITUTE(PIMExport!L219,".",",")*1,PIMExport!L219))</f>
        <v>1.63E-4</v>
      </c>
      <c r="M221" s="47">
        <f>IFERROR(PIMExport!M219*1,IFERROR(SUBSTITUTE(PIMExport!M219,".",",")*1,PIMExport!M219))</f>
        <v>0.9</v>
      </c>
      <c r="N221" s="47">
        <f>IFERROR(PIMExport!N219*1,IFERROR(SUBSTITUTE(PIMExport!N219,".",",")*1,PIMExport!N219))</f>
        <v>99999</v>
      </c>
      <c r="O221" s="47">
        <f>IFERROR(PIMExport!O219*1,IFERROR(SUBSTITUTE(PIMExport!O219,".",",")*1,PIMExport!O219))</f>
        <v>99999</v>
      </c>
      <c r="P221" s="47">
        <f>IFERROR(PIMExport!P219*1,IFERROR(SUBSTITUTE(PIMExport!P219,".",",")*1,PIMExport!P219))</f>
        <v>150</v>
      </c>
      <c r="Q221" s="47">
        <f>IFERROR(PIMExport!Q219*1,IFERROR(SUBSTITUTE(PIMExport!Q219,".",",")*1,PIMExport!Q219))</f>
        <v>1</v>
      </c>
      <c r="R221" s="47">
        <f>IFERROR(PIMExport!R219*1,IFERROR(SUBSTITUTE(PIMExport!R219,".",",")*1,PIMExport!R219))</f>
        <v>1</v>
      </c>
      <c r="S221" s="47">
        <f>IFERROR(PIMExport!S219*1,IFERROR(SUBSTITUTE(PIMExport!S219,".",",")*1,PIMExport!S219))</f>
        <v>1</v>
      </c>
      <c r="T221" s="47">
        <f>IFERROR(PIMExport!T219*1,IFERROR(SUBSTITUTE(PIMExport!T219,".",",")*1,PIMExport!T219))</f>
        <v>2</v>
      </c>
      <c r="U221" s="47">
        <f>IFERROR(PIMExport!U219*1,IFERROR(SUBSTITUTE(PIMExport!U219,".",",")*1,PIMExport!U219))</f>
        <v>0.02</v>
      </c>
      <c r="V221" s="47">
        <f>IFERROR(PIMExport!V219*1,IFERROR(SUBSTITUTE(PIMExport!V219,".",",")*1,PIMExport!V219))</f>
        <v>0</v>
      </c>
      <c r="W221" s="47">
        <f>IFERROR(PIMExport!W219*1,IFERROR(SUBSTITUTE(PIMExport!W219,".",",")*1,PIMExport!W219))</f>
        <v>2.5</v>
      </c>
      <c r="X221" s="47">
        <f>IFERROR(PIMExport!X219*1,IFERROR(SUBSTITUTE(PIMExport!X219,".",",")*1,PIMExport!X219))</f>
        <v>0</v>
      </c>
      <c r="Y221" s="47">
        <f>IFERROR(PIMExport!Y219*1,IFERROR(SUBSTITUTE(PIMExport!Y219,".",",")*1,PIMExport!Y219))</f>
        <v>900</v>
      </c>
      <c r="Z221" s="47">
        <f>IFERROR(PIMExport!Z219*1,IFERROR(SUBSTITUTE(PIMExport!Z219,".",",")*1,PIMExport!Z219))</f>
        <v>450</v>
      </c>
      <c r="AA221" s="47">
        <f>IFERROR(PIMExport!AA219*1,IFERROR(SUBSTITUTE(PIMExport!AA219,".",",")*1,PIMExport!AA219))</f>
        <v>0</v>
      </c>
      <c r="AB221" s="47">
        <f>IFERROR(PIMExport!AB219*1,IFERROR(SUBSTITUTE(PIMExport!AB219,".",",")*1,PIMExport!AB219))</f>
        <v>0</v>
      </c>
      <c r="AC221" s="47">
        <f>IFERROR(PIMExport!AC219*1,IFERROR(SUBSTITUTE(PIMExport!AC219,".",",")*1,PIMExport!AC219))</f>
        <v>0</v>
      </c>
      <c r="AD221" s="47">
        <f>IFERROR(PIMExport!AD219*1,IFERROR(SUBSTITUTE(PIMExport!AD219,".",",")*1,PIMExport!AD219))</f>
        <v>0</v>
      </c>
      <c r="AE221" s="47">
        <f>IFERROR(PIMExport!AE219*1,IFERROR(SUBSTITUTE(PIMExport!AE219,".",",")*1,PIMExport!AE219))</f>
        <v>1750</v>
      </c>
      <c r="AF221" s="47">
        <f>IFERROR(PIMExport!AF219*1,IFERROR(SUBSTITUTE(PIMExport!AF219,".",",")*1,PIMExport!AF219))</f>
        <v>1750</v>
      </c>
      <c r="AG221" s="47">
        <f>IFERROR(PIMExport!AG219*1,IFERROR(SUBSTITUTE(PIMExport!AG219,".",",")*1,PIMExport!AG219))</f>
        <v>16</v>
      </c>
      <c r="AH221" s="47">
        <f>IFERROR(PIMExport!AH219*1,IFERROR(SUBSTITUTE(PIMExport!AH219,".",",")*1,PIMExport!AH219))</f>
        <v>84</v>
      </c>
      <c r="AI221" s="47">
        <f>IFERROR(PIMExport!AI219*1,IFERROR(SUBSTITUTE(PIMExport!AI219,".",",")*1,PIMExport!AI219))</f>
        <v>84</v>
      </c>
      <c r="AJ221" s="47">
        <f>IFERROR(PIMExport!AJ219*1,IFERROR(SUBSTITUTE(PIMExport!AJ219,".",",")*1,PIMExport!AJ219))</f>
        <v>0</v>
      </c>
      <c r="AK221" s="47">
        <f>IFERROR(PIMExport!AK219*1,IFERROR(SUBSTITUTE(PIMExport!AK219,".",",")*1,PIMExport!AK219))</f>
        <v>0</v>
      </c>
      <c r="AL221" s="47">
        <f>IFERROR(PIMExport!AL219*1,IFERROR(SUBSTITUTE(PIMExport!AL219,".",",")*1,PIMExport!AL219))</f>
        <v>4.9800000000000004</v>
      </c>
      <c r="AM221" s="47">
        <f>IFERROR(PIMExport!AM219*1,IFERROR(SUBSTITUTE(PIMExport!AM219,".",",")*1,PIMExport!AM219))</f>
        <v>40</v>
      </c>
      <c r="AN221" s="47">
        <f>IFERROR(PIMExport!AN219*1,IFERROR(SUBSTITUTE(PIMExport!AN219,".",",")*1,PIMExport!AN219))</f>
        <v>1</v>
      </c>
      <c r="AO221" s="47">
        <f>IFERROR(PIMExport!AO219*1,IFERROR(SUBSTITUTE(PIMExport!AO219,".",",")*1,PIMExport!AO219))</f>
        <v>14300</v>
      </c>
      <c r="AP221" s="47">
        <f>IFERROR(PIMExport!AP219*1,IFERROR(SUBSTITUTE(PIMExport!AP219,".",",")*1,PIMExport!AP219))</f>
        <v>0</v>
      </c>
      <c r="AQ221" s="47">
        <f>IFERROR(PIMExport!AQ219*1,IFERROR(SUBSTITUTE(PIMExport!AQ219,".",",")*1,PIMExport!AQ219))</f>
        <v>0</v>
      </c>
      <c r="AR221" s="47">
        <f>IFERROR(PIMExport!AR219*1,IFERROR(SUBSTITUTE(PIMExport!AR219,".",",")*1,PIMExport!AR219))</f>
        <v>0</v>
      </c>
      <c r="AS221" s="47">
        <f>IFERROR(PIMExport!AS219*1,IFERROR(SUBSTITUTE(PIMExport!AS219,".",",")*1,PIMExport!AS219))</f>
        <v>0</v>
      </c>
      <c r="AT221" s="47">
        <f>IFERROR(PIMExport!AT219*1,IFERROR(SUBSTITUTE(PIMExport!AT219,".",",")*1,PIMExport!AT219))</f>
        <v>0</v>
      </c>
      <c r="AU221" s="47">
        <f>IFERROR(PIMExport!AU219*1,IFERROR(SUBSTITUTE(PIMExport!AU219,".",",")*1,PIMExport!AU219))</f>
        <v>0</v>
      </c>
      <c r="AV221" s="47">
        <f>IFERROR(PIMExport!AV219*1,IFERROR(SUBSTITUTE(PIMExport!AV219,".",",")*1,PIMExport!AV219))</f>
        <v>0</v>
      </c>
      <c r="AW221" s="47">
        <f>IFERROR(PIMExport!AW219*1,IFERROR(SUBSTITUTE(PIMExport!AW219,".",",")*1,PIMExport!AW219))</f>
        <v>0</v>
      </c>
      <c r="AX221" s="47">
        <f>IFERROR(PIMExport!AX219*1,IFERROR(SUBSTITUTE(PIMExport!AX219,".",",")*1,PIMExport!AX219))</f>
        <v>900</v>
      </c>
      <c r="AY221" s="47">
        <f>IFERROR(PIMExport!AY219*1,IFERROR(SUBSTITUTE(PIMExport!AY219,".",",")*1,PIMExport!AY219))</f>
        <v>0.16</v>
      </c>
      <c r="AZ221" s="47">
        <f>IFERROR(PIMExport!AZ219*1,IFERROR(SUBSTITUTE(PIMExport!AZ219,".",",")*1,PIMExport!AZ219))</f>
        <v>9950</v>
      </c>
      <c r="BA221" s="47">
        <f>IFERROR(PIMExport!BA219*1,IFERROR(SUBSTITUTE(PIMExport!BA219,".",",")*1,PIMExport!BA219))</f>
        <v>5850</v>
      </c>
      <c r="BB221" s="47">
        <f>IFERROR(PIMExport!BB219*1,IFERROR(SUBSTITUTE(PIMExport!BB219,".",",")*1,PIMExport!BB219))</f>
        <v>41.38</v>
      </c>
      <c r="BC221" s="47">
        <f>IFERROR(PIMExport!BC219*1,IFERROR(SUBSTITUTE(PIMExport!BC219,".",",")*1,PIMExport!BC219))</f>
        <v>41.38</v>
      </c>
      <c r="BD221" s="47">
        <f>IFERROR(PIMExport!BD219*1,IFERROR(SUBSTITUTE(PIMExport!BD219,".",",")*1,PIMExport!BD219))</f>
        <v>70</v>
      </c>
      <c r="BE221" s="47">
        <f>IFERROR(PIMExport!BE219*1,IFERROR(SUBSTITUTE(PIMExport!BE219,".",",")*1,PIMExport!BE219))</f>
        <v>45</v>
      </c>
      <c r="BF221" s="47">
        <f>IFERROR(PIMExport!BF219*1,IFERROR(SUBSTITUTE(PIMExport!BF219,".",",")*1,PIMExport!BF219))</f>
        <v>53</v>
      </c>
      <c r="BG221" s="47">
        <f>IFERROR(PIMExport!BG219*1,IFERROR(SUBSTITUTE(PIMExport!BG219,".",",")*1,PIMExport!BG219))</f>
        <v>315</v>
      </c>
      <c r="BH221" s="47">
        <f>IFERROR(PIMExport!BH219*1,IFERROR(SUBSTITUTE(PIMExport!BH219,".",",")*1,PIMExport!BH219))</f>
        <v>0</v>
      </c>
      <c r="BI221" s="47">
        <f>IFERROR(PIMExport!BI219*1,IFERROR(SUBSTITUTE(PIMExport!BI219,".",",")*1,PIMExport!BI219))</f>
        <v>0</v>
      </c>
      <c r="BJ221" s="47">
        <f>IFERROR(PIMExport!BJ219*1,IFERROR(SUBSTITUTE(PIMExport!BJ219,".",",")*1,PIMExport!BJ219))</f>
        <v>0</v>
      </c>
      <c r="BK221" s="47">
        <f>IFERROR(PIMExport!BK219*1,IFERROR(SUBSTITUTE(PIMExport!BK219,".",",")*1,PIMExport!BK219))</f>
        <v>0</v>
      </c>
      <c r="BL221" s="47">
        <f>IFERROR(PIMExport!BL219*1,IFERROR(SUBSTITUTE(PIMExport!BL219,".",",")*1,PIMExport!BL219))</f>
        <v>0</v>
      </c>
      <c r="BM221" s="47">
        <f>IFERROR(PIMExport!BM219*1,IFERROR(SUBSTITUTE(PIMExport!BM219,".",",")*1,PIMExport!BM219))</f>
        <v>0</v>
      </c>
      <c r="BN221" s="47">
        <f>IFERROR(PIMExport!BN219*1,IFERROR(SUBSTITUTE(PIMExport!BN219,".",",")*1,PIMExport!BN219))</f>
        <v>0</v>
      </c>
      <c r="BO221" s="47">
        <f>IFERROR(PIMExport!BO219*1,IFERROR(SUBSTITUTE(PIMExport!BO219,".",",")*1,PIMExport!BO219))</f>
        <v>0</v>
      </c>
      <c r="BP221" s="47">
        <f>IFERROR(PIMExport!BP219*1,IFERROR(SUBSTITUTE(PIMExport!BP219,".",",")*1,PIMExport!BP219))</f>
        <v>0</v>
      </c>
      <c r="BQ221" s="47">
        <f>IFERROR(PIMExport!BQ219*1,IFERROR(SUBSTITUTE(PIMExport!BQ219,".",",")*1,PIMExport!BQ219))</f>
        <v>0</v>
      </c>
      <c r="BR221" s="47">
        <f>IFERROR(PIMExport!BR219*1,IFERROR(SUBSTITUTE(PIMExport!BR219,".",",")*1,PIMExport!BR219))</f>
        <v>0</v>
      </c>
      <c r="BS221" s="47">
        <f>IFERROR(PIMExport!BS219*1,IFERROR(SUBSTITUTE(PIMExport!BS219,".",",")*1,PIMExport!BS219))</f>
        <v>0</v>
      </c>
      <c r="BT221" s="47">
        <f>IFERROR(PIMExport!BT219*1,IFERROR(SUBSTITUTE(PIMExport!BT219,".",",")*1,PIMExport!BT219))</f>
        <v>0</v>
      </c>
      <c r="BU221" s="47">
        <f>IFERROR(PIMExport!BU219*1,IFERROR(SUBSTITUTE(PIMExport!BU219,".",",")*1,PIMExport!BU219))</f>
        <v>0</v>
      </c>
      <c r="BV221" s="47">
        <f>IFERROR(PIMExport!BV219*1,IFERROR(SUBSTITUTE(PIMExport!BV219,".",",")*1,PIMExport!BV219))</f>
        <v>0</v>
      </c>
      <c r="BW221" s="47">
        <f>IFERROR(PIMExport!BW219*1,IFERROR(SUBSTITUTE(PIMExport!BW219,".",",")*1,PIMExport!BW219))</f>
        <v>0</v>
      </c>
      <c r="BX221" s="47">
        <f>IFERROR(PIMExport!BX219*1,IFERROR(SUBSTITUTE(PIMExport!BX219,".",",")*1,PIMExport!BX219))</f>
        <v>0</v>
      </c>
      <c r="BY221" s="47">
        <f>IFERROR(PIMExport!BY219*1,IFERROR(SUBSTITUTE(PIMExport!BY219,".",",")*1,PIMExport!BY219))</f>
        <v>0</v>
      </c>
      <c r="BZ221" s="47">
        <f>IFERROR(PIMExport!BZ219*1,IFERROR(SUBSTITUTE(PIMExport!BZ219,".",",")*1,PIMExport!BZ219))</f>
        <v>0</v>
      </c>
      <c r="CA221" s="47">
        <f>IFERROR(PIMExport!CA219*1,IFERROR(SUBSTITUTE(PIMExport!CA219,".",",")*1,PIMExport!CA219))</f>
        <v>0</v>
      </c>
      <c r="CB221" s="47">
        <f>IFERROR(PIMExport!CB219*1,IFERROR(SUBSTITUTE(PIMExport!CB219,".",",")*1,PIMExport!CB219))</f>
        <v>0</v>
      </c>
      <c r="CC221" s="47">
        <f>IFERROR(PIMExport!CC219*1,IFERROR(SUBSTITUTE(PIMExport!CC219,".",",")*1,PIMExport!CC219))</f>
        <v>0</v>
      </c>
      <c r="CD221" s="47">
        <f>IFERROR(PIMExport!CD219*1,IFERROR(SUBSTITUTE(PIMExport!CD219,".",",")*1,PIMExport!CD219))</f>
        <v>0</v>
      </c>
      <c r="CE221" s="47">
        <f>IFERROR(PIMExport!CE219*1,IFERROR(SUBSTITUTE(PIMExport!CE219,".",",")*1,PIMExport!CE219))</f>
        <v>0</v>
      </c>
      <c r="CF221" s="47">
        <f>IFERROR(PIMExport!CF219*1,IFERROR(SUBSTITUTE(PIMExport!CF219,".",",")*1,PIMExport!CF219))</f>
        <v>0</v>
      </c>
      <c r="CG221" s="47">
        <f>IFERROR(PIMExport!CG219*1,IFERROR(SUBSTITUTE(PIMExport!CG219,".",",")*1,PIMExport!CG219))</f>
        <v>0</v>
      </c>
      <c r="CH221" s="47">
        <f>IFERROR(PIMExport!CH219*1,IFERROR(SUBSTITUTE(PIMExport!CH219,".",",")*1,PIMExport!CH219))</f>
        <v>0</v>
      </c>
      <c r="CI221" s="47">
        <f>IFERROR(PIMExport!CI219*1,IFERROR(SUBSTITUTE(PIMExport!CI219,".",",")*1,PIMExport!CI219))</f>
        <v>0</v>
      </c>
      <c r="CJ221" s="47">
        <f>IFERROR(PIMExport!CJ219*1,IFERROR(SUBSTITUTE(PIMExport!CJ219,".",",")*1,PIMExport!CJ219))</f>
        <v>0</v>
      </c>
      <c r="CK221" s="47">
        <f>IFERROR(PIMExport!CK219*1,IFERROR(SUBSTITUTE(PIMExport!CK219,".",",")*1,PIMExport!CK219))</f>
        <v>0</v>
      </c>
      <c r="CL221" s="47">
        <f>IFERROR(PIMExport!CL219*1,IFERROR(SUBSTITUTE(PIMExport!CL219,".",",")*1,PIMExport!CL219))</f>
        <v>0</v>
      </c>
      <c r="CM221" s="47">
        <f>IFERROR(PIMExport!CM219*1,IFERROR(SUBSTITUTE(PIMExport!CM219,".",",")*1,PIMExport!CM219))</f>
        <v>0</v>
      </c>
      <c r="CN221" s="47">
        <f>IFERROR(PIMExport!CN219*1,IFERROR(SUBSTITUTE(PIMExport!CN219,".",",")*1,PIMExport!CN219))</f>
        <v>0</v>
      </c>
      <c r="CO221" s="47">
        <f>IFERROR(PIMExport!CO219*1,IFERROR(SUBSTITUTE(PIMExport!CO219,".",",")*1,PIMExport!CO219))</f>
        <v>0</v>
      </c>
      <c r="CP221" s="47">
        <f>IFERROR(PIMExport!CP219*1,IFERROR(SUBSTITUTE(PIMExport!CP219,".",",")*1,PIMExport!CP219))</f>
        <v>0</v>
      </c>
      <c r="CQ221" s="47">
        <f>IFERROR(PIMExport!CQ219*1,IFERROR(SUBSTITUTE(PIMExport!CQ219,".",",")*1,PIMExport!CQ219))</f>
        <v>0</v>
      </c>
      <c r="CR221" s="47">
        <f>IFERROR(PIMExport!CR219*1,IFERROR(SUBSTITUTE(PIMExport!CR219,".",",")*1,PIMExport!CR219))</f>
        <v>0</v>
      </c>
      <c r="CS221" s="47">
        <f>IFERROR(PIMExport!CS219*1,IFERROR(SUBSTITUTE(PIMExport!CS219,".",",")*1,PIMExport!CS219))</f>
        <v>0</v>
      </c>
      <c r="CT221" s="47">
        <f>IFERROR(PIMExport!CT219*1,IFERROR(SUBSTITUTE(PIMExport!CT219,".",",")*1,PIMExport!CT219))</f>
        <v>0</v>
      </c>
      <c r="CU221" s="47">
        <f>IFERROR(PIMExport!CU219*1,IFERROR(SUBSTITUTE(PIMExport!CU219,".",",")*1,PIMExport!CU219))</f>
        <v>130</v>
      </c>
      <c r="CV221" s="47">
        <f>IFERROR(PIMExport!CV219*1,IFERROR(SUBSTITUTE(PIMExport!CV219,".",",")*1,PIMExport!CV219))</f>
        <v>0</v>
      </c>
      <c r="CW221" s="47">
        <f>IFERROR(PIMExport!CW219*1,IFERROR(SUBSTITUTE(PIMExport!CW219,".",",")*1,PIMExport!CW219))</f>
        <v>0</v>
      </c>
      <c r="CX221" s="47">
        <f>IFERROR(PIMExport!CX219*1,IFERROR(SUBSTITUTE(PIMExport!CX219,".",",")*1,PIMExport!CX219))</f>
        <v>0</v>
      </c>
      <c r="CY221" s="47">
        <f>IFERROR(PIMExport!CY219*1,IFERROR(SUBSTITUTE(PIMExport!CY219,".",",")*1,PIMExport!CY219))</f>
        <v>0</v>
      </c>
      <c r="CZ221" s="47">
        <f>IFERROR(PIMExport!CZ219*1,IFERROR(SUBSTITUTE(PIMExport!CZ219,".",",")*1,PIMExport!CZ219))</f>
        <v>0</v>
      </c>
      <c r="DA221" s="47">
        <f>IFERROR(PIMExport!DA219*1,IFERROR(SUBSTITUTE(PIMExport!DA219,".",",")*1,PIMExport!DA219))</f>
        <v>300</v>
      </c>
      <c r="DB221" s="47">
        <f>IFERROR(PIMExport!DB219*1,IFERROR(SUBSTITUTE(PIMExport!DB219,".",",")*1,PIMExport!DB219))</f>
        <v>166</v>
      </c>
      <c r="DC221" s="47">
        <f>IFERROR(PIMExport!DC219*1,IFERROR(SUBSTITUTE(PIMExport!DC219,".",",")*1,PIMExport!DC219))</f>
        <v>0</v>
      </c>
      <c r="DD221" s="47">
        <f>IFERROR(PIMExport!DD219*1,IFERROR(SUBSTITUTE(PIMExport!DD219,".",",")*1,PIMExport!DD219))</f>
        <v>0</v>
      </c>
      <c r="DE221" s="47">
        <f>IFERROR(PIMExport!DE219*1,IFERROR(SUBSTITUTE(PIMExport!DE219,".",",")*1,PIMExport!DE219))</f>
        <v>0</v>
      </c>
      <c r="DF221" s="47">
        <f>IFERROR(PIMExport!DF219*1,IFERROR(SUBSTITUTE(PIMExport!DF219,".",",")*1,PIMExport!DF219))</f>
        <v>0</v>
      </c>
      <c r="DG221" s="47">
        <f>IFERROR(PIMExport!DG219*1,IFERROR(SUBSTITUTE(PIMExport!DG219,".",",")*1,PIMExport!DG219))</f>
        <v>0</v>
      </c>
      <c r="DH221" s="47" t="str">
        <f>IFERROR(PIMExport!DH219*1,IFERROR(SUBSTITUTE(PIMExport!DH219,".",",")*1,PIMExport!DH219))</f>
        <v>Equal to or better than 0.100 mm</v>
      </c>
      <c r="DI221" s="47" t="str">
        <f>IFERROR(PIMExport!DI219*1,IFERROR(SUBSTITUTE(PIMExport!DI219,".",",")*1,PIMExport!DI219))</f>
        <v>STD5-40</v>
      </c>
      <c r="DJ221" s="47" t="str">
        <f>IFERROR(PIMExport!DJ219*1,IFERROR(SUBSTITUTE(PIMExport!DJ219,".",",")*1,PIMExport!DJ219))</f>
        <v>86 x 75 mm</v>
      </c>
      <c r="DK221" s="47">
        <f>IFERROR(PIMExport!DK219*1,IFERROR(SUBSTITUTE(PIMExport!DK219,".",",")*1,PIMExport!DK219))</f>
        <v>0</v>
      </c>
      <c r="DL221" s="47">
        <f>IFERROR(PIMExport!DL219*1,IFERROR(SUBSTITUTE(PIMExport!DL219,".",",")*1,PIMExport!DL219))</f>
        <v>218</v>
      </c>
      <c r="DM221" s="47">
        <f>IFERROR(PIMExport!DM219*1,IFERROR(SUBSTITUTE(PIMExport!DM219,".",",")*1,PIMExport!DM219))</f>
        <v>12315</v>
      </c>
      <c r="DN221" s="47">
        <f>IFERROR(PIMExport!DN219*1,IFERROR(SUBSTITUTE(PIMExport!DN219,".",",")*1,PIMExport!DN219))</f>
        <v>0</v>
      </c>
      <c r="DO221" s="47">
        <f>IFERROR(PIMExport!DO219*1,IFERROR(SUBSTITUTE(PIMExport!DO219,".",",")*1,PIMExport!DO219))</f>
        <v>0</v>
      </c>
    </row>
    <row r="222" spans="1:119">
      <c r="A222" s="47" t="str">
        <f>IFERROR(PIMExport!A220*1,IFERROR(SUBSTITUTE(PIMExport!A220,".",",")*1,PIMExport!A220))</f>
        <v>MF07B130Z250</v>
      </c>
      <c r="B222" s="47" t="str">
        <f>IFERROR(PIMExport!B220*1,IFERROR(SUBSTITUTE(PIMExport!B220,".",",")*1,PIMExport!B220))</f>
        <v>Belt</v>
      </c>
      <c r="C222" s="47" t="str">
        <f>IFERROR(PIMExport!C220*1,IFERROR(SUBSTITUTE(PIMExport!C220,".",",")*1,PIMExport!C220))</f>
        <v>Ball Guide</v>
      </c>
      <c r="D222" s="47">
        <f>IFERROR(PIMExport!D220*1,IFERROR(SUBSTITUTE(PIMExport!D220,".",",")*1,PIMExport!D220))</f>
        <v>11750</v>
      </c>
      <c r="E222" s="47">
        <f>IFERROR(PIMExport!E220*1,IFERROR(SUBSTITUTE(PIMExport!E220,".",",")*1,PIMExport!E220))</f>
        <v>2</v>
      </c>
      <c r="F222" s="47">
        <f>IFERROR(PIMExport!F220*1,IFERROR(SUBSTITUTE(PIMExport!F220,".",",")*1,PIMExport!F220))</f>
        <v>0</v>
      </c>
      <c r="G222" s="47">
        <f>IFERROR(PIMExport!G220*1,IFERROR(SUBSTITUTE(PIMExport!G220,".",",")*1,PIMExport!G220))</f>
        <v>7.5</v>
      </c>
      <c r="H222" s="47">
        <f>IFERROR(PIMExport!H220*1,IFERROR(SUBSTITUTE(PIMExport!H220,".",",")*1,PIMExport!H220))</f>
        <v>0.88</v>
      </c>
      <c r="I222" s="47">
        <f>IFERROR(PIMExport!I220*1,IFERROR(SUBSTITUTE(PIMExport!I220,".",",")*1,PIMExport!I220))</f>
        <v>250</v>
      </c>
      <c r="J222" s="47">
        <f>IFERROR(PIMExport!J220*1,IFERROR(SUBSTITUTE(PIMExport!J220,".",",")*1,PIMExport!J220))</f>
        <v>19</v>
      </c>
      <c r="K222" s="47">
        <f>IFERROR(PIMExport!K220*1,IFERROR(SUBSTITUTE(PIMExport!K220,".",",")*1,PIMExport!K220))</f>
        <v>55</v>
      </c>
      <c r="L222" s="47">
        <f>IFERROR(PIMExport!L220*1,IFERROR(SUBSTITUTE(PIMExport!L220,".",",")*1,PIMExport!L220))</f>
        <v>1.63E-4</v>
      </c>
      <c r="M222" s="47">
        <f>IFERROR(PIMExport!M220*1,IFERROR(SUBSTITUTE(PIMExport!M220,".",",")*1,PIMExport!M220))</f>
        <v>0.9</v>
      </c>
      <c r="N222" s="47">
        <f>IFERROR(PIMExport!N220*1,IFERROR(SUBSTITUTE(PIMExport!N220,".",",")*1,PIMExport!N220))</f>
        <v>99999</v>
      </c>
      <c r="O222" s="47">
        <f>IFERROR(PIMExport!O220*1,IFERROR(SUBSTITUTE(PIMExport!O220,".",",")*1,PIMExport!O220))</f>
        <v>99999</v>
      </c>
      <c r="P222" s="47">
        <f>IFERROR(PIMExport!P220*1,IFERROR(SUBSTITUTE(PIMExport!P220,".",",")*1,PIMExport!P220))</f>
        <v>150</v>
      </c>
      <c r="Q222" s="47">
        <f>IFERROR(PIMExport!Q220*1,IFERROR(SUBSTITUTE(PIMExport!Q220,".",",")*1,PIMExport!Q220))</f>
        <v>1</v>
      </c>
      <c r="R222" s="47">
        <f>IFERROR(PIMExport!R220*1,IFERROR(SUBSTITUTE(PIMExport!R220,".",",")*1,PIMExport!R220))</f>
        <v>1</v>
      </c>
      <c r="S222" s="47">
        <f>IFERROR(PIMExport!S220*1,IFERROR(SUBSTITUTE(PIMExport!S220,".",",")*1,PIMExport!S220))</f>
        <v>1</v>
      </c>
      <c r="T222" s="47">
        <f>IFERROR(PIMExport!T220*1,IFERROR(SUBSTITUTE(PIMExport!T220,".",",")*1,PIMExport!T220))</f>
        <v>2</v>
      </c>
      <c r="U222" s="47">
        <f>IFERROR(PIMExport!U220*1,IFERROR(SUBSTITUTE(PIMExport!U220,".",",")*1,PIMExport!U220))</f>
        <v>0.02</v>
      </c>
      <c r="V222" s="47">
        <f>IFERROR(PIMExport!V220*1,IFERROR(SUBSTITUTE(PIMExport!V220,".",",")*1,PIMExport!V220))</f>
        <v>0</v>
      </c>
      <c r="W222" s="47">
        <f>IFERROR(PIMExport!W220*1,IFERROR(SUBSTITUTE(PIMExport!W220,".",",")*1,PIMExport!W220))</f>
        <v>2.5</v>
      </c>
      <c r="X222" s="47">
        <f>IFERROR(PIMExport!X220*1,IFERROR(SUBSTITUTE(PIMExport!X220,".",",")*1,PIMExport!X220))</f>
        <v>0</v>
      </c>
      <c r="Y222" s="47">
        <f>IFERROR(PIMExport!Y220*1,IFERROR(SUBSTITUTE(PIMExport!Y220,".",",")*1,PIMExport!Y220))</f>
        <v>900</v>
      </c>
      <c r="Z222" s="47">
        <f>IFERROR(PIMExport!Z220*1,IFERROR(SUBSTITUTE(PIMExport!Z220,".",",")*1,PIMExport!Z220))</f>
        <v>450</v>
      </c>
      <c r="AA222" s="47">
        <f>IFERROR(PIMExport!AA220*1,IFERROR(SUBSTITUTE(PIMExport!AA220,".",",")*1,PIMExport!AA220))</f>
        <v>0</v>
      </c>
      <c r="AB222" s="47">
        <f>IFERROR(PIMExport!AB220*1,IFERROR(SUBSTITUTE(PIMExport!AB220,".",",")*1,PIMExport!AB220))</f>
        <v>0</v>
      </c>
      <c r="AC222" s="47">
        <f>IFERROR(PIMExport!AC220*1,IFERROR(SUBSTITUTE(PIMExport!AC220,".",",")*1,PIMExport!AC220))</f>
        <v>0</v>
      </c>
      <c r="AD222" s="47">
        <f>IFERROR(PIMExport!AD220*1,IFERROR(SUBSTITUTE(PIMExport!AD220,".",",")*1,PIMExport!AD220))</f>
        <v>0</v>
      </c>
      <c r="AE222" s="47">
        <f>IFERROR(PIMExport!AE220*1,IFERROR(SUBSTITUTE(PIMExport!AE220,".",",")*1,PIMExport!AE220))</f>
        <v>1312.5</v>
      </c>
      <c r="AF222" s="47">
        <f>IFERROR(PIMExport!AF220*1,IFERROR(SUBSTITUTE(PIMExport!AF220,".",",")*1,PIMExport!AF220))</f>
        <v>1312.5</v>
      </c>
      <c r="AG222" s="47">
        <f>IFERROR(PIMExport!AG220*1,IFERROR(SUBSTITUTE(PIMExport!AG220,".",",")*1,PIMExport!AG220))</f>
        <v>16</v>
      </c>
      <c r="AH222" s="47">
        <f>IFERROR(PIMExport!AH220*1,IFERROR(SUBSTITUTE(PIMExport!AH220,".",",")*1,PIMExport!AH220))</f>
        <v>0</v>
      </c>
      <c r="AI222" s="47">
        <f>IFERROR(PIMExport!AI220*1,IFERROR(SUBSTITUTE(PIMExport!AI220,".",",")*1,PIMExport!AI220))</f>
        <v>0</v>
      </c>
      <c r="AJ222" s="47">
        <f>IFERROR(PIMExport!AJ220*1,IFERROR(SUBSTITUTE(PIMExport!AJ220,".",",")*1,PIMExport!AJ220))</f>
        <v>1.3129999999999999</v>
      </c>
      <c r="AK222" s="47">
        <f>IFERROR(PIMExport!AK220*1,IFERROR(SUBSTITUTE(PIMExport!AK220,".",",")*1,PIMExport!AK220))</f>
        <v>1.3129999999999999</v>
      </c>
      <c r="AL222" s="47">
        <f>IFERROR(PIMExport!AL220*1,IFERROR(SUBSTITUTE(PIMExport!AL220,".",",")*1,PIMExport!AL220))</f>
        <v>4.9800000000000004</v>
      </c>
      <c r="AM222" s="47">
        <f>IFERROR(PIMExport!AM220*1,IFERROR(SUBSTITUTE(PIMExport!AM220,".",",")*1,PIMExport!AM220))</f>
        <v>40</v>
      </c>
      <c r="AN222" s="47">
        <f>IFERROR(PIMExport!AN220*1,IFERROR(SUBSTITUTE(PIMExport!AN220,".",",")*1,PIMExport!AN220))</f>
        <v>2</v>
      </c>
      <c r="AO222" s="47">
        <f>IFERROR(PIMExport!AO220*1,IFERROR(SUBSTITUTE(PIMExport!AO220,".",",")*1,PIMExport!AO220))</f>
        <v>14300</v>
      </c>
      <c r="AP222" s="47">
        <f>IFERROR(PIMExport!AP220*1,IFERROR(SUBSTITUTE(PIMExport!AP220,".",",")*1,PIMExport!AP220))</f>
        <v>0</v>
      </c>
      <c r="AQ222" s="47">
        <f>IFERROR(PIMExport!AQ220*1,IFERROR(SUBSTITUTE(PIMExport!AQ220,".",",")*1,PIMExport!AQ220))</f>
        <v>0</v>
      </c>
      <c r="AR222" s="47">
        <f>IFERROR(PIMExport!AR220*1,IFERROR(SUBSTITUTE(PIMExport!AR220,".",",")*1,PIMExport!AR220))</f>
        <v>0</v>
      </c>
      <c r="AS222" s="47">
        <f>IFERROR(PIMExport!AS220*1,IFERROR(SUBSTITUTE(PIMExport!AS220,".",",")*1,PIMExport!AS220))</f>
        <v>0</v>
      </c>
      <c r="AT222" s="47">
        <f>IFERROR(PIMExport!AT220*1,IFERROR(SUBSTITUTE(PIMExport!AT220,".",",")*1,PIMExport!AT220))</f>
        <v>0</v>
      </c>
      <c r="AU222" s="47">
        <f>IFERROR(PIMExport!AU220*1,IFERROR(SUBSTITUTE(PIMExport!AU220,".",",")*1,PIMExport!AU220))</f>
        <v>0</v>
      </c>
      <c r="AV222" s="47">
        <f>IFERROR(PIMExport!AV220*1,IFERROR(SUBSTITUTE(PIMExport!AV220,".",",")*1,PIMExport!AV220))</f>
        <v>0</v>
      </c>
      <c r="AW222" s="47">
        <f>IFERROR(PIMExport!AW220*1,IFERROR(SUBSTITUTE(PIMExport!AW220,".",",")*1,PIMExport!AW220))</f>
        <v>0</v>
      </c>
      <c r="AX222" s="47">
        <f>IFERROR(PIMExport!AX220*1,IFERROR(SUBSTITUTE(PIMExport!AX220,".",",")*1,PIMExport!AX220))</f>
        <v>900</v>
      </c>
      <c r="AY222" s="47">
        <f>IFERROR(PIMExport!AY220*1,IFERROR(SUBSTITUTE(PIMExport!AY220,".",",")*1,PIMExport!AY220))</f>
        <v>0.16</v>
      </c>
      <c r="AZ222" s="47">
        <f>IFERROR(PIMExport!AZ220*1,IFERROR(SUBSTITUTE(PIMExport!AZ220,".",",")*1,PIMExport!AZ220))</f>
        <v>9950</v>
      </c>
      <c r="BA222" s="47">
        <f>IFERROR(PIMExport!BA220*1,IFERROR(SUBSTITUTE(PIMExport!BA220,".",",")*1,PIMExport!BA220))</f>
        <v>5850</v>
      </c>
      <c r="BB222" s="47">
        <f>IFERROR(PIMExport!BB220*1,IFERROR(SUBSTITUTE(PIMExport!BB220,".",",")*1,PIMExport!BB220))</f>
        <v>41.38</v>
      </c>
      <c r="BC222" s="47">
        <f>IFERROR(PIMExport!BC220*1,IFERROR(SUBSTITUTE(PIMExport!BC220,".",",")*1,PIMExport!BC220))</f>
        <v>41.38</v>
      </c>
      <c r="BD222" s="47">
        <f>IFERROR(PIMExport!BD220*1,IFERROR(SUBSTITUTE(PIMExport!BD220,".",",")*1,PIMExport!BD220))</f>
        <v>70</v>
      </c>
      <c r="BE222" s="47">
        <f>IFERROR(PIMExport!BE220*1,IFERROR(SUBSTITUTE(PIMExport!BE220,".",",")*1,PIMExport!BE220))</f>
        <v>45</v>
      </c>
      <c r="BF222" s="47">
        <f>IFERROR(PIMExport!BF220*1,IFERROR(SUBSTITUTE(PIMExport!BF220,".",",")*1,PIMExport!BF220))</f>
        <v>53</v>
      </c>
      <c r="BG222" s="47">
        <f>IFERROR(PIMExport!BG220*1,IFERROR(SUBSTITUTE(PIMExport!BG220,".",",")*1,PIMExport!BG220))</f>
        <v>315</v>
      </c>
      <c r="BH222" s="47">
        <f>IFERROR(PIMExport!BH220*1,IFERROR(SUBSTITUTE(PIMExport!BH220,".",",")*1,PIMExport!BH220))</f>
        <v>0</v>
      </c>
      <c r="BI222" s="47">
        <f>IFERROR(PIMExport!BI220*1,IFERROR(SUBSTITUTE(PIMExport!BI220,".",",")*1,PIMExport!BI220))</f>
        <v>0</v>
      </c>
      <c r="BJ222" s="47">
        <f>IFERROR(PIMExport!BJ220*1,IFERROR(SUBSTITUTE(PIMExport!BJ220,".",",")*1,PIMExport!BJ220))</f>
        <v>0</v>
      </c>
      <c r="BK222" s="47">
        <f>IFERROR(PIMExport!BK220*1,IFERROR(SUBSTITUTE(PIMExport!BK220,".",",")*1,PIMExport!BK220))</f>
        <v>0</v>
      </c>
      <c r="BL222" s="47">
        <f>IFERROR(PIMExport!BL220*1,IFERROR(SUBSTITUTE(PIMExport!BL220,".",",")*1,PIMExport!BL220))</f>
        <v>0</v>
      </c>
      <c r="BM222" s="47">
        <f>IFERROR(PIMExport!BM220*1,IFERROR(SUBSTITUTE(PIMExport!BM220,".",",")*1,PIMExport!BM220))</f>
        <v>0</v>
      </c>
      <c r="BN222" s="47">
        <f>IFERROR(PIMExport!BN220*1,IFERROR(SUBSTITUTE(PIMExport!BN220,".",",")*1,PIMExport!BN220))</f>
        <v>0</v>
      </c>
      <c r="BO222" s="47">
        <f>IFERROR(PIMExport!BO220*1,IFERROR(SUBSTITUTE(PIMExport!BO220,".",",")*1,PIMExport!BO220))</f>
        <v>0</v>
      </c>
      <c r="BP222" s="47">
        <f>IFERROR(PIMExport!BP220*1,IFERROR(SUBSTITUTE(PIMExport!BP220,".",",")*1,PIMExport!BP220))</f>
        <v>0</v>
      </c>
      <c r="BQ222" s="47">
        <f>IFERROR(PIMExport!BQ220*1,IFERROR(SUBSTITUTE(PIMExport!BQ220,".",",")*1,PIMExport!BQ220))</f>
        <v>0</v>
      </c>
      <c r="BR222" s="47">
        <f>IFERROR(PIMExport!BR220*1,IFERROR(SUBSTITUTE(PIMExport!BR220,".",",")*1,PIMExport!BR220))</f>
        <v>0</v>
      </c>
      <c r="BS222" s="47">
        <f>IFERROR(PIMExport!BS220*1,IFERROR(SUBSTITUTE(PIMExport!BS220,".",",")*1,PIMExport!BS220))</f>
        <v>0</v>
      </c>
      <c r="BT222" s="47">
        <f>IFERROR(PIMExport!BT220*1,IFERROR(SUBSTITUTE(PIMExport!BT220,".",",")*1,PIMExport!BT220))</f>
        <v>0</v>
      </c>
      <c r="BU222" s="47">
        <f>IFERROR(PIMExport!BU220*1,IFERROR(SUBSTITUTE(PIMExport!BU220,".",",")*1,PIMExport!BU220))</f>
        <v>0</v>
      </c>
      <c r="BV222" s="47">
        <f>IFERROR(PIMExport!BV220*1,IFERROR(SUBSTITUTE(PIMExport!BV220,".",",")*1,PIMExport!BV220))</f>
        <v>0</v>
      </c>
      <c r="BW222" s="47">
        <f>IFERROR(PIMExport!BW220*1,IFERROR(SUBSTITUTE(PIMExport!BW220,".",",")*1,PIMExport!BW220))</f>
        <v>0</v>
      </c>
      <c r="BX222" s="47">
        <f>IFERROR(PIMExport!BX220*1,IFERROR(SUBSTITUTE(PIMExport!BX220,".",",")*1,PIMExport!BX220))</f>
        <v>0</v>
      </c>
      <c r="BY222" s="47">
        <f>IFERROR(PIMExport!BY220*1,IFERROR(SUBSTITUTE(PIMExport!BY220,".",",")*1,PIMExport!BY220))</f>
        <v>0</v>
      </c>
      <c r="BZ222" s="47">
        <f>IFERROR(PIMExport!BZ220*1,IFERROR(SUBSTITUTE(PIMExport!BZ220,".",",")*1,PIMExport!BZ220))</f>
        <v>0</v>
      </c>
      <c r="CA222" s="47">
        <f>IFERROR(PIMExport!CA220*1,IFERROR(SUBSTITUTE(PIMExport!CA220,".",",")*1,PIMExport!CA220))</f>
        <v>0</v>
      </c>
      <c r="CB222" s="47">
        <f>IFERROR(PIMExport!CB220*1,IFERROR(SUBSTITUTE(PIMExport!CB220,".",",")*1,PIMExport!CB220))</f>
        <v>0</v>
      </c>
      <c r="CC222" s="47">
        <f>IFERROR(PIMExport!CC220*1,IFERROR(SUBSTITUTE(PIMExport!CC220,".",",")*1,PIMExport!CC220))</f>
        <v>0</v>
      </c>
      <c r="CD222" s="47">
        <f>IFERROR(PIMExport!CD220*1,IFERROR(SUBSTITUTE(PIMExport!CD220,".",",")*1,PIMExport!CD220))</f>
        <v>0</v>
      </c>
      <c r="CE222" s="47">
        <f>IFERROR(PIMExport!CE220*1,IFERROR(SUBSTITUTE(PIMExport!CE220,".",",")*1,PIMExport!CE220))</f>
        <v>0</v>
      </c>
      <c r="CF222" s="47">
        <f>IFERROR(PIMExport!CF220*1,IFERROR(SUBSTITUTE(PIMExport!CF220,".",",")*1,PIMExport!CF220))</f>
        <v>0</v>
      </c>
      <c r="CG222" s="47">
        <f>IFERROR(PIMExport!CG220*1,IFERROR(SUBSTITUTE(PIMExport!CG220,".",",")*1,PIMExport!CG220))</f>
        <v>0</v>
      </c>
      <c r="CH222" s="47">
        <f>IFERROR(PIMExport!CH220*1,IFERROR(SUBSTITUTE(PIMExport!CH220,".",",")*1,PIMExport!CH220))</f>
        <v>0</v>
      </c>
      <c r="CI222" s="47">
        <f>IFERROR(PIMExport!CI220*1,IFERROR(SUBSTITUTE(PIMExport!CI220,".",",")*1,PIMExport!CI220))</f>
        <v>0</v>
      </c>
      <c r="CJ222" s="47">
        <f>IFERROR(PIMExport!CJ220*1,IFERROR(SUBSTITUTE(PIMExport!CJ220,".",",")*1,PIMExport!CJ220))</f>
        <v>0</v>
      </c>
      <c r="CK222" s="47">
        <f>IFERROR(PIMExport!CK220*1,IFERROR(SUBSTITUTE(PIMExport!CK220,".",",")*1,PIMExport!CK220))</f>
        <v>0</v>
      </c>
      <c r="CL222" s="47">
        <f>IFERROR(PIMExport!CL220*1,IFERROR(SUBSTITUTE(PIMExport!CL220,".",",")*1,PIMExport!CL220))</f>
        <v>0</v>
      </c>
      <c r="CM222" s="47">
        <f>IFERROR(PIMExport!CM220*1,IFERROR(SUBSTITUTE(PIMExport!CM220,".",",")*1,PIMExport!CM220))</f>
        <v>0</v>
      </c>
      <c r="CN222" s="47">
        <f>IFERROR(PIMExport!CN220*1,IFERROR(SUBSTITUTE(PIMExport!CN220,".",",")*1,PIMExport!CN220))</f>
        <v>0</v>
      </c>
      <c r="CO222" s="47">
        <f>IFERROR(PIMExport!CO220*1,IFERROR(SUBSTITUTE(PIMExport!CO220,".",",")*1,PIMExport!CO220))</f>
        <v>0</v>
      </c>
      <c r="CP222" s="47">
        <f>IFERROR(PIMExport!CP220*1,IFERROR(SUBSTITUTE(PIMExport!CP220,".",",")*1,PIMExport!CP220))</f>
        <v>0</v>
      </c>
      <c r="CQ222" s="47">
        <f>IFERROR(PIMExport!CQ220*1,IFERROR(SUBSTITUTE(PIMExport!CQ220,".",",")*1,PIMExport!CQ220))</f>
        <v>0</v>
      </c>
      <c r="CR222" s="47">
        <f>IFERROR(PIMExport!CR220*1,IFERROR(SUBSTITUTE(PIMExport!CR220,".",",")*1,PIMExport!CR220))</f>
        <v>0</v>
      </c>
      <c r="CS222" s="47">
        <f>IFERROR(PIMExport!CS220*1,IFERROR(SUBSTITUTE(PIMExport!CS220,".",",")*1,PIMExport!CS220))</f>
        <v>0</v>
      </c>
      <c r="CT222" s="47">
        <f>IFERROR(PIMExport!CT220*1,IFERROR(SUBSTITUTE(PIMExport!CT220,".",",")*1,PIMExport!CT220))</f>
        <v>0</v>
      </c>
      <c r="CU222" s="47">
        <f>IFERROR(PIMExport!CU220*1,IFERROR(SUBSTITUTE(PIMExport!CU220,".",",")*1,PIMExport!CU220))</f>
        <v>130</v>
      </c>
      <c r="CV222" s="47">
        <f>IFERROR(PIMExport!CV220*1,IFERROR(SUBSTITUTE(PIMExport!CV220,".",",")*1,PIMExport!CV220))</f>
        <v>0</v>
      </c>
      <c r="CW222" s="47">
        <f>IFERROR(PIMExport!CW220*1,IFERROR(SUBSTITUTE(PIMExport!CW220,".",",")*1,PIMExport!CW220))</f>
        <v>0</v>
      </c>
      <c r="CX222" s="47">
        <f>IFERROR(PIMExport!CX220*1,IFERROR(SUBSTITUTE(PIMExport!CX220,".",",")*1,PIMExport!CX220))</f>
        <v>0</v>
      </c>
      <c r="CY222" s="47">
        <f>IFERROR(PIMExport!CY220*1,IFERROR(SUBSTITUTE(PIMExport!CY220,".",",")*1,PIMExport!CY220))</f>
        <v>0</v>
      </c>
      <c r="CZ222" s="47">
        <f>IFERROR(PIMExport!CZ220*1,IFERROR(SUBSTITUTE(PIMExport!CZ220,".",",")*1,PIMExport!CZ220))</f>
        <v>0</v>
      </c>
      <c r="DA222" s="47">
        <f>IFERROR(PIMExport!DA220*1,IFERROR(SUBSTITUTE(PIMExport!DA220,".",",")*1,PIMExport!DA220))</f>
        <v>300</v>
      </c>
      <c r="DB222" s="47">
        <f>IFERROR(PIMExport!DB220*1,IFERROR(SUBSTITUTE(PIMExport!DB220,".",",")*1,PIMExport!DB220))</f>
        <v>166</v>
      </c>
      <c r="DC222" s="47">
        <f>IFERROR(PIMExport!DC220*1,IFERROR(SUBSTITUTE(PIMExport!DC220,".",",")*1,PIMExport!DC220))</f>
        <v>0</v>
      </c>
      <c r="DD222" s="47">
        <f>IFERROR(PIMExport!DD220*1,IFERROR(SUBSTITUTE(PIMExport!DD220,".",",")*1,PIMExport!DD220))</f>
        <v>0</v>
      </c>
      <c r="DE222" s="47">
        <f>IFERROR(PIMExport!DE220*1,IFERROR(SUBSTITUTE(PIMExport!DE220,".",",")*1,PIMExport!DE220))</f>
        <v>0</v>
      </c>
      <c r="DF222" s="47">
        <f>IFERROR(PIMExport!DF220*1,IFERROR(SUBSTITUTE(PIMExport!DF220,".",",")*1,PIMExport!DF220))</f>
        <v>0</v>
      </c>
      <c r="DG222" s="47">
        <f>IFERROR(PIMExport!DG220*1,IFERROR(SUBSTITUTE(PIMExport!DG220,".",",")*1,PIMExport!DG220))</f>
        <v>0</v>
      </c>
      <c r="DH222" s="47" t="str">
        <f>IFERROR(PIMExport!DH220*1,IFERROR(SUBSTITUTE(PIMExport!DH220,".",",")*1,PIMExport!DH220))</f>
        <v>Equal to or better than 0.100 mm</v>
      </c>
      <c r="DI222" s="47" t="str">
        <f>IFERROR(PIMExport!DI220*1,IFERROR(SUBSTITUTE(PIMExport!DI220,".",",")*1,PIMExport!DI220))</f>
        <v>STD5-40</v>
      </c>
      <c r="DJ222" s="47" t="str">
        <f>IFERROR(PIMExport!DJ220*1,IFERROR(SUBSTITUTE(PIMExport!DJ220,".",",")*1,PIMExport!DJ220))</f>
        <v>86 x 75 mm</v>
      </c>
      <c r="DK222" s="47">
        <f>IFERROR(PIMExport!DK220*1,IFERROR(SUBSTITUTE(PIMExport!DK220,".",",")*1,PIMExport!DK220))</f>
        <v>0</v>
      </c>
      <c r="DL222" s="47">
        <f>IFERROR(PIMExport!DL220*1,IFERROR(SUBSTITUTE(PIMExport!DL220,".",",")*1,PIMExport!DL220))</f>
        <v>468</v>
      </c>
      <c r="DM222" s="47">
        <f>IFERROR(PIMExport!DM220*1,IFERROR(SUBSTITUTE(PIMExport!DM220,".",",")*1,PIMExport!DM220))</f>
        <v>12315</v>
      </c>
      <c r="DN222" s="47">
        <f>IFERROR(PIMExport!DN220*1,IFERROR(SUBSTITUTE(PIMExport!DN220,".",",")*1,PIMExport!DN220))</f>
        <v>0</v>
      </c>
      <c r="DO222" s="47">
        <f>IFERROR(PIMExport!DO220*1,IFERROR(SUBSTITUTE(PIMExport!DO220,".",",")*1,PIMExport!DO220))</f>
        <v>0</v>
      </c>
    </row>
    <row r="223" spans="1:119">
      <c r="A223" s="47" t="str">
        <f>IFERROR(PIMExport!A221*1,IFERROR(SUBSTITUTE(PIMExport!A221,".",",")*1,PIMExport!A221))</f>
        <v>MF10B176N</v>
      </c>
      <c r="B223" s="47" t="str">
        <f>IFERROR(PIMExport!B221*1,IFERROR(SUBSTITUTE(PIMExport!B221,".",",")*1,PIMExport!B221))</f>
        <v>Belt</v>
      </c>
      <c r="C223" s="47" t="str">
        <f>IFERROR(PIMExport!C221*1,IFERROR(SUBSTITUTE(PIMExport!C221,".",",")*1,PIMExport!C221))</f>
        <v>Ball Guide</v>
      </c>
      <c r="D223" s="47">
        <f>IFERROR(PIMExport!D221*1,IFERROR(SUBSTITUTE(PIMExport!D221,".",",")*1,PIMExport!D221))</f>
        <v>11900</v>
      </c>
      <c r="E223" s="47">
        <f>IFERROR(PIMExport!E221*1,IFERROR(SUBSTITUTE(PIMExport!E221,".",",")*1,PIMExport!E221))</f>
        <v>2.2000000000000002</v>
      </c>
      <c r="F223" s="47">
        <f>IFERROR(PIMExport!F221*1,IFERROR(SUBSTITUTE(PIMExport!F221,".",",")*1,PIMExport!F221))</f>
        <v>0</v>
      </c>
      <c r="G223" s="47">
        <f>IFERROR(PIMExport!G221*1,IFERROR(SUBSTITUTE(PIMExport!G221,".",",")*1,PIMExport!G221))</f>
        <v>11.61</v>
      </c>
      <c r="H223" s="47">
        <f>IFERROR(PIMExport!H221*1,IFERROR(SUBSTITUTE(PIMExport!H221,".",",")*1,PIMExport!H221))</f>
        <v>1.43</v>
      </c>
      <c r="I223" s="47">
        <f>IFERROR(PIMExport!I221*1,IFERROR(SUBSTITUTE(PIMExport!I221,".",",")*1,PIMExport!I221))</f>
        <v>140</v>
      </c>
      <c r="J223" s="47">
        <f>IFERROR(PIMExport!J221*1,IFERROR(SUBSTITUTE(PIMExport!J221,".",",")*1,PIMExport!J221))</f>
        <v>22</v>
      </c>
      <c r="K223" s="47">
        <f>IFERROR(PIMExport!K221*1,IFERROR(SUBSTITUTE(PIMExport!K221,".",",")*1,PIMExport!K221))</f>
        <v>69</v>
      </c>
      <c r="L223" s="47">
        <f>IFERROR(PIMExport!L221*1,IFERROR(SUBSTITUTE(PIMExport!L221,".",",")*1,PIMExport!L221))</f>
        <v>1.63E-4</v>
      </c>
      <c r="M223" s="47">
        <f>IFERROR(PIMExport!M221*1,IFERROR(SUBSTITUTE(PIMExport!M221,".",",")*1,PIMExport!M221))</f>
        <v>0.9</v>
      </c>
      <c r="N223" s="47">
        <f>IFERROR(PIMExport!N221*1,IFERROR(SUBSTITUTE(PIMExport!N221,".",",")*1,PIMExport!N221))</f>
        <v>99999</v>
      </c>
      <c r="O223" s="47">
        <f>IFERROR(PIMExport!O221*1,IFERROR(SUBSTITUTE(PIMExport!O221,".",",")*1,PIMExport!O221))</f>
        <v>99999</v>
      </c>
      <c r="P223" s="47">
        <f>IFERROR(PIMExport!P221*1,IFERROR(SUBSTITUTE(PIMExport!P221,".",",")*1,PIMExport!P221))</f>
        <v>150</v>
      </c>
      <c r="Q223" s="47">
        <f>IFERROR(PIMExport!Q221*1,IFERROR(SUBSTITUTE(PIMExport!Q221,".",",")*1,PIMExport!Q221))</f>
        <v>1.6</v>
      </c>
      <c r="R223" s="47">
        <f>IFERROR(PIMExport!R221*1,IFERROR(SUBSTITUTE(PIMExport!R221,".",",")*1,PIMExport!R221))</f>
        <v>1.6</v>
      </c>
      <c r="S223" s="47">
        <f>IFERROR(PIMExport!S221*1,IFERROR(SUBSTITUTE(PIMExport!S221,".",",")*1,PIMExport!S221))</f>
        <v>1.6</v>
      </c>
      <c r="T223" s="47">
        <f>IFERROR(PIMExport!T221*1,IFERROR(SUBSTITUTE(PIMExport!T221,".",",")*1,PIMExport!T221))</f>
        <v>2</v>
      </c>
      <c r="U223" s="47">
        <f>IFERROR(PIMExport!U221*1,IFERROR(SUBSTITUTE(PIMExport!U221,".",",")*1,PIMExport!U221))</f>
        <v>0.02</v>
      </c>
      <c r="V223" s="47">
        <f>IFERROR(PIMExport!V221*1,IFERROR(SUBSTITUTE(PIMExport!V221,".",",")*1,PIMExport!V221))</f>
        <v>0</v>
      </c>
      <c r="W223" s="47">
        <f>IFERROR(PIMExport!W221*1,IFERROR(SUBSTITUTE(PIMExport!W221,".",",")*1,PIMExport!W221))</f>
        <v>2.5</v>
      </c>
      <c r="X223" s="47">
        <f>IFERROR(PIMExport!X221*1,IFERROR(SUBSTITUTE(PIMExport!X221,".",",")*1,PIMExport!X221))</f>
        <v>0</v>
      </c>
      <c r="Y223" s="47">
        <f>IFERROR(PIMExport!Y221*1,IFERROR(SUBSTITUTE(PIMExport!Y221,".",",")*1,PIMExport!Y221))</f>
        <v>1250</v>
      </c>
      <c r="Z223" s="47">
        <f>IFERROR(PIMExport!Z221*1,IFERROR(SUBSTITUTE(PIMExport!Z221,".",",")*1,PIMExport!Z221))</f>
        <v>625</v>
      </c>
      <c r="AA223" s="47">
        <f>IFERROR(PIMExport!AA221*1,IFERROR(SUBSTITUTE(PIMExport!AA221,".",",")*1,PIMExport!AA221))</f>
        <v>0</v>
      </c>
      <c r="AB223" s="47">
        <f>IFERROR(PIMExport!AB221*1,IFERROR(SUBSTITUTE(PIMExport!AB221,".",",")*1,PIMExport!AB221))</f>
        <v>0</v>
      </c>
      <c r="AC223" s="47">
        <f>IFERROR(PIMExport!AC221*1,IFERROR(SUBSTITUTE(PIMExport!AC221,".",",")*1,PIMExport!AC221))</f>
        <v>0</v>
      </c>
      <c r="AD223" s="47">
        <f>IFERROR(PIMExport!AD221*1,IFERROR(SUBSTITUTE(PIMExport!AD221,".",",")*1,PIMExport!AD221))</f>
        <v>0</v>
      </c>
      <c r="AE223" s="47">
        <f>IFERROR(PIMExport!AE221*1,IFERROR(SUBSTITUTE(PIMExport!AE221,".",",")*1,PIMExport!AE221))</f>
        <v>4000</v>
      </c>
      <c r="AF223" s="47">
        <f>IFERROR(PIMExport!AF221*1,IFERROR(SUBSTITUTE(PIMExport!AF221,".",",")*1,PIMExport!AF221))</f>
        <v>4000</v>
      </c>
      <c r="AG223" s="47">
        <f>IFERROR(PIMExport!AG221*1,IFERROR(SUBSTITUTE(PIMExport!AG221,".",",")*1,PIMExport!AG221))</f>
        <v>43</v>
      </c>
      <c r="AH223" s="47">
        <f>IFERROR(PIMExport!AH221*1,IFERROR(SUBSTITUTE(PIMExport!AH221,".",",")*1,PIMExport!AH221))</f>
        <v>280</v>
      </c>
      <c r="AI223" s="47">
        <f>IFERROR(PIMExport!AI221*1,IFERROR(SUBSTITUTE(PIMExport!AI221,".",",")*1,PIMExport!AI221))</f>
        <v>280</v>
      </c>
      <c r="AJ223" s="47">
        <f>IFERROR(PIMExport!AJ221*1,IFERROR(SUBSTITUTE(PIMExport!AJ221,".",",")*1,PIMExport!AJ221))</f>
        <v>0</v>
      </c>
      <c r="AK223" s="47">
        <f>IFERROR(PIMExport!AK221*1,IFERROR(SUBSTITUTE(PIMExport!AK221,".",",")*1,PIMExport!AK221))</f>
        <v>0</v>
      </c>
      <c r="AL223" s="47">
        <f>IFERROR(PIMExport!AL221*1,IFERROR(SUBSTITUTE(PIMExport!AL221,".",",")*1,PIMExport!AL221))</f>
        <v>4.99</v>
      </c>
      <c r="AM223" s="47">
        <f>IFERROR(PIMExport!AM221*1,IFERROR(SUBSTITUTE(PIMExport!AM221,".",",")*1,PIMExport!AM221))</f>
        <v>40</v>
      </c>
      <c r="AN223" s="47">
        <f>IFERROR(PIMExport!AN221*1,IFERROR(SUBSTITUTE(PIMExport!AN221,".",",")*1,PIMExport!AN221))</f>
        <v>1</v>
      </c>
      <c r="AO223" s="47">
        <f>IFERROR(PIMExport!AO221*1,IFERROR(SUBSTITUTE(PIMExport!AO221,".",",")*1,PIMExport!AO221))</f>
        <v>41000</v>
      </c>
      <c r="AP223" s="47">
        <f>IFERROR(PIMExport!AP221*1,IFERROR(SUBSTITUTE(PIMExport!AP221,".",",")*1,PIMExport!AP221))</f>
        <v>0</v>
      </c>
      <c r="AQ223" s="47">
        <f>IFERROR(PIMExport!AQ221*1,IFERROR(SUBSTITUTE(PIMExport!AQ221,".",",")*1,PIMExport!AQ221))</f>
        <v>0</v>
      </c>
      <c r="AR223" s="47">
        <f>IFERROR(PIMExport!AR221*1,IFERROR(SUBSTITUTE(PIMExport!AR221,".",",")*1,PIMExport!AR221))</f>
        <v>0</v>
      </c>
      <c r="AS223" s="47">
        <f>IFERROR(PIMExport!AS221*1,IFERROR(SUBSTITUTE(PIMExport!AS221,".",",")*1,PIMExport!AS221))</f>
        <v>0</v>
      </c>
      <c r="AT223" s="47">
        <f>IFERROR(PIMExport!AT221*1,IFERROR(SUBSTITUTE(PIMExport!AT221,".",",")*1,PIMExport!AT221))</f>
        <v>0</v>
      </c>
      <c r="AU223" s="47">
        <f>IFERROR(PIMExport!AU221*1,IFERROR(SUBSTITUTE(PIMExport!AU221,".",",")*1,PIMExport!AU221))</f>
        <v>0</v>
      </c>
      <c r="AV223" s="47">
        <f>IFERROR(PIMExport!AV221*1,IFERROR(SUBSTITUTE(PIMExport!AV221,".",",")*1,PIMExport!AV221))</f>
        <v>0</v>
      </c>
      <c r="AW223" s="47">
        <f>IFERROR(PIMExport!AW221*1,IFERROR(SUBSTITUTE(PIMExport!AW221,".",",")*1,PIMExport!AW221))</f>
        <v>0</v>
      </c>
      <c r="AX223" s="47">
        <f>IFERROR(PIMExport!AX221*1,IFERROR(SUBSTITUTE(PIMExport!AX221,".",",")*1,PIMExport!AX221))</f>
        <v>1250</v>
      </c>
      <c r="AY223" s="47">
        <f>IFERROR(PIMExport!AY221*1,IFERROR(SUBSTITUTE(PIMExport!AY221,".",",")*1,PIMExport!AY221))</f>
        <v>0.31</v>
      </c>
      <c r="AZ223" s="47">
        <f>IFERROR(PIMExport!AZ221*1,IFERROR(SUBSTITUTE(PIMExport!AZ221,".",",")*1,PIMExport!AZ221))</f>
        <v>14800</v>
      </c>
      <c r="BA223" s="47">
        <f>IFERROR(PIMExport!BA221*1,IFERROR(SUBSTITUTE(PIMExport!BA221,".",",")*1,PIMExport!BA221))</f>
        <v>9950</v>
      </c>
      <c r="BB223" s="47">
        <f>IFERROR(PIMExport!BB221*1,IFERROR(SUBSTITUTE(PIMExport!BB221,".",",")*1,PIMExport!BB221))</f>
        <v>56.02</v>
      </c>
      <c r="BC223" s="47">
        <f>IFERROR(PIMExport!BC221*1,IFERROR(SUBSTITUTE(PIMExport!BC221,".",",")*1,PIMExport!BC221))</f>
        <v>56.02</v>
      </c>
      <c r="BD223" s="47">
        <f>IFERROR(PIMExport!BD221*1,IFERROR(SUBSTITUTE(PIMExport!BD221,".",",")*1,PIMExport!BD221))</f>
        <v>90</v>
      </c>
      <c r="BE223" s="47">
        <f>IFERROR(PIMExport!BE221*1,IFERROR(SUBSTITUTE(PIMExport!BE221,".",",")*1,PIMExport!BE221))</f>
        <v>55</v>
      </c>
      <c r="BF223" s="47">
        <f>IFERROR(PIMExport!BF221*1,IFERROR(SUBSTITUTE(PIMExport!BF221,".",",")*1,PIMExport!BF221))</f>
        <v>56</v>
      </c>
      <c r="BG223" s="47">
        <f>IFERROR(PIMExport!BG221*1,IFERROR(SUBSTITUTE(PIMExport!BG221,".",",")*1,PIMExport!BG221))</f>
        <v>405</v>
      </c>
      <c r="BH223" s="47">
        <f>IFERROR(PIMExport!BH221*1,IFERROR(SUBSTITUTE(PIMExport!BH221,".",",")*1,PIMExport!BH221))</f>
        <v>0</v>
      </c>
      <c r="BI223" s="47">
        <f>IFERROR(PIMExport!BI221*1,IFERROR(SUBSTITUTE(PIMExport!BI221,".",",")*1,PIMExport!BI221))</f>
        <v>0</v>
      </c>
      <c r="BJ223" s="47">
        <f>IFERROR(PIMExport!BJ221*1,IFERROR(SUBSTITUTE(PIMExport!BJ221,".",",")*1,PIMExport!BJ221))</f>
        <v>0</v>
      </c>
      <c r="BK223" s="47">
        <f>IFERROR(PIMExport!BK221*1,IFERROR(SUBSTITUTE(PIMExport!BK221,".",",")*1,PIMExport!BK221))</f>
        <v>0</v>
      </c>
      <c r="BL223" s="47">
        <f>IFERROR(PIMExport!BL221*1,IFERROR(SUBSTITUTE(PIMExport!BL221,".",",")*1,PIMExport!BL221))</f>
        <v>0</v>
      </c>
      <c r="BM223" s="47">
        <f>IFERROR(PIMExport!BM221*1,IFERROR(SUBSTITUTE(PIMExport!BM221,".",",")*1,PIMExport!BM221))</f>
        <v>0</v>
      </c>
      <c r="BN223" s="47">
        <f>IFERROR(PIMExport!BN221*1,IFERROR(SUBSTITUTE(PIMExport!BN221,".",",")*1,PIMExport!BN221))</f>
        <v>0</v>
      </c>
      <c r="BO223" s="47">
        <f>IFERROR(PIMExport!BO221*1,IFERROR(SUBSTITUTE(PIMExport!BO221,".",",")*1,PIMExport!BO221))</f>
        <v>0</v>
      </c>
      <c r="BP223" s="47">
        <f>IFERROR(PIMExport!BP221*1,IFERROR(SUBSTITUTE(PIMExport!BP221,".",",")*1,PIMExport!BP221))</f>
        <v>0</v>
      </c>
      <c r="BQ223" s="47">
        <f>IFERROR(PIMExport!BQ221*1,IFERROR(SUBSTITUTE(PIMExport!BQ221,".",",")*1,PIMExport!BQ221))</f>
        <v>0</v>
      </c>
      <c r="BR223" s="47">
        <f>IFERROR(PIMExport!BR221*1,IFERROR(SUBSTITUTE(PIMExport!BR221,".",",")*1,PIMExport!BR221))</f>
        <v>0</v>
      </c>
      <c r="BS223" s="47">
        <f>IFERROR(PIMExport!BS221*1,IFERROR(SUBSTITUTE(PIMExport!BS221,".",",")*1,PIMExport!BS221))</f>
        <v>0</v>
      </c>
      <c r="BT223" s="47">
        <f>IFERROR(PIMExport!BT221*1,IFERROR(SUBSTITUTE(PIMExport!BT221,".",",")*1,PIMExport!BT221))</f>
        <v>0</v>
      </c>
      <c r="BU223" s="47">
        <f>IFERROR(PIMExport!BU221*1,IFERROR(SUBSTITUTE(PIMExport!BU221,".",",")*1,PIMExport!BU221))</f>
        <v>0</v>
      </c>
      <c r="BV223" s="47">
        <f>IFERROR(PIMExport!BV221*1,IFERROR(SUBSTITUTE(PIMExport!BV221,".",",")*1,PIMExport!BV221))</f>
        <v>0</v>
      </c>
      <c r="BW223" s="47">
        <f>IFERROR(PIMExport!BW221*1,IFERROR(SUBSTITUTE(PIMExport!BW221,".",",")*1,PIMExport!BW221))</f>
        <v>0</v>
      </c>
      <c r="BX223" s="47">
        <f>IFERROR(PIMExport!BX221*1,IFERROR(SUBSTITUTE(PIMExport!BX221,".",",")*1,PIMExport!BX221))</f>
        <v>0</v>
      </c>
      <c r="BY223" s="47">
        <f>IFERROR(PIMExport!BY221*1,IFERROR(SUBSTITUTE(PIMExport!BY221,".",",")*1,PIMExport!BY221))</f>
        <v>0</v>
      </c>
      <c r="BZ223" s="47">
        <f>IFERROR(PIMExport!BZ221*1,IFERROR(SUBSTITUTE(PIMExport!BZ221,".",",")*1,PIMExport!BZ221))</f>
        <v>0</v>
      </c>
      <c r="CA223" s="47">
        <f>IFERROR(PIMExport!CA221*1,IFERROR(SUBSTITUTE(PIMExport!CA221,".",",")*1,PIMExport!CA221))</f>
        <v>0</v>
      </c>
      <c r="CB223" s="47">
        <f>IFERROR(PIMExport!CB221*1,IFERROR(SUBSTITUTE(PIMExport!CB221,".",",")*1,PIMExport!CB221))</f>
        <v>0</v>
      </c>
      <c r="CC223" s="47">
        <f>IFERROR(PIMExport!CC221*1,IFERROR(SUBSTITUTE(PIMExport!CC221,".",",")*1,PIMExport!CC221))</f>
        <v>0</v>
      </c>
      <c r="CD223" s="47">
        <f>IFERROR(PIMExport!CD221*1,IFERROR(SUBSTITUTE(PIMExport!CD221,".",",")*1,PIMExport!CD221))</f>
        <v>0</v>
      </c>
      <c r="CE223" s="47">
        <f>IFERROR(PIMExport!CE221*1,IFERROR(SUBSTITUTE(PIMExport!CE221,".",",")*1,PIMExport!CE221))</f>
        <v>0</v>
      </c>
      <c r="CF223" s="47">
        <f>IFERROR(PIMExport!CF221*1,IFERROR(SUBSTITUTE(PIMExport!CF221,".",",")*1,PIMExport!CF221))</f>
        <v>0</v>
      </c>
      <c r="CG223" s="47">
        <f>IFERROR(PIMExport!CG221*1,IFERROR(SUBSTITUTE(PIMExport!CG221,".",",")*1,PIMExport!CG221))</f>
        <v>0</v>
      </c>
      <c r="CH223" s="47">
        <f>IFERROR(PIMExport!CH221*1,IFERROR(SUBSTITUTE(PIMExport!CH221,".",",")*1,PIMExport!CH221))</f>
        <v>0</v>
      </c>
      <c r="CI223" s="47">
        <f>IFERROR(PIMExport!CI221*1,IFERROR(SUBSTITUTE(PIMExport!CI221,".",",")*1,PIMExport!CI221))</f>
        <v>0</v>
      </c>
      <c r="CJ223" s="47">
        <f>IFERROR(PIMExport!CJ221*1,IFERROR(SUBSTITUTE(PIMExport!CJ221,".",",")*1,PIMExport!CJ221))</f>
        <v>0</v>
      </c>
      <c r="CK223" s="47">
        <f>IFERROR(PIMExport!CK221*1,IFERROR(SUBSTITUTE(PIMExport!CK221,".",",")*1,PIMExport!CK221))</f>
        <v>0</v>
      </c>
      <c r="CL223" s="47">
        <f>IFERROR(PIMExport!CL221*1,IFERROR(SUBSTITUTE(PIMExport!CL221,".",",")*1,PIMExport!CL221))</f>
        <v>0</v>
      </c>
      <c r="CM223" s="47">
        <f>IFERROR(PIMExport!CM221*1,IFERROR(SUBSTITUTE(PIMExport!CM221,".",",")*1,PIMExport!CM221))</f>
        <v>0</v>
      </c>
      <c r="CN223" s="47">
        <f>IFERROR(PIMExport!CN221*1,IFERROR(SUBSTITUTE(PIMExport!CN221,".",",")*1,PIMExport!CN221))</f>
        <v>0</v>
      </c>
      <c r="CO223" s="47">
        <f>IFERROR(PIMExport!CO221*1,IFERROR(SUBSTITUTE(PIMExport!CO221,".",",")*1,PIMExport!CO221))</f>
        <v>0</v>
      </c>
      <c r="CP223" s="47">
        <f>IFERROR(PIMExport!CP221*1,IFERROR(SUBSTITUTE(PIMExport!CP221,".",",")*1,PIMExport!CP221))</f>
        <v>0</v>
      </c>
      <c r="CQ223" s="47">
        <f>IFERROR(PIMExport!CQ221*1,IFERROR(SUBSTITUTE(PIMExport!CQ221,".",",")*1,PIMExport!CQ221))</f>
        <v>0</v>
      </c>
      <c r="CR223" s="47">
        <f>IFERROR(PIMExport!CR221*1,IFERROR(SUBSTITUTE(PIMExport!CR221,".",",")*1,PIMExport!CR221))</f>
        <v>0</v>
      </c>
      <c r="CS223" s="47">
        <f>IFERROR(PIMExport!CS221*1,IFERROR(SUBSTITUTE(PIMExport!CS221,".",",")*1,PIMExport!CS221))</f>
        <v>0</v>
      </c>
      <c r="CT223" s="47">
        <f>IFERROR(PIMExport!CT221*1,IFERROR(SUBSTITUTE(PIMExport!CT221,".",",")*1,PIMExport!CT221))</f>
        <v>0</v>
      </c>
      <c r="CU223" s="47">
        <f>IFERROR(PIMExport!CU221*1,IFERROR(SUBSTITUTE(PIMExport!CU221,".",",")*1,PIMExport!CU221))</f>
        <v>176</v>
      </c>
      <c r="CV223" s="47">
        <f>IFERROR(PIMExport!CV221*1,IFERROR(SUBSTITUTE(PIMExport!CV221,".",",")*1,PIMExport!CV221))</f>
        <v>0</v>
      </c>
      <c r="CW223" s="47">
        <f>IFERROR(PIMExport!CW221*1,IFERROR(SUBSTITUTE(PIMExport!CW221,".",",")*1,PIMExport!CW221))</f>
        <v>0</v>
      </c>
      <c r="CX223" s="47">
        <f>IFERROR(PIMExport!CX221*1,IFERROR(SUBSTITUTE(PIMExport!CX221,".",",")*1,PIMExport!CX221))</f>
        <v>0</v>
      </c>
      <c r="CY223" s="47">
        <f>IFERROR(PIMExport!CY221*1,IFERROR(SUBSTITUTE(PIMExport!CY221,".",",")*1,PIMExport!CY221))</f>
        <v>0</v>
      </c>
      <c r="CZ223" s="47">
        <f>IFERROR(PIMExport!CZ221*1,IFERROR(SUBSTITUTE(PIMExport!CZ221,".",",")*1,PIMExport!CZ221))</f>
        <v>0</v>
      </c>
      <c r="DA223" s="47">
        <f>IFERROR(PIMExport!DA221*1,IFERROR(SUBSTITUTE(PIMExport!DA221,".",",")*1,PIMExport!DA221))</f>
        <v>500</v>
      </c>
      <c r="DB223" s="47">
        <f>IFERROR(PIMExport!DB221*1,IFERROR(SUBSTITUTE(PIMExport!DB221,".",",")*1,PIMExport!DB221))</f>
        <v>267</v>
      </c>
      <c r="DC223" s="47">
        <f>IFERROR(PIMExport!DC221*1,IFERROR(SUBSTITUTE(PIMExport!DC221,".",",")*1,PIMExport!DC221))</f>
        <v>0</v>
      </c>
      <c r="DD223" s="47">
        <f>IFERROR(PIMExport!DD221*1,IFERROR(SUBSTITUTE(PIMExport!DD221,".",",")*1,PIMExport!DD221))</f>
        <v>0</v>
      </c>
      <c r="DE223" s="47">
        <f>IFERROR(PIMExport!DE221*1,IFERROR(SUBSTITUTE(PIMExport!DE221,".",",")*1,PIMExport!DE221))</f>
        <v>0</v>
      </c>
      <c r="DF223" s="47">
        <f>IFERROR(PIMExport!DF221*1,IFERROR(SUBSTITUTE(PIMExport!DF221,".",",")*1,PIMExport!DF221))</f>
        <v>0</v>
      </c>
      <c r="DG223" s="47">
        <f>IFERROR(PIMExport!DG221*1,IFERROR(SUBSTITUTE(PIMExport!DG221,".",",")*1,PIMExport!DG221))</f>
        <v>0</v>
      </c>
      <c r="DH223" s="47" t="str">
        <f>IFERROR(PIMExport!DH221*1,IFERROR(SUBSTITUTE(PIMExport!DH221,".",",")*1,PIMExport!DH221))</f>
        <v>Equal to or better than 0.100 mm</v>
      </c>
      <c r="DI223" s="47" t="str">
        <f>IFERROR(PIMExport!DI221*1,IFERROR(SUBSTITUTE(PIMExport!DI221,".",",")*1,PIMExport!DI221))</f>
        <v>STD8-50</v>
      </c>
      <c r="DJ223" s="47" t="str">
        <f>IFERROR(PIMExport!DJ221*1,IFERROR(SUBSTITUTE(PIMExport!DJ221,".",",")*1,PIMExport!DJ221))</f>
        <v>108 x 100 mm</v>
      </c>
      <c r="DK223" s="47">
        <f>IFERROR(PIMExport!DK221*1,IFERROR(SUBSTITUTE(PIMExport!DK221,".",",")*1,PIMExport!DK221))</f>
        <v>0</v>
      </c>
      <c r="DL223" s="47">
        <f>IFERROR(PIMExport!DL221*1,IFERROR(SUBSTITUTE(PIMExport!DL221,".",",")*1,PIMExport!DL221))</f>
        <v>306</v>
      </c>
      <c r="DM223" s="47">
        <f>IFERROR(PIMExport!DM221*1,IFERROR(SUBSTITUTE(PIMExport!DM221,".",",")*1,PIMExport!DM221))</f>
        <v>12405</v>
      </c>
      <c r="DN223" s="47">
        <f>IFERROR(PIMExport!DN221*1,IFERROR(SUBSTITUTE(PIMExport!DN221,".",",")*1,PIMExport!DN221))</f>
        <v>0</v>
      </c>
      <c r="DO223" s="47">
        <f>IFERROR(PIMExport!DO221*1,IFERROR(SUBSTITUTE(PIMExport!DO221,".",",")*1,PIMExport!DO221))</f>
        <v>0</v>
      </c>
    </row>
    <row r="224" spans="1:119">
      <c r="A224" s="47" t="str">
        <f>IFERROR(PIMExport!A222*1,IFERROR(SUBSTITUTE(PIMExport!A222,".",",")*1,PIMExport!A222))</f>
        <v>MF10B176Z350</v>
      </c>
      <c r="B224" s="47" t="str">
        <f>IFERROR(PIMExport!B222*1,IFERROR(SUBSTITUTE(PIMExport!B222,".",",")*1,PIMExport!B222))</f>
        <v>Belt</v>
      </c>
      <c r="C224" s="47" t="str">
        <f>IFERROR(PIMExport!C222*1,IFERROR(SUBSTITUTE(PIMExport!C222,".",",")*1,PIMExport!C222))</f>
        <v>Ball Guide</v>
      </c>
      <c r="D224" s="47">
        <f>IFERROR(PIMExport!D222*1,IFERROR(SUBSTITUTE(PIMExport!D222,".",",")*1,PIMExport!D222))</f>
        <v>11550</v>
      </c>
      <c r="E224" s="47">
        <f>IFERROR(PIMExport!E222*1,IFERROR(SUBSTITUTE(PIMExport!E222,".",",")*1,PIMExport!E222))</f>
        <v>2.2000000000000002</v>
      </c>
      <c r="F224" s="47">
        <f>IFERROR(PIMExport!F222*1,IFERROR(SUBSTITUTE(PIMExport!F222,".",",")*1,PIMExport!F222))</f>
        <v>0</v>
      </c>
      <c r="G224" s="47">
        <f>IFERROR(PIMExport!G222*1,IFERROR(SUBSTITUTE(PIMExport!G222,".",",")*1,PIMExport!G222))</f>
        <v>11.61</v>
      </c>
      <c r="H224" s="47">
        <f>IFERROR(PIMExport!H222*1,IFERROR(SUBSTITUTE(PIMExport!H222,".",",")*1,PIMExport!H222))</f>
        <v>1.43</v>
      </c>
      <c r="I224" s="47">
        <f>IFERROR(PIMExport!I222*1,IFERROR(SUBSTITUTE(PIMExport!I222,".",",")*1,PIMExport!I222))</f>
        <v>350</v>
      </c>
      <c r="J224" s="47">
        <f>IFERROR(PIMExport!J222*1,IFERROR(SUBSTITUTE(PIMExport!J222,".",",")*1,PIMExport!J222))</f>
        <v>22</v>
      </c>
      <c r="K224" s="47">
        <f>IFERROR(PIMExport!K222*1,IFERROR(SUBSTITUTE(PIMExport!K222,".",",")*1,PIMExport!K222))</f>
        <v>69</v>
      </c>
      <c r="L224" s="47">
        <f>IFERROR(PIMExport!L222*1,IFERROR(SUBSTITUTE(PIMExport!L222,".",",")*1,PIMExport!L222))</f>
        <v>1.63E-4</v>
      </c>
      <c r="M224" s="47">
        <f>IFERROR(PIMExport!M222*1,IFERROR(SUBSTITUTE(PIMExport!M222,".",",")*1,PIMExport!M222))</f>
        <v>0.9</v>
      </c>
      <c r="N224" s="47">
        <f>IFERROR(PIMExport!N222*1,IFERROR(SUBSTITUTE(PIMExport!N222,".",",")*1,PIMExport!N222))</f>
        <v>99999</v>
      </c>
      <c r="O224" s="47">
        <f>IFERROR(PIMExport!O222*1,IFERROR(SUBSTITUTE(PIMExport!O222,".",",")*1,PIMExport!O222))</f>
        <v>99999</v>
      </c>
      <c r="P224" s="47">
        <f>IFERROR(PIMExport!P222*1,IFERROR(SUBSTITUTE(PIMExport!P222,".",",")*1,PIMExport!P222))</f>
        <v>150</v>
      </c>
      <c r="Q224" s="47">
        <f>IFERROR(PIMExport!Q222*1,IFERROR(SUBSTITUTE(PIMExport!Q222,".",",")*1,PIMExport!Q222))</f>
        <v>1.6</v>
      </c>
      <c r="R224" s="47">
        <f>IFERROR(PIMExport!R222*1,IFERROR(SUBSTITUTE(PIMExport!R222,".",",")*1,PIMExport!R222))</f>
        <v>1.6</v>
      </c>
      <c r="S224" s="47">
        <f>IFERROR(PIMExport!S222*1,IFERROR(SUBSTITUTE(PIMExport!S222,".",",")*1,PIMExport!S222))</f>
        <v>1.6</v>
      </c>
      <c r="T224" s="47">
        <f>IFERROR(PIMExport!T222*1,IFERROR(SUBSTITUTE(PIMExport!T222,".",",")*1,PIMExport!T222))</f>
        <v>2</v>
      </c>
      <c r="U224" s="47">
        <f>IFERROR(PIMExport!U222*1,IFERROR(SUBSTITUTE(PIMExport!U222,".",",")*1,PIMExport!U222))</f>
        <v>0.02</v>
      </c>
      <c r="V224" s="47">
        <f>IFERROR(PIMExport!V222*1,IFERROR(SUBSTITUTE(PIMExport!V222,".",",")*1,PIMExport!V222))</f>
        <v>0</v>
      </c>
      <c r="W224" s="47">
        <f>IFERROR(PIMExport!W222*1,IFERROR(SUBSTITUTE(PIMExport!W222,".",",")*1,PIMExport!W222))</f>
        <v>2.5</v>
      </c>
      <c r="X224" s="47">
        <f>IFERROR(PIMExport!X222*1,IFERROR(SUBSTITUTE(PIMExport!X222,".",",")*1,PIMExport!X222))</f>
        <v>0</v>
      </c>
      <c r="Y224" s="47">
        <f>IFERROR(PIMExport!Y222*1,IFERROR(SUBSTITUTE(PIMExport!Y222,".",",")*1,PIMExport!Y222))</f>
        <v>1250</v>
      </c>
      <c r="Z224" s="47">
        <f>IFERROR(PIMExport!Z222*1,IFERROR(SUBSTITUTE(PIMExport!Z222,".",",")*1,PIMExport!Z222))</f>
        <v>625</v>
      </c>
      <c r="AA224" s="47">
        <f>IFERROR(PIMExport!AA222*1,IFERROR(SUBSTITUTE(PIMExport!AA222,".",",")*1,PIMExport!AA222))</f>
        <v>0</v>
      </c>
      <c r="AB224" s="47">
        <f>IFERROR(PIMExport!AB222*1,IFERROR(SUBSTITUTE(PIMExport!AB222,".",",")*1,PIMExport!AB222))</f>
        <v>0</v>
      </c>
      <c r="AC224" s="47">
        <f>IFERROR(PIMExport!AC222*1,IFERROR(SUBSTITUTE(PIMExport!AC222,".",",")*1,PIMExport!AC222))</f>
        <v>0</v>
      </c>
      <c r="AD224" s="47">
        <f>IFERROR(PIMExport!AD222*1,IFERROR(SUBSTITUTE(PIMExport!AD222,".",",")*1,PIMExport!AD222))</f>
        <v>0</v>
      </c>
      <c r="AE224" s="47">
        <f>IFERROR(PIMExport!AE222*1,IFERROR(SUBSTITUTE(PIMExport!AE222,".",",")*1,PIMExport!AE222))</f>
        <v>3000</v>
      </c>
      <c r="AF224" s="47">
        <f>IFERROR(PIMExport!AF222*1,IFERROR(SUBSTITUTE(PIMExport!AF222,".",",")*1,PIMExport!AF222))</f>
        <v>3000</v>
      </c>
      <c r="AG224" s="47">
        <f>IFERROR(PIMExport!AG222*1,IFERROR(SUBSTITUTE(PIMExport!AG222,".",",")*1,PIMExport!AG222))</f>
        <v>43</v>
      </c>
      <c r="AH224" s="47">
        <f>IFERROR(PIMExport!AH222*1,IFERROR(SUBSTITUTE(PIMExport!AH222,".",",")*1,PIMExport!AH222))</f>
        <v>0</v>
      </c>
      <c r="AI224" s="47">
        <f>IFERROR(PIMExport!AI222*1,IFERROR(SUBSTITUTE(PIMExport!AI222,".",",")*1,PIMExport!AI222))</f>
        <v>0</v>
      </c>
      <c r="AJ224" s="47">
        <f>IFERROR(PIMExport!AJ222*1,IFERROR(SUBSTITUTE(PIMExport!AJ222,".",",")*1,PIMExport!AJ222))</f>
        <v>3</v>
      </c>
      <c r="AK224" s="47">
        <f>IFERROR(PIMExport!AK222*1,IFERROR(SUBSTITUTE(PIMExport!AK222,".",",")*1,PIMExport!AK222))</f>
        <v>3</v>
      </c>
      <c r="AL224" s="47">
        <f>IFERROR(PIMExport!AL222*1,IFERROR(SUBSTITUTE(PIMExport!AL222,".",",")*1,PIMExport!AL222))</f>
        <v>4.99</v>
      </c>
      <c r="AM224" s="47">
        <f>IFERROR(PIMExport!AM222*1,IFERROR(SUBSTITUTE(PIMExport!AM222,".",",")*1,PIMExport!AM222))</f>
        <v>40</v>
      </c>
      <c r="AN224" s="47">
        <f>IFERROR(PIMExport!AN222*1,IFERROR(SUBSTITUTE(PIMExport!AN222,".",",")*1,PIMExport!AN222))</f>
        <v>2</v>
      </c>
      <c r="AO224" s="47">
        <f>IFERROR(PIMExport!AO222*1,IFERROR(SUBSTITUTE(PIMExport!AO222,".",",")*1,PIMExport!AO222))</f>
        <v>41000</v>
      </c>
      <c r="AP224" s="47">
        <f>IFERROR(PIMExport!AP222*1,IFERROR(SUBSTITUTE(PIMExport!AP222,".",",")*1,PIMExport!AP222))</f>
        <v>0</v>
      </c>
      <c r="AQ224" s="47">
        <f>IFERROR(PIMExport!AQ222*1,IFERROR(SUBSTITUTE(PIMExport!AQ222,".",",")*1,PIMExport!AQ222))</f>
        <v>0</v>
      </c>
      <c r="AR224" s="47">
        <f>IFERROR(PIMExport!AR222*1,IFERROR(SUBSTITUTE(PIMExport!AR222,".",",")*1,PIMExport!AR222))</f>
        <v>0</v>
      </c>
      <c r="AS224" s="47">
        <f>IFERROR(PIMExport!AS222*1,IFERROR(SUBSTITUTE(PIMExport!AS222,".",",")*1,PIMExport!AS222))</f>
        <v>0</v>
      </c>
      <c r="AT224" s="47">
        <f>IFERROR(PIMExport!AT222*1,IFERROR(SUBSTITUTE(PIMExport!AT222,".",",")*1,PIMExport!AT222))</f>
        <v>0</v>
      </c>
      <c r="AU224" s="47">
        <f>IFERROR(PIMExport!AU222*1,IFERROR(SUBSTITUTE(PIMExport!AU222,".",",")*1,PIMExport!AU222))</f>
        <v>0</v>
      </c>
      <c r="AV224" s="47">
        <f>IFERROR(PIMExport!AV222*1,IFERROR(SUBSTITUTE(PIMExport!AV222,".",",")*1,PIMExport!AV222))</f>
        <v>0</v>
      </c>
      <c r="AW224" s="47">
        <f>IFERROR(PIMExport!AW222*1,IFERROR(SUBSTITUTE(PIMExport!AW222,".",",")*1,PIMExport!AW222))</f>
        <v>0</v>
      </c>
      <c r="AX224" s="47">
        <f>IFERROR(PIMExport!AX222*1,IFERROR(SUBSTITUTE(PIMExport!AX222,".",",")*1,PIMExport!AX222))</f>
        <v>1250</v>
      </c>
      <c r="AY224" s="47">
        <f>IFERROR(PIMExport!AY222*1,IFERROR(SUBSTITUTE(PIMExport!AY222,".",",")*1,PIMExport!AY222))</f>
        <v>0.31</v>
      </c>
      <c r="AZ224" s="47">
        <f>IFERROR(PIMExport!AZ222*1,IFERROR(SUBSTITUTE(PIMExport!AZ222,".",",")*1,PIMExport!AZ222))</f>
        <v>14800</v>
      </c>
      <c r="BA224" s="47">
        <f>IFERROR(PIMExport!BA222*1,IFERROR(SUBSTITUTE(PIMExport!BA222,".",",")*1,PIMExport!BA222))</f>
        <v>9950</v>
      </c>
      <c r="BB224" s="47">
        <f>IFERROR(PIMExport!BB222*1,IFERROR(SUBSTITUTE(PIMExport!BB222,".",",")*1,PIMExport!BB222))</f>
        <v>56.02</v>
      </c>
      <c r="BC224" s="47">
        <f>IFERROR(PIMExport!BC222*1,IFERROR(SUBSTITUTE(PIMExport!BC222,".",",")*1,PIMExport!BC222))</f>
        <v>56.02</v>
      </c>
      <c r="BD224" s="47">
        <f>IFERROR(PIMExport!BD222*1,IFERROR(SUBSTITUTE(PIMExport!BD222,".",",")*1,PIMExport!BD222))</f>
        <v>90</v>
      </c>
      <c r="BE224" s="47">
        <f>IFERROR(PIMExport!BE222*1,IFERROR(SUBSTITUTE(PIMExport!BE222,".",",")*1,PIMExport!BE222))</f>
        <v>55</v>
      </c>
      <c r="BF224" s="47">
        <f>IFERROR(PIMExport!BF222*1,IFERROR(SUBSTITUTE(PIMExport!BF222,".",",")*1,PIMExport!BF222))</f>
        <v>56</v>
      </c>
      <c r="BG224" s="47">
        <f>IFERROR(PIMExport!BG222*1,IFERROR(SUBSTITUTE(PIMExport!BG222,".",",")*1,PIMExport!BG222))</f>
        <v>405</v>
      </c>
      <c r="BH224" s="47">
        <f>IFERROR(PIMExport!BH222*1,IFERROR(SUBSTITUTE(PIMExport!BH222,".",",")*1,PIMExport!BH222))</f>
        <v>0</v>
      </c>
      <c r="BI224" s="47">
        <f>IFERROR(PIMExport!BI222*1,IFERROR(SUBSTITUTE(PIMExport!BI222,".",",")*1,PIMExport!BI222))</f>
        <v>0</v>
      </c>
      <c r="BJ224" s="47">
        <f>IFERROR(PIMExport!BJ222*1,IFERROR(SUBSTITUTE(PIMExport!BJ222,".",",")*1,PIMExport!BJ222))</f>
        <v>0</v>
      </c>
      <c r="BK224" s="47">
        <f>IFERROR(PIMExport!BK222*1,IFERROR(SUBSTITUTE(PIMExport!BK222,".",",")*1,PIMExport!BK222))</f>
        <v>0</v>
      </c>
      <c r="BL224" s="47">
        <f>IFERROR(PIMExport!BL222*1,IFERROR(SUBSTITUTE(PIMExport!BL222,".",",")*1,PIMExport!BL222))</f>
        <v>0</v>
      </c>
      <c r="BM224" s="47">
        <f>IFERROR(PIMExport!BM222*1,IFERROR(SUBSTITUTE(PIMExport!BM222,".",",")*1,PIMExport!BM222))</f>
        <v>0</v>
      </c>
      <c r="BN224" s="47">
        <f>IFERROR(PIMExport!BN222*1,IFERROR(SUBSTITUTE(PIMExport!BN222,".",",")*1,PIMExport!BN222))</f>
        <v>0</v>
      </c>
      <c r="BO224" s="47">
        <f>IFERROR(PIMExport!BO222*1,IFERROR(SUBSTITUTE(PIMExport!BO222,".",",")*1,PIMExport!BO222))</f>
        <v>0</v>
      </c>
      <c r="BP224" s="47">
        <f>IFERROR(PIMExport!BP222*1,IFERROR(SUBSTITUTE(PIMExport!BP222,".",",")*1,PIMExport!BP222))</f>
        <v>0</v>
      </c>
      <c r="BQ224" s="47">
        <f>IFERROR(PIMExport!BQ222*1,IFERROR(SUBSTITUTE(PIMExport!BQ222,".",",")*1,PIMExport!BQ222))</f>
        <v>0</v>
      </c>
      <c r="BR224" s="47">
        <f>IFERROR(PIMExport!BR222*1,IFERROR(SUBSTITUTE(PIMExport!BR222,".",",")*1,PIMExport!BR222))</f>
        <v>0</v>
      </c>
      <c r="BS224" s="47">
        <f>IFERROR(PIMExport!BS222*1,IFERROR(SUBSTITUTE(PIMExport!BS222,".",",")*1,PIMExport!BS222))</f>
        <v>0</v>
      </c>
      <c r="BT224" s="47">
        <f>IFERROR(PIMExport!BT222*1,IFERROR(SUBSTITUTE(PIMExport!BT222,".",",")*1,PIMExport!BT222))</f>
        <v>0</v>
      </c>
      <c r="BU224" s="47">
        <f>IFERROR(PIMExport!BU222*1,IFERROR(SUBSTITUTE(PIMExport!BU222,".",",")*1,PIMExport!BU222))</f>
        <v>0</v>
      </c>
      <c r="BV224" s="47">
        <f>IFERROR(PIMExport!BV222*1,IFERROR(SUBSTITUTE(PIMExport!BV222,".",",")*1,PIMExport!BV222))</f>
        <v>0</v>
      </c>
      <c r="BW224" s="47">
        <f>IFERROR(PIMExport!BW222*1,IFERROR(SUBSTITUTE(PIMExport!BW222,".",",")*1,PIMExport!BW222))</f>
        <v>0</v>
      </c>
      <c r="BX224" s="47">
        <f>IFERROR(PIMExport!BX222*1,IFERROR(SUBSTITUTE(PIMExport!BX222,".",",")*1,PIMExport!BX222))</f>
        <v>0</v>
      </c>
      <c r="BY224" s="47">
        <f>IFERROR(PIMExport!BY222*1,IFERROR(SUBSTITUTE(PIMExport!BY222,".",",")*1,PIMExport!BY222))</f>
        <v>0</v>
      </c>
      <c r="BZ224" s="47">
        <f>IFERROR(PIMExport!BZ222*1,IFERROR(SUBSTITUTE(PIMExport!BZ222,".",",")*1,PIMExport!BZ222))</f>
        <v>0</v>
      </c>
      <c r="CA224" s="47">
        <f>IFERROR(PIMExport!CA222*1,IFERROR(SUBSTITUTE(PIMExport!CA222,".",",")*1,PIMExport!CA222))</f>
        <v>0</v>
      </c>
      <c r="CB224" s="47">
        <f>IFERROR(PIMExport!CB222*1,IFERROR(SUBSTITUTE(PIMExport!CB222,".",",")*1,PIMExport!CB222))</f>
        <v>0</v>
      </c>
      <c r="CC224" s="47">
        <f>IFERROR(PIMExport!CC222*1,IFERROR(SUBSTITUTE(PIMExport!CC222,".",",")*1,PIMExport!CC222))</f>
        <v>0</v>
      </c>
      <c r="CD224" s="47">
        <f>IFERROR(PIMExport!CD222*1,IFERROR(SUBSTITUTE(PIMExport!CD222,".",",")*1,PIMExport!CD222))</f>
        <v>0</v>
      </c>
      <c r="CE224" s="47">
        <f>IFERROR(PIMExport!CE222*1,IFERROR(SUBSTITUTE(PIMExport!CE222,".",",")*1,PIMExport!CE222))</f>
        <v>0</v>
      </c>
      <c r="CF224" s="47">
        <f>IFERROR(PIMExport!CF222*1,IFERROR(SUBSTITUTE(PIMExport!CF222,".",",")*1,PIMExport!CF222))</f>
        <v>0</v>
      </c>
      <c r="CG224" s="47">
        <f>IFERROR(PIMExport!CG222*1,IFERROR(SUBSTITUTE(PIMExport!CG222,".",",")*1,PIMExport!CG222))</f>
        <v>0</v>
      </c>
      <c r="CH224" s="47">
        <f>IFERROR(PIMExport!CH222*1,IFERROR(SUBSTITUTE(PIMExport!CH222,".",",")*1,PIMExport!CH222))</f>
        <v>0</v>
      </c>
      <c r="CI224" s="47">
        <f>IFERROR(PIMExport!CI222*1,IFERROR(SUBSTITUTE(PIMExport!CI222,".",",")*1,PIMExport!CI222))</f>
        <v>0</v>
      </c>
      <c r="CJ224" s="47">
        <f>IFERROR(PIMExport!CJ222*1,IFERROR(SUBSTITUTE(PIMExport!CJ222,".",",")*1,PIMExport!CJ222))</f>
        <v>0</v>
      </c>
      <c r="CK224" s="47">
        <f>IFERROR(PIMExport!CK222*1,IFERROR(SUBSTITUTE(PIMExport!CK222,".",",")*1,PIMExport!CK222))</f>
        <v>0</v>
      </c>
      <c r="CL224" s="47">
        <f>IFERROR(PIMExport!CL222*1,IFERROR(SUBSTITUTE(PIMExport!CL222,".",",")*1,PIMExport!CL222))</f>
        <v>0</v>
      </c>
      <c r="CM224" s="47">
        <f>IFERROR(PIMExport!CM222*1,IFERROR(SUBSTITUTE(PIMExport!CM222,".",",")*1,PIMExport!CM222))</f>
        <v>0</v>
      </c>
      <c r="CN224" s="47">
        <f>IFERROR(PIMExport!CN222*1,IFERROR(SUBSTITUTE(PIMExport!CN222,".",",")*1,PIMExport!CN222))</f>
        <v>0</v>
      </c>
      <c r="CO224" s="47">
        <f>IFERROR(PIMExport!CO222*1,IFERROR(SUBSTITUTE(PIMExport!CO222,".",",")*1,PIMExport!CO222))</f>
        <v>0</v>
      </c>
      <c r="CP224" s="47">
        <f>IFERROR(PIMExport!CP222*1,IFERROR(SUBSTITUTE(PIMExport!CP222,".",",")*1,PIMExport!CP222))</f>
        <v>0</v>
      </c>
      <c r="CQ224" s="47">
        <f>IFERROR(PIMExport!CQ222*1,IFERROR(SUBSTITUTE(PIMExport!CQ222,".",",")*1,PIMExport!CQ222))</f>
        <v>0</v>
      </c>
      <c r="CR224" s="47">
        <f>IFERROR(PIMExport!CR222*1,IFERROR(SUBSTITUTE(PIMExport!CR222,".",",")*1,PIMExport!CR222))</f>
        <v>0</v>
      </c>
      <c r="CS224" s="47">
        <f>IFERROR(PIMExport!CS222*1,IFERROR(SUBSTITUTE(PIMExport!CS222,".",",")*1,PIMExport!CS222))</f>
        <v>0</v>
      </c>
      <c r="CT224" s="47">
        <f>IFERROR(PIMExport!CT222*1,IFERROR(SUBSTITUTE(PIMExport!CT222,".",",")*1,PIMExport!CT222))</f>
        <v>0</v>
      </c>
      <c r="CU224" s="47">
        <f>IFERROR(PIMExport!CU222*1,IFERROR(SUBSTITUTE(PIMExport!CU222,".",",")*1,PIMExport!CU222))</f>
        <v>176</v>
      </c>
      <c r="CV224" s="47">
        <f>IFERROR(PIMExport!CV222*1,IFERROR(SUBSTITUTE(PIMExport!CV222,".",",")*1,PIMExport!CV222))</f>
        <v>0</v>
      </c>
      <c r="CW224" s="47">
        <f>IFERROR(PIMExport!CW222*1,IFERROR(SUBSTITUTE(PIMExport!CW222,".",",")*1,PIMExport!CW222))</f>
        <v>0</v>
      </c>
      <c r="CX224" s="47">
        <f>IFERROR(PIMExport!CX222*1,IFERROR(SUBSTITUTE(PIMExport!CX222,".",",")*1,PIMExport!CX222))</f>
        <v>0</v>
      </c>
      <c r="CY224" s="47">
        <f>IFERROR(PIMExport!CY222*1,IFERROR(SUBSTITUTE(PIMExport!CY222,".",",")*1,PIMExport!CY222))</f>
        <v>0</v>
      </c>
      <c r="CZ224" s="47">
        <f>IFERROR(PIMExport!CZ222*1,IFERROR(SUBSTITUTE(PIMExport!CZ222,".",",")*1,PIMExport!CZ222))</f>
        <v>0</v>
      </c>
      <c r="DA224" s="47">
        <f>IFERROR(PIMExport!DA222*1,IFERROR(SUBSTITUTE(PIMExport!DA222,".",",")*1,PIMExport!DA222))</f>
        <v>500</v>
      </c>
      <c r="DB224" s="47">
        <f>IFERROR(PIMExport!DB222*1,IFERROR(SUBSTITUTE(PIMExport!DB222,".",",")*1,PIMExport!DB222))</f>
        <v>267</v>
      </c>
      <c r="DC224" s="47">
        <f>IFERROR(PIMExport!DC222*1,IFERROR(SUBSTITUTE(PIMExport!DC222,".",",")*1,PIMExport!DC222))</f>
        <v>0</v>
      </c>
      <c r="DD224" s="47">
        <f>IFERROR(PIMExport!DD222*1,IFERROR(SUBSTITUTE(PIMExport!DD222,".",",")*1,PIMExport!DD222))</f>
        <v>0</v>
      </c>
      <c r="DE224" s="47">
        <f>IFERROR(PIMExport!DE222*1,IFERROR(SUBSTITUTE(PIMExport!DE222,".",",")*1,PIMExport!DE222))</f>
        <v>0</v>
      </c>
      <c r="DF224" s="47">
        <f>IFERROR(PIMExport!DF222*1,IFERROR(SUBSTITUTE(PIMExport!DF222,".",",")*1,PIMExport!DF222))</f>
        <v>0</v>
      </c>
      <c r="DG224" s="47">
        <f>IFERROR(PIMExport!DG222*1,IFERROR(SUBSTITUTE(PIMExport!DG222,".",",")*1,PIMExport!DG222))</f>
        <v>0</v>
      </c>
      <c r="DH224" s="47" t="str">
        <f>IFERROR(PIMExport!DH222*1,IFERROR(SUBSTITUTE(PIMExport!DH222,".",",")*1,PIMExport!DH222))</f>
        <v>Equal to or better than 0.100 mm</v>
      </c>
      <c r="DI224" s="47" t="str">
        <f>IFERROR(PIMExport!DI222*1,IFERROR(SUBSTITUTE(PIMExport!DI222,".",",")*1,PIMExport!DI222))</f>
        <v>STD8-50</v>
      </c>
      <c r="DJ224" s="47" t="str">
        <f>IFERROR(PIMExport!DJ222*1,IFERROR(SUBSTITUTE(PIMExport!DJ222,".",",")*1,PIMExport!DJ222))</f>
        <v>108 x 100 mm</v>
      </c>
      <c r="DK224" s="47">
        <f>IFERROR(PIMExport!DK222*1,IFERROR(SUBSTITUTE(PIMExport!DK222,".",",")*1,PIMExport!DK222))</f>
        <v>0</v>
      </c>
      <c r="DL224" s="47">
        <f>IFERROR(PIMExport!DL222*1,IFERROR(SUBSTITUTE(PIMExport!DL222,".",",")*1,PIMExport!DL222))</f>
        <v>656</v>
      </c>
      <c r="DM224" s="47">
        <f>IFERROR(PIMExport!DM222*1,IFERROR(SUBSTITUTE(PIMExport!DM222,".",",")*1,PIMExport!DM222))</f>
        <v>12405</v>
      </c>
      <c r="DN224" s="47">
        <f>IFERROR(PIMExport!DN222*1,IFERROR(SUBSTITUTE(PIMExport!DN222,".",",")*1,PIMExport!DN222))</f>
        <v>0</v>
      </c>
      <c r="DO224" s="47">
        <f>IFERROR(PIMExport!DO222*1,IFERROR(SUBSTITUTE(PIMExport!DO222,".",",")*1,PIMExport!DO222))</f>
        <v>0</v>
      </c>
    </row>
    <row r="225" spans="1:119">
      <c r="A225" s="47" t="str">
        <f>IFERROR(PIMExport!A223*1,IFERROR(SUBSTITUTE(PIMExport!A223,".",",")*1,PIMExport!A223))</f>
        <v>MG06S05N_D</v>
      </c>
      <c r="B225" s="47" t="str">
        <f>IFERROR(PIMExport!B223*1,IFERROR(SUBSTITUTE(PIMExport!B223,".",",")*1,PIMExport!B223))</f>
        <v>BallScrew</v>
      </c>
      <c r="C225" s="47" t="str">
        <f>IFERROR(PIMExport!C223*1,IFERROR(SUBSTITUTE(PIMExport!C223,".",",")*1,PIMExport!C223))</f>
        <v>Prism Guide</v>
      </c>
      <c r="D225" s="47">
        <f>IFERROR(PIMExport!D223*1,IFERROR(SUBSTITUTE(PIMExport!D223,".",",")*1,PIMExport!D223))</f>
        <v>2540</v>
      </c>
      <c r="E225" s="47">
        <f>IFERROR(PIMExport!E223*1,IFERROR(SUBSTITUTE(PIMExport!E223,".",",")*1,PIMExport!E223))</f>
        <v>1.2</v>
      </c>
      <c r="F225" s="47">
        <f>IFERROR(PIMExport!F223*1,IFERROR(SUBSTITUTE(PIMExport!F223,".",",")*1,PIMExport!F223))</f>
        <v>1.88</v>
      </c>
      <c r="G225" s="47">
        <f>IFERROR(PIMExport!G223*1,IFERROR(SUBSTITUTE(PIMExport!G223,".",",")*1,PIMExport!G223))</f>
        <v>3.06</v>
      </c>
      <c r="H225" s="47">
        <f>IFERROR(PIMExport!H223*1,IFERROR(SUBSTITUTE(PIMExport!H223,".",",")*1,PIMExport!H223))</f>
        <v>0.44</v>
      </c>
      <c r="I225" s="47">
        <f>IFERROR(PIMExport!I223*1,IFERROR(SUBSTITUTE(PIMExport!I223,".",",")*1,PIMExport!I223))</f>
        <v>115</v>
      </c>
      <c r="J225" s="47">
        <f>IFERROR(PIMExport!J223*1,IFERROR(SUBSTITUTE(PIMExport!J223,".",",")*1,PIMExport!J223))</f>
        <v>44</v>
      </c>
      <c r="K225" s="47">
        <f>IFERROR(PIMExport!K223*1,IFERROR(SUBSTITUTE(PIMExport!K223,".",",")*1,PIMExport!K223))</f>
        <v>41.5</v>
      </c>
      <c r="L225" s="47">
        <f>IFERROR(PIMExport!L223*1,IFERROR(SUBSTITUTE(PIMExport!L223,".",",")*1,PIMExport!L223))</f>
        <v>6.4999999999999996E-6</v>
      </c>
      <c r="M225" s="47">
        <f>IFERROR(PIMExport!M223*1,IFERROR(SUBSTITUTE(PIMExport!M223,".",",")*1,PIMExport!M223))</f>
        <v>0.9</v>
      </c>
      <c r="N225" s="47">
        <f>IFERROR(PIMExport!N223*1,IFERROR(SUBSTITUTE(PIMExport!N223,".",",")*1,PIMExport!N223))</f>
        <v>99999</v>
      </c>
      <c r="O225" s="47">
        <f>IFERROR(PIMExport!O223*1,IFERROR(SUBSTITUTE(PIMExport!O223,".",",")*1,PIMExport!O223))</f>
        <v>99999</v>
      </c>
      <c r="P225" s="47">
        <f>IFERROR(PIMExport!P223*1,IFERROR(SUBSTITUTE(PIMExport!P223,".",",")*1,PIMExport!P223))</f>
        <v>500</v>
      </c>
      <c r="Q225" s="47">
        <f>IFERROR(PIMExport!Q223*1,IFERROR(SUBSTITUTE(PIMExport!Q223,".",",")*1,PIMExport!Q223))</f>
        <v>0.13</v>
      </c>
      <c r="R225" s="47">
        <f>IFERROR(PIMExport!R223*1,IFERROR(SUBSTITUTE(PIMExport!R223,".",",")*1,PIMExport!R223))</f>
        <v>0.13</v>
      </c>
      <c r="S225" s="47">
        <f>IFERROR(PIMExport!S223*1,IFERROR(SUBSTITUTE(PIMExport!S223,".",",")*1,PIMExport!S223))</f>
        <v>0.13</v>
      </c>
      <c r="T225" s="47">
        <f>IFERROR(PIMExport!T223*1,IFERROR(SUBSTITUTE(PIMExport!T223,".",",")*1,PIMExport!T223))</f>
        <v>35</v>
      </c>
      <c r="U225" s="47">
        <f>IFERROR(PIMExport!U223*1,IFERROR(SUBSTITUTE(PIMExport!U223,".",",")*1,PIMExport!U223))</f>
        <v>0.21213000000000001</v>
      </c>
      <c r="V225" s="47">
        <f>IFERROR(PIMExport!V223*1,IFERROR(SUBSTITUTE(PIMExport!V223,".",",")*1,PIMExport!V223))</f>
        <v>0</v>
      </c>
      <c r="W225" s="47">
        <f>IFERROR(PIMExport!W223*1,IFERROR(SUBSTITUTE(PIMExport!W223,".",",")*1,PIMExport!W223))</f>
        <v>0</v>
      </c>
      <c r="X225" s="47">
        <f>IFERROR(PIMExport!X223*1,IFERROR(SUBSTITUTE(PIMExport!X223,".",",")*1,PIMExport!X223))</f>
        <v>0</v>
      </c>
      <c r="Y225" s="47">
        <f>IFERROR(PIMExport!Y223*1,IFERROR(SUBSTITUTE(PIMExport!Y223,".",",")*1,PIMExport!Y223))</f>
        <v>1000</v>
      </c>
      <c r="Z225" s="47">
        <f>IFERROR(PIMExport!Z223*1,IFERROR(SUBSTITUTE(PIMExport!Z223,".",",")*1,PIMExport!Z223))</f>
        <v>0</v>
      </c>
      <c r="AA225" s="47">
        <f>IFERROR(PIMExport!AA223*1,IFERROR(SUBSTITUTE(PIMExport!AA223,".",",")*1,PIMExport!AA223))</f>
        <v>0</v>
      </c>
      <c r="AB225" s="47">
        <f>IFERROR(PIMExport!AB223*1,IFERROR(SUBSTITUTE(PIMExport!AB223,".",",")*1,PIMExport!AB223))</f>
        <v>0</v>
      </c>
      <c r="AC225" s="47">
        <f>IFERROR(PIMExport!AC223*1,IFERROR(SUBSTITUTE(PIMExport!AC223,".",",")*1,PIMExport!AC223))</f>
        <v>0</v>
      </c>
      <c r="AD225" s="47">
        <f>IFERROR(PIMExport!AD223*1,IFERROR(SUBSTITUTE(PIMExport!AD223,".",",")*1,PIMExport!AD223))</f>
        <v>0</v>
      </c>
      <c r="AE225" s="47">
        <f>IFERROR(PIMExport!AE223*1,IFERROR(SUBSTITUTE(PIMExport!AE223,".",",")*1,PIMExport!AE223))</f>
        <v>400</v>
      </c>
      <c r="AF225" s="47">
        <f>IFERROR(PIMExport!AF223*1,IFERROR(SUBSTITUTE(PIMExport!AF223,".",",")*1,PIMExport!AF223))</f>
        <v>400</v>
      </c>
      <c r="AG225" s="47">
        <f>IFERROR(PIMExport!AG223*1,IFERROR(SUBSTITUTE(PIMExport!AG223,".",",")*1,PIMExport!AG223))</f>
        <v>9</v>
      </c>
      <c r="AH225" s="47">
        <f>IFERROR(PIMExport!AH223*1,IFERROR(SUBSTITUTE(PIMExport!AH223,".",",")*1,PIMExport!AH223))</f>
        <v>23</v>
      </c>
      <c r="AI225" s="47">
        <f>IFERROR(PIMExport!AI223*1,IFERROR(SUBSTITUTE(PIMExport!AI223,".",",")*1,PIMExport!AI223))</f>
        <v>23</v>
      </c>
      <c r="AJ225" s="47">
        <f>IFERROR(PIMExport!AJ223*1,IFERROR(SUBSTITUTE(PIMExport!AJ223,".",",")*1,PIMExport!AJ223))</f>
        <v>0</v>
      </c>
      <c r="AK225" s="47">
        <f>IFERROR(PIMExport!AK223*1,IFERROR(SUBSTITUTE(PIMExport!AK223,".",",")*1,PIMExport!AK223))</f>
        <v>0</v>
      </c>
      <c r="AL225" s="47">
        <f>IFERROR(PIMExport!AL223*1,IFERROR(SUBSTITUTE(PIMExport!AL223,".",",")*1,PIMExport!AL223))</f>
        <v>0.25</v>
      </c>
      <c r="AM225" s="47">
        <f>IFERROR(PIMExport!AM223*1,IFERROR(SUBSTITUTE(PIMExport!AM223,".",",")*1,PIMExport!AM223))</f>
        <v>8</v>
      </c>
      <c r="AN225" s="47">
        <f>IFERROR(PIMExport!AN223*1,IFERROR(SUBSTITUTE(PIMExport!AN223,".",",")*1,PIMExport!AN223))</f>
        <v>1</v>
      </c>
      <c r="AO225" s="47">
        <f>IFERROR(PIMExport!AO223*1,IFERROR(SUBSTITUTE(PIMExport!AO223,".",",")*1,PIMExport!AO223))</f>
        <v>4700</v>
      </c>
      <c r="AP225" s="47">
        <f>IFERROR(PIMExport!AP223*1,IFERROR(SUBSTITUTE(PIMExport!AP223,".",",")*1,PIMExport!AP223))</f>
        <v>0</v>
      </c>
      <c r="AQ225" s="47">
        <f>IFERROR(PIMExport!AQ223*1,IFERROR(SUBSTITUTE(PIMExport!AQ223,".",",")*1,PIMExport!AQ223))</f>
        <v>0</v>
      </c>
      <c r="AR225" s="47">
        <f>IFERROR(PIMExport!AR223*1,IFERROR(SUBSTITUTE(PIMExport!AR223,".",",")*1,PIMExport!AR223))</f>
        <v>0</v>
      </c>
      <c r="AS225" s="47">
        <f>IFERROR(PIMExport!AS223*1,IFERROR(SUBSTITUTE(PIMExport!AS223,".",",")*1,PIMExport!AS223))</f>
        <v>0</v>
      </c>
      <c r="AT225" s="47">
        <f>IFERROR(PIMExport!AT223*1,IFERROR(SUBSTITUTE(PIMExport!AT223,".",",")*1,PIMExport!AT223))</f>
        <v>0</v>
      </c>
      <c r="AU225" s="47">
        <f>IFERROR(PIMExport!AU223*1,IFERROR(SUBSTITUTE(PIMExport!AU223,".",",")*1,PIMExport!AU223))</f>
        <v>0</v>
      </c>
      <c r="AV225" s="47">
        <f>IFERROR(PIMExport!AV223*1,IFERROR(SUBSTITUTE(PIMExport!AV223,".",",")*1,PIMExport!AV223))</f>
        <v>0</v>
      </c>
      <c r="AW225" s="47">
        <f>IFERROR(PIMExport!AW223*1,IFERROR(SUBSTITUTE(PIMExport!AW223,".",",")*1,PIMExport!AW223))</f>
        <v>0</v>
      </c>
      <c r="AX225" s="47">
        <f>IFERROR(PIMExport!AX223*1,IFERROR(SUBSTITUTE(PIMExport!AX223,".",",")*1,PIMExport!AX223))</f>
        <v>0</v>
      </c>
      <c r="AY225" s="47">
        <f>IFERROR(PIMExport!AY223*1,IFERROR(SUBSTITUTE(PIMExport!AY223,".",",")*1,PIMExport!AY223))</f>
        <v>0</v>
      </c>
      <c r="AZ225" s="47">
        <f>IFERROR(PIMExport!AZ223*1,IFERROR(SUBSTITUTE(PIMExport!AZ223,".",",")*1,PIMExport!AZ223))</f>
        <v>10100</v>
      </c>
      <c r="BA225" s="47">
        <f>IFERROR(PIMExport!BA223*1,IFERROR(SUBSTITUTE(PIMExport!BA223,".",",")*1,PIMExport!BA223))</f>
        <v>0</v>
      </c>
      <c r="BB225" s="47">
        <f>IFERROR(PIMExport!BB223*1,IFERROR(SUBSTITUTE(PIMExport!BB223,".",",")*1,PIMExport!BB223))</f>
        <v>0</v>
      </c>
      <c r="BC225" s="47">
        <f>IFERROR(PIMExport!BC223*1,IFERROR(SUBSTITUTE(PIMExport!BC223,".",",")*1,PIMExport!BC223))</f>
        <v>0</v>
      </c>
      <c r="BD225" s="47">
        <f>IFERROR(PIMExport!BD223*1,IFERROR(SUBSTITUTE(PIMExport!BD223,".",",")*1,PIMExport!BD223))</f>
        <v>0</v>
      </c>
      <c r="BE225" s="47">
        <f>IFERROR(PIMExport!BE223*1,IFERROR(SUBSTITUTE(PIMExport!BE223,".",",")*1,PIMExport!BE223))</f>
        <v>0</v>
      </c>
      <c r="BF225" s="47">
        <f>IFERROR(PIMExport!BF223*1,IFERROR(SUBSTITUTE(PIMExport!BF223,".",",")*1,PIMExport!BF223))</f>
        <v>67</v>
      </c>
      <c r="BG225" s="47">
        <f>IFERROR(PIMExport!BG223*1,IFERROR(SUBSTITUTE(PIMExport!BG223,".",",")*1,PIMExport!BG223))</f>
        <v>350</v>
      </c>
      <c r="BH225" s="47">
        <f>IFERROR(PIMExport!BH223*1,IFERROR(SUBSTITUTE(PIMExport!BH223,".",",")*1,PIMExport!BH223))</f>
        <v>0</v>
      </c>
      <c r="BI225" s="47">
        <f>IFERROR(PIMExport!BI223*1,IFERROR(SUBSTITUTE(PIMExport!BI223,".",",")*1,PIMExport!BI223))</f>
        <v>0</v>
      </c>
      <c r="BJ225" s="47">
        <f>IFERROR(PIMExport!BJ223*1,IFERROR(SUBSTITUTE(PIMExport!BJ223,".",",")*1,PIMExport!BJ223))</f>
        <v>0</v>
      </c>
      <c r="BK225" s="47">
        <f>IFERROR(PIMExport!BK223*1,IFERROR(SUBSTITUTE(PIMExport!BK223,".",",")*1,PIMExport!BK223))</f>
        <v>0</v>
      </c>
      <c r="BL225" s="47">
        <f>IFERROR(PIMExport!BL223*1,IFERROR(SUBSTITUTE(PIMExport!BL223,".",",")*1,PIMExport!BL223))</f>
        <v>0</v>
      </c>
      <c r="BM225" s="47">
        <f>IFERROR(PIMExport!BM223*1,IFERROR(SUBSTITUTE(PIMExport!BM223,".",",")*1,PIMExport!BM223))</f>
        <v>0</v>
      </c>
      <c r="BN225" s="47">
        <f>IFERROR(PIMExport!BN223*1,IFERROR(SUBSTITUTE(PIMExport!BN223,".",",")*1,PIMExport!BN223))</f>
        <v>0</v>
      </c>
      <c r="BO225" s="47">
        <f>IFERROR(PIMExport!BO223*1,IFERROR(SUBSTITUTE(PIMExport!BO223,".",",")*1,PIMExport!BO223))</f>
        <v>0</v>
      </c>
      <c r="BP225" s="47">
        <f>IFERROR(PIMExport!BP223*1,IFERROR(SUBSTITUTE(PIMExport!BP223,".",",")*1,PIMExport!BP223))</f>
        <v>0</v>
      </c>
      <c r="BQ225" s="47">
        <f>IFERROR(PIMExport!BQ223*1,IFERROR(SUBSTITUTE(PIMExport!BQ223,".",",")*1,PIMExport!BQ223))</f>
        <v>0</v>
      </c>
      <c r="BR225" s="47">
        <f>IFERROR(PIMExport!BR223*1,IFERROR(SUBSTITUTE(PIMExport!BR223,".",",")*1,PIMExport!BR223))</f>
        <v>0</v>
      </c>
      <c r="BS225" s="47">
        <f>IFERROR(PIMExport!BS223*1,IFERROR(SUBSTITUTE(PIMExport!BS223,".",",")*1,PIMExport!BS223))</f>
        <v>0</v>
      </c>
      <c r="BT225" s="47">
        <f>IFERROR(PIMExport!BT223*1,IFERROR(SUBSTITUTE(PIMExport!BT223,".",",")*1,PIMExport!BT223))</f>
        <v>0</v>
      </c>
      <c r="BU225" s="47">
        <f>IFERROR(PIMExport!BU223*1,IFERROR(SUBSTITUTE(PIMExport!BU223,".",",")*1,PIMExport!BU223))</f>
        <v>0</v>
      </c>
      <c r="BV225" s="47">
        <f>IFERROR(PIMExport!BV223*1,IFERROR(SUBSTITUTE(PIMExport!BV223,".",",")*1,PIMExport!BV223))</f>
        <v>0</v>
      </c>
      <c r="BW225" s="47">
        <f>IFERROR(PIMExport!BW223*1,IFERROR(SUBSTITUTE(PIMExport!BW223,".",",")*1,PIMExport!BW223))</f>
        <v>0</v>
      </c>
      <c r="BX225" s="47">
        <f>IFERROR(PIMExport!BX223*1,IFERROR(SUBSTITUTE(PIMExport!BX223,".",",")*1,PIMExport!BX223))</f>
        <v>0</v>
      </c>
      <c r="BY225" s="47">
        <f>IFERROR(PIMExport!BY223*1,IFERROR(SUBSTITUTE(PIMExport!BY223,".",",")*1,PIMExport!BY223))</f>
        <v>0</v>
      </c>
      <c r="BZ225" s="47">
        <f>IFERROR(PIMExport!BZ223*1,IFERROR(SUBSTITUTE(PIMExport!BZ223,".",",")*1,PIMExport!BZ223))</f>
        <v>0</v>
      </c>
      <c r="CA225" s="47">
        <f>IFERROR(PIMExport!CA223*1,IFERROR(SUBSTITUTE(PIMExport!CA223,".",",")*1,PIMExport!CA223))</f>
        <v>0</v>
      </c>
      <c r="CB225" s="47">
        <f>IFERROR(PIMExport!CB223*1,IFERROR(SUBSTITUTE(PIMExport!CB223,".",",")*1,PIMExport!CB223))</f>
        <v>0</v>
      </c>
      <c r="CC225" s="47">
        <f>IFERROR(PIMExport!CC223*1,IFERROR(SUBSTITUTE(PIMExport!CC223,".",",")*1,PIMExport!CC223))</f>
        <v>0</v>
      </c>
      <c r="CD225" s="47">
        <f>IFERROR(PIMExport!CD223*1,IFERROR(SUBSTITUTE(PIMExport!CD223,".",",")*1,PIMExport!CD223))</f>
        <v>0</v>
      </c>
      <c r="CE225" s="47">
        <f>IFERROR(PIMExport!CE223*1,IFERROR(SUBSTITUTE(PIMExport!CE223,".",",")*1,PIMExport!CE223))</f>
        <v>0</v>
      </c>
      <c r="CF225" s="47">
        <f>IFERROR(PIMExport!CF223*1,IFERROR(SUBSTITUTE(PIMExport!CF223,".",",")*1,PIMExport!CF223))</f>
        <v>0</v>
      </c>
      <c r="CG225" s="47">
        <f>IFERROR(PIMExport!CG223*1,IFERROR(SUBSTITUTE(PIMExport!CG223,".",",")*1,PIMExport!CG223))</f>
        <v>0</v>
      </c>
      <c r="CH225" s="47">
        <f>IFERROR(PIMExport!CH223*1,IFERROR(SUBSTITUTE(PIMExport!CH223,".",",")*1,PIMExport!CH223))</f>
        <v>0</v>
      </c>
      <c r="CI225" s="47">
        <f>IFERROR(PIMExport!CI223*1,IFERROR(SUBSTITUTE(PIMExport!CI223,".",",")*1,PIMExport!CI223))</f>
        <v>0</v>
      </c>
      <c r="CJ225" s="47">
        <f>IFERROR(PIMExport!CJ223*1,IFERROR(SUBSTITUTE(PIMExport!CJ223,".",",")*1,PIMExport!CJ223))</f>
        <v>0</v>
      </c>
      <c r="CK225" s="47">
        <f>IFERROR(PIMExport!CK223*1,IFERROR(SUBSTITUTE(PIMExport!CK223,".",",")*1,PIMExport!CK223))</f>
        <v>0</v>
      </c>
      <c r="CL225" s="47">
        <f>IFERROR(PIMExport!CL223*1,IFERROR(SUBSTITUTE(PIMExport!CL223,".",",")*1,PIMExport!CL223))</f>
        <v>0</v>
      </c>
      <c r="CM225" s="47">
        <f>IFERROR(PIMExport!CM223*1,IFERROR(SUBSTITUTE(PIMExport!CM223,".",",")*1,PIMExport!CM223))</f>
        <v>0</v>
      </c>
      <c r="CN225" s="47">
        <f>IFERROR(PIMExport!CN223*1,IFERROR(SUBSTITUTE(PIMExport!CN223,".",",")*1,PIMExport!CN223))</f>
        <v>0</v>
      </c>
      <c r="CO225" s="47">
        <f>IFERROR(PIMExport!CO223*1,IFERROR(SUBSTITUTE(PIMExport!CO223,".",",")*1,PIMExport!CO223))</f>
        <v>0</v>
      </c>
      <c r="CP225" s="47">
        <f>IFERROR(PIMExport!CP223*1,IFERROR(SUBSTITUTE(PIMExport!CP223,".",",")*1,PIMExport!CP223))</f>
        <v>0</v>
      </c>
      <c r="CQ225" s="47">
        <f>IFERROR(PIMExport!CQ223*1,IFERROR(SUBSTITUTE(PIMExport!CQ223,".",",")*1,PIMExport!CQ223))</f>
        <v>0</v>
      </c>
      <c r="CR225" s="47">
        <f>IFERROR(PIMExport!CR223*1,IFERROR(SUBSTITUTE(PIMExport!CR223,".",",")*1,PIMExport!CR223))</f>
        <v>0</v>
      </c>
      <c r="CS225" s="47">
        <f>IFERROR(PIMExport!CS223*1,IFERROR(SUBSTITUTE(PIMExport!CS223,".",",")*1,PIMExport!CS223))</f>
        <v>0</v>
      </c>
      <c r="CT225" s="47">
        <f>IFERROR(PIMExport!CT223*1,IFERROR(SUBSTITUTE(PIMExport!CT223,".",",")*1,PIMExport!CT223))</f>
        <v>0</v>
      </c>
      <c r="CU225" s="47">
        <f>IFERROR(PIMExport!CU223*1,IFERROR(SUBSTITUTE(PIMExport!CU223,".",",")*1,PIMExport!CU223))</f>
        <v>5</v>
      </c>
      <c r="CV225" s="47">
        <f>IFERROR(PIMExport!CV223*1,IFERROR(SUBSTITUTE(PIMExport!CV223,".",",")*1,PIMExport!CV223))</f>
        <v>9300</v>
      </c>
      <c r="CW225" s="47">
        <f>IFERROR(PIMExport!CW223*1,IFERROR(SUBSTITUTE(PIMExport!CW223,".",",")*1,PIMExport!CW223))</f>
        <v>4.1E-5</v>
      </c>
      <c r="CX225" s="47">
        <f>IFERROR(PIMExport!CX223*1,IFERROR(SUBSTITUTE(PIMExport!CX223,".",",")*1,PIMExport!CX223))</f>
        <v>0</v>
      </c>
      <c r="CY225" s="47">
        <f>IFERROR(PIMExport!CY223*1,IFERROR(SUBSTITUTE(PIMExport!CY223,".",",")*1,PIMExport!CY223))</f>
        <v>0</v>
      </c>
      <c r="CZ225" s="47">
        <f>IFERROR(PIMExport!CZ223*1,IFERROR(SUBSTITUTE(PIMExport!CZ223,".",",")*1,PIMExport!CZ223))</f>
        <v>10100</v>
      </c>
      <c r="DA225" s="47">
        <f>IFERROR(PIMExport!DA223*1,IFERROR(SUBSTITUTE(PIMExport!DA223,".",",")*1,PIMExport!DA223))</f>
        <v>200</v>
      </c>
      <c r="DB225" s="47">
        <f>IFERROR(PIMExport!DB223*1,IFERROR(SUBSTITUTE(PIMExport!DB223,".",",")*1,PIMExport!DB223))</f>
        <v>0</v>
      </c>
      <c r="DC225" s="47">
        <f>IFERROR(PIMExport!DC223*1,IFERROR(SUBSTITUTE(PIMExport!DC223,".",",")*1,PIMExport!DC223))</f>
        <v>14.29</v>
      </c>
      <c r="DD225" s="47">
        <f>IFERROR(PIMExport!DD223*1,IFERROR(SUBSTITUTE(PIMExport!DD223,".",",")*1,PIMExport!DD223))</f>
        <v>2</v>
      </c>
      <c r="DE225" s="47">
        <f>IFERROR(PIMExport!DE223*1,IFERROR(SUBSTITUTE(PIMExport!DE223,".",",")*1,PIMExport!DE223))</f>
        <v>0</v>
      </c>
      <c r="DF225" s="47">
        <f>IFERROR(PIMExport!DF223*1,IFERROR(SUBSTITUTE(PIMExport!DF223,".",",")*1,PIMExport!DF223))</f>
        <v>0</v>
      </c>
      <c r="DG225" s="47">
        <f>IFERROR(PIMExport!DG223*1,IFERROR(SUBSTITUTE(PIMExport!DG223,".",",")*1,PIMExport!DG223))</f>
        <v>0</v>
      </c>
      <c r="DH225" s="47" t="str">
        <f>IFERROR(PIMExport!DH223*1,IFERROR(SUBSTITUTE(PIMExport!DH223,".",",")*1,PIMExport!DH223))</f>
        <v>Equal to or better than 0.100 mm</v>
      </c>
      <c r="DI225" s="47">
        <f>IFERROR(PIMExport!DI223*1,IFERROR(SUBSTITUTE(PIMExport!DI223,".",",")*1,PIMExport!DI223))</f>
        <v>0</v>
      </c>
      <c r="DJ225" s="47" t="str">
        <f>IFERROR(PIMExport!DJ223*1,IFERROR(SUBSTITUTE(PIMExport!DJ223,".",",")*1,PIMExport!DJ223))</f>
        <v>58 x 55 mm</v>
      </c>
      <c r="DK225" s="47" t="str">
        <f>IFERROR(PIMExport!DK223*1,IFERROR(SUBSTITUTE(PIMExport!DK223,".",",")*1,PIMExport!DK223))</f>
        <v>16 mm</v>
      </c>
      <c r="DL225" s="47">
        <f>IFERROR(PIMExport!DL223*1,IFERROR(SUBSTITUTE(PIMExport!DL223,".",",")*1,PIMExport!DL223))</f>
        <v>184</v>
      </c>
      <c r="DM225" s="47">
        <f>IFERROR(PIMExport!DM223*1,IFERROR(SUBSTITUTE(PIMExport!DM223,".",",")*1,PIMExport!DM223))</f>
        <v>3350</v>
      </c>
      <c r="DN225" s="47">
        <f>IFERROR(PIMExport!DN223*1,IFERROR(SUBSTITUTE(PIMExport!DN223,".",",")*1,PIMExport!DN223))</f>
        <v>0</v>
      </c>
      <c r="DO225" s="47">
        <f>IFERROR(PIMExport!DO223*1,IFERROR(SUBSTITUTE(PIMExport!DO223,".",",")*1,PIMExport!DO223))</f>
        <v>0</v>
      </c>
    </row>
    <row r="226" spans="1:119">
      <c r="A226" s="47" t="str">
        <f>IFERROR(PIMExport!A224*1,IFERROR(SUBSTITUTE(PIMExport!A224,".",",")*1,PIMExport!A224))</f>
        <v>MG06S05N_S</v>
      </c>
      <c r="B226" s="47" t="str">
        <f>IFERROR(PIMExport!B224*1,IFERROR(SUBSTITUTE(PIMExport!B224,".",",")*1,PIMExport!B224))</f>
        <v>BallScrew</v>
      </c>
      <c r="C226" s="47" t="str">
        <f>IFERROR(PIMExport!C224*1,IFERROR(SUBSTITUTE(PIMExport!C224,".",",")*1,PIMExport!C224))</f>
        <v>Prism Guide</v>
      </c>
      <c r="D226" s="47">
        <f>IFERROR(PIMExport!D224*1,IFERROR(SUBSTITUTE(PIMExport!D224,".",",")*1,PIMExport!D224))</f>
        <v>2644</v>
      </c>
      <c r="E226" s="47">
        <f>IFERROR(PIMExport!E224*1,IFERROR(SUBSTITUTE(PIMExport!E224,".",",")*1,PIMExport!E224))</f>
        <v>1.2</v>
      </c>
      <c r="F226" s="47">
        <f>IFERROR(PIMExport!F224*1,IFERROR(SUBSTITUTE(PIMExport!F224,".",",")*1,PIMExport!F224))</f>
        <v>0.83</v>
      </c>
      <c r="G226" s="47">
        <f>IFERROR(PIMExport!G224*1,IFERROR(SUBSTITUTE(PIMExport!G224,".",",")*1,PIMExport!G224))</f>
        <v>3.06</v>
      </c>
      <c r="H226" s="47">
        <f>IFERROR(PIMExport!H224*1,IFERROR(SUBSTITUTE(PIMExport!H224,".",",")*1,PIMExport!H224))</f>
        <v>0.44</v>
      </c>
      <c r="I226" s="47">
        <f>IFERROR(PIMExport!I224*1,IFERROR(SUBSTITUTE(PIMExport!I224,".",",")*1,PIMExport!I224))</f>
        <v>115</v>
      </c>
      <c r="J226" s="47">
        <f>IFERROR(PIMExport!J224*1,IFERROR(SUBSTITUTE(PIMExport!J224,".",",")*1,PIMExport!J224))</f>
        <v>44</v>
      </c>
      <c r="K226" s="47">
        <f>IFERROR(PIMExport!K224*1,IFERROR(SUBSTITUTE(PIMExport!K224,".",",")*1,PIMExport!K224))</f>
        <v>41.5</v>
      </c>
      <c r="L226" s="47">
        <f>IFERROR(PIMExport!L224*1,IFERROR(SUBSTITUTE(PIMExport!L224,".",",")*1,PIMExport!L224))</f>
        <v>6.4999999999999996E-6</v>
      </c>
      <c r="M226" s="47">
        <f>IFERROR(PIMExport!M224*1,IFERROR(SUBSTITUTE(PIMExport!M224,".",",")*1,PIMExport!M224))</f>
        <v>0.9</v>
      </c>
      <c r="N226" s="47">
        <f>IFERROR(PIMExport!N224*1,IFERROR(SUBSTITUTE(PIMExport!N224,".",",")*1,PIMExport!N224))</f>
        <v>99999</v>
      </c>
      <c r="O226" s="47">
        <f>IFERROR(PIMExport!O224*1,IFERROR(SUBSTITUTE(PIMExport!O224,".",",")*1,PIMExport!O224))</f>
        <v>99999</v>
      </c>
      <c r="P226" s="47">
        <f>IFERROR(PIMExport!P224*1,IFERROR(SUBSTITUTE(PIMExport!P224,".",",")*1,PIMExport!P224))</f>
        <v>500</v>
      </c>
      <c r="Q226" s="47">
        <f>IFERROR(PIMExport!Q224*1,IFERROR(SUBSTITUTE(PIMExport!Q224,".",",")*1,PIMExport!Q224))</f>
        <v>0.13</v>
      </c>
      <c r="R226" s="47">
        <f>IFERROR(PIMExport!R224*1,IFERROR(SUBSTITUTE(PIMExport!R224,".",",")*1,PIMExport!R224))</f>
        <v>0.13</v>
      </c>
      <c r="S226" s="47">
        <f>IFERROR(PIMExport!S224*1,IFERROR(SUBSTITUTE(PIMExport!S224,".",",")*1,PIMExport!S224))</f>
        <v>0.13</v>
      </c>
      <c r="T226" s="47">
        <f>IFERROR(PIMExport!T224*1,IFERROR(SUBSTITUTE(PIMExport!T224,".",",")*1,PIMExport!T224))</f>
        <v>35</v>
      </c>
      <c r="U226" s="47">
        <f>IFERROR(PIMExport!U224*1,IFERROR(SUBSTITUTE(PIMExport!U224,".",",")*1,PIMExport!U224))</f>
        <v>0.21213000000000001</v>
      </c>
      <c r="V226" s="47">
        <f>IFERROR(PIMExport!V224*1,IFERROR(SUBSTITUTE(PIMExport!V224,".",",")*1,PIMExport!V224))</f>
        <v>0</v>
      </c>
      <c r="W226" s="47">
        <f>IFERROR(PIMExport!W224*1,IFERROR(SUBSTITUTE(PIMExport!W224,".",",")*1,PIMExport!W224))</f>
        <v>0</v>
      </c>
      <c r="X226" s="47">
        <f>IFERROR(PIMExport!X224*1,IFERROR(SUBSTITUTE(PIMExport!X224,".",",")*1,PIMExport!X224))</f>
        <v>0</v>
      </c>
      <c r="Y226" s="47">
        <f>IFERROR(PIMExport!Y224*1,IFERROR(SUBSTITUTE(PIMExport!Y224,".",",")*1,PIMExport!Y224))</f>
        <v>1000</v>
      </c>
      <c r="Z226" s="47">
        <f>IFERROR(PIMExport!Z224*1,IFERROR(SUBSTITUTE(PIMExport!Z224,".",",")*1,PIMExport!Z224))</f>
        <v>0</v>
      </c>
      <c r="AA226" s="47">
        <f>IFERROR(PIMExport!AA224*1,IFERROR(SUBSTITUTE(PIMExport!AA224,".",",")*1,PIMExport!AA224))</f>
        <v>0</v>
      </c>
      <c r="AB226" s="47">
        <f>IFERROR(PIMExport!AB224*1,IFERROR(SUBSTITUTE(PIMExport!AB224,".",",")*1,PIMExport!AB224))</f>
        <v>0</v>
      </c>
      <c r="AC226" s="47">
        <f>IFERROR(PIMExport!AC224*1,IFERROR(SUBSTITUTE(PIMExport!AC224,".",",")*1,PIMExport!AC224))</f>
        <v>0</v>
      </c>
      <c r="AD226" s="47">
        <f>IFERROR(PIMExport!AD224*1,IFERROR(SUBSTITUTE(PIMExport!AD224,".",",")*1,PIMExport!AD224))</f>
        <v>0</v>
      </c>
      <c r="AE226" s="47">
        <f>IFERROR(PIMExport!AE224*1,IFERROR(SUBSTITUTE(PIMExport!AE224,".",",")*1,PIMExport!AE224))</f>
        <v>400</v>
      </c>
      <c r="AF226" s="47">
        <f>IFERROR(PIMExport!AF224*1,IFERROR(SUBSTITUTE(PIMExport!AF224,".",",")*1,PIMExport!AF224))</f>
        <v>400</v>
      </c>
      <c r="AG226" s="47">
        <f>IFERROR(PIMExport!AG224*1,IFERROR(SUBSTITUTE(PIMExport!AG224,".",",")*1,PIMExport!AG224))</f>
        <v>9</v>
      </c>
      <c r="AH226" s="47">
        <f>IFERROR(PIMExport!AH224*1,IFERROR(SUBSTITUTE(PIMExport!AH224,".",",")*1,PIMExport!AH224))</f>
        <v>23</v>
      </c>
      <c r="AI226" s="47">
        <f>IFERROR(PIMExport!AI224*1,IFERROR(SUBSTITUTE(PIMExport!AI224,".",",")*1,PIMExport!AI224))</f>
        <v>23</v>
      </c>
      <c r="AJ226" s="47">
        <f>IFERROR(PIMExport!AJ224*1,IFERROR(SUBSTITUTE(PIMExport!AJ224,".",",")*1,PIMExport!AJ224))</f>
        <v>0</v>
      </c>
      <c r="AK226" s="47">
        <f>IFERROR(PIMExport!AK224*1,IFERROR(SUBSTITUTE(PIMExport!AK224,".",",")*1,PIMExport!AK224))</f>
        <v>0</v>
      </c>
      <c r="AL226" s="47">
        <f>IFERROR(PIMExport!AL224*1,IFERROR(SUBSTITUTE(PIMExport!AL224,".",",")*1,PIMExport!AL224))</f>
        <v>0.25</v>
      </c>
      <c r="AM226" s="47">
        <f>IFERROR(PIMExport!AM224*1,IFERROR(SUBSTITUTE(PIMExport!AM224,".",",")*1,PIMExport!AM224))</f>
        <v>8</v>
      </c>
      <c r="AN226" s="47">
        <f>IFERROR(PIMExport!AN224*1,IFERROR(SUBSTITUTE(PIMExport!AN224,".",",")*1,PIMExport!AN224))</f>
        <v>1</v>
      </c>
      <c r="AO226" s="47">
        <f>IFERROR(PIMExport!AO224*1,IFERROR(SUBSTITUTE(PIMExport!AO224,".",",")*1,PIMExport!AO224))</f>
        <v>4700</v>
      </c>
      <c r="AP226" s="47">
        <f>IFERROR(PIMExport!AP224*1,IFERROR(SUBSTITUTE(PIMExport!AP224,".",",")*1,PIMExport!AP224))</f>
        <v>0</v>
      </c>
      <c r="AQ226" s="47">
        <f>IFERROR(PIMExport!AQ224*1,IFERROR(SUBSTITUTE(PIMExport!AQ224,".",",")*1,PIMExport!AQ224))</f>
        <v>0</v>
      </c>
      <c r="AR226" s="47">
        <f>IFERROR(PIMExport!AR224*1,IFERROR(SUBSTITUTE(PIMExport!AR224,".",",")*1,PIMExport!AR224))</f>
        <v>0</v>
      </c>
      <c r="AS226" s="47">
        <f>IFERROR(PIMExport!AS224*1,IFERROR(SUBSTITUTE(PIMExport!AS224,".",",")*1,PIMExport!AS224))</f>
        <v>0</v>
      </c>
      <c r="AT226" s="47">
        <f>IFERROR(PIMExport!AT224*1,IFERROR(SUBSTITUTE(PIMExport!AT224,".",",")*1,PIMExport!AT224))</f>
        <v>0</v>
      </c>
      <c r="AU226" s="47">
        <f>IFERROR(PIMExport!AU224*1,IFERROR(SUBSTITUTE(PIMExport!AU224,".",",")*1,PIMExport!AU224))</f>
        <v>0</v>
      </c>
      <c r="AV226" s="47">
        <f>IFERROR(PIMExport!AV224*1,IFERROR(SUBSTITUTE(PIMExport!AV224,".",",")*1,PIMExport!AV224))</f>
        <v>0</v>
      </c>
      <c r="AW226" s="47">
        <f>IFERROR(PIMExport!AW224*1,IFERROR(SUBSTITUTE(PIMExport!AW224,".",",")*1,PIMExport!AW224))</f>
        <v>0</v>
      </c>
      <c r="AX226" s="47">
        <f>IFERROR(PIMExport!AX224*1,IFERROR(SUBSTITUTE(PIMExport!AX224,".",",")*1,PIMExport!AX224))</f>
        <v>0</v>
      </c>
      <c r="AY226" s="47">
        <f>IFERROR(PIMExport!AY224*1,IFERROR(SUBSTITUTE(PIMExport!AY224,".",",")*1,PIMExport!AY224))</f>
        <v>0</v>
      </c>
      <c r="AZ226" s="47">
        <f>IFERROR(PIMExport!AZ224*1,IFERROR(SUBSTITUTE(PIMExport!AZ224,".",",")*1,PIMExport!AZ224))</f>
        <v>10100</v>
      </c>
      <c r="BA226" s="47">
        <f>IFERROR(PIMExport!BA224*1,IFERROR(SUBSTITUTE(PIMExport!BA224,".",",")*1,PIMExport!BA224))</f>
        <v>0</v>
      </c>
      <c r="BB226" s="47">
        <f>IFERROR(PIMExport!BB224*1,IFERROR(SUBSTITUTE(PIMExport!BB224,".",",")*1,PIMExport!BB224))</f>
        <v>0</v>
      </c>
      <c r="BC226" s="47">
        <f>IFERROR(PIMExport!BC224*1,IFERROR(SUBSTITUTE(PIMExport!BC224,".",",")*1,PIMExport!BC224))</f>
        <v>0</v>
      </c>
      <c r="BD226" s="47">
        <f>IFERROR(PIMExport!BD224*1,IFERROR(SUBSTITUTE(PIMExport!BD224,".",",")*1,PIMExport!BD224))</f>
        <v>0</v>
      </c>
      <c r="BE226" s="47">
        <f>IFERROR(PIMExport!BE224*1,IFERROR(SUBSTITUTE(PIMExport!BE224,".",",")*1,PIMExport!BE224))</f>
        <v>0</v>
      </c>
      <c r="BF226" s="47">
        <f>IFERROR(PIMExport!BF224*1,IFERROR(SUBSTITUTE(PIMExport!BF224,".",",")*1,PIMExport!BF224))</f>
        <v>67</v>
      </c>
      <c r="BG226" s="47">
        <f>IFERROR(PIMExport!BG224*1,IFERROR(SUBSTITUTE(PIMExport!BG224,".",",")*1,PIMExport!BG224))</f>
        <v>248</v>
      </c>
      <c r="BH226" s="47">
        <f>IFERROR(PIMExport!BH224*1,IFERROR(SUBSTITUTE(PIMExport!BH224,".",",")*1,PIMExport!BH224))</f>
        <v>0</v>
      </c>
      <c r="BI226" s="47">
        <f>IFERROR(PIMExport!BI224*1,IFERROR(SUBSTITUTE(PIMExport!BI224,".",",")*1,PIMExport!BI224))</f>
        <v>0</v>
      </c>
      <c r="BJ226" s="47">
        <f>IFERROR(PIMExport!BJ224*1,IFERROR(SUBSTITUTE(PIMExport!BJ224,".",",")*1,PIMExport!BJ224))</f>
        <v>0</v>
      </c>
      <c r="BK226" s="47">
        <f>IFERROR(PIMExport!BK224*1,IFERROR(SUBSTITUTE(PIMExport!BK224,".",",")*1,PIMExport!BK224))</f>
        <v>0</v>
      </c>
      <c r="BL226" s="47">
        <f>IFERROR(PIMExport!BL224*1,IFERROR(SUBSTITUTE(PIMExport!BL224,".",",")*1,PIMExport!BL224))</f>
        <v>0</v>
      </c>
      <c r="BM226" s="47">
        <f>IFERROR(PIMExport!BM224*1,IFERROR(SUBSTITUTE(PIMExport!BM224,".",",")*1,PIMExport!BM224))</f>
        <v>0</v>
      </c>
      <c r="BN226" s="47">
        <f>IFERROR(PIMExport!BN224*1,IFERROR(SUBSTITUTE(PIMExport!BN224,".",",")*1,PIMExport!BN224))</f>
        <v>0</v>
      </c>
      <c r="BO226" s="47">
        <f>IFERROR(PIMExport!BO224*1,IFERROR(SUBSTITUTE(PIMExport!BO224,".",",")*1,PIMExport!BO224))</f>
        <v>0</v>
      </c>
      <c r="BP226" s="47">
        <f>IFERROR(PIMExport!BP224*1,IFERROR(SUBSTITUTE(PIMExport!BP224,".",",")*1,PIMExport!BP224))</f>
        <v>0</v>
      </c>
      <c r="BQ226" s="47">
        <f>IFERROR(PIMExport!BQ224*1,IFERROR(SUBSTITUTE(PIMExport!BQ224,".",",")*1,PIMExport!BQ224))</f>
        <v>0</v>
      </c>
      <c r="BR226" s="47">
        <f>IFERROR(PIMExport!BR224*1,IFERROR(SUBSTITUTE(PIMExport!BR224,".",",")*1,PIMExport!BR224))</f>
        <v>0</v>
      </c>
      <c r="BS226" s="47">
        <f>IFERROR(PIMExport!BS224*1,IFERROR(SUBSTITUTE(PIMExport!BS224,".",",")*1,PIMExport!BS224))</f>
        <v>0</v>
      </c>
      <c r="BT226" s="47">
        <f>IFERROR(PIMExport!BT224*1,IFERROR(SUBSTITUTE(PIMExport!BT224,".",",")*1,PIMExport!BT224))</f>
        <v>0</v>
      </c>
      <c r="BU226" s="47">
        <f>IFERROR(PIMExport!BU224*1,IFERROR(SUBSTITUTE(PIMExport!BU224,".",",")*1,PIMExport!BU224))</f>
        <v>0</v>
      </c>
      <c r="BV226" s="47">
        <f>IFERROR(PIMExport!BV224*1,IFERROR(SUBSTITUTE(PIMExport!BV224,".",",")*1,PIMExport!BV224))</f>
        <v>0</v>
      </c>
      <c r="BW226" s="47">
        <f>IFERROR(PIMExport!BW224*1,IFERROR(SUBSTITUTE(PIMExport!BW224,".",",")*1,PIMExport!BW224))</f>
        <v>0</v>
      </c>
      <c r="BX226" s="47">
        <f>IFERROR(PIMExport!BX224*1,IFERROR(SUBSTITUTE(PIMExport!BX224,".",",")*1,PIMExport!BX224))</f>
        <v>0</v>
      </c>
      <c r="BY226" s="47">
        <f>IFERROR(PIMExport!BY224*1,IFERROR(SUBSTITUTE(PIMExport!BY224,".",",")*1,PIMExport!BY224))</f>
        <v>0</v>
      </c>
      <c r="BZ226" s="47">
        <f>IFERROR(PIMExport!BZ224*1,IFERROR(SUBSTITUTE(PIMExport!BZ224,".",",")*1,PIMExport!BZ224))</f>
        <v>0</v>
      </c>
      <c r="CA226" s="47">
        <f>IFERROR(PIMExport!CA224*1,IFERROR(SUBSTITUTE(PIMExport!CA224,".",",")*1,PIMExport!CA224))</f>
        <v>0</v>
      </c>
      <c r="CB226" s="47">
        <f>IFERROR(PIMExport!CB224*1,IFERROR(SUBSTITUTE(PIMExport!CB224,".",",")*1,PIMExport!CB224))</f>
        <v>0</v>
      </c>
      <c r="CC226" s="47">
        <f>IFERROR(PIMExport!CC224*1,IFERROR(SUBSTITUTE(PIMExport!CC224,".",",")*1,PIMExport!CC224))</f>
        <v>0</v>
      </c>
      <c r="CD226" s="47">
        <f>IFERROR(PIMExport!CD224*1,IFERROR(SUBSTITUTE(PIMExport!CD224,".",",")*1,PIMExport!CD224))</f>
        <v>0</v>
      </c>
      <c r="CE226" s="47">
        <f>IFERROR(PIMExport!CE224*1,IFERROR(SUBSTITUTE(PIMExport!CE224,".",",")*1,PIMExport!CE224))</f>
        <v>0</v>
      </c>
      <c r="CF226" s="47">
        <f>IFERROR(PIMExport!CF224*1,IFERROR(SUBSTITUTE(PIMExport!CF224,".",",")*1,PIMExport!CF224))</f>
        <v>0</v>
      </c>
      <c r="CG226" s="47">
        <f>IFERROR(PIMExport!CG224*1,IFERROR(SUBSTITUTE(PIMExport!CG224,".",",")*1,PIMExport!CG224))</f>
        <v>0</v>
      </c>
      <c r="CH226" s="47">
        <f>IFERROR(PIMExport!CH224*1,IFERROR(SUBSTITUTE(PIMExport!CH224,".",",")*1,PIMExport!CH224))</f>
        <v>0</v>
      </c>
      <c r="CI226" s="47">
        <f>IFERROR(PIMExport!CI224*1,IFERROR(SUBSTITUTE(PIMExport!CI224,".",",")*1,PIMExport!CI224))</f>
        <v>0</v>
      </c>
      <c r="CJ226" s="47">
        <f>IFERROR(PIMExport!CJ224*1,IFERROR(SUBSTITUTE(PIMExport!CJ224,".",",")*1,PIMExport!CJ224))</f>
        <v>0</v>
      </c>
      <c r="CK226" s="47">
        <f>IFERROR(PIMExport!CK224*1,IFERROR(SUBSTITUTE(PIMExport!CK224,".",",")*1,PIMExport!CK224))</f>
        <v>0</v>
      </c>
      <c r="CL226" s="47">
        <f>IFERROR(PIMExport!CL224*1,IFERROR(SUBSTITUTE(PIMExport!CL224,".",",")*1,PIMExport!CL224))</f>
        <v>0</v>
      </c>
      <c r="CM226" s="47">
        <f>IFERROR(PIMExport!CM224*1,IFERROR(SUBSTITUTE(PIMExport!CM224,".",",")*1,PIMExport!CM224))</f>
        <v>0</v>
      </c>
      <c r="CN226" s="47">
        <f>IFERROR(PIMExport!CN224*1,IFERROR(SUBSTITUTE(PIMExport!CN224,".",",")*1,PIMExport!CN224))</f>
        <v>0</v>
      </c>
      <c r="CO226" s="47">
        <f>IFERROR(PIMExport!CO224*1,IFERROR(SUBSTITUTE(PIMExport!CO224,".",",")*1,PIMExport!CO224))</f>
        <v>0</v>
      </c>
      <c r="CP226" s="47">
        <f>IFERROR(PIMExport!CP224*1,IFERROR(SUBSTITUTE(PIMExport!CP224,".",",")*1,PIMExport!CP224))</f>
        <v>0</v>
      </c>
      <c r="CQ226" s="47">
        <f>IFERROR(PIMExport!CQ224*1,IFERROR(SUBSTITUTE(PIMExport!CQ224,".",",")*1,PIMExport!CQ224))</f>
        <v>0</v>
      </c>
      <c r="CR226" s="47">
        <f>IFERROR(PIMExport!CR224*1,IFERROR(SUBSTITUTE(PIMExport!CR224,".",",")*1,PIMExport!CR224))</f>
        <v>0</v>
      </c>
      <c r="CS226" s="47">
        <f>IFERROR(PIMExport!CS224*1,IFERROR(SUBSTITUTE(PIMExport!CS224,".",",")*1,PIMExport!CS224))</f>
        <v>0</v>
      </c>
      <c r="CT226" s="47">
        <f>IFERROR(PIMExport!CT224*1,IFERROR(SUBSTITUTE(PIMExport!CT224,".",",")*1,PIMExport!CT224))</f>
        <v>0</v>
      </c>
      <c r="CU226" s="47">
        <f>IFERROR(PIMExport!CU224*1,IFERROR(SUBSTITUTE(PIMExport!CU224,".",",")*1,PIMExport!CU224))</f>
        <v>5</v>
      </c>
      <c r="CV226" s="47">
        <f>IFERROR(PIMExport!CV224*1,IFERROR(SUBSTITUTE(PIMExport!CV224,".",",")*1,PIMExport!CV224))</f>
        <v>9300</v>
      </c>
      <c r="CW226" s="47">
        <f>IFERROR(PIMExport!CW224*1,IFERROR(SUBSTITUTE(PIMExport!CW224,".",",")*1,PIMExport!CW224))</f>
        <v>4.1E-5</v>
      </c>
      <c r="CX226" s="47">
        <f>IFERROR(PIMExport!CX224*1,IFERROR(SUBSTITUTE(PIMExport!CX224,".",",")*1,PIMExport!CX224))</f>
        <v>0</v>
      </c>
      <c r="CY226" s="47">
        <f>IFERROR(PIMExport!CY224*1,IFERROR(SUBSTITUTE(PIMExport!CY224,".",",")*1,PIMExport!CY224))</f>
        <v>0</v>
      </c>
      <c r="CZ226" s="47">
        <f>IFERROR(PIMExport!CZ224*1,IFERROR(SUBSTITUTE(PIMExport!CZ224,".",",")*1,PIMExport!CZ224))</f>
        <v>10100</v>
      </c>
      <c r="DA226" s="47">
        <f>IFERROR(PIMExport!DA224*1,IFERROR(SUBSTITUTE(PIMExport!DA224,".",",")*1,PIMExport!DA224))</f>
        <v>200</v>
      </c>
      <c r="DB226" s="47">
        <f>IFERROR(PIMExport!DB224*1,IFERROR(SUBSTITUTE(PIMExport!DB224,".",",")*1,PIMExport!DB224))</f>
        <v>0</v>
      </c>
      <c r="DC226" s="47">
        <f>IFERROR(PIMExport!DC224*1,IFERROR(SUBSTITUTE(PIMExport!DC224,".",",")*1,PIMExport!DC224))</f>
        <v>14.29</v>
      </c>
      <c r="DD226" s="47">
        <f>IFERROR(PIMExport!DD224*1,IFERROR(SUBSTITUTE(PIMExport!DD224,".",",")*1,PIMExport!DD224))</f>
        <v>1</v>
      </c>
      <c r="DE226" s="47">
        <f>IFERROR(PIMExport!DE224*1,IFERROR(SUBSTITUTE(PIMExport!DE224,".",",")*1,PIMExport!DE224))</f>
        <v>0</v>
      </c>
      <c r="DF226" s="47">
        <f>IFERROR(PIMExport!DF224*1,IFERROR(SUBSTITUTE(PIMExport!DF224,".",",")*1,PIMExport!DF224))</f>
        <v>0</v>
      </c>
      <c r="DG226" s="47">
        <f>IFERROR(PIMExport!DG224*1,IFERROR(SUBSTITUTE(PIMExport!DG224,".",",")*1,PIMExport!DG224))</f>
        <v>0</v>
      </c>
      <c r="DH226" s="47" t="str">
        <f>IFERROR(PIMExport!DH224*1,IFERROR(SUBSTITUTE(PIMExport!DH224,".",",")*1,PIMExport!DH224))</f>
        <v>Equal to or better than 0.100 mm</v>
      </c>
      <c r="DI226" s="47">
        <f>IFERROR(PIMExport!DI224*1,IFERROR(SUBSTITUTE(PIMExport!DI224,".",",")*1,PIMExport!DI224))</f>
        <v>0</v>
      </c>
      <c r="DJ226" s="47" t="str">
        <f>IFERROR(PIMExport!DJ224*1,IFERROR(SUBSTITUTE(PIMExport!DJ224,".",",")*1,PIMExport!DJ224))</f>
        <v>58 x 55 mm</v>
      </c>
      <c r="DK226" s="47" t="str">
        <f>IFERROR(PIMExport!DK224*1,IFERROR(SUBSTITUTE(PIMExport!DK224,".",",")*1,PIMExport!DK224))</f>
        <v>16 mm</v>
      </c>
      <c r="DL226" s="47">
        <f>IFERROR(PIMExport!DL224*1,IFERROR(SUBSTITUTE(PIMExport!DL224,".",",")*1,PIMExport!DL224))</f>
        <v>184</v>
      </c>
      <c r="DM226" s="47">
        <f>IFERROR(PIMExport!DM224*1,IFERROR(SUBSTITUTE(PIMExport!DM224,".",",")*1,PIMExport!DM224))</f>
        <v>3248</v>
      </c>
      <c r="DN226" s="47">
        <f>IFERROR(PIMExport!DN224*1,IFERROR(SUBSTITUTE(PIMExport!DN224,".",",")*1,PIMExport!DN224))</f>
        <v>0</v>
      </c>
      <c r="DO226" s="47">
        <f>IFERROR(PIMExport!DO224*1,IFERROR(SUBSTITUTE(PIMExport!DO224,".",",")*1,PIMExport!DO224))</f>
        <v>0</v>
      </c>
    </row>
    <row r="227" spans="1:119">
      <c r="A227" s="47" t="str">
        <f>IFERROR(PIMExport!A225*1,IFERROR(SUBSTITUTE(PIMExport!A225,".",",")*1,PIMExport!A225))</f>
        <v>MG06S05N_X</v>
      </c>
      <c r="B227" s="47" t="str">
        <f>IFERROR(PIMExport!B225*1,IFERROR(SUBSTITUTE(PIMExport!B225,".",",")*1,PIMExport!B225))</f>
        <v>BallScrew</v>
      </c>
      <c r="C227" s="47" t="str">
        <f>IFERROR(PIMExport!C225*1,IFERROR(SUBSTITUTE(PIMExport!C225,".",",")*1,PIMExport!C225))</f>
        <v>Prism Guide</v>
      </c>
      <c r="D227" s="47">
        <f>IFERROR(PIMExport!D225*1,IFERROR(SUBSTITUTE(PIMExport!D225,".",",")*1,PIMExport!D225))</f>
        <v>2712</v>
      </c>
      <c r="E227" s="47">
        <f>IFERROR(PIMExport!E225*1,IFERROR(SUBSTITUTE(PIMExport!E225,".",",")*1,PIMExport!E225))</f>
        <v>1.2</v>
      </c>
      <c r="F227" s="47">
        <f>IFERROR(PIMExport!F225*1,IFERROR(SUBSTITUTE(PIMExport!F225,".",",")*1,PIMExport!F225))</f>
        <v>0</v>
      </c>
      <c r="G227" s="47">
        <f>IFERROR(PIMExport!G225*1,IFERROR(SUBSTITUTE(PIMExport!G225,".",",")*1,PIMExport!G225))</f>
        <v>3.06</v>
      </c>
      <c r="H227" s="47">
        <f>IFERROR(PIMExport!H225*1,IFERROR(SUBSTITUTE(PIMExport!H225,".",",")*1,PIMExport!H225))</f>
        <v>0.44</v>
      </c>
      <c r="I227" s="47">
        <f>IFERROR(PIMExport!I225*1,IFERROR(SUBSTITUTE(PIMExport!I225,".",",")*1,PIMExport!I225))</f>
        <v>115</v>
      </c>
      <c r="J227" s="47">
        <f>IFERROR(PIMExport!J225*1,IFERROR(SUBSTITUTE(PIMExport!J225,".",",")*1,PIMExport!J225))</f>
        <v>44</v>
      </c>
      <c r="K227" s="47">
        <f>IFERROR(PIMExport!K225*1,IFERROR(SUBSTITUTE(PIMExport!K225,".",",")*1,PIMExport!K225))</f>
        <v>41.5</v>
      </c>
      <c r="L227" s="47">
        <f>IFERROR(PIMExport!L225*1,IFERROR(SUBSTITUTE(PIMExport!L225,".",",")*1,PIMExport!L225))</f>
        <v>6.4999999999999996E-6</v>
      </c>
      <c r="M227" s="47">
        <f>IFERROR(PIMExport!M225*1,IFERROR(SUBSTITUTE(PIMExport!M225,".",",")*1,PIMExport!M225))</f>
        <v>0.9</v>
      </c>
      <c r="N227" s="47">
        <f>IFERROR(PIMExport!N225*1,IFERROR(SUBSTITUTE(PIMExport!N225,".",",")*1,PIMExport!N225))</f>
        <v>99999</v>
      </c>
      <c r="O227" s="47">
        <f>IFERROR(PIMExport!O225*1,IFERROR(SUBSTITUTE(PIMExport!O225,".",",")*1,PIMExport!O225))</f>
        <v>99999</v>
      </c>
      <c r="P227" s="47">
        <f>IFERROR(PIMExport!P225*1,IFERROR(SUBSTITUTE(PIMExport!P225,".",",")*1,PIMExport!P225))</f>
        <v>500</v>
      </c>
      <c r="Q227" s="47">
        <f>IFERROR(PIMExport!Q225*1,IFERROR(SUBSTITUTE(PIMExport!Q225,".",",")*1,PIMExport!Q225))</f>
        <v>0.1</v>
      </c>
      <c r="R227" s="47">
        <f>IFERROR(PIMExport!R225*1,IFERROR(SUBSTITUTE(PIMExport!R225,".",",")*1,PIMExport!R225))</f>
        <v>0.1</v>
      </c>
      <c r="S227" s="47">
        <f>IFERROR(PIMExport!S225*1,IFERROR(SUBSTITUTE(PIMExport!S225,".",",")*1,PIMExport!S225))</f>
        <v>0.1</v>
      </c>
      <c r="T227" s="47">
        <f>IFERROR(PIMExport!T225*1,IFERROR(SUBSTITUTE(PIMExport!T225,".",",")*1,PIMExport!T225))</f>
        <v>35</v>
      </c>
      <c r="U227" s="47">
        <f>IFERROR(PIMExport!U225*1,IFERROR(SUBSTITUTE(PIMExport!U225,".",",")*1,PIMExport!U225))</f>
        <v>0.21213000000000001</v>
      </c>
      <c r="V227" s="47">
        <f>IFERROR(PIMExport!V225*1,IFERROR(SUBSTITUTE(PIMExport!V225,".",",")*1,PIMExport!V225))</f>
        <v>0</v>
      </c>
      <c r="W227" s="47">
        <f>IFERROR(PIMExport!W225*1,IFERROR(SUBSTITUTE(PIMExport!W225,".",",")*1,PIMExport!W225))</f>
        <v>0</v>
      </c>
      <c r="X227" s="47">
        <f>IFERROR(PIMExport!X225*1,IFERROR(SUBSTITUTE(PIMExport!X225,".",",")*1,PIMExport!X225))</f>
        <v>0</v>
      </c>
      <c r="Y227" s="47">
        <f>IFERROR(PIMExport!Y225*1,IFERROR(SUBSTITUTE(PIMExport!Y225,".",",")*1,PIMExport!Y225))</f>
        <v>1000</v>
      </c>
      <c r="Z227" s="47">
        <f>IFERROR(PIMExport!Z225*1,IFERROR(SUBSTITUTE(PIMExport!Z225,".",",")*1,PIMExport!Z225))</f>
        <v>0</v>
      </c>
      <c r="AA227" s="47">
        <f>IFERROR(PIMExport!AA225*1,IFERROR(SUBSTITUTE(PIMExport!AA225,".",",")*1,PIMExport!AA225))</f>
        <v>0</v>
      </c>
      <c r="AB227" s="47">
        <f>IFERROR(PIMExport!AB225*1,IFERROR(SUBSTITUTE(PIMExport!AB225,".",",")*1,PIMExport!AB225))</f>
        <v>0</v>
      </c>
      <c r="AC227" s="47">
        <f>IFERROR(PIMExport!AC225*1,IFERROR(SUBSTITUTE(PIMExport!AC225,".",",")*1,PIMExport!AC225))</f>
        <v>0</v>
      </c>
      <c r="AD227" s="47">
        <f>IFERROR(PIMExport!AD225*1,IFERROR(SUBSTITUTE(PIMExport!AD225,".",",")*1,PIMExport!AD225))</f>
        <v>0</v>
      </c>
      <c r="AE227" s="47">
        <f>IFERROR(PIMExport!AE225*1,IFERROR(SUBSTITUTE(PIMExport!AE225,".",",")*1,PIMExport!AE225))</f>
        <v>400</v>
      </c>
      <c r="AF227" s="47">
        <f>IFERROR(PIMExport!AF225*1,IFERROR(SUBSTITUTE(PIMExport!AF225,".",",")*1,PIMExport!AF225))</f>
        <v>400</v>
      </c>
      <c r="AG227" s="47">
        <f>IFERROR(PIMExport!AG225*1,IFERROR(SUBSTITUTE(PIMExport!AG225,".",",")*1,PIMExport!AG225))</f>
        <v>9</v>
      </c>
      <c r="AH227" s="47">
        <f>IFERROR(PIMExport!AH225*1,IFERROR(SUBSTITUTE(PIMExport!AH225,".",",")*1,PIMExport!AH225))</f>
        <v>23</v>
      </c>
      <c r="AI227" s="47">
        <f>IFERROR(PIMExport!AI225*1,IFERROR(SUBSTITUTE(PIMExport!AI225,".",",")*1,PIMExport!AI225))</f>
        <v>23</v>
      </c>
      <c r="AJ227" s="47">
        <f>IFERROR(PIMExport!AJ225*1,IFERROR(SUBSTITUTE(PIMExport!AJ225,".",",")*1,PIMExport!AJ225))</f>
        <v>0</v>
      </c>
      <c r="AK227" s="47">
        <f>IFERROR(PIMExport!AK225*1,IFERROR(SUBSTITUTE(PIMExport!AK225,".",",")*1,PIMExport!AK225))</f>
        <v>0</v>
      </c>
      <c r="AL227" s="47">
        <f>IFERROR(PIMExport!AL225*1,IFERROR(SUBSTITUTE(PIMExport!AL225,".",",")*1,PIMExport!AL225))</f>
        <v>0.25</v>
      </c>
      <c r="AM227" s="47">
        <f>IFERROR(PIMExport!AM225*1,IFERROR(SUBSTITUTE(PIMExport!AM225,".",",")*1,PIMExport!AM225))</f>
        <v>8</v>
      </c>
      <c r="AN227" s="47">
        <f>IFERROR(PIMExport!AN225*1,IFERROR(SUBSTITUTE(PIMExport!AN225,".",",")*1,PIMExport!AN225))</f>
        <v>1</v>
      </c>
      <c r="AO227" s="47">
        <f>IFERROR(PIMExport!AO225*1,IFERROR(SUBSTITUTE(PIMExport!AO225,".",",")*1,PIMExport!AO225))</f>
        <v>4700</v>
      </c>
      <c r="AP227" s="47">
        <f>IFERROR(PIMExport!AP225*1,IFERROR(SUBSTITUTE(PIMExport!AP225,".",",")*1,PIMExport!AP225))</f>
        <v>0</v>
      </c>
      <c r="AQ227" s="47">
        <f>IFERROR(PIMExport!AQ225*1,IFERROR(SUBSTITUTE(PIMExport!AQ225,".",",")*1,PIMExport!AQ225))</f>
        <v>0</v>
      </c>
      <c r="AR227" s="47">
        <f>IFERROR(PIMExport!AR225*1,IFERROR(SUBSTITUTE(PIMExport!AR225,".",",")*1,PIMExport!AR225))</f>
        <v>0</v>
      </c>
      <c r="AS227" s="47">
        <f>IFERROR(PIMExport!AS225*1,IFERROR(SUBSTITUTE(PIMExport!AS225,".",",")*1,PIMExport!AS225))</f>
        <v>0</v>
      </c>
      <c r="AT227" s="47">
        <f>IFERROR(PIMExport!AT225*1,IFERROR(SUBSTITUTE(PIMExport!AT225,".",",")*1,PIMExport!AT225))</f>
        <v>0</v>
      </c>
      <c r="AU227" s="47">
        <f>IFERROR(PIMExport!AU225*1,IFERROR(SUBSTITUTE(PIMExport!AU225,".",",")*1,PIMExport!AU225))</f>
        <v>0</v>
      </c>
      <c r="AV227" s="47">
        <f>IFERROR(PIMExport!AV225*1,IFERROR(SUBSTITUTE(PIMExport!AV225,".",",")*1,PIMExport!AV225))</f>
        <v>0</v>
      </c>
      <c r="AW227" s="47">
        <f>IFERROR(PIMExport!AW225*1,IFERROR(SUBSTITUTE(PIMExport!AW225,".",",")*1,PIMExport!AW225))</f>
        <v>0</v>
      </c>
      <c r="AX227" s="47">
        <f>IFERROR(PIMExport!AX225*1,IFERROR(SUBSTITUTE(PIMExport!AX225,".",",")*1,PIMExport!AX225))</f>
        <v>0</v>
      </c>
      <c r="AY227" s="47">
        <f>IFERROR(PIMExport!AY225*1,IFERROR(SUBSTITUTE(PIMExport!AY225,".",",")*1,PIMExport!AY225))</f>
        <v>0</v>
      </c>
      <c r="AZ227" s="47">
        <f>IFERROR(PIMExport!AZ225*1,IFERROR(SUBSTITUTE(PIMExport!AZ225,".",",")*1,PIMExport!AZ225))</f>
        <v>10100</v>
      </c>
      <c r="BA227" s="47">
        <f>IFERROR(PIMExport!BA225*1,IFERROR(SUBSTITUTE(PIMExport!BA225,".",",")*1,PIMExport!BA225))</f>
        <v>0</v>
      </c>
      <c r="BB227" s="47">
        <f>IFERROR(PIMExport!BB225*1,IFERROR(SUBSTITUTE(PIMExport!BB225,".",",")*1,PIMExport!BB225))</f>
        <v>0</v>
      </c>
      <c r="BC227" s="47">
        <f>IFERROR(PIMExport!BC225*1,IFERROR(SUBSTITUTE(PIMExport!BC225,".",",")*1,PIMExport!BC225))</f>
        <v>0</v>
      </c>
      <c r="BD227" s="47">
        <f>IFERROR(PIMExport!BD225*1,IFERROR(SUBSTITUTE(PIMExport!BD225,".",",")*1,PIMExport!BD225))</f>
        <v>0</v>
      </c>
      <c r="BE227" s="47">
        <f>IFERROR(PIMExport!BE225*1,IFERROR(SUBSTITUTE(PIMExport!BE225,".",",")*1,PIMExport!BE225))</f>
        <v>0</v>
      </c>
      <c r="BF227" s="47">
        <f>IFERROR(PIMExport!BF225*1,IFERROR(SUBSTITUTE(PIMExport!BF225,".",",")*1,PIMExport!BF225))</f>
        <v>67</v>
      </c>
      <c r="BG227" s="47">
        <f>IFERROR(PIMExport!BG225*1,IFERROR(SUBSTITUTE(PIMExport!BG225,".",",")*1,PIMExport!BG225))</f>
        <v>196</v>
      </c>
      <c r="BH227" s="47">
        <f>IFERROR(PIMExport!BH225*1,IFERROR(SUBSTITUTE(PIMExport!BH225,".",",")*1,PIMExport!BH225))</f>
        <v>0</v>
      </c>
      <c r="BI227" s="47">
        <f>IFERROR(PIMExport!BI225*1,IFERROR(SUBSTITUTE(PIMExport!BI225,".",",")*1,PIMExport!BI225))</f>
        <v>0</v>
      </c>
      <c r="BJ227" s="47">
        <f>IFERROR(PIMExport!BJ225*1,IFERROR(SUBSTITUTE(PIMExport!BJ225,".",",")*1,PIMExport!BJ225))</f>
        <v>0</v>
      </c>
      <c r="BK227" s="47">
        <f>IFERROR(PIMExport!BK225*1,IFERROR(SUBSTITUTE(PIMExport!BK225,".",",")*1,PIMExport!BK225))</f>
        <v>0</v>
      </c>
      <c r="BL227" s="47">
        <f>IFERROR(PIMExport!BL225*1,IFERROR(SUBSTITUTE(PIMExport!BL225,".",",")*1,PIMExport!BL225))</f>
        <v>0</v>
      </c>
      <c r="BM227" s="47">
        <f>IFERROR(PIMExport!BM225*1,IFERROR(SUBSTITUTE(PIMExport!BM225,".",",")*1,PIMExport!BM225))</f>
        <v>0</v>
      </c>
      <c r="BN227" s="47">
        <f>IFERROR(PIMExport!BN225*1,IFERROR(SUBSTITUTE(PIMExport!BN225,".",",")*1,PIMExport!BN225))</f>
        <v>0</v>
      </c>
      <c r="BO227" s="47">
        <f>IFERROR(PIMExport!BO225*1,IFERROR(SUBSTITUTE(PIMExport!BO225,".",",")*1,PIMExport!BO225))</f>
        <v>0</v>
      </c>
      <c r="BP227" s="47">
        <f>IFERROR(PIMExport!BP225*1,IFERROR(SUBSTITUTE(PIMExport!BP225,".",",")*1,PIMExport!BP225))</f>
        <v>0</v>
      </c>
      <c r="BQ227" s="47">
        <f>IFERROR(PIMExport!BQ225*1,IFERROR(SUBSTITUTE(PIMExport!BQ225,".",",")*1,PIMExport!BQ225))</f>
        <v>0</v>
      </c>
      <c r="BR227" s="47">
        <f>IFERROR(PIMExport!BR225*1,IFERROR(SUBSTITUTE(PIMExport!BR225,".",",")*1,PIMExport!BR225))</f>
        <v>0</v>
      </c>
      <c r="BS227" s="47">
        <f>IFERROR(PIMExport!BS225*1,IFERROR(SUBSTITUTE(PIMExport!BS225,".",",")*1,PIMExport!BS225))</f>
        <v>0</v>
      </c>
      <c r="BT227" s="47">
        <f>IFERROR(PIMExport!BT225*1,IFERROR(SUBSTITUTE(PIMExport!BT225,".",",")*1,PIMExport!BT225))</f>
        <v>0</v>
      </c>
      <c r="BU227" s="47">
        <f>IFERROR(PIMExport!BU225*1,IFERROR(SUBSTITUTE(PIMExport!BU225,".",",")*1,PIMExport!BU225))</f>
        <v>0</v>
      </c>
      <c r="BV227" s="47">
        <f>IFERROR(PIMExport!BV225*1,IFERROR(SUBSTITUTE(PIMExport!BV225,".",",")*1,PIMExport!BV225))</f>
        <v>0</v>
      </c>
      <c r="BW227" s="47">
        <f>IFERROR(PIMExport!BW225*1,IFERROR(SUBSTITUTE(PIMExport!BW225,".",",")*1,PIMExport!BW225))</f>
        <v>0</v>
      </c>
      <c r="BX227" s="47">
        <f>IFERROR(PIMExport!BX225*1,IFERROR(SUBSTITUTE(PIMExport!BX225,".",",")*1,PIMExport!BX225))</f>
        <v>0</v>
      </c>
      <c r="BY227" s="47">
        <f>IFERROR(PIMExport!BY225*1,IFERROR(SUBSTITUTE(PIMExport!BY225,".",",")*1,PIMExport!BY225))</f>
        <v>0</v>
      </c>
      <c r="BZ227" s="47">
        <f>IFERROR(PIMExport!BZ225*1,IFERROR(SUBSTITUTE(PIMExport!BZ225,".",",")*1,PIMExport!BZ225))</f>
        <v>0</v>
      </c>
      <c r="CA227" s="47">
        <f>IFERROR(PIMExport!CA225*1,IFERROR(SUBSTITUTE(PIMExport!CA225,".",",")*1,PIMExport!CA225))</f>
        <v>0</v>
      </c>
      <c r="CB227" s="47">
        <f>IFERROR(PIMExport!CB225*1,IFERROR(SUBSTITUTE(PIMExport!CB225,".",",")*1,PIMExport!CB225))</f>
        <v>0</v>
      </c>
      <c r="CC227" s="47">
        <f>IFERROR(PIMExport!CC225*1,IFERROR(SUBSTITUTE(PIMExport!CC225,".",",")*1,PIMExport!CC225))</f>
        <v>0</v>
      </c>
      <c r="CD227" s="47">
        <f>IFERROR(PIMExport!CD225*1,IFERROR(SUBSTITUTE(PIMExport!CD225,".",",")*1,PIMExport!CD225))</f>
        <v>0</v>
      </c>
      <c r="CE227" s="47">
        <f>IFERROR(PIMExport!CE225*1,IFERROR(SUBSTITUTE(PIMExport!CE225,".",",")*1,PIMExport!CE225))</f>
        <v>0</v>
      </c>
      <c r="CF227" s="47">
        <f>IFERROR(PIMExport!CF225*1,IFERROR(SUBSTITUTE(PIMExport!CF225,".",",")*1,PIMExport!CF225))</f>
        <v>0</v>
      </c>
      <c r="CG227" s="47">
        <f>IFERROR(PIMExport!CG225*1,IFERROR(SUBSTITUTE(PIMExport!CG225,".",",")*1,PIMExport!CG225))</f>
        <v>0</v>
      </c>
      <c r="CH227" s="47">
        <f>IFERROR(PIMExport!CH225*1,IFERROR(SUBSTITUTE(PIMExport!CH225,".",",")*1,PIMExport!CH225))</f>
        <v>0</v>
      </c>
      <c r="CI227" s="47">
        <f>IFERROR(PIMExport!CI225*1,IFERROR(SUBSTITUTE(PIMExport!CI225,".",",")*1,PIMExport!CI225))</f>
        <v>0</v>
      </c>
      <c r="CJ227" s="47">
        <f>IFERROR(PIMExport!CJ225*1,IFERROR(SUBSTITUTE(PIMExport!CJ225,".",",")*1,PIMExport!CJ225))</f>
        <v>0</v>
      </c>
      <c r="CK227" s="47">
        <f>IFERROR(PIMExport!CK225*1,IFERROR(SUBSTITUTE(PIMExport!CK225,".",",")*1,PIMExport!CK225))</f>
        <v>0</v>
      </c>
      <c r="CL227" s="47">
        <f>IFERROR(PIMExport!CL225*1,IFERROR(SUBSTITUTE(PIMExport!CL225,".",",")*1,PIMExport!CL225))</f>
        <v>0</v>
      </c>
      <c r="CM227" s="47">
        <f>IFERROR(PIMExport!CM225*1,IFERROR(SUBSTITUTE(PIMExport!CM225,".",",")*1,PIMExport!CM225))</f>
        <v>0</v>
      </c>
      <c r="CN227" s="47">
        <f>IFERROR(PIMExport!CN225*1,IFERROR(SUBSTITUTE(PIMExport!CN225,".",",")*1,PIMExport!CN225))</f>
        <v>0</v>
      </c>
      <c r="CO227" s="47">
        <f>IFERROR(PIMExport!CO225*1,IFERROR(SUBSTITUTE(PIMExport!CO225,".",",")*1,PIMExport!CO225))</f>
        <v>0</v>
      </c>
      <c r="CP227" s="47">
        <f>IFERROR(PIMExport!CP225*1,IFERROR(SUBSTITUTE(PIMExport!CP225,".",",")*1,PIMExport!CP225))</f>
        <v>0</v>
      </c>
      <c r="CQ227" s="47">
        <f>IFERROR(PIMExport!CQ225*1,IFERROR(SUBSTITUTE(PIMExport!CQ225,".",",")*1,PIMExport!CQ225))</f>
        <v>0</v>
      </c>
      <c r="CR227" s="47">
        <f>IFERROR(PIMExport!CR225*1,IFERROR(SUBSTITUTE(PIMExport!CR225,".",",")*1,PIMExport!CR225))</f>
        <v>0</v>
      </c>
      <c r="CS227" s="47">
        <f>IFERROR(PIMExport!CS225*1,IFERROR(SUBSTITUTE(PIMExport!CS225,".",",")*1,PIMExport!CS225))</f>
        <v>0</v>
      </c>
      <c r="CT227" s="47">
        <f>IFERROR(PIMExport!CT225*1,IFERROR(SUBSTITUTE(PIMExport!CT225,".",",")*1,PIMExport!CT225))</f>
        <v>0</v>
      </c>
      <c r="CU227" s="47">
        <f>IFERROR(PIMExport!CU225*1,IFERROR(SUBSTITUTE(PIMExport!CU225,".",",")*1,PIMExport!CU225))</f>
        <v>5</v>
      </c>
      <c r="CV227" s="47">
        <f>IFERROR(PIMExport!CV225*1,IFERROR(SUBSTITUTE(PIMExport!CV225,".",",")*1,PIMExport!CV225))</f>
        <v>9300</v>
      </c>
      <c r="CW227" s="47">
        <f>IFERROR(PIMExport!CW225*1,IFERROR(SUBSTITUTE(PIMExport!CW225,".",",")*1,PIMExport!CW225))</f>
        <v>4.1E-5</v>
      </c>
      <c r="CX227" s="47">
        <f>IFERROR(PIMExport!CX225*1,IFERROR(SUBSTITUTE(PIMExport!CX225,".",",")*1,PIMExport!CX225))</f>
        <v>0</v>
      </c>
      <c r="CY227" s="47">
        <f>IFERROR(PIMExport!CY225*1,IFERROR(SUBSTITUTE(PIMExport!CY225,".",",")*1,PIMExport!CY225))</f>
        <v>0</v>
      </c>
      <c r="CZ227" s="47">
        <f>IFERROR(PIMExport!CZ225*1,IFERROR(SUBSTITUTE(PIMExport!CZ225,".",",")*1,PIMExport!CZ225))</f>
        <v>10100</v>
      </c>
      <c r="DA227" s="47">
        <f>IFERROR(PIMExport!DA225*1,IFERROR(SUBSTITUTE(PIMExport!DA225,".",",")*1,PIMExport!DA225))</f>
        <v>200</v>
      </c>
      <c r="DB227" s="47">
        <f>IFERROR(PIMExport!DB225*1,IFERROR(SUBSTITUTE(PIMExport!DB225,".",",")*1,PIMExport!DB225))</f>
        <v>0</v>
      </c>
      <c r="DC227" s="47">
        <f>IFERROR(PIMExport!DC225*1,IFERROR(SUBSTITUTE(PIMExport!DC225,".",",")*1,PIMExport!DC225))</f>
        <v>14.29</v>
      </c>
      <c r="DD227" s="47">
        <f>IFERROR(PIMExport!DD225*1,IFERROR(SUBSTITUTE(PIMExport!DD225,".",",")*1,PIMExport!DD225))</f>
        <v>0</v>
      </c>
      <c r="DE227" s="47">
        <f>IFERROR(PIMExport!DE225*1,IFERROR(SUBSTITUTE(PIMExport!DE225,".",",")*1,PIMExport!DE225))</f>
        <v>0</v>
      </c>
      <c r="DF227" s="47">
        <f>IFERROR(PIMExport!DF225*1,IFERROR(SUBSTITUTE(PIMExport!DF225,".",",")*1,PIMExport!DF225))</f>
        <v>0</v>
      </c>
      <c r="DG227" s="47">
        <f>IFERROR(PIMExport!DG225*1,IFERROR(SUBSTITUTE(PIMExport!DG225,".",",")*1,PIMExport!DG225))</f>
        <v>0</v>
      </c>
      <c r="DH227" s="47" t="str">
        <f>IFERROR(PIMExport!DH225*1,IFERROR(SUBSTITUTE(PIMExport!DH225,".",",")*1,PIMExport!DH225))</f>
        <v>Equal to or better than 0.100 mm</v>
      </c>
      <c r="DI227" s="47">
        <f>IFERROR(PIMExport!DI225*1,IFERROR(SUBSTITUTE(PIMExport!DI225,".",",")*1,PIMExport!DI225))</f>
        <v>0</v>
      </c>
      <c r="DJ227" s="47" t="str">
        <f>IFERROR(PIMExport!DJ225*1,IFERROR(SUBSTITUTE(PIMExport!DJ225,".",",")*1,PIMExport!DJ225))</f>
        <v>58 x 55 mm</v>
      </c>
      <c r="DK227" s="47" t="str">
        <f>IFERROR(PIMExport!DK225*1,IFERROR(SUBSTITUTE(PIMExport!DK225,".",",")*1,PIMExport!DK225))</f>
        <v>16 mm</v>
      </c>
      <c r="DL227" s="47">
        <f>IFERROR(PIMExport!DL225*1,IFERROR(SUBSTITUTE(PIMExport!DL225,".",",")*1,PIMExport!DL225))</f>
        <v>184</v>
      </c>
      <c r="DM227" s="47">
        <f>IFERROR(PIMExport!DM225*1,IFERROR(SUBSTITUTE(PIMExport!DM225,".",",")*1,PIMExport!DM225))</f>
        <v>3196</v>
      </c>
      <c r="DN227" s="47">
        <f>IFERROR(PIMExport!DN225*1,IFERROR(SUBSTITUTE(PIMExport!DN225,".",",")*1,PIMExport!DN225))</f>
        <v>0</v>
      </c>
      <c r="DO227" s="47">
        <f>IFERROR(PIMExport!DO225*1,IFERROR(SUBSTITUTE(PIMExport!DO225,".",",")*1,PIMExport!DO225))</f>
        <v>0</v>
      </c>
    </row>
    <row r="228" spans="1:119">
      <c r="A228" s="47" t="str">
        <f>IFERROR(PIMExport!A226*1,IFERROR(SUBSTITUTE(PIMExport!A226,".",",")*1,PIMExport!A226))</f>
        <v>MG06S10N_D</v>
      </c>
      <c r="B228" s="47" t="str">
        <f>IFERROR(PIMExport!B226*1,IFERROR(SUBSTITUTE(PIMExport!B226,".",",")*1,PIMExport!B226))</f>
        <v>BallScrew</v>
      </c>
      <c r="C228" s="47" t="str">
        <f>IFERROR(PIMExport!C226*1,IFERROR(SUBSTITUTE(PIMExport!C226,".",",")*1,PIMExport!C226))</f>
        <v>Prism Guide</v>
      </c>
      <c r="D228" s="47">
        <f>IFERROR(PIMExport!D226*1,IFERROR(SUBSTITUTE(PIMExport!D226,".",",")*1,PIMExport!D226))</f>
        <v>2540</v>
      </c>
      <c r="E228" s="47">
        <f>IFERROR(PIMExport!E226*1,IFERROR(SUBSTITUTE(PIMExport!E226,".",",")*1,PIMExport!E226))</f>
        <v>1.2</v>
      </c>
      <c r="F228" s="47">
        <f>IFERROR(PIMExport!F226*1,IFERROR(SUBSTITUTE(PIMExport!F226,".",",")*1,PIMExport!F226))</f>
        <v>1.88</v>
      </c>
      <c r="G228" s="47">
        <f>IFERROR(PIMExport!G226*1,IFERROR(SUBSTITUTE(PIMExport!G226,".",",")*1,PIMExport!G226))</f>
        <v>3.06</v>
      </c>
      <c r="H228" s="47">
        <f>IFERROR(PIMExport!H226*1,IFERROR(SUBSTITUTE(PIMExport!H226,".",",")*1,PIMExport!H226))</f>
        <v>0.44</v>
      </c>
      <c r="I228" s="47">
        <f>IFERROR(PIMExport!I226*1,IFERROR(SUBSTITUTE(PIMExport!I226,".",",")*1,PIMExport!I226))</f>
        <v>115</v>
      </c>
      <c r="J228" s="47">
        <f>IFERROR(PIMExport!J226*1,IFERROR(SUBSTITUTE(PIMExport!J226,".",",")*1,PIMExport!J226))</f>
        <v>44</v>
      </c>
      <c r="K228" s="47">
        <f>IFERROR(PIMExport!K226*1,IFERROR(SUBSTITUTE(PIMExport!K226,".",",")*1,PIMExport!K226))</f>
        <v>41.5</v>
      </c>
      <c r="L228" s="47">
        <f>IFERROR(PIMExport!L226*1,IFERROR(SUBSTITUTE(PIMExport!L226,".",",")*1,PIMExport!L226))</f>
        <v>6.4999999999999996E-6</v>
      </c>
      <c r="M228" s="47">
        <f>IFERROR(PIMExport!M226*1,IFERROR(SUBSTITUTE(PIMExport!M226,".",",")*1,PIMExport!M226))</f>
        <v>0.9</v>
      </c>
      <c r="N228" s="47">
        <f>IFERROR(PIMExport!N226*1,IFERROR(SUBSTITUTE(PIMExport!N226,".",",")*1,PIMExport!N226))</f>
        <v>99999</v>
      </c>
      <c r="O228" s="47">
        <f>IFERROR(PIMExport!O226*1,IFERROR(SUBSTITUTE(PIMExport!O226,".",",")*1,PIMExport!O226))</f>
        <v>99999</v>
      </c>
      <c r="P228" s="47">
        <f>IFERROR(PIMExport!P226*1,IFERROR(SUBSTITUTE(PIMExport!P226,".",",")*1,PIMExport!P226))</f>
        <v>500</v>
      </c>
      <c r="Q228" s="47">
        <f>IFERROR(PIMExport!Q226*1,IFERROR(SUBSTITUTE(PIMExport!Q226,".",",")*1,PIMExport!Q226))</f>
        <v>0.27</v>
      </c>
      <c r="R228" s="47">
        <f>IFERROR(PIMExport!R226*1,IFERROR(SUBSTITUTE(PIMExport!R226,".",",")*1,PIMExport!R226))</f>
        <v>0.27</v>
      </c>
      <c r="S228" s="47">
        <f>IFERROR(PIMExport!S226*1,IFERROR(SUBSTITUTE(PIMExport!S226,".",",")*1,PIMExport!S226))</f>
        <v>0.27</v>
      </c>
      <c r="T228" s="47">
        <f>IFERROR(PIMExport!T226*1,IFERROR(SUBSTITUTE(PIMExport!T226,".",",")*1,PIMExport!T226))</f>
        <v>35</v>
      </c>
      <c r="U228" s="47">
        <f>IFERROR(PIMExport!U226*1,IFERROR(SUBSTITUTE(PIMExport!U226,".",",")*1,PIMExport!U226))</f>
        <v>0.21213000000000001</v>
      </c>
      <c r="V228" s="47">
        <f>IFERROR(PIMExport!V226*1,IFERROR(SUBSTITUTE(PIMExport!V226,".",",")*1,PIMExport!V226))</f>
        <v>0</v>
      </c>
      <c r="W228" s="47">
        <f>IFERROR(PIMExport!W226*1,IFERROR(SUBSTITUTE(PIMExport!W226,".",",")*1,PIMExport!W226))</f>
        <v>0</v>
      </c>
      <c r="X228" s="47">
        <f>IFERROR(PIMExport!X226*1,IFERROR(SUBSTITUTE(PIMExport!X226,".",",")*1,PIMExport!X226))</f>
        <v>0</v>
      </c>
      <c r="Y228" s="47">
        <f>IFERROR(PIMExport!Y226*1,IFERROR(SUBSTITUTE(PIMExport!Y226,".",",")*1,PIMExport!Y226))</f>
        <v>1000</v>
      </c>
      <c r="Z228" s="47">
        <f>IFERROR(PIMExport!Z226*1,IFERROR(SUBSTITUTE(PIMExport!Z226,".",",")*1,PIMExport!Z226))</f>
        <v>0</v>
      </c>
      <c r="AA228" s="47">
        <f>IFERROR(PIMExport!AA226*1,IFERROR(SUBSTITUTE(PIMExport!AA226,".",",")*1,PIMExport!AA226))</f>
        <v>0</v>
      </c>
      <c r="AB228" s="47">
        <f>IFERROR(PIMExport!AB226*1,IFERROR(SUBSTITUTE(PIMExport!AB226,".",",")*1,PIMExport!AB226))</f>
        <v>0</v>
      </c>
      <c r="AC228" s="47">
        <f>IFERROR(PIMExport!AC226*1,IFERROR(SUBSTITUTE(PIMExport!AC226,".",",")*1,PIMExport!AC226))</f>
        <v>0</v>
      </c>
      <c r="AD228" s="47">
        <f>IFERROR(PIMExport!AD226*1,IFERROR(SUBSTITUTE(PIMExport!AD226,".",",")*1,PIMExport!AD226))</f>
        <v>0</v>
      </c>
      <c r="AE228" s="47">
        <f>IFERROR(PIMExport!AE226*1,IFERROR(SUBSTITUTE(PIMExport!AE226,".",",")*1,PIMExport!AE226))</f>
        <v>400</v>
      </c>
      <c r="AF228" s="47">
        <f>IFERROR(PIMExport!AF226*1,IFERROR(SUBSTITUTE(PIMExport!AF226,".",",")*1,PIMExport!AF226))</f>
        <v>400</v>
      </c>
      <c r="AG228" s="47">
        <f>IFERROR(PIMExport!AG226*1,IFERROR(SUBSTITUTE(PIMExport!AG226,".",",")*1,PIMExport!AG226))</f>
        <v>9</v>
      </c>
      <c r="AH228" s="47">
        <f>IFERROR(PIMExport!AH226*1,IFERROR(SUBSTITUTE(PIMExport!AH226,".",",")*1,PIMExport!AH226))</f>
        <v>23</v>
      </c>
      <c r="AI228" s="47">
        <f>IFERROR(PIMExport!AI226*1,IFERROR(SUBSTITUTE(PIMExport!AI226,".",",")*1,PIMExport!AI226))</f>
        <v>23</v>
      </c>
      <c r="AJ228" s="47">
        <f>IFERROR(PIMExport!AJ226*1,IFERROR(SUBSTITUTE(PIMExport!AJ226,".",",")*1,PIMExport!AJ226))</f>
        <v>0</v>
      </c>
      <c r="AK228" s="47">
        <f>IFERROR(PIMExport!AK226*1,IFERROR(SUBSTITUTE(PIMExport!AK226,".",",")*1,PIMExport!AK226))</f>
        <v>0</v>
      </c>
      <c r="AL228" s="47">
        <f>IFERROR(PIMExport!AL226*1,IFERROR(SUBSTITUTE(PIMExport!AL226,".",",")*1,PIMExport!AL226))</f>
        <v>0.5</v>
      </c>
      <c r="AM228" s="47">
        <f>IFERROR(PIMExport!AM226*1,IFERROR(SUBSTITUTE(PIMExport!AM226,".",",")*1,PIMExport!AM226))</f>
        <v>8</v>
      </c>
      <c r="AN228" s="47">
        <f>IFERROR(PIMExport!AN226*1,IFERROR(SUBSTITUTE(PIMExport!AN226,".",",")*1,PIMExport!AN226))</f>
        <v>1</v>
      </c>
      <c r="AO228" s="47">
        <f>IFERROR(PIMExport!AO226*1,IFERROR(SUBSTITUTE(PIMExport!AO226,".",",")*1,PIMExport!AO226))</f>
        <v>4700</v>
      </c>
      <c r="AP228" s="47">
        <f>IFERROR(PIMExport!AP226*1,IFERROR(SUBSTITUTE(PIMExport!AP226,".",",")*1,PIMExport!AP226))</f>
        <v>0</v>
      </c>
      <c r="AQ228" s="47">
        <f>IFERROR(PIMExport!AQ226*1,IFERROR(SUBSTITUTE(PIMExport!AQ226,".",",")*1,PIMExport!AQ226))</f>
        <v>0</v>
      </c>
      <c r="AR228" s="47">
        <f>IFERROR(PIMExport!AR226*1,IFERROR(SUBSTITUTE(PIMExport!AR226,".",",")*1,PIMExport!AR226))</f>
        <v>0</v>
      </c>
      <c r="AS228" s="47">
        <f>IFERROR(PIMExport!AS226*1,IFERROR(SUBSTITUTE(PIMExport!AS226,".",",")*1,PIMExport!AS226))</f>
        <v>0</v>
      </c>
      <c r="AT228" s="47">
        <f>IFERROR(PIMExport!AT226*1,IFERROR(SUBSTITUTE(PIMExport!AT226,".",",")*1,PIMExport!AT226))</f>
        <v>0</v>
      </c>
      <c r="AU228" s="47">
        <f>IFERROR(PIMExport!AU226*1,IFERROR(SUBSTITUTE(PIMExport!AU226,".",",")*1,PIMExport!AU226))</f>
        <v>0</v>
      </c>
      <c r="AV228" s="47">
        <f>IFERROR(PIMExport!AV226*1,IFERROR(SUBSTITUTE(PIMExport!AV226,".",",")*1,PIMExport!AV226))</f>
        <v>0</v>
      </c>
      <c r="AW228" s="47">
        <f>IFERROR(PIMExport!AW226*1,IFERROR(SUBSTITUTE(PIMExport!AW226,".",",")*1,PIMExport!AW226))</f>
        <v>0</v>
      </c>
      <c r="AX228" s="47">
        <f>IFERROR(PIMExport!AX226*1,IFERROR(SUBSTITUTE(PIMExport!AX226,".",",")*1,PIMExport!AX226))</f>
        <v>0</v>
      </c>
      <c r="AY228" s="47">
        <f>IFERROR(PIMExport!AY226*1,IFERROR(SUBSTITUTE(PIMExport!AY226,".",",")*1,PIMExport!AY226))</f>
        <v>0</v>
      </c>
      <c r="AZ228" s="47">
        <f>IFERROR(PIMExport!AZ226*1,IFERROR(SUBSTITUTE(PIMExport!AZ226,".",",")*1,PIMExport!AZ226))</f>
        <v>10100</v>
      </c>
      <c r="BA228" s="47">
        <f>IFERROR(PIMExport!BA226*1,IFERROR(SUBSTITUTE(PIMExport!BA226,".",",")*1,PIMExport!BA226))</f>
        <v>0</v>
      </c>
      <c r="BB228" s="47">
        <f>IFERROR(PIMExport!BB226*1,IFERROR(SUBSTITUTE(PIMExport!BB226,".",",")*1,PIMExport!BB226))</f>
        <v>0</v>
      </c>
      <c r="BC228" s="47">
        <f>IFERROR(PIMExport!BC226*1,IFERROR(SUBSTITUTE(PIMExport!BC226,".",",")*1,PIMExport!BC226))</f>
        <v>0</v>
      </c>
      <c r="BD228" s="47">
        <f>IFERROR(PIMExport!BD226*1,IFERROR(SUBSTITUTE(PIMExport!BD226,".",",")*1,PIMExport!BD226))</f>
        <v>0</v>
      </c>
      <c r="BE228" s="47">
        <f>IFERROR(PIMExport!BE226*1,IFERROR(SUBSTITUTE(PIMExport!BE226,".",",")*1,PIMExport!BE226))</f>
        <v>0</v>
      </c>
      <c r="BF228" s="47">
        <f>IFERROR(PIMExport!BF226*1,IFERROR(SUBSTITUTE(PIMExport!BF226,".",",")*1,PIMExport!BF226))</f>
        <v>67</v>
      </c>
      <c r="BG228" s="47">
        <f>IFERROR(PIMExport!BG226*1,IFERROR(SUBSTITUTE(PIMExport!BG226,".",",")*1,PIMExport!BG226))</f>
        <v>350</v>
      </c>
      <c r="BH228" s="47">
        <f>IFERROR(PIMExport!BH226*1,IFERROR(SUBSTITUTE(PIMExport!BH226,".",",")*1,PIMExport!BH226))</f>
        <v>0</v>
      </c>
      <c r="BI228" s="47">
        <f>IFERROR(PIMExport!BI226*1,IFERROR(SUBSTITUTE(PIMExport!BI226,".",",")*1,PIMExport!BI226))</f>
        <v>0</v>
      </c>
      <c r="BJ228" s="47">
        <f>IFERROR(PIMExport!BJ226*1,IFERROR(SUBSTITUTE(PIMExport!BJ226,".",",")*1,PIMExport!BJ226))</f>
        <v>0</v>
      </c>
      <c r="BK228" s="47">
        <f>IFERROR(PIMExport!BK226*1,IFERROR(SUBSTITUTE(PIMExport!BK226,".",",")*1,PIMExport!BK226))</f>
        <v>0</v>
      </c>
      <c r="BL228" s="47">
        <f>IFERROR(PIMExport!BL226*1,IFERROR(SUBSTITUTE(PIMExport!BL226,".",",")*1,PIMExport!BL226))</f>
        <v>0</v>
      </c>
      <c r="BM228" s="47">
        <f>IFERROR(PIMExport!BM226*1,IFERROR(SUBSTITUTE(PIMExport!BM226,".",",")*1,PIMExport!BM226))</f>
        <v>0</v>
      </c>
      <c r="BN228" s="47">
        <f>IFERROR(PIMExport!BN226*1,IFERROR(SUBSTITUTE(PIMExport!BN226,".",",")*1,PIMExport!BN226))</f>
        <v>0</v>
      </c>
      <c r="BO228" s="47">
        <f>IFERROR(PIMExport!BO226*1,IFERROR(SUBSTITUTE(PIMExport!BO226,".",",")*1,PIMExport!BO226))</f>
        <v>0</v>
      </c>
      <c r="BP228" s="47">
        <f>IFERROR(PIMExport!BP226*1,IFERROR(SUBSTITUTE(PIMExport!BP226,".",",")*1,PIMExport!BP226))</f>
        <v>0</v>
      </c>
      <c r="BQ228" s="47">
        <f>IFERROR(PIMExport!BQ226*1,IFERROR(SUBSTITUTE(PIMExport!BQ226,".",",")*1,PIMExport!BQ226))</f>
        <v>0</v>
      </c>
      <c r="BR228" s="47">
        <f>IFERROR(PIMExport!BR226*1,IFERROR(SUBSTITUTE(PIMExport!BR226,".",",")*1,PIMExport!BR226))</f>
        <v>0</v>
      </c>
      <c r="BS228" s="47">
        <f>IFERROR(PIMExport!BS226*1,IFERROR(SUBSTITUTE(PIMExport!BS226,".",",")*1,PIMExport!BS226))</f>
        <v>0</v>
      </c>
      <c r="BT228" s="47">
        <f>IFERROR(PIMExport!BT226*1,IFERROR(SUBSTITUTE(PIMExport!BT226,".",",")*1,PIMExport!BT226))</f>
        <v>0</v>
      </c>
      <c r="BU228" s="47">
        <f>IFERROR(PIMExport!BU226*1,IFERROR(SUBSTITUTE(PIMExport!BU226,".",",")*1,PIMExport!BU226))</f>
        <v>0</v>
      </c>
      <c r="BV228" s="47">
        <f>IFERROR(PIMExport!BV226*1,IFERROR(SUBSTITUTE(PIMExport!BV226,".",",")*1,PIMExport!BV226))</f>
        <v>0</v>
      </c>
      <c r="BW228" s="47">
        <f>IFERROR(PIMExport!BW226*1,IFERROR(SUBSTITUTE(PIMExport!BW226,".",",")*1,PIMExport!BW226))</f>
        <v>0</v>
      </c>
      <c r="BX228" s="47">
        <f>IFERROR(PIMExport!BX226*1,IFERROR(SUBSTITUTE(PIMExport!BX226,".",",")*1,PIMExport!BX226))</f>
        <v>0</v>
      </c>
      <c r="BY228" s="47">
        <f>IFERROR(PIMExport!BY226*1,IFERROR(SUBSTITUTE(PIMExport!BY226,".",",")*1,PIMExport!BY226))</f>
        <v>0</v>
      </c>
      <c r="BZ228" s="47">
        <f>IFERROR(PIMExport!BZ226*1,IFERROR(SUBSTITUTE(PIMExport!BZ226,".",",")*1,PIMExport!BZ226))</f>
        <v>0</v>
      </c>
      <c r="CA228" s="47">
        <f>IFERROR(PIMExport!CA226*1,IFERROR(SUBSTITUTE(PIMExport!CA226,".",",")*1,PIMExport!CA226))</f>
        <v>0</v>
      </c>
      <c r="CB228" s="47">
        <f>IFERROR(PIMExport!CB226*1,IFERROR(SUBSTITUTE(PIMExport!CB226,".",",")*1,PIMExport!CB226))</f>
        <v>0</v>
      </c>
      <c r="CC228" s="47">
        <f>IFERROR(PIMExport!CC226*1,IFERROR(SUBSTITUTE(PIMExport!CC226,".",",")*1,PIMExport!CC226))</f>
        <v>0</v>
      </c>
      <c r="CD228" s="47">
        <f>IFERROR(PIMExport!CD226*1,IFERROR(SUBSTITUTE(PIMExport!CD226,".",",")*1,PIMExport!CD226))</f>
        <v>0</v>
      </c>
      <c r="CE228" s="47">
        <f>IFERROR(PIMExport!CE226*1,IFERROR(SUBSTITUTE(PIMExport!CE226,".",",")*1,PIMExport!CE226))</f>
        <v>0</v>
      </c>
      <c r="CF228" s="47">
        <f>IFERROR(PIMExport!CF226*1,IFERROR(SUBSTITUTE(PIMExport!CF226,".",",")*1,PIMExport!CF226))</f>
        <v>0</v>
      </c>
      <c r="CG228" s="47">
        <f>IFERROR(PIMExport!CG226*1,IFERROR(SUBSTITUTE(PIMExport!CG226,".",",")*1,PIMExport!CG226))</f>
        <v>0</v>
      </c>
      <c r="CH228" s="47">
        <f>IFERROR(PIMExport!CH226*1,IFERROR(SUBSTITUTE(PIMExport!CH226,".",",")*1,PIMExport!CH226))</f>
        <v>0</v>
      </c>
      <c r="CI228" s="47">
        <f>IFERROR(PIMExport!CI226*1,IFERROR(SUBSTITUTE(PIMExport!CI226,".",",")*1,PIMExport!CI226))</f>
        <v>0</v>
      </c>
      <c r="CJ228" s="47">
        <f>IFERROR(PIMExport!CJ226*1,IFERROR(SUBSTITUTE(PIMExport!CJ226,".",",")*1,PIMExport!CJ226))</f>
        <v>0</v>
      </c>
      <c r="CK228" s="47">
        <f>IFERROR(PIMExport!CK226*1,IFERROR(SUBSTITUTE(PIMExport!CK226,".",",")*1,PIMExport!CK226))</f>
        <v>0</v>
      </c>
      <c r="CL228" s="47">
        <f>IFERROR(PIMExport!CL226*1,IFERROR(SUBSTITUTE(PIMExport!CL226,".",",")*1,PIMExport!CL226))</f>
        <v>0</v>
      </c>
      <c r="CM228" s="47">
        <f>IFERROR(PIMExport!CM226*1,IFERROR(SUBSTITUTE(PIMExport!CM226,".",",")*1,PIMExport!CM226))</f>
        <v>0</v>
      </c>
      <c r="CN228" s="47">
        <f>IFERROR(PIMExport!CN226*1,IFERROR(SUBSTITUTE(PIMExport!CN226,".",",")*1,PIMExport!CN226))</f>
        <v>0</v>
      </c>
      <c r="CO228" s="47">
        <f>IFERROR(PIMExport!CO226*1,IFERROR(SUBSTITUTE(PIMExport!CO226,".",",")*1,PIMExport!CO226))</f>
        <v>0</v>
      </c>
      <c r="CP228" s="47">
        <f>IFERROR(PIMExport!CP226*1,IFERROR(SUBSTITUTE(PIMExport!CP226,".",",")*1,PIMExport!CP226))</f>
        <v>0</v>
      </c>
      <c r="CQ228" s="47">
        <f>IFERROR(PIMExport!CQ226*1,IFERROR(SUBSTITUTE(PIMExport!CQ226,".",",")*1,PIMExport!CQ226))</f>
        <v>0</v>
      </c>
      <c r="CR228" s="47">
        <f>IFERROR(PIMExport!CR226*1,IFERROR(SUBSTITUTE(PIMExport!CR226,".",",")*1,PIMExport!CR226))</f>
        <v>0</v>
      </c>
      <c r="CS228" s="47">
        <f>IFERROR(PIMExport!CS226*1,IFERROR(SUBSTITUTE(PIMExport!CS226,".",",")*1,PIMExport!CS226))</f>
        <v>0</v>
      </c>
      <c r="CT228" s="47">
        <f>IFERROR(PIMExport!CT226*1,IFERROR(SUBSTITUTE(PIMExport!CT226,".",",")*1,PIMExport!CT226))</f>
        <v>0</v>
      </c>
      <c r="CU228" s="47">
        <f>IFERROR(PIMExport!CU226*1,IFERROR(SUBSTITUTE(PIMExport!CU226,".",",")*1,PIMExport!CU226))</f>
        <v>10</v>
      </c>
      <c r="CV228" s="47">
        <f>IFERROR(PIMExport!CV226*1,IFERROR(SUBSTITUTE(PIMExport!CV226,".",",")*1,PIMExport!CV226))</f>
        <v>15400</v>
      </c>
      <c r="CW228" s="47">
        <f>IFERROR(PIMExport!CW226*1,IFERROR(SUBSTITUTE(PIMExport!CW226,".",",")*1,PIMExport!CW226))</f>
        <v>4.1E-5</v>
      </c>
      <c r="CX228" s="47">
        <f>IFERROR(PIMExport!CX226*1,IFERROR(SUBSTITUTE(PIMExport!CX226,".",",")*1,PIMExport!CX226))</f>
        <v>0</v>
      </c>
      <c r="CY228" s="47">
        <f>IFERROR(PIMExport!CY226*1,IFERROR(SUBSTITUTE(PIMExport!CY226,".",",")*1,PIMExport!CY226))</f>
        <v>0</v>
      </c>
      <c r="CZ228" s="47">
        <f>IFERROR(PIMExport!CZ226*1,IFERROR(SUBSTITUTE(PIMExport!CZ226,".",",")*1,PIMExport!CZ226))</f>
        <v>10100</v>
      </c>
      <c r="DA228" s="47">
        <f>IFERROR(PIMExport!DA226*1,IFERROR(SUBSTITUTE(PIMExport!DA226,".",",")*1,PIMExport!DA226))</f>
        <v>200</v>
      </c>
      <c r="DB228" s="47">
        <f>IFERROR(PIMExport!DB226*1,IFERROR(SUBSTITUTE(PIMExport!DB226,".",",")*1,PIMExport!DB226))</f>
        <v>0</v>
      </c>
      <c r="DC228" s="47">
        <f>IFERROR(PIMExport!DC226*1,IFERROR(SUBSTITUTE(PIMExport!DC226,".",",")*1,PIMExport!DC226))</f>
        <v>14.29</v>
      </c>
      <c r="DD228" s="47">
        <f>IFERROR(PIMExport!DD226*1,IFERROR(SUBSTITUTE(PIMExport!DD226,".",",")*1,PIMExport!DD226))</f>
        <v>2</v>
      </c>
      <c r="DE228" s="47">
        <f>IFERROR(PIMExport!DE226*1,IFERROR(SUBSTITUTE(PIMExport!DE226,".",",")*1,PIMExport!DE226))</f>
        <v>0</v>
      </c>
      <c r="DF228" s="47">
        <f>IFERROR(PIMExport!DF226*1,IFERROR(SUBSTITUTE(PIMExport!DF226,".",",")*1,PIMExport!DF226))</f>
        <v>0</v>
      </c>
      <c r="DG228" s="47">
        <f>IFERROR(PIMExport!DG226*1,IFERROR(SUBSTITUTE(PIMExport!DG226,".",",")*1,PIMExport!DG226))</f>
        <v>0</v>
      </c>
      <c r="DH228" s="47" t="str">
        <f>IFERROR(PIMExport!DH226*1,IFERROR(SUBSTITUTE(PIMExport!DH226,".",",")*1,PIMExport!DH226))</f>
        <v>Equal to or better than 0.100 mm</v>
      </c>
      <c r="DI228" s="47">
        <f>IFERROR(PIMExport!DI226*1,IFERROR(SUBSTITUTE(PIMExport!DI226,".",",")*1,PIMExport!DI226))</f>
        <v>0</v>
      </c>
      <c r="DJ228" s="47" t="str">
        <f>IFERROR(PIMExport!DJ226*1,IFERROR(SUBSTITUTE(PIMExport!DJ226,".",",")*1,PIMExport!DJ226))</f>
        <v>58 x 55 mm</v>
      </c>
      <c r="DK228" s="47" t="str">
        <f>IFERROR(PIMExport!DK226*1,IFERROR(SUBSTITUTE(PIMExport!DK226,".",",")*1,PIMExport!DK226))</f>
        <v>16 mm</v>
      </c>
      <c r="DL228" s="47">
        <f>IFERROR(PIMExport!DL226*1,IFERROR(SUBSTITUTE(PIMExport!DL226,".",",")*1,PIMExport!DL226))</f>
        <v>184</v>
      </c>
      <c r="DM228" s="47">
        <f>IFERROR(PIMExport!DM226*1,IFERROR(SUBSTITUTE(PIMExport!DM226,".",",")*1,PIMExport!DM226))</f>
        <v>3350</v>
      </c>
      <c r="DN228" s="47">
        <f>IFERROR(PIMExport!DN226*1,IFERROR(SUBSTITUTE(PIMExport!DN226,".",",")*1,PIMExport!DN226))</f>
        <v>0</v>
      </c>
      <c r="DO228" s="47">
        <f>IFERROR(PIMExport!DO226*1,IFERROR(SUBSTITUTE(PIMExport!DO226,".",",")*1,PIMExport!DO226))</f>
        <v>0</v>
      </c>
    </row>
    <row r="229" spans="1:119">
      <c r="A229" s="47" t="str">
        <f>IFERROR(PIMExport!A227*1,IFERROR(SUBSTITUTE(PIMExport!A227,".",",")*1,PIMExport!A227))</f>
        <v>MG06S10N_S</v>
      </c>
      <c r="B229" s="47" t="str">
        <f>IFERROR(PIMExport!B227*1,IFERROR(SUBSTITUTE(PIMExport!B227,".",",")*1,PIMExport!B227))</f>
        <v>BallScrew</v>
      </c>
      <c r="C229" s="47" t="str">
        <f>IFERROR(PIMExport!C227*1,IFERROR(SUBSTITUTE(PIMExport!C227,".",",")*1,PIMExport!C227))</f>
        <v>Prism Guide</v>
      </c>
      <c r="D229" s="47">
        <f>IFERROR(PIMExport!D227*1,IFERROR(SUBSTITUTE(PIMExport!D227,".",",")*1,PIMExport!D227))</f>
        <v>2644</v>
      </c>
      <c r="E229" s="47">
        <f>IFERROR(PIMExport!E227*1,IFERROR(SUBSTITUTE(PIMExport!E227,".",",")*1,PIMExport!E227))</f>
        <v>1.2</v>
      </c>
      <c r="F229" s="47">
        <f>IFERROR(PIMExport!F227*1,IFERROR(SUBSTITUTE(PIMExport!F227,".",",")*1,PIMExport!F227))</f>
        <v>0.83</v>
      </c>
      <c r="G229" s="47">
        <f>IFERROR(PIMExport!G227*1,IFERROR(SUBSTITUTE(PIMExport!G227,".",",")*1,PIMExport!G227))</f>
        <v>3.06</v>
      </c>
      <c r="H229" s="47">
        <f>IFERROR(PIMExport!H227*1,IFERROR(SUBSTITUTE(PIMExport!H227,".",",")*1,PIMExport!H227))</f>
        <v>0.44</v>
      </c>
      <c r="I229" s="47">
        <f>IFERROR(PIMExport!I227*1,IFERROR(SUBSTITUTE(PIMExport!I227,".",",")*1,PIMExport!I227))</f>
        <v>115</v>
      </c>
      <c r="J229" s="47">
        <f>IFERROR(PIMExport!J227*1,IFERROR(SUBSTITUTE(PIMExport!J227,".",",")*1,PIMExport!J227))</f>
        <v>44</v>
      </c>
      <c r="K229" s="47">
        <f>IFERROR(PIMExport!K227*1,IFERROR(SUBSTITUTE(PIMExport!K227,".",",")*1,PIMExport!K227))</f>
        <v>41.5</v>
      </c>
      <c r="L229" s="47">
        <f>IFERROR(PIMExport!L227*1,IFERROR(SUBSTITUTE(PIMExport!L227,".",",")*1,PIMExport!L227))</f>
        <v>6.4999999999999996E-6</v>
      </c>
      <c r="M229" s="47">
        <f>IFERROR(PIMExport!M227*1,IFERROR(SUBSTITUTE(PIMExport!M227,".",",")*1,PIMExport!M227))</f>
        <v>0.9</v>
      </c>
      <c r="N229" s="47">
        <f>IFERROR(PIMExport!N227*1,IFERROR(SUBSTITUTE(PIMExport!N227,".",",")*1,PIMExport!N227))</f>
        <v>99999</v>
      </c>
      <c r="O229" s="47">
        <f>IFERROR(PIMExport!O227*1,IFERROR(SUBSTITUTE(PIMExport!O227,".",",")*1,PIMExport!O227))</f>
        <v>99999</v>
      </c>
      <c r="P229" s="47">
        <f>IFERROR(PIMExport!P227*1,IFERROR(SUBSTITUTE(PIMExport!P227,".",",")*1,PIMExport!P227))</f>
        <v>500</v>
      </c>
      <c r="Q229" s="47">
        <f>IFERROR(PIMExport!Q227*1,IFERROR(SUBSTITUTE(PIMExport!Q227,".",",")*1,PIMExport!Q227))</f>
        <v>0.27</v>
      </c>
      <c r="R229" s="47">
        <f>IFERROR(PIMExport!R227*1,IFERROR(SUBSTITUTE(PIMExport!R227,".",",")*1,PIMExport!R227))</f>
        <v>0.27</v>
      </c>
      <c r="S229" s="47">
        <f>IFERROR(PIMExport!S227*1,IFERROR(SUBSTITUTE(PIMExport!S227,".",",")*1,PIMExport!S227))</f>
        <v>0.27</v>
      </c>
      <c r="T229" s="47">
        <f>IFERROR(PIMExport!T227*1,IFERROR(SUBSTITUTE(PIMExport!T227,".",",")*1,PIMExport!T227))</f>
        <v>35</v>
      </c>
      <c r="U229" s="47">
        <f>IFERROR(PIMExport!U227*1,IFERROR(SUBSTITUTE(PIMExport!U227,".",",")*1,PIMExport!U227))</f>
        <v>0.21213000000000001</v>
      </c>
      <c r="V229" s="47">
        <f>IFERROR(PIMExport!V227*1,IFERROR(SUBSTITUTE(PIMExport!V227,".",",")*1,PIMExport!V227))</f>
        <v>0</v>
      </c>
      <c r="W229" s="47">
        <f>IFERROR(PIMExport!W227*1,IFERROR(SUBSTITUTE(PIMExport!W227,".",",")*1,PIMExport!W227))</f>
        <v>0</v>
      </c>
      <c r="X229" s="47">
        <f>IFERROR(PIMExport!X227*1,IFERROR(SUBSTITUTE(PIMExport!X227,".",",")*1,PIMExport!X227))</f>
        <v>0</v>
      </c>
      <c r="Y229" s="47">
        <f>IFERROR(PIMExport!Y227*1,IFERROR(SUBSTITUTE(PIMExport!Y227,".",",")*1,PIMExport!Y227))</f>
        <v>1000</v>
      </c>
      <c r="Z229" s="47">
        <f>IFERROR(PIMExport!Z227*1,IFERROR(SUBSTITUTE(PIMExport!Z227,".",",")*1,PIMExport!Z227))</f>
        <v>0</v>
      </c>
      <c r="AA229" s="47">
        <f>IFERROR(PIMExport!AA227*1,IFERROR(SUBSTITUTE(PIMExport!AA227,".",",")*1,PIMExport!AA227))</f>
        <v>0</v>
      </c>
      <c r="AB229" s="47">
        <f>IFERROR(PIMExport!AB227*1,IFERROR(SUBSTITUTE(PIMExport!AB227,".",",")*1,PIMExport!AB227))</f>
        <v>0</v>
      </c>
      <c r="AC229" s="47">
        <f>IFERROR(PIMExport!AC227*1,IFERROR(SUBSTITUTE(PIMExport!AC227,".",",")*1,PIMExport!AC227))</f>
        <v>0</v>
      </c>
      <c r="AD229" s="47">
        <f>IFERROR(PIMExport!AD227*1,IFERROR(SUBSTITUTE(PIMExport!AD227,".",",")*1,PIMExport!AD227))</f>
        <v>0</v>
      </c>
      <c r="AE229" s="47">
        <f>IFERROR(PIMExport!AE227*1,IFERROR(SUBSTITUTE(PIMExport!AE227,".",",")*1,PIMExport!AE227))</f>
        <v>400</v>
      </c>
      <c r="AF229" s="47">
        <f>IFERROR(PIMExport!AF227*1,IFERROR(SUBSTITUTE(PIMExport!AF227,".",",")*1,PIMExport!AF227))</f>
        <v>400</v>
      </c>
      <c r="AG229" s="47">
        <f>IFERROR(PIMExport!AG227*1,IFERROR(SUBSTITUTE(PIMExport!AG227,".",",")*1,PIMExport!AG227))</f>
        <v>9</v>
      </c>
      <c r="AH229" s="47">
        <f>IFERROR(PIMExport!AH227*1,IFERROR(SUBSTITUTE(PIMExport!AH227,".",",")*1,PIMExport!AH227))</f>
        <v>23</v>
      </c>
      <c r="AI229" s="47">
        <f>IFERROR(PIMExport!AI227*1,IFERROR(SUBSTITUTE(PIMExport!AI227,".",",")*1,PIMExport!AI227))</f>
        <v>23</v>
      </c>
      <c r="AJ229" s="47">
        <f>IFERROR(PIMExport!AJ227*1,IFERROR(SUBSTITUTE(PIMExport!AJ227,".",",")*1,PIMExport!AJ227))</f>
        <v>0</v>
      </c>
      <c r="AK229" s="47">
        <f>IFERROR(PIMExport!AK227*1,IFERROR(SUBSTITUTE(PIMExport!AK227,".",",")*1,PIMExport!AK227))</f>
        <v>0</v>
      </c>
      <c r="AL229" s="47">
        <f>IFERROR(PIMExport!AL227*1,IFERROR(SUBSTITUTE(PIMExport!AL227,".",",")*1,PIMExport!AL227))</f>
        <v>0.5</v>
      </c>
      <c r="AM229" s="47">
        <f>IFERROR(PIMExport!AM227*1,IFERROR(SUBSTITUTE(PIMExport!AM227,".",",")*1,PIMExport!AM227))</f>
        <v>8</v>
      </c>
      <c r="AN229" s="47">
        <f>IFERROR(PIMExport!AN227*1,IFERROR(SUBSTITUTE(PIMExport!AN227,".",",")*1,PIMExport!AN227))</f>
        <v>1</v>
      </c>
      <c r="AO229" s="47">
        <f>IFERROR(PIMExport!AO227*1,IFERROR(SUBSTITUTE(PIMExport!AO227,".",",")*1,PIMExport!AO227))</f>
        <v>4700</v>
      </c>
      <c r="AP229" s="47">
        <f>IFERROR(PIMExport!AP227*1,IFERROR(SUBSTITUTE(PIMExport!AP227,".",",")*1,PIMExport!AP227))</f>
        <v>0</v>
      </c>
      <c r="AQ229" s="47">
        <f>IFERROR(PIMExport!AQ227*1,IFERROR(SUBSTITUTE(PIMExport!AQ227,".",",")*1,PIMExport!AQ227))</f>
        <v>0</v>
      </c>
      <c r="AR229" s="47">
        <f>IFERROR(PIMExport!AR227*1,IFERROR(SUBSTITUTE(PIMExport!AR227,".",",")*1,PIMExport!AR227))</f>
        <v>0</v>
      </c>
      <c r="AS229" s="47">
        <f>IFERROR(PIMExport!AS227*1,IFERROR(SUBSTITUTE(PIMExport!AS227,".",",")*1,PIMExport!AS227))</f>
        <v>0</v>
      </c>
      <c r="AT229" s="47">
        <f>IFERROR(PIMExport!AT227*1,IFERROR(SUBSTITUTE(PIMExport!AT227,".",",")*1,PIMExport!AT227))</f>
        <v>0</v>
      </c>
      <c r="AU229" s="47">
        <f>IFERROR(PIMExport!AU227*1,IFERROR(SUBSTITUTE(PIMExport!AU227,".",",")*1,PIMExport!AU227))</f>
        <v>0</v>
      </c>
      <c r="AV229" s="47">
        <f>IFERROR(PIMExport!AV227*1,IFERROR(SUBSTITUTE(PIMExport!AV227,".",",")*1,PIMExport!AV227))</f>
        <v>0</v>
      </c>
      <c r="AW229" s="47">
        <f>IFERROR(PIMExport!AW227*1,IFERROR(SUBSTITUTE(PIMExport!AW227,".",",")*1,PIMExport!AW227))</f>
        <v>0</v>
      </c>
      <c r="AX229" s="47">
        <f>IFERROR(PIMExport!AX227*1,IFERROR(SUBSTITUTE(PIMExport!AX227,".",",")*1,PIMExport!AX227))</f>
        <v>0</v>
      </c>
      <c r="AY229" s="47">
        <f>IFERROR(PIMExport!AY227*1,IFERROR(SUBSTITUTE(PIMExport!AY227,".",",")*1,PIMExport!AY227))</f>
        <v>0</v>
      </c>
      <c r="AZ229" s="47">
        <f>IFERROR(PIMExport!AZ227*1,IFERROR(SUBSTITUTE(PIMExport!AZ227,".",",")*1,PIMExport!AZ227))</f>
        <v>10100</v>
      </c>
      <c r="BA229" s="47">
        <f>IFERROR(PIMExport!BA227*1,IFERROR(SUBSTITUTE(PIMExport!BA227,".",",")*1,PIMExport!BA227))</f>
        <v>0</v>
      </c>
      <c r="BB229" s="47">
        <f>IFERROR(PIMExport!BB227*1,IFERROR(SUBSTITUTE(PIMExport!BB227,".",",")*1,PIMExport!BB227))</f>
        <v>0</v>
      </c>
      <c r="BC229" s="47">
        <f>IFERROR(PIMExport!BC227*1,IFERROR(SUBSTITUTE(PIMExport!BC227,".",",")*1,PIMExport!BC227))</f>
        <v>0</v>
      </c>
      <c r="BD229" s="47">
        <f>IFERROR(PIMExport!BD227*1,IFERROR(SUBSTITUTE(PIMExport!BD227,".",",")*1,PIMExport!BD227))</f>
        <v>0</v>
      </c>
      <c r="BE229" s="47">
        <f>IFERROR(PIMExport!BE227*1,IFERROR(SUBSTITUTE(PIMExport!BE227,".",",")*1,PIMExport!BE227))</f>
        <v>0</v>
      </c>
      <c r="BF229" s="47">
        <f>IFERROR(PIMExport!BF227*1,IFERROR(SUBSTITUTE(PIMExport!BF227,".",",")*1,PIMExport!BF227))</f>
        <v>67</v>
      </c>
      <c r="BG229" s="47">
        <f>IFERROR(PIMExport!BG227*1,IFERROR(SUBSTITUTE(PIMExport!BG227,".",",")*1,PIMExport!BG227))</f>
        <v>248</v>
      </c>
      <c r="BH229" s="47">
        <f>IFERROR(PIMExport!BH227*1,IFERROR(SUBSTITUTE(PIMExport!BH227,".",",")*1,PIMExport!BH227))</f>
        <v>0</v>
      </c>
      <c r="BI229" s="47">
        <f>IFERROR(PIMExport!BI227*1,IFERROR(SUBSTITUTE(PIMExport!BI227,".",",")*1,PIMExport!BI227))</f>
        <v>0</v>
      </c>
      <c r="BJ229" s="47">
        <f>IFERROR(PIMExport!BJ227*1,IFERROR(SUBSTITUTE(PIMExport!BJ227,".",",")*1,PIMExport!BJ227))</f>
        <v>0</v>
      </c>
      <c r="BK229" s="47">
        <f>IFERROR(PIMExport!BK227*1,IFERROR(SUBSTITUTE(PIMExport!BK227,".",",")*1,PIMExport!BK227))</f>
        <v>0</v>
      </c>
      <c r="BL229" s="47">
        <f>IFERROR(PIMExport!BL227*1,IFERROR(SUBSTITUTE(PIMExport!BL227,".",",")*1,PIMExport!BL227))</f>
        <v>0</v>
      </c>
      <c r="BM229" s="47">
        <f>IFERROR(PIMExport!BM227*1,IFERROR(SUBSTITUTE(PIMExport!BM227,".",",")*1,PIMExport!BM227))</f>
        <v>0</v>
      </c>
      <c r="BN229" s="47">
        <f>IFERROR(PIMExport!BN227*1,IFERROR(SUBSTITUTE(PIMExport!BN227,".",",")*1,PIMExport!BN227))</f>
        <v>0</v>
      </c>
      <c r="BO229" s="47">
        <f>IFERROR(PIMExport!BO227*1,IFERROR(SUBSTITUTE(PIMExport!BO227,".",",")*1,PIMExport!BO227))</f>
        <v>0</v>
      </c>
      <c r="BP229" s="47">
        <f>IFERROR(PIMExport!BP227*1,IFERROR(SUBSTITUTE(PIMExport!BP227,".",",")*1,PIMExport!BP227))</f>
        <v>0</v>
      </c>
      <c r="BQ229" s="47">
        <f>IFERROR(PIMExport!BQ227*1,IFERROR(SUBSTITUTE(PIMExport!BQ227,".",",")*1,PIMExport!BQ227))</f>
        <v>0</v>
      </c>
      <c r="BR229" s="47">
        <f>IFERROR(PIMExport!BR227*1,IFERROR(SUBSTITUTE(PIMExport!BR227,".",",")*1,PIMExport!BR227))</f>
        <v>0</v>
      </c>
      <c r="BS229" s="47">
        <f>IFERROR(PIMExport!BS227*1,IFERROR(SUBSTITUTE(PIMExport!BS227,".",",")*1,PIMExport!BS227))</f>
        <v>0</v>
      </c>
      <c r="BT229" s="47">
        <f>IFERROR(PIMExport!BT227*1,IFERROR(SUBSTITUTE(PIMExport!BT227,".",",")*1,PIMExport!BT227))</f>
        <v>0</v>
      </c>
      <c r="BU229" s="47">
        <f>IFERROR(PIMExport!BU227*1,IFERROR(SUBSTITUTE(PIMExport!BU227,".",",")*1,PIMExport!BU227))</f>
        <v>0</v>
      </c>
      <c r="BV229" s="47">
        <f>IFERROR(PIMExport!BV227*1,IFERROR(SUBSTITUTE(PIMExport!BV227,".",",")*1,PIMExport!BV227))</f>
        <v>0</v>
      </c>
      <c r="BW229" s="47">
        <f>IFERROR(PIMExport!BW227*1,IFERROR(SUBSTITUTE(PIMExport!BW227,".",",")*1,PIMExport!BW227))</f>
        <v>0</v>
      </c>
      <c r="BX229" s="47">
        <f>IFERROR(PIMExport!BX227*1,IFERROR(SUBSTITUTE(PIMExport!BX227,".",",")*1,PIMExport!BX227))</f>
        <v>0</v>
      </c>
      <c r="BY229" s="47">
        <f>IFERROR(PIMExport!BY227*1,IFERROR(SUBSTITUTE(PIMExport!BY227,".",",")*1,PIMExport!BY227))</f>
        <v>0</v>
      </c>
      <c r="BZ229" s="47">
        <f>IFERROR(PIMExport!BZ227*1,IFERROR(SUBSTITUTE(PIMExport!BZ227,".",",")*1,PIMExport!BZ227))</f>
        <v>0</v>
      </c>
      <c r="CA229" s="47">
        <f>IFERROR(PIMExport!CA227*1,IFERROR(SUBSTITUTE(PIMExport!CA227,".",",")*1,PIMExport!CA227))</f>
        <v>0</v>
      </c>
      <c r="CB229" s="47">
        <f>IFERROR(PIMExport!CB227*1,IFERROR(SUBSTITUTE(PIMExport!CB227,".",",")*1,PIMExport!CB227))</f>
        <v>0</v>
      </c>
      <c r="CC229" s="47">
        <f>IFERROR(PIMExport!CC227*1,IFERROR(SUBSTITUTE(PIMExport!CC227,".",",")*1,PIMExport!CC227))</f>
        <v>0</v>
      </c>
      <c r="CD229" s="47">
        <f>IFERROR(PIMExport!CD227*1,IFERROR(SUBSTITUTE(PIMExport!CD227,".",",")*1,PIMExport!CD227))</f>
        <v>0</v>
      </c>
      <c r="CE229" s="47">
        <f>IFERROR(PIMExport!CE227*1,IFERROR(SUBSTITUTE(PIMExport!CE227,".",",")*1,PIMExport!CE227))</f>
        <v>0</v>
      </c>
      <c r="CF229" s="47">
        <f>IFERROR(PIMExport!CF227*1,IFERROR(SUBSTITUTE(PIMExport!CF227,".",",")*1,PIMExport!CF227))</f>
        <v>0</v>
      </c>
      <c r="CG229" s="47">
        <f>IFERROR(PIMExport!CG227*1,IFERROR(SUBSTITUTE(PIMExport!CG227,".",",")*1,PIMExport!CG227))</f>
        <v>0</v>
      </c>
      <c r="CH229" s="47">
        <f>IFERROR(PIMExport!CH227*1,IFERROR(SUBSTITUTE(PIMExport!CH227,".",",")*1,PIMExport!CH227))</f>
        <v>0</v>
      </c>
      <c r="CI229" s="47">
        <f>IFERROR(PIMExport!CI227*1,IFERROR(SUBSTITUTE(PIMExport!CI227,".",",")*1,PIMExport!CI227))</f>
        <v>0</v>
      </c>
      <c r="CJ229" s="47">
        <f>IFERROR(PIMExport!CJ227*1,IFERROR(SUBSTITUTE(PIMExport!CJ227,".",",")*1,PIMExport!CJ227))</f>
        <v>0</v>
      </c>
      <c r="CK229" s="47">
        <f>IFERROR(PIMExport!CK227*1,IFERROR(SUBSTITUTE(PIMExport!CK227,".",",")*1,PIMExport!CK227))</f>
        <v>0</v>
      </c>
      <c r="CL229" s="47">
        <f>IFERROR(PIMExport!CL227*1,IFERROR(SUBSTITUTE(PIMExport!CL227,".",",")*1,PIMExport!CL227))</f>
        <v>0</v>
      </c>
      <c r="CM229" s="47">
        <f>IFERROR(PIMExport!CM227*1,IFERROR(SUBSTITUTE(PIMExport!CM227,".",",")*1,PIMExport!CM227))</f>
        <v>0</v>
      </c>
      <c r="CN229" s="47">
        <f>IFERROR(PIMExport!CN227*1,IFERROR(SUBSTITUTE(PIMExport!CN227,".",",")*1,PIMExport!CN227))</f>
        <v>0</v>
      </c>
      <c r="CO229" s="47">
        <f>IFERROR(PIMExport!CO227*1,IFERROR(SUBSTITUTE(PIMExport!CO227,".",",")*1,PIMExport!CO227))</f>
        <v>0</v>
      </c>
      <c r="CP229" s="47">
        <f>IFERROR(PIMExport!CP227*1,IFERROR(SUBSTITUTE(PIMExport!CP227,".",",")*1,PIMExport!CP227))</f>
        <v>0</v>
      </c>
      <c r="CQ229" s="47">
        <f>IFERROR(PIMExport!CQ227*1,IFERROR(SUBSTITUTE(PIMExport!CQ227,".",",")*1,PIMExport!CQ227))</f>
        <v>0</v>
      </c>
      <c r="CR229" s="47">
        <f>IFERROR(PIMExport!CR227*1,IFERROR(SUBSTITUTE(PIMExport!CR227,".",",")*1,PIMExport!CR227))</f>
        <v>0</v>
      </c>
      <c r="CS229" s="47">
        <f>IFERROR(PIMExport!CS227*1,IFERROR(SUBSTITUTE(PIMExport!CS227,".",",")*1,PIMExport!CS227))</f>
        <v>0</v>
      </c>
      <c r="CT229" s="47">
        <f>IFERROR(PIMExport!CT227*1,IFERROR(SUBSTITUTE(PIMExport!CT227,".",",")*1,PIMExport!CT227))</f>
        <v>0</v>
      </c>
      <c r="CU229" s="47">
        <f>IFERROR(PIMExport!CU227*1,IFERROR(SUBSTITUTE(PIMExport!CU227,".",",")*1,PIMExport!CU227))</f>
        <v>10</v>
      </c>
      <c r="CV229" s="47">
        <f>IFERROR(PIMExport!CV227*1,IFERROR(SUBSTITUTE(PIMExport!CV227,".",",")*1,PIMExport!CV227))</f>
        <v>15400</v>
      </c>
      <c r="CW229" s="47">
        <f>IFERROR(PIMExport!CW227*1,IFERROR(SUBSTITUTE(PIMExport!CW227,".",",")*1,PIMExport!CW227))</f>
        <v>4.1E-5</v>
      </c>
      <c r="CX229" s="47">
        <f>IFERROR(PIMExport!CX227*1,IFERROR(SUBSTITUTE(PIMExport!CX227,".",",")*1,PIMExport!CX227))</f>
        <v>0</v>
      </c>
      <c r="CY229" s="47">
        <f>IFERROR(PIMExport!CY227*1,IFERROR(SUBSTITUTE(PIMExport!CY227,".",",")*1,PIMExport!CY227))</f>
        <v>0</v>
      </c>
      <c r="CZ229" s="47">
        <f>IFERROR(PIMExport!CZ227*1,IFERROR(SUBSTITUTE(PIMExport!CZ227,".",",")*1,PIMExport!CZ227))</f>
        <v>10100</v>
      </c>
      <c r="DA229" s="47">
        <f>IFERROR(PIMExport!DA227*1,IFERROR(SUBSTITUTE(PIMExport!DA227,".",",")*1,PIMExport!DA227))</f>
        <v>200</v>
      </c>
      <c r="DB229" s="47">
        <f>IFERROR(PIMExport!DB227*1,IFERROR(SUBSTITUTE(PIMExport!DB227,".",",")*1,PIMExport!DB227))</f>
        <v>0</v>
      </c>
      <c r="DC229" s="47">
        <f>IFERROR(PIMExport!DC227*1,IFERROR(SUBSTITUTE(PIMExport!DC227,".",",")*1,PIMExport!DC227))</f>
        <v>14.29</v>
      </c>
      <c r="DD229" s="47">
        <f>IFERROR(PIMExport!DD227*1,IFERROR(SUBSTITUTE(PIMExport!DD227,".",",")*1,PIMExport!DD227))</f>
        <v>1</v>
      </c>
      <c r="DE229" s="47">
        <f>IFERROR(PIMExport!DE227*1,IFERROR(SUBSTITUTE(PIMExport!DE227,".",",")*1,PIMExport!DE227))</f>
        <v>0</v>
      </c>
      <c r="DF229" s="47">
        <f>IFERROR(PIMExport!DF227*1,IFERROR(SUBSTITUTE(PIMExport!DF227,".",",")*1,PIMExport!DF227))</f>
        <v>0</v>
      </c>
      <c r="DG229" s="47">
        <f>IFERROR(PIMExport!DG227*1,IFERROR(SUBSTITUTE(PIMExport!DG227,".",",")*1,PIMExport!DG227))</f>
        <v>0</v>
      </c>
      <c r="DH229" s="47" t="str">
        <f>IFERROR(PIMExport!DH227*1,IFERROR(SUBSTITUTE(PIMExport!DH227,".",",")*1,PIMExport!DH227))</f>
        <v>Equal to or better than 0.100 mm</v>
      </c>
      <c r="DI229" s="47">
        <f>IFERROR(PIMExport!DI227*1,IFERROR(SUBSTITUTE(PIMExport!DI227,".",",")*1,PIMExport!DI227))</f>
        <v>0</v>
      </c>
      <c r="DJ229" s="47" t="str">
        <f>IFERROR(PIMExport!DJ227*1,IFERROR(SUBSTITUTE(PIMExport!DJ227,".",",")*1,PIMExport!DJ227))</f>
        <v>58 x 55 mm</v>
      </c>
      <c r="DK229" s="47" t="str">
        <f>IFERROR(PIMExport!DK227*1,IFERROR(SUBSTITUTE(PIMExport!DK227,".",",")*1,PIMExport!DK227))</f>
        <v>16 mm</v>
      </c>
      <c r="DL229" s="47">
        <f>IFERROR(PIMExport!DL227*1,IFERROR(SUBSTITUTE(PIMExport!DL227,".",",")*1,PIMExport!DL227))</f>
        <v>184</v>
      </c>
      <c r="DM229" s="47">
        <f>IFERROR(PIMExport!DM227*1,IFERROR(SUBSTITUTE(PIMExport!DM227,".",",")*1,PIMExport!DM227))</f>
        <v>3248</v>
      </c>
      <c r="DN229" s="47">
        <f>IFERROR(PIMExport!DN227*1,IFERROR(SUBSTITUTE(PIMExport!DN227,".",",")*1,PIMExport!DN227))</f>
        <v>0</v>
      </c>
      <c r="DO229" s="47">
        <f>IFERROR(PIMExport!DO227*1,IFERROR(SUBSTITUTE(PIMExport!DO227,".",",")*1,PIMExport!DO227))</f>
        <v>0</v>
      </c>
    </row>
    <row r="230" spans="1:119">
      <c r="A230" s="47" t="str">
        <f>IFERROR(PIMExport!A228*1,IFERROR(SUBSTITUTE(PIMExport!A228,".",",")*1,PIMExport!A228))</f>
        <v>MG06S10N_X</v>
      </c>
      <c r="B230" s="47" t="str">
        <f>IFERROR(PIMExport!B228*1,IFERROR(SUBSTITUTE(PIMExport!B228,".",",")*1,PIMExport!B228))</f>
        <v>BallScrew</v>
      </c>
      <c r="C230" s="47" t="str">
        <f>IFERROR(PIMExport!C228*1,IFERROR(SUBSTITUTE(PIMExport!C228,".",",")*1,PIMExport!C228))</f>
        <v>Prism Guide</v>
      </c>
      <c r="D230" s="47">
        <f>IFERROR(PIMExport!D228*1,IFERROR(SUBSTITUTE(PIMExport!D228,".",",")*1,PIMExport!D228))</f>
        <v>2712</v>
      </c>
      <c r="E230" s="47">
        <f>IFERROR(PIMExport!E228*1,IFERROR(SUBSTITUTE(PIMExport!E228,".",",")*1,PIMExport!E228))</f>
        <v>1.2</v>
      </c>
      <c r="F230" s="47">
        <f>IFERROR(PIMExport!F228*1,IFERROR(SUBSTITUTE(PIMExport!F228,".",",")*1,PIMExport!F228))</f>
        <v>0</v>
      </c>
      <c r="G230" s="47">
        <f>IFERROR(PIMExport!G228*1,IFERROR(SUBSTITUTE(PIMExport!G228,".",",")*1,PIMExport!G228))</f>
        <v>3.06</v>
      </c>
      <c r="H230" s="47">
        <f>IFERROR(PIMExport!H228*1,IFERROR(SUBSTITUTE(PIMExport!H228,".",",")*1,PIMExport!H228))</f>
        <v>0.44</v>
      </c>
      <c r="I230" s="47">
        <f>IFERROR(PIMExport!I228*1,IFERROR(SUBSTITUTE(PIMExport!I228,".",",")*1,PIMExport!I228))</f>
        <v>115</v>
      </c>
      <c r="J230" s="47">
        <f>IFERROR(PIMExport!J228*1,IFERROR(SUBSTITUTE(PIMExport!J228,".",",")*1,PIMExport!J228))</f>
        <v>44</v>
      </c>
      <c r="K230" s="47">
        <f>IFERROR(PIMExport!K228*1,IFERROR(SUBSTITUTE(PIMExport!K228,".",",")*1,PIMExport!K228))</f>
        <v>41.5</v>
      </c>
      <c r="L230" s="47">
        <f>IFERROR(PIMExport!L228*1,IFERROR(SUBSTITUTE(PIMExport!L228,".",",")*1,PIMExport!L228))</f>
        <v>6.4999999999999996E-6</v>
      </c>
      <c r="M230" s="47">
        <f>IFERROR(PIMExport!M228*1,IFERROR(SUBSTITUTE(PIMExport!M228,".",",")*1,PIMExport!M228))</f>
        <v>0.9</v>
      </c>
      <c r="N230" s="47">
        <f>IFERROR(PIMExport!N228*1,IFERROR(SUBSTITUTE(PIMExport!N228,".",",")*1,PIMExport!N228))</f>
        <v>99999</v>
      </c>
      <c r="O230" s="47">
        <f>IFERROR(PIMExport!O228*1,IFERROR(SUBSTITUTE(PIMExport!O228,".",",")*1,PIMExport!O228))</f>
        <v>99999</v>
      </c>
      <c r="P230" s="47">
        <f>IFERROR(PIMExport!P228*1,IFERROR(SUBSTITUTE(PIMExport!P228,".",",")*1,PIMExport!P228))</f>
        <v>500</v>
      </c>
      <c r="Q230" s="47">
        <f>IFERROR(PIMExport!Q228*1,IFERROR(SUBSTITUTE(PIMExport!Q228,".",",")*1,PIMExport!Q228))</f>
        <v>0.15</v>
      </c>
      <c r="R230" s="47">
        <f>IFERROR(PIMExport!R228*1,IFERROR(SUBSTITUTE(PIMExport!R228,".",",")*1,PIMExport!R228))</f>
        <v>0.15</v>
      </c>
      <c r="S230" s="47">
        <f>IFERROR(PIMExport!S228*1,IFERROR(SUBSTITUTE(PIMExport!S228,".",",")*1,PIMExport!S228))</f>
        <v>0.15</v>
      </c>
      <c r="T230" s="47">
        <f>IFERROR(PIMExport!T228*1,IFERROR(SUBSTITUTE(PIMExport!T228,".",",")*1,PIMExport!T228))</f>
        <v>35</v>
      </c>
      <c r="U230" s="47">
        <f>IFERROR(PIMExport!U228*1,IFERROR(SUBSTITUTE(PIMExport!U228,".",",")*1,PIMExport!U228))</f>
        <v>0.21213000000000001</v>
      </c>
      <c r="V230" s="47">
        <f>IFERROR(PIMExport!V228*1,IFERROR(SUBSTITUTE(PIMExport!V228,".",",")*1,PIMExport!V228))</f>
        <v>0</v>
      </c>
      <c r="W230" s="47">
        <f>IFERROR(PIMExport!W228*1,IFERROR(SUBSTITUTE(PIMExport!W228,".",",")*1,PIMExport!W228))</f>
        <v>0</v>
      </c>
      <c r="X230" s="47">
        <f>IFERROR(PIMExport!X228*1,IFERROR(SUBSTITUTE(PIMExport!X228,".",",")*1,PIMExport!X228))</f>
        <v>0</v>
      </c>
      <c r="Y230" s="47">
        <f>IFERROR(PIMExport!Y228*1,IFERROR(SUBSTITUTE(PIMExport!Y228,".",",")*1,PIMExport!Y228))</f>
        <v>1000</v>
      </c>
      <c r="Z230" s="47">
        <f>IFERROR(PIMExport!Z228*1,IFERROR(SUBSTITUTE(PIMExport!Z228,".",",")*1,PIMExport!Z228))</f>
        <v>0</v>
      </c>
      <c r="AA230" s="47">
        <f>IFERROR(PIMExport!AA228*1,IFERROR(SUBSTITUTE(PIMExport!AA228,".",",")*1,PIMExport!AA228))</f>
        <v>0</v>
      </c>
      <c r="AB230" s="47">
        <f>IFERROR(PIMExport!AB228*1,IFERROR(SUBSTITUTE(PIMExport!AB228,".",",")*1,PIMExport!AB228))</f>
        <v>0</v>
      </c>
      <c r="AC230" s="47">
        <f>IFERROR(PIMExport!AC228*1,IFERROR(SUBSTITUTE(PIMExport!AC228,".",",")*1,PIMExport!AC228))</f>
        <v>0</v>
      </c>
      <c r="AD230" s="47">
        <f>IFERROR(PIMExport!AD228*1,IFERROR(SUBSTITUTE(PIMExport!AD228,".",",")*1,PIMExport!AD228))</f>
        <v>0</v>
      </c>
      <c r="AE230" s="47">
        <f>IFERROR(PIMExport!AE228*1,IFERROR(SUBSTITUTE(PIMExport!AE228,".",",")*1,PIMExport!AE228))</f>
        <v>400</v>
      </c>
      <c r="AF230" s="47">
        <f>IFERROR(PIMExport!AF228*1,IFERROR(SUBSTITUTE(PIMExport!AF228,".",",")*1,PIMExport!AF228))</f>
        <v>400</v>
      </c>
      <c r="AG230" s="47">
        <f>IFERROR(PIMExport!AG228*1,IFERROR(SUBSTITUTE(PIMExport!AG228,".",",")*1,PIMExport!AG228))</f>
        <v>9</v>
      </c>
      <c r="AH230" s="47">
        <f>IFERROR(PIMExport!AH228*1,IFERROR(SUBSTITUTE(PIMExport!AH228,".",",")*1,PIMExport!AH228))</f>
        <v>23</v>
      </c>
      <c r="AI230" s="47">
        <f>IFERROR(PIMExport!AI228*1,IFERROR(SUBSTITUTE(PIMExport!AI228,".",",")*1,PIMExport!AI228))</f>
        <v>23</v>
      </c>
      <c r="AJ230" s="47">
        <f>IFERROR(PIMExport!AJ228*1,IFERROR(SUBSTITUTE(PIMExport!AJ228,".",",")*1,PIMExport!AJ228))</f>
        <v>0</v>
      </c>
      <c r="AK230" s="47">
        <f>IFERROR(PIMExport!AK228*1,IFERROR(SUBSTITUTE(PIMExport!AK228,".",",")*1,PIMExport!AK228))</f>
        <v>0</v>
      </c>
      <c r="AL230" s="47">
        <f>IFERROR(PIMExport!AL228*1,IFERROR(SUBSTITUTE(PIMExport!AL228,".",",")*1,PIMExport!AL228))</f>
        <v>0.5</v>
      </c>
      <c r="AM230" s="47">
        <f>IFERROR(PIMExport!AM228*1,IFERROR(SUBSTITUTE(PIMExport!AM228,".",",")*1,PIMExport!AM228))</f>
        <v>8</v>
      </c>
      <c r="AN230" s="47">
        <f>IFERROR(PIMExport!AN228*1,IFERROR(SUBSTITUTE(PIMExport!AN228,".",",")*1,PIMExport!AN228))</f>
        <v>1</v>
      </c>
      <c r="AO230" s="47">
        <f>IFERROR(PIMExport!AO228*1,IFERROR(SUBSTITUTE(PIMExport!AO228,".",",")*1,PIMExport!AO228))</f>
        <v>4700</v>
      </c>
      <c r="AP230" s="47">
        <f>IFERROR(PIMExport!AP228*1,IFERROR(SUBSTITUTE(PIMExport!AP228,".",",")*1,PIMExport!AP228))</f>
        <v>0</v>
      </c>
      <c r="AQ230" s="47">
        <f>IFERROR(PIMExport!AQ228*1,IFERROR(SUBSTITUTE(PIMExport!AQ228,".",",")*1,PIMExport!AQ228))</f>
        <v>0</v>
      </c>
      <c r="AR230" s="47">
        <f>IFERROR(PIMExport!AR228*1,IFERROR(SUBSTITUTE(PIMExport!AR228,".",",")*1,PIMExport!AR228))</f>
        <v>0</v>
      </c>
      <c r="AS230" s="47">
        <f>IFERROR(PIMExport!AS228*1,IFERROR(SUBSTITUTE(PIMExport!AS228,".",",")*1,PIMExport!AS228))</f>
        <v>0</v>
      </c>
      <c r="AT230" s="47">
        <f>IFERROR(PIMExport!AT228*1,IFERROR(SUBSTITUTE(PIMExport!AT228,".",",")*1,PIMExport!AT228))</f>
        <v>0</v>
      </c>
      <c r="AU230" s="47">
        <f>IFERROR(PIMExport!AU228*1,IFERROR(SUBSTITUTE(PIMExport!AU228,".",",")*1,PIMExport!AU228))</f>
        <v>0</v>
      </c>
      <c r="AV230" s="47">
        <f>IFERROR(PIMExport!AV228*1,IFERROR(SUBSTITUTE(PIMExport!AV228,".",",")*1,PIMExport!AV228))</f>
        <v>0</v>
      </c>
      <c r="AW230" s="47">
        <f>IFERROR(PIMExport!AW228*1,IFERROR(SUBSTITUTE(PIMExport!AW228,".",",")*1,PIMExport!AW228))</f>
        <v>0</v>
      </c>
      <c r="AX230" s="47">
        <f>IFERROR(PIMExport!AX228*1,IFERROR(SUBSTITUTE(PIMExport!AX228,".",",")*1,PIMExport!AX228))</f>
        <v>0</v>
      </c>
      <c r="AY230" s="47">
        <f>IFERROR(PIMExport!AY228*1,IFERROR(SUBSTITUTE(PIMExport!AY228,".",",")*1,PIMExport!AY228))</f>
        <v>0</v>
      </c>
      <c r="AZ230" s="47">
        <f>IFERROR(PIMExport!AZ228*1,IFERROR(SUBSTITUTE(PIMExport!AZ228,".",",")*1,PIMExport!AZ228))</f>
        <v>10100</v>
      </c>
      <c r="BA230" s="47">
        <f>IFERROR(PIMExport!BA228*1,IFERROR(SUBSTITUTE(PIMExport!BA228,".",",")*1,PIMExport!BA228))</f>
        <v>0</v>
      </c>
      <c r="BB230" s="47">
        <f>IFERROR(PIMExport!BB228*1,IFERROR(SUBSTITUTE(PIMExport!BB228,".",",")*1,PIMExport!BB228))</f>
        <v>0</v>
      </c>
      <c r="BC230" s="47">
        <f>IFERROR(PIMExport!BC228*1,IFERROR(SUBSTITUTE(PIMExport!BC228,".",",")*1,PIMExport!BC228))</f>
        <v>0</v>
      </c>
      <c r="BD230" s="47">
        <f>IFERROR(PIMExport!BD228*1,IFERROR(SUBSTITUTE(PIMExport!BD228,".",",")*1,PIMExport!BD228))</f>
        <v>0</v>
      </c>
      <c r="BE230" s="47">
        <f>IFERROR(PIMExport!BE228*1,IFERROR(SUBSTITUTE(PIMExport!BE228,".",",")*1,PIMExport!BE228))</f>
        <v>0</v>
      </c>
      <c r="BF230" s="47">
        <f>IFERROR(PIMExport!BF228*1,IFERROR(SUBSTITUTE(PIMExport!BF228,".",",")*1,PIMExport!BF228))</f>
        <v>67</v>
      </c>
      <c r="BG230" s="47">
        <f>IFERROR(PIMExport!BG228*1,IFERROR(SUBSTITUTE(PIMExport!BG228,".",",")*1,PIMExport!BG228))</f>
        <v>196</v>
      </c>
      <c r="BH230" s="47">
        <f>IFERROR(PIMExport!BH228*1,IFERROR(SUBSTITUTE(PIMExport!BH228,".",",")*1,PIMExport!BH228))</f>
        <v>0</v>
      </c>
      <c r="BI230" s="47">
        <f>IFERROR(PIMExport!BI228*1,IFERROR(SUBSTITUTE(PIMExport!BI228,".",",")*1,PIMExport!BI228))</f>
        <v>0</v>
      </c>
      <c r="BJ230" s="47">
        <f>IFERROR(PIMExport!BJ228*1,IFERROR(SUBSTITUTE(PIMExport!BJ228,".",",")*1,PIMExport!BJ228))</f>
        <v>0</v>
      </c>
      <c r="BK230" s="47">
        <f>IFERROR(PIMExport!BK228*1,IFERROR(SUBSTITUTE(PIMExport!BK228,".",",")*1,PIMExport!BK228))</f>
        <v>0</v>
      </c>
      <c r="BL230" s="47">
        <f>IFERROR(PIMExport!BL228*1,IFERROR(SUBSTITUTE(PIMExport!BL228,".",",")*1,PIMExport!BL228))</f>
        <v>0</v>
      </c>
      <c r="BM230" s="47">
        <f>IFERROR(PIMExport!BM228*1,IFERROR(SUBSTITUTE(PIMExport!BM228,".",",")*1,PIMExport!BM228))</f>
        <v>0</v>
      </c>
      <c r="BN230" s="47">
        <f>IFERROR(PIMExport!BN228*1,IFERROR(SUBSTITUTE(PIMExport!BN228,".",",")*1,PIMExport!BN228))</f>
        <v>0</v>
      </c>
      <c r="BO230" s="47">
        <f>IFERROR(PIMExport!BO228*1,IFERROR(SUBSTITUTE(PIMExport!BO228,".",",")*1,PIMExport!BO228))</f>
        <v>0</v>
      </c>
      <c r="BP230" s="47">
        <f>IFERROR(PIMExport!BP228*1,IFERROR(SUBSTITUTE(PIMExport!BP228,".",",")*1,PIMExport!BP228))</f>
        <v>0</v>
      </c>
      <c r="BQ230" s="47">
        <f>IFERROR(PIMExport!BQ228*1,IFERROR(SUBSTITUTE(PIMExport!BQ228,".",",")*1,PIMExport!BQ228))</f>
        <v>0</v>
      </c>
      <c r="BR230" s="47">
        <f>IFERROR(PIMExport!BR228*1,IFERROR(SUBSTITUTE(PIMExport!BR228,".",",")*1,PIMExport!BR228))</f>
        <v>0</v>
      </c>
      <c r="BS230" s="47">
        <f>IFERROR(PIMExport!BS228*1,IFERROR(SUBSTITUTE(PIMExport!BS228,".",",")*1,PIMExport!BS228))</f>
        <v>0</v>
      </c>
      <c r="BT230" s="47">
        <f>IFERROR(PIMExport!BT228*1,IFERROR(SUBSTITUTE(PIMExport!BT228,".",",")*1,PIMExport!BT228))</f>
        <v>0</v>
      </c>
      <c r="BU230" s="47">
        <f>IFERROR(PIMExport!BU228*1,IFERROR(SUBSTITUTE(PIMExport!BU228,".",",")*1,PIMExport!BU228))</f>
        <v>0</v>
      </c>
      <c r="BV230" s="47">
        <f>IFERROR(PIMExport!BV228*1,IFERROR(SUBSTITUTE(PIMExport!BV228,".",",")*1,PIMExport!BV228))</f>
        <v>0</v>
      </c>
      <c r="BW230" s="47">
        <f>IFERROR(PIMExport!BW228*1,IFERROR(SUBSTITUTE(PIMExport!BW228,".",",")*1,PIMExport!BW228))</f>
        <v>0</v>
      </c>
      <c r="BX230" s="47">
        <f>IFERROR(PIMExport!BX228*1,IFERROR(SUBSTITUTE(PIMExport!BX228,".",",")*1,PIMExport!BX228))</f>
        <v>0</v>
      </c>
      <c r="BY230" s="47">
        <f>IFERROR(PIMExport!BY228*1,IFERROR(SUBSTITUTE(PIMExport!BY228,".",",")*1,PIMExport!BY228))</f>
        <v>0</v>
      </c>
      <c r="BZ230" s="47">
        <f>IFERROR(PIMExport!BZ228*1,IFERROR(SUBSTITUTE(PIMExport!BZ228,".",",")*1,PIMExport!BZ228))</f>
        <v>0</v>
      </c>
      <c r="CA230" s="47">
        <f>IFERROR(PIMExport!CA228*1,IFERROR(SUBSTITUTE(PIMExport!CA228,".",",")*1,PIMExport!CA228))</f>
        <v>0</v>
      </c>
      <c r="CB230" s="47">
        <f>IFERROR(PIMExport!CB228*1,IFERROR(SUBSTITUTE(PIMExport!CB228,".",",")*1,PIMExport!CB228))</f>
        <v>0</v>
      </c>
      <c r="CC230" s="47">
        <f>IFERROR(PIMExport!CC228*1,IFERROR(SUBSTITUTE(PIMExport!CC228,".",",")*1,PIMExport!CC228))</f>
        <v>0</v>
      </c>
      <c r="CD230" s="47">
        <f>IFERROR(PIMExport!CD228*1,IFERROR(SUBSTITUTE(PIMExport!CD228,".",",")*1,PIMExport!CD228))</f>
        <v>0</v>
      </c>
      <c r="CE230" s="47">
        <f>IFERROR(PIMExport!CE228*1,IFERROR(SUBSTITUTE(PIMExport!CE228,".",",")*1,PIMExport!CE228))</f>
        <v>0</v>
      </c>
      <c r="CF230" s="47">
        <f>IFERROR(PIMExport!CF228*1,IFERROR(SUBSTITUTE(PIMExport!CF228,".",",")*1,PIMExport!CF228))</f>
        <v>0</v>
      </c>
      <c r="CG230" s="47">
        <f>IFERROR(PIMExport!CG228*1,IFERROR(SUBSTITUTE(PIMExport!CG228,".",",")*1,PIMExport!CG228))</f>
        <v>0</v>
      </c>
      <c r="CH230" s="47">
        <f>IFERROR(PIMExport!CH228*1,IFERROR(SUBSTITUTE(PIMExport!CH228,".",",")*1,PIMExport!CH228))</f>
        <v>0</v>
      </c>
      <c r="CI230" s="47">
        <f>IFERROR(PIMExport!CI228*1,IFERROR(SUBSTITUTE(PIMExport!CI228,".",",")*1,PIMExport!CI228))</f>
        <v>0</v>
      </c>
      <c r="CJ230" s="47">
        <f>IFERROR(PIMExport!CJ228*1,IFERROR(SUBSTITUTE(PIMExport!CJ228,".",",")*1,PIMExport!CJ228))</f>
        <v>0</v>
      </c>
      <c r="CK230" s="47">
        <f>IFERROR(PIMExport!CK228*1,IFERROR(SUBSTITUTE(PIMExport!CK228,".",",")*1,PIMExport!CK228))</f>
        <v>0</v>
      </c>
      <c r="CL230" s="47">
        <f>IFERROR(PIMExport!CL228*1,IFERROR(SUBSTITUTE(PIMExport!CL228,".",",")*1,PIMExport!CL228))</f>
        <v>0</v>
      </c>
      <c r="CM230" s="47">
        <f>IFERROR(PIMExport!CM228*1,IFERROR(SUBSTITUTE(PIMExport!CM228,".",",")*1,PIMExport!CM228))</f>
        <v>0</v>
      </c>
      <c r="CN230" s="47">
        <f>IFERROR(PIMExport!CN228*1,IFERROR(SUBSTITUTE(PIMExport!CN228,".",",")*1,PIMExport!CN228))</f>
        <v>0</v>
      </c>
      <c r="CO230" s="47">
        <f>IFERROR(PIMExport!CO228*1,IFERROR(SUBSTITUTE(PIMExport!CO228,".",",")*1,PIMExport!CO228))</f>
        <v>0</v>
      </c>
      <c r="CP230" s="47">
        <f>IFERROR(PIMExport!CP228*1,IFERROR(SUBSTITUTE(PIMExport!CP228,".",",")*1,PIMExport!CP228))</f>
        <v>0</v>
      </c>
      <c r="CQ230" s="47">
        <f>IFERROR(PIMExport!CQ228*1,IFERROR(SUBSTITUTE(PIMExport!CQ228,".",",")*1,PIMExport!CQ228))</f>
        <v>0</v>
      </c>
      <c r="CR230" s="47">
        <f>IFERROR(PIMExport!CR228*1,IFERROR(SUBSTITUTE(PIMExport!CR228,".",",")*1,PIMExport!CR228))</f>
        <v>0</v>
      </c>
      <c r="CS230" s="47">
        <f>IFERROR(PIMExport!CS228*1,IFERROR(SUBSTITUTE(PIMExport!CS228,".",",")*1,PIMExport!CS228))</f>
        <v>0</v>
      </c>
      <c r="CT230" s="47">
        <f>IFERROR(PIMExport!CT228*1,IFERROR(SUBSTITUTE(PIMExport!CT228,".",",")*1,PIMExport!CT228))</f>
        <v>0</v>
      </c>
      <c r="CU230" s="47">
        <f>IFERROR(PIMExport!CU228*1,IFERROR(SUBSTITUTE(PIMExport!CU228,".",",")*1,PIMExport!CU228))</f>
        <v>10</v>
      </c>
      <c r="CV230" s="47">
        <f>IFERROR(PIMExport!CV228*1,IFERROR(SUBSTITUTE(PIMExport!CV228,".",",")*1,PIMExport!CV228))</f>
        <v>15400</v>
      </c>
      <c r="CW230" s="47">
        <f>IFERROR(PIMExport!CW228*1,IFERROR(SUBSTITUTE(PIMExport!CW228,".",",")*1,PIMExport!CW228))</f>
        <v>4.1E-5</v>
      </c>
      <c r="CX230" s="47">
        <f>IFERROR(PIMExport!CX228*1,IFERROR(SUBSTITUTE(PIMExport!CX228,".",",")*1,PIMExport!CX228))</f>
        <v>0</v>
      </c>
      <c r="CY230" s="47">
        <f>IFERROR(PIMExport!CY228*1,IFERROR(SUBSTITUTE(PIMExport!CY228,".",",")*1,PIMExport!CY228))</f>
        <v>0</v>
      </c>
      <c r="CZ230" s="47">
        <f>IFERROR(PIMExport!CZ228*1,IFERROR(SUBSTITUTE(PIMExport!CZ228,".",",")*1,PIMExport!CZ228))</f>
        <v>10100</v>
      </c>
      <c r="DA230" s="47">
        <f>IFERROR(PIMExport!DA228*1,IFERROR(SUBSTITUTE(PIMExport!DA228,".",",")*1,PIMExport!DA228))</f>
        <v>200</v>
      </c>
      <c r="DB230" s="47">
        <f>IFERROR(PIMExport!DB228*1,IFERROR(SUBSTITUTE(PIMExport!DB228,".",",")*1,PIMExport!DB228))</f>
        <v>0</v>
      </c>
      <c r="DC230" s="47">
        <f>IFERROR(PIMExport!DC228*1,IFERROR(SUBSTITUTE(PIMExport!DC228,".",",")*1,PIMExport!DC228))</f>
        <v>14.29</v>
      </c>
      <c r="DD230" s="47">
        <f>IFERROR(PIMExport!DD228*1,IFERROR(SUBSTITUTE(PIMExport!DD228,".",",")*1,PIMExport!DD228))</f>
        <v>0</v>
      </c>
      <c r="DE230" s="47">
        <f>IFERROR(PIMExport!DE228*1,IFERROR(SUBSTITUTE(PIMExport!DE228,".",",")*1,PIMExport!DE228))</f>
        <v>0</v>
      </c>
      <c r="DF230" s="47">
        <f>IFERROR(PIMExport!DF228*1,IFERROR(SUBSTITUTE(PIMExport!DF228,".",",")*1,PIMExport!DF228))</f>
        <v>0</v>
      </c>
      <c r="DG230" s="47">
        <f>IFERROR(PIMExport!DG228*1,IFERROR(SUBSTITUTE(PIMExport!DG228,".",",")*1,PIMExport!DG228))</f>
        <v>0</v>
      </c>
      <c r="DH230" s="47" t="str">
        <f>IFERROR(PIMExport!DH228*1,IFERROR(SUBSTITUTE(PIMExport!DH228,".",",")*1,PIMExport!DH228))</f>
        <v>Equal to or better than 0.100 mm</v>
      </c>
      <c r="DI230" s="47">
        <f>IFERROR(PIMExport!DI228*1,IFERROR(SUBSTITUTE(PIMExport!DI228,".",",")*1,PIMExport!DI228))</f>
        <v>0</v>
      </c>
      <c r="DJ230" s="47" t="str">
        <f>IFERROR(PIMExport!DJ228*1,IFERROR(SUBSTITUTE(PIMExport!DJ228,".",",")*1,PIMExport!DJ228))</f>
        <v>58 x 55 mm</v>
      </c>
      <c r="DK230" s="47" t="str">
        <f>IFERROR(PIMExport!DK228*1,IFERROR(SUBSTITUTE(PIMExport!DK228,".",",")*1,PIMExport!DK228))</f>
        <v>16 mm</v>
      </c>
      <c r="DL230" s="47">
        <f>IFERROR(PIMExport!DL228*1,IFERROR(SUBSTITUTE(PIMExport!DL228,".",",")*1,PIMExport!DL228))</f>
        <v>184</v>
      </c>
      <c r="DM230" s="47">
        <f>IFERROR(PIMExport!DM228*1,IFERROR(SUBSTITUTE(PIMExport!DM228,".",",")*1,PIMExport!DM228))</f>
        <v>3196</v>
      </c>
      <c r="DN230" s="47">
        <f>IFERROR(PIMExport!DN228*1,IFERROR(SUBSTITUTE(PIMExport!DN228,".",",")*1,PIMExport!DN228))</f>
        <v>0</v>
      </c>
      <c r="DO230" s="47">
        <f>IFERROR(PIMExport!DO228*1,IFERROR(SUBSTITUTE(PIMExport!DO228,".",",")*1,PIMExport!DO228))</f>
        <v>0</v>
      </c>
    </row>
    <row r="231" spans="1:119">
      <c r="A231" s="47" t="str">
        <f>IFERROR(PIMExport!A229*1,IFERROR(SUBSTITUTE(PIMExport!A229,".",",")*1,PIMExport!A229))</f>
        <v>MG06S20N_D</v>
      </c>
      <c r="B231" s="47" t="str">
        <f>IFERROR(PIMExport!B229*1,IFERROR(SUBSTITUTE(PIMExport!B229,".",",")*1,PIMExport!B229))</f>
        <v>BallScrew</v>
      </c>
      <c r="C231" s="47" t="str">
        <f>IFERROR(PIMExport!C229*1,IFERROR(SUBSTITUTE(PIMExport!C229,".",",")*1,PIMExport!C229))</f>
        <v>Prism Guide</v>
      </c>
      <c r="D231" s="47">
        <f>IFERROR(PIMExport!D229*1,IFERROR(SUBSTITUTE(PIMExport!D229,".",",")*1,PIMExport!D229))</f>
        <v>2540</v>
      </c>
      <c r="E231" s="47">
        <f>IFERROR(PIMExport!E229*1,IFERROR(SUBSTITUTE(PIMExport!E229,".",",")*1,PIMExport!E229))</f>
        <v>1.2</v>
      </c>
      <c r="F231" s="47">
        <f>IFERROR(PIMExport!F229*1,IFERROR(SUBSTITUTE(PIMExport!F229,".",",")*1,PIMExport!F229))</f>
        <v>1.88</v>
      </c>
      <c r="G231" s="47">
        <f>IFERROR(PIMExport!G229*1,IFERROR(SUBSTITUTE(PIMExport!G229,".",",")*1,PIMExport!G229))</f>
        <v>3.06</v>
      </c>
      <c r="H231" s="47">
        <f>IFERROR(PIMExport!H229*1,IFERROR(SUBSTITUTE(PIMExport!H229,".",",")*1,PIMExport!H229))</f>
        <v>0.44</v>
      </c>
      <c r="I231" s="47">
        <f>IFERROR(PIMExport!I229*1,IFERROR(SUBSTITUTE(PIMExport!I229,".",",")*1,PIMExport!I229))</f>
        <v>115</v>
      </c>
      <c r="J231" s="47">
        <f>IFERROR(PIMExport!J229*1,IFERROR(SUBSTITUTE(PIMExport!J229,".",",")*1,PIMExport!J229))</f>
        <v>44</v>
      </c>
      <c r="K231" s="47">
        <f>IFERROR(PIMExport!K229*1,IFERROR(SUBSTITUTE(PIMExport!K229,".",",")*1,PIMExport!K229))</f>
        <v>41.5</v>
      </c>
      <c r="L231" s="47">
        <f>IFERROR(PIMExport!L229*1,IFERROR(SUBSTITUTE(PIMExport!L229,".",",")*1,PIMExport!L229))</f>
        <v>6.4999999999999996E-6</v>
      </c>
      <c r="M231" s="47">
        <f>IFERROR(PIMExport!M229*1,IFERROR(SUBSTITUTE(PIMExport!M229,".",",")*1,PIMExport!M229))</f>
        <v>0.9</v>
      </c>
      <c r="N231" s="47">
        <f>IFERROR(PIMExport!N229*1,IFERROR(SUBSTITUTE(PIMExport!N229,".",",")*1,PIMExport!N229))</f>
        <v>99999</v>
      </c>
      <c r="O231" s="47">
        <f>IFERROR(PIMExport!O229*1,IFERROR(SUBSTITUTE(PIMExport!O229,".",",")*1,PIMExport!O229))</f>
        <v>99999</v>
      </c>
      <c r="P231" s="47">
        <f>IFERROR(PIMExport!P229*1,IFERROR(SUBSTITUTE(PIMExport!P229,".",",")*1,PIMExport!P229))</f>
        <v>500</v>
      </c>
      <c r="Q231" s="47">
        <f>IFERROR(PIMExport!Q229*1,IFERROR(SUBSTITUTE(PIMExport!Q229,".",",")*1,PIMExport!Q229))</f>
        <v>0.45</v>
      </c>
      <c r="R231" s="47">
        <f>IFERROR(PIMExport!R229*1,IFERROR(SUBSTITUTE(PIMExport!R229,".",",")*1,PIMExport!R229))</f>
        <v>0.45</v>
      </c>
      <c r="S231" s="47">
        <f>IFERROR(PIMExport!S229*1,IFERROR(SUBSTITUTE(PIMExport!S229,".",",")*1,PIMExport!S229))</f>
        <v>0.45</v>
      </c>
      <c r="T231" s="47">
        <f>IFERROR(PIMExport!T229*1,IFERROR(SUBSTITUTE(PIMExport!T229,".",",")*1,PIMExport!T229))</f>
        <v>35</v>
      </c>
      <c r="U231" s="47">
        <f>IFERROR(PIMExport!U229*1,IFERROR(SUBSTITUTE(PIMExport!U229,".",",")*1,PIMExport!U229))</f>
        <v>0.21213000000000001</v>
      </c>
      <c r="V231" s="47">
        <f>IFERROR(PIMExport!V229*1,IFERROR(SUBSTITUTE(PIMExport!V229,".",",")*1,PIMExport!V229))</f>
        <v>0</v>
      </c>
      <c r="W231" s="47">
        <f>IFERROR(PIMExport!W229*1,IFERROR(SUBSTITUTE(PIMExport!W229,".",",")*1,PIMExport!W229))</f>
        <v>0</v>
      </c>
      <c r="X231" s="47">
        <f>IFERROR(PIMExport!X229*1,IFERROR(SUBSTITUTE(PIMExport!X229,".",",")*1,PIMExport!X229))</f>
        <v>0</v>
      </c>
      <c r="Y231" s="47">
        <f>IFERROR(PIMExport!Y229*1,IFERROR(SUBSTITUTE(PIMExport!Y229,".",",")*1,PIMExport!Y229))</f>
        <v>1000</v>
      </c>
      <c r="Z231" s="47">
        <f>IFERROR(PIMExport!Z229*1,IFERROR(SUBSTITUTE(PIMExport!Z229,".",",")*1,PIMExport!Z229))</f>
        <v>0</v>
      </c>
      <c r="AA231" s="47">
        <f>IFERROR(PIMExport!AA229*1,IFERROR(SUBSTITUTE(PIMExport!AA229,".",",")*1,PIMExport!AA229))</f>
        <v>0</v>
      </c>
      <c r="AB231" s="47">
        <f>IFERROR(PIMExport!AB229*1,IFERROR(SUBSTITUTE(PIMExport!AB229,".",",")*1,PIMExport!AB229))</f>
        <v>0</v>
      </c>
      <c r="AC231" s="47">
        <f>IFERROR(PIMExport!AC229*1,IFERROR(SUBSTITUTE(PIMExport!AC229,".",",")*1,PIMExport!AC229))</f>
        <v>0</v>
      </c>
      <c r="AD231" s="47">
        <f>IFERROR(PIMExport!AD229*1,IFERROR(SUBSTITUTE(PIMExport!AD229,".",",")*1,PIMExport!AD229))</f>
        <v>0</v>
      </c>
      <c r="AE231" s="47">
        <f>IFERROR(PIMExport!AE229*1,IFERROR(SUBSTITUTE(PIMExport!AE229,".",",")*1,PIMExport!AE229))</f>
        <v>400</v>
      </c>
      <c r="AF231" s="47">
        <f>IFERROR(PIMExport!AF229*1,IFERROR(SUBSTITUTE(PIMExport!AF229,".",",")*1,PIMExport!AF229))</f>
        <v>400</v>
      </c>
      <c r="AG231" s="47">
        <f>IFERROR(PIMExport!AG229*1,IFERROR(SUBSTITUTE(PIMExport!AG229,".",",")*1,PIMExport!AG229))</f>
        <v>9</v>
      </c>
      <c r="AH231" s="47">
        <f>IFERROR(PIMExport!AH229*1,IFERROR(SUBSTITUTE(PIMExport!AH229,".",",")*1,PIMExport!AH229))</f>
        <v>23</v>
      </c>
      <c r="AI231" s="47">
        <f>IFERROR(PIMExport!AI229*1,IFERROR(SUBSTITUTE(PIMExport!AI229,".",",")*1,PIMExport!AI229))</f>
        <v>23</v>
      </c>
      <c r="AJ231" s="47">
        <f>IFERROR(PIMExport!AJ229*1,IFERROR(SUBSTITUTE(PIMExport!AJ229,".",",")*1,PIMExport!AJ229))</f>
        <v>0</v>
      </c>
      <c r="AK231" s="47">
        <f>IFERROR(PIMExport!AK229*1,IFERROR(SUBSTITUTE(PIMExport!AK229,".",",")*1,PIMExport!AK229))</f>
        <v>0</v>
      </c>
      <c r="AL231" s="47">
        <f>IFERROR(PIMExport!AL229*1,IFERROR(SUBSTITUTE(PIMExport!AL229,".",",")*1,PIMExport!AL229))</f>
        <v>1</v>
      </c>
      <c r="AM231" s="47">
        <f>IFERROR(PIMExport!AM229*1,IFERROR(SUBSTITUTE(PIMExport!AM229,".",",")*1,PIMExport!AM229))</f>
        <v>8</v>
      </c>
      <c r="AN231" s="47">
        <f>IFERROR(PIMExport!AN229*1,IFERROR(SUBSTITUTE(PIMExport!AN229,".",",")*1,PIMExport!AN229))</f>
        <v>1</v>
      </c>
      <c r="AO231" s="47">
        <f>IFERROR(PIMExport!AO229*1,IFERROR(SUBSTITUTE(PIMExport!AO229,".",",")*1,PIMExport!AO229))</f>
        <v>4700</v>
      </c>
      <c r="AP231" s="47">
        <f>IFERROR(PIMExport!AP229*1,IFERROR(SUBSTITUTE(PIMExport!AP229,".",",")*1,PIMExport!AP229))</f>
        <v>0</v>
      </c>
      <c r="AQ231" s="47">
        <f>IFERROR(PIMExport!AQ229*1,IFERROR(SUBSTITUTE(PIMExport!AQ229,".",",")*1,PIMExport!AQ229))</f>
        <v>0</v>
      </c>
      <c r="AR231" s="47">
        <f>IFERROR(PIMExport!AR229*1,IFERROR(SUBSTITUTE(PIMExport!AR229,".",",")*1,PIMExport!AR229))</f>
        <v>0</v>
      </c>
      <c r="AS231" s="47">
        <f>IFERROR(PIMExport!AS229*1,IFERROR(SUBSTITUTE(PIMExport!AS229,".",",")*1,PIMExport!AS229))</f>
        <v>0</v>
      </c>
      <c r="AT231" s="47">
        <f>IFERROR(PIMExport!AT229*1,IFERROR(SUBSTITUTE(PIMExport!AT229,".",",")*1,PIMExport!AT229))</f>
        <v>0</v>
      </c>
      <c r="AU231" s="47">
        <f>IFERROR(PIMExport!AU229*1,IFERROR(SUBSTITUTE(PIMExport!AU229,".",",")*1,PIMExport!AU229))</f>
        <v>0</v>
      </c>
      <c r="AV231" s="47">
        <f>IFERROR(PIMExport!AV229*1,IFERROR(SUBSTITUTE(PIMExport!AV229,".",",")*1,PIMExport!AV229))</f>
        <v>0</v>
      </c>
      <c r="AW231" s="47">
        <f>IFERROR(PIMExport!AW229*1,IFERROR(SUBSTITUTE(PIMExport!AW229,".",",")*1,PIMExport!AW229))</f>
        <v>0</v>
      </c>
      <c r="AX231" s="47">
        <f>IFERROR(PIMExport!AX229*1,IFERROR(SUBSTITUTE(PIMExport!AX229,".",",")*1,PIMExport!AX229))</f>
        <v>0</v>
      </c>
      <c r="AY231" s="47">
        <f>IFERROR(PIMExport!AY229*1,IFERROR(SUBSTITUTE(PIMExport!AY229,".",",")*1,PIMExport!AY229))</f>
        <v>0</v>
      </c>
      <c r="AZ231" s="47">
        <f>IFERROR(PIMExport!AZ229*1,IFERROR(SUBSTITUTE(PIMExport!AZ229,".",",")*1,PIMExport!AZ229))</f>
        <v>10100</v>
      </c>
      <c r="BA231" s="47">
        <f>IFERROR(PIMExport!BA229*1,IFERROR(SUBSTITUTE(PIMExport!BA229,".",",")*1,PIMExport!BA229))</f>
        <v>0</v>
      </c>
      <c r="BB231" s="47">
        <f>IFERROR(PIMExport!BB229*1,IFERROR(SUBSTITUTE(PIMExport!BB229,".",",")*1,PIMExport!BB229))</f>
        <v>0</v>
      </c>
      <c r="BC231" s="47">
        <f>IFERROR(PIMExport!BC229*1,IFERROR(SUBSTITUTE(PIMExport!BC229,".",",")*1,PIMExport!BC229))</f>
        <v>0</v>
      </c>
      <c r="BD231" s="47">
        <f>IFERROR(PIMExport!BD229*1,IFERROR(SUBSTITUTE(PIMExport!BD229,".",",")*1,PIMExport!BD229))</f>
        <v>0</v>
      </c>
      <c r="BE231" s="47">
        <f>IFERROR(PIMExport!BE229*1,IFERROR(SUBSTITUTE(PIMExport!BE229,".",",")*1,PIMExport!BE229))</f>
        <v>0</v>
      </c>
      <c r="BF231" s="47">
        <f>IFERROR(PIMExport!BF229*1,IFERROR(SUBSTITUTE(PIMExport!BF229,".",",")*1,PIMExport!BF229))</f>
        <v>67</v>
      </c>
      <c r="BG231" s="47">
        <f>IFERROR(PIMExport!BG229*1,IFERROR(SUBSTITUTE(PIMExport!BG229,".",",")*1,PIMExport!BG229))</f>
        <v>350</v>
      </c>
      <c r="BH231" s="47">
        <f>IFERROR(PIMExport!BH229*1,IFERROR(SUBSTITUTE(PIMExport!BH229,".",",")*1,PIMExport!BH229))</f>
        <v>0</v>
      </c>
      <c r="BI231" s="47">
        <f>IFERROR(PIMExport!BI229*1,IFERROR(SUBSTITUTE(PIMExport!BI229,".",",")*1,PIMExport!BI229))</f>
        <v>0</v>
      </c>
      <c r="BJ231" s="47">
        <f>IFERROR(PIMExport!BJ229*1,IFERROR(SUBSTITUTE(PIMExport!BJ229,".",",")*1,PIMExport!BJ229))</f>
        <v>0</v>
      </c>
      <c r="BK231" s="47">
        <f>IFERROR(PIMExport!BK229*1,IFERROR(SUBSTITUTE(PIMExport!BK229,".",",")*1,PIMExport!BK229))</f>
        <v>0</v>
      </c>
      <c r="BL231" s="47">
        <f>IFERROR(PIMExport!BL229*1,IFERROR(SUBSTITUTE(PIMExport!BL229,".",",")*1,PIMExport!BL229))</f>
        <v>0</v>
      </c>
      <c r="BM231" s="47">
        <f>IFERROR(PIMExport!BM229*1,IFERROR(SUBSTITUTE(PIMExport!BM229,".",",")*1,PIMExport!BM229))</f>
        <v>0</v>
      </c>
      <c r="BN231" s="47">
        <f>IFERROR(PIMExport!BN229*1,IFERROR(SUBSTITUTE(PIMExport!BN229,".",",")*1,PIMExport!BN229))</f>
        <v>0</v>
      </c>
      <c r="BO231" s="47">
        <f>IFERROR(PIMExport!BO229*1,IFERROR(SUBSTITUTE(PIMExport!BO229,".",",")*1,PIMExport!BO229))</f>
        <v>0</v>
      </c>
      <c r="BP231" s="47">
        <f>IFERROR(PIMExport!BP229*1,IFERROR(SUBSTITUTE(PIMExport!BP229,".",",")*1,PIMExport!BP229))</f>
        <v>0</v>
      </c>
      <c r="BQ231" s="47">
        <f>IFERROR(PIMExport!BQ229*1,IFERROR(SUBSTITUTE(PIMExport!BQ229,".",",")*1,PIMExport!BQ229))</f>
        <v>0</v>
      </c>
      <c r="BR231" s="47">
        <f>IFERROR(PIMExport!BR229*1,IFERROR(SUBSTITUTE(PIMExport!BR229,".",",")*1,PIMExport!BR229))</f>
        <v>0</v>
      </c>
      <c r="BS231" s="47">
        <f>IFERROR(PIMExport!BS229*1,IFERROR(SUBSTITUTE(PIMExport!BS229,".",",")*1,PIMExport!BS229))</f>
        <v>0</v>
      </c>
      <c r="BT231" s="47">
        <f>IFERROR(PIMExport!BT229*1,IFERROR(SUBSTITUTE(PIMExport!BT229,".",",")*1,PIMExport!BT229))</f>
        <v>0</v>
      </c>
      <c r="BU231" s="47">
        <f>IFERROR(PIMExport!BU229*1,IFERROR(SUBSTITUTE(PIMExport!BU229,".",",")*1,PIMExport!BU229))</f>
        <v>0</v>
      </c>
      <c r="BV231" s="47">
        <f>IFERROR(PIMExport!BV229*1,IFERROR(SUBSTITUTE(PIMExport!BV229,".",",")*1,PIMExport!BV229))</f>
        <v>0</v>
      </c>
      <c r="BW231" s="47">
        <f>IFERROR(PIMExport!BW229*1,IFERROR(SUBSTITUTE(PIMExport!BW229,".",",")*1,PIMExport!BW229))</f>
        <v>0</v>
      </c>
      <c r="BX231" s="47">
        <f>IFERROR(PIMExport!BX229*1,IFERROR(SUBSTITUTE(PIMExport!BX229,".",",")*1,PIMExport!BX229))</f>
        <v>0</v>
      </c>
      <c r="BY231" s="47">
        <f>IFERROR(PIMExport!BY229*1,IFERROR(SUBSTITUTE(PIMExport!BY229,".",",")*1,PIMExport!BY229))</f>
        <v>0</v>
      </c>
      <c r="BZ231" s="47">
        <f>IFERROR(PIMExport!BZ229*1,IFERROR(SUBSTITUTE(PIMExport!BZ229,".",",")*1,PIMExport!BZ229))</f>
        <v>0</v>
      </c>
      <c r="CA231" s="47">
        <f>IFERROR(PIMExport!CA229*1,IFERROR(SUBSTITUTE(PIMExport!CA229,".",",")*1,PIMExport!CA229))</f>
        <v>0</v>
      </c>
      <c r="CB231" s="47">
        <f>IFERROR(PIMExport!CB229*1,IFERROR(SUBSTITUTE(PIMExport!CB229,".",",")*1,PIMExport!CB229))</f>
        <v>0</v>
      </c>
      <c r="CC231" s="47">
        <f>IFERROR(PIMExport!CC229*1,IFERROR(SUBSTITUTE(PIMExport!CC229,".",",")*1,PIMExport!CC229))</f>
        <v>0</v>
      </c>
      <c r="CD231" s="47">
        <f>IFERROR(PIMExport!CD229*1,IFERROR(SUBSTITUTE(PIMExport!CD229,".",",")*1,PIMExport!CD229))</f>
        <v>0</v>
      </c>
      <c r="CE231" s="47">
        <f>IFERROR(PIMExport!CE229*1,IFERROR(SUBSTITUTE(PIMExport!CE229,".",",")*1,PIMExport!CE229))</f>
        <v>0</v>
      </c>
      <c r="CF231" s="47">
        <f>IFERROR(PIMExport!CF229*1,IFERROR(SUBSTITUTE(PIMExport!CF229,".",",")*1,PIMExport!CF229))</f>
        <v>0</v>
      </c>
      <c r="CG231" s="47">
        <f>IFERROR(PIMExport!CG229*1,IFERROR(SUBSTITUTE(PIMExport!CG229,".",",")*1,PIMExport!CG229))</f>
        <v>0</v>
      </c>
      <c r="CH231" s="47">
        <f>IFERROR(PIMExport!CH229*1,IFERROR(SUBSTITUTE(PIMExport!CH229,".",",")*1,PIMExport!CH229))</f>
        <v>0</v>
      </c>
      <c r="CI231" s="47">
        <f>IFERROR(PIMExport!CI229*1,IFERROR(SUBSTITUTE(PIMExport!CI229,".",",")*1,PIMExport!CI229))</f>
        <v>0</v>
      </c>
      <c r="CJ231" s="47">
        <f>IFERROR(PIMExport!CJ229*1,IFERROR(SUBSTITUTE(PIMExport!CJ229,".",",")*1,PIMExport!CJ229))</f>
        <v>0</v>
      </c>
      <c r="CK231" s="47">
        <f>IFERROR(PIMExport!CK229*1,IFERROR(SUBSTITUTE(PIMExport!CK229,".",",")*1,PIMExport!CK229))</f>
        <v>0</v>
      </c>
      <c r="CL231" s="47">
        <f>IFERROR(PIMExport!CL229*1,IFERROR(SUBSTITUTE(PIMExport!CL229,".",",")*1,PIMExport!CL229))</f>
        <v>0</v>
      </c>
      <c r="CM231" s="47">
        <f>IFERROR(PIMExport!CM229*1,IFERROR(SUBSTITUTE(PIMExport!CM229,".",",")*1,PIMExport!CM229))</f>
        <v>0</v>
      </c>
      <c r="CN231" s="47">
        <f>IFERROR(PIMExport!CN229*1,IFERROR(SUBSTITUTE(PIMExport!CN229,".",",")*1,PIMExport!CN229))</f>
        <v>0</v>
      </c>
      <c r="CO231" s="47">
        <f>IFERROR(PIMExport!CO229*1,IFERROR(SUBSTITUTE(PIMExport!CO229,".",",")*1,PIMExport!CO229))</f>
        <v>0</v>
      </c>
      <c r="CP231" s="47">
        <f>IFERROR(PIMExport!CP229*1,IFERROR(SUBSTITUTE(PIMExport!CP229,".",",")*1,PIMExport!CP229))</f>
        <v>0</v>
      </c>
      <c r="CQ231" s="47">
        <f>IFERROR(PIMExport!CQ229*1,IFERROR(SUBSTITUTE(PIMExport!CQ229,".",",")*1,PIMExport!CQ229))</f>
        <v>0</v>
      </c>
      <c r="CR231" s="47">
        <f>IFERROR(PIMExport!CR229*1,IFERROR(SUBSTITUTE(PIMExport!CR229,".",",")*1,PIMExport!CR229))</f>
        <v>0</v>
      </c>
      <c r="CS231" s="47">
        <f>IFERROR(PIMExport!CS229*1,IFERROR(SUBSTITUTE(PIMExport!CS229,".",",")*1,PIMExport!CS229))</f>
        <v>0</v>
      </c>
      <c r="CT231" s="47">
        <f>IFERROR(PIMExport!CT229*1,IFERROR(SUBSTITUTE(PIMExport!CT229,".",",")*1,PIMExport!CT229))</f>
        <v>0</v>
      </c>
      <c r="CU231" s="47">
        <f>IFERROR(PIMExport!CU229*1,IFERROR(SUBSTITUTE(PIMExport!CU229,".",",")*1,PIMExport!CU229))</f>
        <v>20</v>
      </c>
      <c r="CV231" s="47">
        <f>IFERROR(PIMExport!CV229*1,IFERROR(SUBSTITUTE(PIMExport!CV229,".",",")*1,PIMExport!CV229))</f>
        <v>1900</v>
      </c>
      <c r="CW231" s="47">
        <f>IFERROR(PIMExport!CW229*1,IFERROR(SUBSTITUTE(PIMExport!CW229,".",",")*1,PIMExport!CW229))</f>
        <v>4.1E-5</v>
      </c>
      <c r="CX231" s="47">
        <f>IFERROR(PIMExport!CX229*1,IFERROR(SUBSTITUTE(PIMExport!CX229,".",",")*1,PIMExport!CX229))</f>
        <v>0</v>
      </c>
      <c r="CY231" s="47">
        <f>IFERROR(PIMExport!CY229*1,IFERROR(SUBSTITUTE(PIMExport!CY229,".",",")*1,PIMExport!CY229))</f>
        <v>0</v>
      </c>
      <c r="CZ231" s="47">
        <f>IFERROR(PIMExport!CZ229*1,IFERROR(SUBSTITUTE(PIMExport!CZ229,".",",")*1,PIMExport!CZ229))</f>
        <v>10100</v>
      </c>
      <c r="DA231" s="47">
        <f>IFERROR(PIMExport!DA229*1,IFERROR(SUBSTITUTE(PIMExport!DA229,".",",")*1,PIMExport!DA229))</f>
        <v>200</v>
      </c>
      <c r="DB231" s="47">
        <f>IFERROR(PIMExport!DB229*1,IFERROR(SUBSTITUTE(PIMExport!DB229,".",",")*1,PIMExport!DB229))</f>
        <v>0</v>
      </c>
      <c r="DC231" s="47">
        <f>IFERROR(PIMExport!DC229*1,IFERROR(SUBSTITUTE(PIMExport!DC229,".",",")*1,PIMExport!DC229))</f>
        <v>14.29</v>
      </c>
      <c r="DD231" s="47">
        <f>IFERROR(PIMExport!DD229*1,IFERROR(SUBSTITUTE(PIMExport!DD229,".",",")*1,PIMExport!DD229))</f>
        <v>2</v>
      </c>
      <c r="DE231" s="47">
        <f>IFERROR(PIMExport!DE229*1,IFERROR(SUBSTITUTE(PIMExport!DE229,".",",")*1,PIMExport!DE229))</f>
        <v>0</v>
      </c>
      <c r="DF231" s="47">
        <f>IFERROR(PIMExport!DF229*1,IFERROR(SUBSTITUTE(PIMExport!DF229,".",",")*1,PIMExport!DF229))</f>
        <v>0</v>
      </c>
      <c r="DG231" s="47">
        <f>IFERROR(PIMExport!DG229*1,IFERROR(SUBSTITUTE(PIMExport!DG229,".",",")*1,PIMExport!DG229))</f>
        <v>0</v>
      </c>
      <c r="DH231" s="47" t="str">
        <f>IFERROR(PIMExport!DH229*1,IFERROR(SUBSTITUTE(PIMExport!DH229,".",",")*1,PIMExport!DH229))</f>
        <v>Equal to or better than 0.100 mm</v>
      </c>
      <c r="DI231" s="47">
        <f>IFERROR(PIMExport!DI229*1,IFERROR(SUBSTITUTE(PIMExport!DI229,".",",")*1,PIMExport!DI229))</f>
        <v>0</v>
      </c>
      <c r="DJ231" s="47" t="str">
        <f>IFERROR(PIMExport!DJ229*1,IFERROR(SUBSTITUTE(PIMExport!DJ229,".",",")*1,PIMExport!DJ229))</f>
        <v>58 x 55 mm</v>
      </c>
      <c r="DK231" s="47" t="str">
        <f>IFERROR(PIMExport!DK229*1,IFERROR(SUBSTITUTE(PIMExport!DK229,".",",")*1,PIMExport!DK229))</f>
        <v>16 mm</v>
      </c>
      <c r="DL231" s="47">
        <f>IFERROR(PIMExport!DL229*1,IFERROR(SUBSTITUTE(PIMExport!DL229,".",",")*1,PIMExport!DL229))</f>
        <v>184</v>
      </c>
      <c r="DM231" s="47">
        <f>IFERROR(PIMExport!DM229*1,IFERROR(SUBSTITUTE(PIMExport!DM229,".",",")*1,PIMExport!DM229))</f>
        <v>3350</v>
      </c>
      <c r="DN231" s="47">
        <f>IFERROR(PIMExport!DN229*1,IFERROR(SUBSTITUTE(PIMExport!DN229,".",",")*1,PIMExport!DN229))</f>
        <v>0</v>
      </c>
      <c r="DO231" s="47">
        <f>IFERROR(PIMExport!DO229*1,IFERROR(SUBSTITUTE(PIMExport!DO229,".",",")*1,PIMExport!DO229))</f>
        <v>0</v>
      </c>
    </row>
    <row r="232" spans="1:119">
      <c r="A232" s="47" t="str">
        <f>IFERROR(PIMExport!A230*1,IFERROR(SUBSTITUTE(PIMExport!A230,".",",")*1,PIMExport!A230))</f>
        <v>MG06S20N_S</v>
      </c>
      <c r="B232" s="47" t="str">
        <f>IFERROR(PIMExport!B230*1,IFERROR(SUBSTITUTE(PIMExport!B230,".",",")*1,PIMExport!B230))</f>
        <v>BallScrew</v>
      </c>
      <c r="C232" s="47" t="str">
        <f>IFERROR(PIMExport!C230*1,IFERROR(SUBSTITUTE(PIMExport!C230,".",",")*1,PIMExport!C230))</f>
        <v>Prism Guide</v>
      </c>
      <c r="D232" s="47">
        <f>IFERROR(PIMExport!D230*1,IFERROR(SUBSTITUTE(PIMExport!D230,".",",")*1,PIMExport!D230))</f>
        <v>2644</v>
      </c>
      <c r="E232" s="47">
        <f>IFERROR(PIMExport!E230*1,IFERROR(SUBSTITUTE(PIMExport!E230,".",",")*1,PIMExport!E230))</f>
        <v>1.2</v>
      </c>
      <c r="F232" s="47">
        <f>IFERROR(PIMExport!F230*1,IFERROR(SUBSTITUTE(PIMExport!F230,".",",")*1,PIMExport!F230))</f>
        <v>0.83</v>
      </c>
      <c r="G232" s="47">
        <f>IFERROR(PIMExport!G230*1,IFERROR(SUBSTITUTE(PIMExport!G230,".",",")*1,PIMExport!G230))</f>
        <v>3.06</v>
      </c>
      <c r="H232" s="47">
        <f>IFERROR(PIMExport!H230*1,IFERROR(SUBSTITUTE(PIMExport!H230,".",",")*1,PIMExport!H230))</f>
        <v>0.44</v>
      </c>
      <c r="I232" s="47">
        <f>IFERROR(PIMExport!I230*1,IFERROR(SUBSTITUTE(PIMExport!I230,".",",")*1,PIMExport!I230))</f>
        <v>115</v>
      </c>
      <c r="J232" s="47">
        <f>IFERROR(PIMExport!J230*1,IFERROR(SUBSTITUTE(PIMExport!J230,".",",")*1,PIMExport!J230))</f>
        <v>44</v>
      </c>
      <c r="K232" s="47">
        <f>IFERROR(PIMExport!K230*1,IFERROR(SUBSTITUTE(PIMExport!K230,".",",")*1,PIMExport!K230))</f>
        <v>41.5</v>
      </c>
      <c r="L232" s="47">
        <f>IFERROR(PIMExport!L230*1,IFERROR(SUBSTITUTE(PIMExport!L230,".",",")*1,PIMExport!L230))</f>
        <v>6.4999999999999996E-6</v>
      </c>
      <c r="M232" s="47">
        <f>IFERROR(PIMExport!M230*1,IFERROR(SUBSTITUTE(PIMExport!M230,".",",")*1,PIMExport!M230))</f>
        <v>0.9</v>
      </c>
      <c r="N232" s="47">
        <f>IFERROR(PIMExport!N230*1,IFERROR(SUBSTITUTE(PIMExport!N230,".",",")*1,PIMExport!N230))</f>
        <v>99999</v>
      </c>
      <c r="O232" s="47">
        <f>IFERROR(PIMExport!O230*1,IFERROR(SUBSTITUTE(PIMExport!O230,".",",")*1,PIMExport!O230))</f>
        <v>99999</v>
      </c>
      <c r="P232" s="47">
        <f>IFERROR(PIMExport!P230*1,IFERROR(SUBSTITUTE(PIMExport!P230,".",",")*1,PIMExport!P230))</f>
        <v>500</v>
      </c>
      <c r="Q232" s="47">
        <f>IFERROR(PIMExport!Q230*1,IFERROR(SUBSTITUTE(PIMExport!Q230,".",",")*1,PIMExport!Q230))</f>
        <v>0.45</v>
      </c>
      <c r="R232" s="47">
        <f>IFERROR(PIMExport!R230*1,IFERROR(SUBSTITUTE(PIMExport!R230,".",",")*1,PIMExport!R230))</f>
        <v>0.45</v>
      </c>
      <c r="S232" s="47">
        <f>IFERROR(PIMExport!S230*1,IFERROR(SUBSTITUTE(PIMExport!S230,".",",")*1,PIMExport!S230))</f>
        <v>0.45</v>
      </c>
      <c r="T232" s="47">
        <f>IFERROR(PIMExport!T230*1,IFERROR(SUBSTITUTE(PIMExport!T230,".",",")*1,PIMExport!T230))</f>
        <v>35</v>
      </c>
      <c r="U232" s="47">
        <f>IFERROR(PIMExport!U230*1,IFERROR(SUBSTITUTE(PIMExport!U230,".",",")*1,PIMExport!U230))</f>
        <v>0.21213000000000001</v>
      </c>
      <c r="V232" s="47">
        <f>IFERROR(PIMExport!V230*1,IFERROR(SUBSTITUTE(PIMExport!V230,".",",")*1,PIMExport!V230))</f>
        <v>0</v>
      </c>
      <c r="W232" s="47">
        <f>IFERROR(PIMExport!W230*1,IFERROR(SUBSTITUTE(PIMExport!W230,".",",")*1,PIMExport!W230))</f>
        <v>0</v>
      </c>
      <c r="X232" s="47">
        <f>IFERROR(PIMExport!X230*1,IFERROR(SUBSTITUTE(PIMExport!X230,".",",")*1,PIMExport!X230))</f>
        <v>0</v>
      </c>
      <c r="Y232" s="47">
        <f>IFERROR(PIMExport!Y230*1,IFERROR(SUBSTITUTE(PIMExport!Y230,".",",")*1,PIMExport!Y230))</f>
        <v>1000</v>
      </c>
      <c r="Z232" s="47">
        <f>IFERROR(PIMExport!Z230*1,IFERROR(SUBSTITUTE(PIMExport!Z230,".",",")*1,PIMExport!Z230))</f>
        <v>0</v>
      </c>
      <c r="AA232" s="47">
        <f>IFERROR(PIMExport!AA230*1,IFERROR(SUBSTITUTE(PIMExport!AA230,".",",")*1,PIMExport!AA230))</f>
        <v>0</v>
      </c>
      <c r="AB232" s="47">
        <f>IFERROR(PIMExport!AB230*1,IFERROR(SUBSTITUTE(PIMExport!AB230,".",",")*1,PIMExport!AB230))</f>
        <v>0</v>
      </c>
      <c r="AC232" s="47">
        <f>IFERROR(PIMExport!AC230*1,IFERROR(SUBSTITUTE(PIMExport!AC230,".",",")*1,PIMExport!AC230))</f>
        <v>0</v>
      </c>
      <c r="AD232" s="47">
        <f>IFERROR(PIMExport!AD230*1,IFERROR(SUBSTITUTE(PIMExport!AD230,".",",")*1,PIMExport!AD230))</f>
        <v>0</v>
      </c>
      <c r="AE232" s="47">
        <f>IFERROR(PIMExport!AE230*1,IFERROR(SUBSTITUTE(PIMExport!AE230,".",",")*1,PIMExport!AE230))</f>
        <v>400</v>
      </c>
      <c r="AF232" s="47">
        <f>IFERROR(PIMExport!AF230*1,IFERROR(SUBSTITUTE(PIMExport!AF230,".",",")*1,PIMExport!AF230))</f>
        <v>400</v>
      </c>
      <c r="AG232" s="47">
        <f>IFERROR(PIMExport!AG230*1,IFERROR(SUBSTITUTE(PIMExport!AG230,".",",")*1,PIMExport!AG230))</f>
        <v>9</v>
      </c>
      <c r="AH232" s="47">
        <f>IFERROR(PIMExport!AH230*1,IFERROR(SUBSTITUTE(PIMExport!AH230,".",",")*1,PIMExport!AH230))</f>
        <v>23</v>
      </c>
      <c r="AI232" s="47">
        <f>IFERROR(PIMExport!AI230*1,IFERROR(SUBSTITUTE(PIMExport!AI230,".",",")*1,PIMExport!AI230))</f>
        <v>23</v>
      </c>
      <c r="AJ232" s="47">
        <f>IFERROR(PIMExport!AJ230*1,IFERROR(SUBSTITUTE(PIMExport!AJ230,".",",")*1,PIMExport!AJ230))</f>
        <v>0</v>
      </c>
      <c r="AK232" s="47">
        <f>IFERROR(PIMExport!AK230*1,IFERROR(SUBSTITUTE(PIMExport!AK230,".",",")*1,PIMExport!AK230))</f>
        <v>0</v>
      </c>
      <c r="AL232" s="47">
        <f>IFERROR(PIMExport!AL230*1,IFERROR(SUBSTITUTE(PIMExport!AL230,".",",")*1,PIMExport!AL230))</f>
        <v>1</v>
      </c>
      <c r="AM232" s="47">
        <f>IFERROR(PIMExport!AM230*1,IFERROR(SUBSTITUTE(PIMExport!AM230,".",",")*1,PIMExport!AM230))</f>
        <v>8</v>
      </c>
      <c r="AN232" s="47">
        <f>IFERROR(PIMExport!AN230*1,IFERROR(SUBSTITUTE(PIMExport!AN230,".",",")*1,PIMExport!AN230))</f>
        <v>1</v>
      </c>
      <c r="AO232" s="47">
        <f>IFERROR(PIMExport!AO230*1,IFERROR(SUBSTITUTE(PIMExport!AO230,".",",")*1,PIMExport!AO230))</f>
        <v>4700</v>
      </c>
      <c r="AP232" s="47">
        <f>IFERROR(PIMExport!AP230*1,IFERROR(SUBSTITUTE(PIMExport!AP230,".",",")*1,PIMExport!AP230))</f>
        <v>0</v>
      </c>
      <c r="AQ232" s="47">
        <f>IFERROR(PIMExport!AQ230*1,IFERROR(SUBSTITUTE(PIMExport!AQ230,".",",")*1,PIMExport!AQ230))</f>
        <v>0</v>
      </c>
      <c r="AR232" s="47">
        <f>IFERROR(PIMExport!AR230*1,IFERROR(SUBSTITUTE(PIMExport!AR230,".",",")*1,PIMExport!AR230))</f>
        <v>0</v>
      </c>
      <c r="AS232" s="47">
        <f>IFERROR(PIMExport!AS230*1,IFERROR(SUBSTITUTE(PIMExport!AS230,".",",")*1,PIMExport!AS230))</f>
        <v>0</v>
      </c>
      <c r="AT232" s="47">
        <f>IFERROR(PIMExport!AT230*1,IFERROR(SUBSTITUTE(PIMExport!AT230,".",",")*1,PIMExport!AT230))</f>
        <v>0</v>
      </c>
      <c r="AU232" s="47">
        <f>IFERROR(PIMExport!AU230*1,IFERROR(SUBSTITUTE(PIMExport!AU230,".",",")*1,PIMExport!AU230))</f>
        <v>0</v>
      </c>
      <c r="AV232" s="47">
        <f>IFERROR(PIMExport!AV230*1,IFERROR(SUBSTITUTE(PIMExport!AV230,".",",")*1,PIMExport!AV230))</f>
        <v>0</v>
      </c>
      <c r="AW232" s="47">
        <f>IFERROR(PIMExport!AW230*1,IFERROR(SUBSTITUTE(PIMExport!AW230,".",",")*1,PIMExport!AW230))</f>
        <v>0</v>
      </c>
      <c r="AX232" s="47">
        <f>IFERROR(PIMExport!AX230*1,IFERROR(SUBSTITUTE(PIMExport!AX230,".",",")*1,PIMExport!AX230))</f>
        <v>0</v>
      </c>
      <c r="AY232" s="47">
        <f>IFERROR(PIMExport!AY230*1,IFERROR(SUBSTITUTE(PIMExport!AY230,".",",")*1,PIMExport!AY230))</f>
        <v>0</v>
      </c>
      <c r="AZ232" s="47">
        <f>IFERROR(PIMExport!AZ230*1,IFERROR(SUBSTITUTE(PIMExport!AZ230,".",",")*1,PIMExport!AZ230))</f>
        <v>10100</v>
      </c>
      <c r="BA232" s="47">
        <f>IFERROR(PIMExport!BA230*1,IFERROR(SUBSTITUTE(PIMExport!BA230,".",",")*1,PIMExport!BA230))</f>
        <v>0</v>
      </c>
      <c r="BB232" s="47">
        <f>IFERROR(PIMExport!BB230*1,IFERROR(SUBSTITUTE(PIMExport!BB230,".",",")*1,PIMExport!BB230))</f>
        <v>0</v>
      </c>
      <c r="BC232" s="47">
        <f>IFERROR(PIMExport!BC230*1,IFERROR(SUBSTITUTE(PIMExport!BC230,".",",")*1,PIMExport!BC230))</f>
        <v>0</v>
      </c>
      <c r="BD232" s="47">
        <f>IFERROR(PIMExport!BD230*1,IFERROR(SUBSTITUTE(PIMExport!BD230,".",",")*1,PIMExport!BD230))</f>
        <v>0</v>
      </c>
      <c r="BE232" s="47">
        <f>IFERROR(PIMExport!BE230*1,IFERROR(SUBSTITUTE(PIMExport!BE230,".",",")*1,PIMExport!BE230))</f>
        <v>0</v>
      </c>
      <c r="BF232" s="47">
        <f>IFERROR(PIMExport!BF230*1,IFERROR(SUBSTITUTE(PIMExport!BF230,".",",")*1,PIMExport!BF230))</f>
        <v>67</v>
      </c>
      <c r="BG232" s="47">
        <f>IFERROR(PIMExport!BG230*1,IFERROR(SUBSTITUTE(PIMExport!BG230,".",",")*1,PIMExport!BG230))</f>
        <v>248</v>
      </c>
      <c r="BH232" s="47">
        <f>IFERROR(PIMExport!BH230*1,IFERROR(SUBSTITUTE(PIMExport!BH230,".",",")*1,PIMExport!BH230))</f>
        <v>0</v>
      </c>
      <c r="BI232" s="47">
        <f>IFERROR(PIMExport!BI230*1,IFERROR(SUBSTITUTE(PIMExport!BI230,".",",")*1,PIMExport!BI230))</f>
        <v>0</v>
      </c>
      <c r="BJ232" s="47">
        <f>IFERROR(PIMExport!BJ230*1,IFERROR(SUBSTITUTE(PIMExport!BJ230,".",",")*1,PIMExport!BJ230))</f>
        <v>0</v>
      </c>
      <c r="BK232" s="47">
        <f>IFERROR(PIMExport!BK230*1,IFERROR(SUBSTITUTE(PIMExport!BK230,".",",")*1,PIMExport!BK230))</f>
        <v>0</v>
      </c>
      <c r="BL232" s="47">
        <f>IFERROR(PIMExport!BL230*1,IFERROR(SUBSTITUTE(PIMExport!BL230,".",",")*1,PIMExport!BL230))</f>
        <v>0</v>
      </c>
      <c r="BM232" s="47">
        <f>IFERROR(PIMExport!BM230*1,IFERROR(SUBSTITUTE(PIMExport!BM230,".",",")*1,PIMExport!BM230))</f>
        <v>0</v>
      </c>
      <c r="BN232" s="47">
        <f>IFERROR(PIMExport!BN230*1,IFERROR(SUBSTITUTE(PIMExport!BN230,".",",")*1,PIMExport!BN230))</f>
        <v>0</v>
      </c>
      <c r="BO232" s="47">
        <f>IFERROR(PIMExport!BO230*1,IFERROR(SUBSTITUTE(PIMExport!BO230,".",",")*1,PIMExport!BO230))</f>
        <v>0</v>
      </c>
      <c r="BP232" s="47">
        <f>IFERROR(PIMExport!BP230*1,IFERROR(SUBSTITUTE(PIMExport!BP230,".",",")*1,PIMExport!BP230))</f>
        <v>0</v>
      </c>
      <c r="BQ232" s="47">
        <f>IFERROR(PIMExport!BQ230*1,IFERROR(SUBSTITUTE(PIMExport!BQ230,".",",")*1,PIMExport!BQ230))</f>
        <v>0</v>
      </c>
      <c r="BR232" s="47">
        <f>IFERROR(PIMExport!BR230*1,IFERROR(SUBSTITUTE(PIMExport!BR230,".",",")*1,PIMExport!BR230))</f>
        <v>0</v>
      </c>
      <c r="BS232" s="47">
        <f>IFERROR(PIMExport!BS230*1,IFERROR(SUBSTITUTE(PIMExport!BS230,".",",")*1,PIMExport!BS230))</f>
        <v>0</v>
      </c>
      <c r="BT232" s="47">
        <f>IFERROR(PIMExport!BT230*1,IFERROR(SUBSTITUTE(PIMExport!BT230,".",",")*1,PIMExport!BT230))</f>
        <v>0</v>
      </c>
      <c r="BU232" s="47">
        <f>IFERROR(PIMExport!BU230*1,IFERROR(SUBSTITUTE(PIMExport!BU230,".",",")*1,PIMExport!BU230))</f>
        <v>0</v>
      </c>
      <c r="BV232" s="47">
        <f>IFERROR(PIMExport!BV230*1,IFERROR(SUBSTITUTE(PIMExport!BV230,".",",")*1,PIMExport!BV230))</f>
        <v>0</v>
      </c>
      <c r="BW232" s="47">
        <f>IFERROR(PIMExport!BW230*1,IFERROR(SUBSTITUTE(PIMExport!BW230,".",",")*1,PIMExport!BW230))</f>
        <v>0</v>
      </c>
      <c r="BX232" s="47">
        <f>IFERROR(PIMExport!BX230*1,IFERROR(SUBSTITUTE(PIMExport!BX230,".",",")*1,PIMExport!BX230))</f>
        <v>0</v>
      </c>
      <c r="BY232" s="47">
        <f>IFERROR(PIMExport!BY230*1,IFERROR(SUBSTITUTE(PIMExport!BY230,".",",")*1,PIMExport!BY230))</f>
        <v>0</v>
      </c>
      <c r="BZ232" s="47">
        <f>IFERROR(PIMExport!BZ230*1,IFERROR(SUBSTITUTE(PIMExport!BZ230,".",",")*1,PIMExport!BZ230))</f>
        <v>0</v>
      </c>
      <c r="CA232" s="47">
        <f>IFERROR(PIMExport!CA230*1,IFERROR(SUBSTITUTE(PIMExport!CA230,".",",")*1,PIMExport!CA230))</f>
        <v>0</v>
      </c>
      <c r="CB232" s="47">
        <f>IFERROR(PIMExport!CB230*1,IFERROR(SUBSTITUTE(PIMExport!CB230,".",",")*1,PIMExport!CB230))</f>
        <v>0</v>
      </c>
      <c r="CC232" s="47">
        <f>IFERROR(PIMExport!CC230*1,IFERROR(SUBSTITUTE(PIMExport!CC230,".",",")*1,PIMExport!CC230))</f>
        <v>0</v>
      </c>
      <c r="CD232" s="47">
        <f>IFERROR(PIMExport!CD230*1,IFERROR(SUBSTITUTE(PIMExport!CD230,".",",")*1,PIMExport!CD230))</f>
        <v>0</v>
      </c>
      <c r="CE232" s="47">
        <f>IFERROR(PIMExport!CE230*1,IFERROR(SUBSTITUTE(PIMExport!CE230,".",",")*1,PIMExport!CE230))</f>
        <v>0</v>
      </c>
      <c r="CF232" s="47">
        <f>IFERROR(PIMExport!CF230*1,IFERROR(SUBSTITUTE(PIMExport!CF230,".",",")*1,PIMExport!CF230))</f>
        <v>0</v>
      </c>
      <c r="CG232" s="47">
        <f>IFERROR(PIMExport!CG230*1,IFERROR(SUBSTITUTE(PIMExport!CG230,".",",")*1,PIMExport!CG230))</f>
        <v>0</v>
      </c>
      <c r="CH232" s="47">
        <f>IFERROR(PIMExport!CH230*1,IFERROR(SUBSTITUTE(PIMExport!CH230,".",",")*1,PIMExport!CH230))</f>
        <v>0</v>
      </c>
      <c r="CI232" s="47">
        <f>IFERROR(PIMExport!CI230*1,IFERROR(SUBSTITUTE(PIMExport!CI230,".",",")*1,PIMExport!CI230))</f>
        <v>0</v>
      </c>
      <c r="CJ232" s="47">
        <f>IFERROR(PIMExport!CJ230*1,IFERROR(SUBSTITUTE(PIMExport!CJ230,".",",")*1,PIMExport!CJ230))</f>
        <v>0</v>
      </c>
      <c r="CK232" s="47">
        <f>IFERROR(PIMExport!CK230*1,IFERROR(SUBSTITUTE(PIMExport!CK230,".",",")*1,PIMExport!CK230))</f>
        <v>0</v>
      </c>
      <c r="CL232" s="47">
        <f>IFERROR(PIMExport!CL230*1,IFERROR(SUBSTITUTE(PIMExport!CL230,".",",")*1,PIMExport!CL230))</f>
        <v>0</v>
      </c>
      <c r="CM232" s="47">
        <f>IFERROR(PIMExport!CM230*1,IFERROR(SUBSTITUTE(PIMExport!CM230,".",",")*1,PIMExport!CM230))</f>
        <v>0</v>
      </c>
      <c r="CN232" s="47">
        <f>IFERROR(PIMExport!CN230*1,IFERROR(SUBSTITUTE(PIMExport!CN230,".",",")*1,PIMExport!CN230))</f>
        <v>0</v>
      </c>
      <c r="CO232" s="47">
        <f>IFERROR(PIMExport!CO230*1,IFERROR(SUBSTITUTE(PIMExport!CO230,".",",")*1,PIMExport!CO230))</f>
        <v>0</v>
      </c>
      <c r="CP232" s="47">
        <f>IFERROR(PIMExport!CP230*1,IFERROR(SUBSTITUTE(PIMExport!CP230,".",",")*1,PIMExport!CP230))</f>
        <v>0</v>
      </c>
      <c r="CQ232" s="47">
        <f>IFERROR(PIMExport!CQ230*1,IFERROR(SUBSTITUTE(PIMExport!CQ230,".",",")*1,PIMExport!CQ230))</f>
        <v>0</v>
      </c>
      <c r="CR232" s="47">
        <f>IFERROR(PIMExport!CR230*1,IFERROR(SUBSTITUTE(PIMExport!CR230,".",",")*1,PIMExport!CR230))</f>
        <v>0</v>
      </c>
      <c r="CS232" s="47">
        <f>IFERROR(PIMExport!CS230*1,IFERROR(SUBSTITUTE(PIMExport!CS230,".",",")*1,PIMExport!CS230))</f>
        <v>0</v>
      </c>
      <c r="CT232" s="47">
        <f>IFERROR(PIMExport!CT230*1,IFERROR(SUBSTITUTE(PIMExport!CT230,".",",")*1,PIMExport!CT230))</f>
        <v>0</v>
      </c>
      <c r="CU232" s="47">
        <f>IFERROR(PIMExport!CU230*1,IFERROR(SUBSTITUTE(PIMExport!CU230,".",",")*1,PIMExport!CU230))</f>
        <v>20</v>
      </c>
      <c r="CV232" s="47">
        <f>IFERROR(PIMExport!CV230*1,IFERROR(SUBSTITUTE(PIMExport!CV230,".",",")*1,PIMExport!CV230))</f>
        <v>1900</v>
      </c>
      <c r="CW232" s="47">
        <f>IFERROR(PIMExport!CW230*1,IFERROR(SUBSTITUTE(PIMExport!CW230,".",",")*1,PIMExport!CW230))</f>
        <v>4.1E-5</v>
      </c>
      <c r="CX232" s="47">
        <f>IFERROR(PIMExport!CX230*1,IFERROR(SUBSTITUTE(PIMExport!CX230,".",",")*1,PIMExport!CX230))</f>
        <v>0</v>
      </c>
      <c r="CY232" s="47">
        <f>IFERROR(PIMExport!CY230*1,IFERROR(SUBSTITUTE(PIMExport!CY230,".",",")*1,PIMExport!CY230))</f>
        <v>0</v>
      </c>
      <c r="CZ232" s="47">
        <f>IFERROR(PIMExport!CZ230*1,IFERROR(SUBSTITUTE(PIMExport!CZ230,".",",")*1,PIMExport!CZ230))</f>
        <v>10100</v>
      </c>
      <c r="DA232" s="47">
        <f>IFERROR(PIMExport!DA230*1,IFERROR(SUBSTITUTE(PIMExport!DA230,".",",")*1,PIMExport!DA230))</f>
        <v>200</v>
      </c>
      <c r="DB232" s="47">
        <f>IFERROR(PIMExport!DB230*1,IFERROR(SUBSTITUTE(PIMExport!DB230,".",",")*1,PIMExport!DB230))</f>
        <v>0</v>
      </c>
      <c r="DC232" s="47">
        <f>IFERROR(PIMExport!DC230*1,IFERROR(SUBSTITUTE(PIMExport!DC230,".",",")*1,PIMExport!DC230))</f>
        <v>14.29</v>
      </c>
      <c r="DD232" s="47">
        <f>IFERROR(PIMExport!DD230*1,IFERROR(SUBSTITUTE(PIMExport!DD230,".",",")*1,PIMExport!DD230))</f>
        <v>1</v>
      </c>
      <c r="DE232" s="47">
        <f>IFERROR(PIMExport!DE230*1,IFERROR(SUBSTITUTE(PIMExport!DE230,".",",")*1,PIMExport!DE230))</f>
        <v>0</v>
      </c>
      <c r="DF232" s="47">
        <f>IFERROR(PIMExport!DF230*1,IFERROR(SUBSTITUTE(PIMExport!DF230,".",",")*1,PIMExport!DF230))</f>
        <v>0</v>
      </c>
      <c r="DG232" s="47">
        <f>IFERROR(PIMExport!DG230*1,IFERROR(SUBSTITUTE(PIMExport!DG230,".",",")*1,PIMExport!DG230))</f>
        <v>0</v>
      </c>
      <c r="DH232" s="47" t="str">
        <f>IFERROR(PIMExport!DH230*1,IFERROR(SUBSTITUTE(PIMExport!DH230,".",",")*1,PIMExport!DH230))</f>
        <v>Equal to or better than 0.100 mm</v>
      </c>
      <c r="DI232" s="47">
        <f>IFERROR(PIMExport!DI230*1,IFERROR(SUBSTITUTE(PIMExport!DI230,".",",")*1,PIMExport!DI230))</f>
        <v>0</v>
      </c>
      <c r="DJ232" s="47" t="str">
        <f>IFERROR(PIMExport!DJ230*1,IFERROR(SUBSTITUTE(PIMExport!DJ230,".",",")*1,PIMExport!DJ230))</f>
        <v>58 x 55 mm</v>
      </c>
      <c r="DK232" s="47" t="str">
        <f>IFERROR(PIMExport!DK230*1,IFERROR(SUBSTITUTE(PIMExport!DK230,".",",")*1,PIMExport!DK230))</f>
        <v>16 mm</v>
      </c>
      <c r="DL232" s="47">
        <f>IFERROR(PIMExport!DL230*1,IFERROR(SUBSTITUTE(PIMExport!DL230,".",",")*1,PIMExport!DL230))</f>
        <v>184</v>
      </c>
      <c r="DM232" s="47">
        <f>IFERROR(PIMExport!DM230*1,IFERROR(SUBSTITUTE(PIMExport!DM230,".",",")*1,PIMExport!DM230))</f>
        <v>3248</v>
      </c>
      <c r="DN232" s="47">
        <f>IFERROR(PIMExport!DN230*1,IFERROR(SUBSTITUTE(PIMExport!DN230,".",",")*1,PIMExport!DN230))</f>
        <v>0</v>
      </c>
      <c r="DO232" s="47">
        <f>IFERROR(PIMExport!DO230*1,IFERROR(SUBSTITUTE(PIMExport!DO230,".",",")*1,PIMExport!DO230))</f>
        <v>0</v>
      </c>
    </row>
    <row r="233" spans="1:119">
      <c r="A233" s="47" t="str">
        <f>IFERROR(PIMExport!A231*1,IFERROR(SUBSTITUTE(PIMExport!A231,".",",")*1,PIMExport!A231))</f>
        <v>MG06S20N_X</v>
      </c>
      <c r="B233" s="47" t="str">
        <f>IFERROR(PIMExport!B231*1,IFERROR(SUBSTITUTE(PIMExport!B231,".",",")*1,PIMExport!B231))</f>
        <v>BallScrew</v>
      </c>
      <c r="C233" s="47" t="str">
        <f>IFERROR(PIMExport!C231*1,IFERROR(SUBSTITUTE(PIMExport!C231,".",",")*1,PIMExport!C231))</f>
        <v>Prism Guide</v>
      </c>
      <c r="D233" s="47">
        <f>IFERROR(PIMExport!D231*1,IFERROR(SUBSTITUTE(PIMExport!D231,".",",")*1,PIMExport!D231))</f>
        <v>2712</v>
      </c>
      <c r="E233" s="47">
        <f>IFERROR(PIMExport!E231*1,IFERROR(SUBSTITUTE(PIMExport!E231,".",",")*1,PIMExport!E231))</f>
        <v>1.2</v>
      </c>
      <c r="F233" s="47">
        <f>IFERROR(PIMExport!F231*1,IFERROR(SUBSTITUTE(PIMExport!F231,".",",")*1,PIMExport!F231))</f>
        <v>0</v>
      </c>
      <c r="G233" s="47">
        <f>IFERROR(PIMExport!G231*1,IFERROR(SUBSTITUTE(PIMExport!G231,".",",")*1,PIMExport!G231))</f>
        <v>3.06</v>
      </c>
      <c r="H233" s="47">
        <f>IFERROR(PIMExport!H231*1,IFERROR(SUBSTITUTE(PIMExport!H231,".",",")*1,PIMExport!H231))</f>
        <v>0.44</v>
      </c>
      <c r="I233" s="47">
        <f>IFERROR(PIMExport!I231*1,IFERROR(SUBSTITUTE(PIMExport!I231,".",",")*1,PIMExport!I231))</f>
        <v>115</v>
      </c>
      <c r="J233" s="47">
        <f>IFERROR(PIMExport!J231*1,IFERROR(SUBSTITUTE(PIMExport!J231,".",",")*1,PIMExport!J231))</f>
        <v>44</v>
      </c>
      <c r="K233" s="47">
        <f>IFERROR(PIMExport!K231*1,IFERROR(SUBSTITUTE(PIMExport!K231,".",",")*1,PIMExport!K231))</f>
        <v>41.5</v>
      </c>
      <c r="L233" s="47">
        <f>IFERROR(PIMExport!L231*1,IFERROR(SUBSTITUTE(PIMExport!L231,".",",")*1,PIMExport!L231))</f>
        <v>6.4999999999999996E-6</v>
      </c>
      <c r="M233" s="47">
        <f>IFERROR(PIMExport!M231*1,IFERROR(SUBSTITUTE(PIMExport!M231,".",",")*1,PIMExport!M231))</f>
        <v>0.9</v>
      </c>
      <c r="N233" s="47">
        <f>IFERROR(PIMExport!N231*1,IFERROR(SUBSTITUTE(PIMExport!N231,".",",")*1,PIMExport!N231))</f>
        <v>99999</v>
      </c>
      <c r="O233" s="47">
        <f>IFERROR(PIMExport!O231*1,IFERROR(SUBSTITUTE(PIMExport!O231,".",",")*1,PIMExport!O231))</f>
        <v>99999</v>
      </c>
      <c r="P233" s="47">
        <f>IFERROR(PIMExport!P231*1,IFERROR(SUBSTITUTE(PIMExport!P231,".",",")*1,PIMExport!P231))</f>
        <v>500</v>
      </c>
      <c r="Q233" s="47">
        <f>IFERROR(PIMExport!Q231*1,IFERROR(SUBSTITUTE(PIMExport!Q231,".",",")*1,PIMExport!Q231))</f>
        <v>0.3</v>
      </c>
      <c r="R233" s="47">
        <f>IFERROR(PIMExport!R231*1,IFERROR(SUBSTITUTE(PIMExport!R231,".",",")*1,PIMExport!R231))</f>
        <v>0.3</v>
      </c>
      <c r="S233" s="47">
        <f>IFERROR(PIMExport!S231*1,IFERROR(SUBSTITUTE(PIMExport!S231,".",",")*1,PIMExport!S231))</f>
        <v>0.3</v>
      </c>
      <c r="T233" s="47">
        <f>IFERROR(PIMExport!T231*1,IFERROR(SUBSTITUTE(PIMExport!T231,".",",")*1,PIMExport!T231))</f>
        <v>35</v>
      </c>
      <c r="U233" s="47">
        <f>IFERROR(PIMExport!U231*1,IFERROR(SUBSTITUTE(PIMExport!U231,".",",")*1,PIMExport!U231))</f>
        <v>0.21213000000000001</v>
      </c>
      <c r="V233" s="47">
        <f>IFERROR(PIMExport!V231*1,IFERROR(SUBSTITUTE(PIMExport!V231,".",",")*1,PIMExport!V231))</f>
        <v>0</v>
      </c>
      <c r="W233" s="47">
        <f>IFERROR(PIMExport!W231*1,IFERROR(SUBSTITUTE(PIMExport!W231,".",",")*1,PIMExport!W231))</f>
        <v>0</v>
      </c>
      <c r="X233" s="47">
        <f>IFERROR(PIMExport!X231*1,IFERROR(SUBSTITUTE(PIMExport!X231,".",",")*1,PIMExport!X231))</f>
        <v>0</v>
      </c>
      <c r="Y233" s="47">
        <f>IFERROR(PIMExport!Y231*1,IFERROR(SUBSTITUTE(PIMExport!Y231,".",",")*1,PIMExport!Y231))</f>
        <v>1000</v>
      </c>
      <c r="Z233" s="47">
        <f>IFERROR(PIMExport!Z231*1,IFERROR(SUBSTITUTE(PIMExport!Z231,".",",")*1,PIMExport!Z231))</f>
        <v>0</v>
      </c>
      <c r="AA233" s="47">
        <f>IFERROR(PIMExport!AA231*1,IFERROR(SUBSTITUTE(PIMExport!AA231,".",",")*1,PIMExport!AA231))</f>
        <v>0</v>
      </c>
      <c r="AB233" s="47">
        <f>IFERROR(PIMExport!AB231*1,IFERROR(SUBSTITUTE(PIMExport!AB231,".",",")*1,PIMExport!AB231))</f>
        <v>0</v>
      </c>
      <c r="AC233" s="47">
        <f>IFERROR(PIMExport!AC231*1,IFERROR(SUBSTITUTE(PIMExport!AC231,".",",")*1,PIMExport!AC231))</f>
        <v>0</v>
      </c>
      <c r="AD233" s="47">
        <f>IFERROR(PIMExport!AD231*1,IFERROR(SUBSTITUTE(PIMExport!AD231,".",",")*1,PIMExport!AD231))</f>
        <v>0</v>
      </c>
      <c r="AE233" s="47">
        <f>IFERROR(PIMExport!AE231*1,IFERROR(SUBSTITUTE(PIMExport!AE231,".",",")*1,PIMExport!AE231))</f>
        <v>400</v>
      </c>
      <c r="AF233" s="47">
        <f>IFERROR(PIMExport!AF231*1,IFERROR(SUBSTITUTE(PIMExport!AF231,".",",")*1,PIMExport!AF231))</f>
        <v>400</v>
      </c>
      <c r="AG233" s="47">
        <f>IFERROR(PIMExport!AG231*1,IFERROR(SUBSTITUTE(PIMExport!AG231,".",",")*1,PIMExport!AG231))</f>
        <v>9</v>
      </c>
      <c r="AH233" s="47">
        <f>IFERROR(PIMExport!AH231*1,IFERROR(SUBSTITUTE(PIMExport!AH231,".",",")*1,PIMExport!AH231))</f>
        <v>23</v>
      </c>
      <c r="AI233" s="47">
        <f>IFERROR(PIMExport!AI231*1,IFERROR(SUBSTITUTE(PIMExport!AI231,".",",")*1,PIMExport!AI231))</f>
        <v>23</v>
      </c>
      <c r="AJ233" s="47">
        <f>IFERROR(PIMExport!AJ231*1,IFERROR(SUBSTITUTE(PIMExport!AJ231,".",",")*1,PIMExport!AJ231))</f>
        <v>0</v>
      </c>
      <c r="AK233" s="47">
        <f>IFERROR(PIMExport!AK231*1,IFERROR(SUBSTITUTE(PIMExport!AK231,".",",")*1,PIMExport!AK231))</f>
        <v>0</v>
      </c>
      <c r="AL233" s="47">
        <f>IFERROR(PIMExport!AL231*1,IFERROR(SUBSTITUTE(PIMExport!AL231,".",",")*1,PIMExport!AL231))</f>
        <v>1</v>
      </c>
      <c r="AM233" s="47">
        <f>IFERROR(PIMExport!AM231*1,IFERROR(SUBSTITUTE(PIMExport!AM231,".",",")*1,PIMExport!AM231))</f>
        <v>8</v>
      </c>
      <c r="AN233" s="47">
        <f>IFERROR(PIMExport!AN231*1,IFERROR(SUBSTITUTE(PIMExport!AN231,".",",")*1,PIMExport!AN231))</f>
        <v>1</v>
      </c>
      <c r="AO233" s="47">
        <f>IFERROR(PIMExport!AO231*1,IFERROR(SUBSTITUTE(PIMExport!AO231,".",",")*1,PIMExport!AO231))</f>
        <v>4700</v>
      </c>
      <c r="AP233" s="47">
        <f>IFERROR(PIMExport!AP231*1,IFERROR(SUBSTITUTE(PIMExport!AP231,".",",")*1,PIMExport!AP231))</f>
        <v>0</v>
      </c>
      <c r="AQ233" s="47">
        <f>IFERROR(PIMExport!AQ231*1,IFERROR(SUBSTITUTE(PIMExport!AQ231,".",",")*1,PIMExport!AQ231))</f>
        <v>0</v>
      </c>
      <c r="AR233" s="47">
        <f>IFERROR(PIMExport!AR231*1,IFERROR(SUBSTITUTE(PIMExport!AR231,".",",")*1,PIMExport!AR231))</f>
        <v>0</v>
      </c>
      <c r="AS233" s="47">
        <f>IFERROR(PIMExport!AS231*1,IFERROR(SUBSTITUTE(PIMExport!AS231,".",",")*1,PIMExport!AS231))</f>
        <v>0</v>
      </c>
      <c r="AT233" s="47">
        <f>IFERROR(PIMExport!AT231*1,IFERROR(SUBSTITUTE(PIMExport!AT231,".",",")*1,PIMExport!AT231))</f>
        <v>0</v>
      </c>
      <c r="AU233" s="47">
        <f>IFERROR(PIMExport!AU231*1,IFERROR(SUBSTITUTE(PIMExport!AU231,".",",")*1,PIMExport!AU231))</f>
        <v>0</v>
      </c>
      <c r="AV233" s="47">
        <f>IFERROR(PIMExport!AV231*1,IFERROR(SUBSTITUTE(PIMExport!AV231,".",",")*1,PIMExport!AV231))</f>
        <v>0</v>
      </c>
      <c r="AW233" s="47">
        <f>IFERROR(PIMExport!AW231*1,IFERROR(SUBSTITUTE(PIMExport!AW231,".",",")*1,PIMExport!AW231))</f>
        <v>0</v>
      </c>
      <c r="AX233" s="47">
        <f>IFERROR(PIMExport!AX231*1,IFERROR(SUBSTITUTE(PIMExport!AX231,".",",")*1,PIMExport!AX231))</f>
        <v>0</v>
      </c>
      <c r="AY233" s="47">
        <f>IFERROR(PIMExport!AY231*1,IFERROR(SUBSTITUTE(PIMExport!AY231,".",",")*1,PIMExport!AY231))</f>
        <v>0</v>
      </c>
      <c r="AZ233" s="47">
        <f>IFERROR(PIMExport!AZ231*1,IFERROR(SUBSTITUTE(PIMExport!AZ231,".",",")*1,PIMExport!AZ231))</f>
        <v>10100</v>
      </c>
      <c r="BA233" s="47">
        <f>IFERROR(PIMExport!BA231*1,IFERROR(SUBSTITUTE(PIMExport!BA231,".",",")*1,PIMExport!BA231))</f>
        <v>0</v>
      </c>
      <c r="BB233" s="47">
        <f>IFERROR(PIMExport!BB231*1,IFERROR(SUBSTITUTE(PIMExport!BB231,".",",")*1,PIMExport!BB231))</f>
        <v>0</v>
      </c>
      <c r="BC233" s="47">
        <f>IFERROR(PIMExport!BC231*1,IFERROR(SUBSTITUTE(PIMExport!BC231,".",",")*1,PIMExport!BC231))</f>
        <v>0</v>
      </c>
      <c r="BD233" s="47">
        <f>IFERROR(PIMExport!BD231*1,IFERROR(SUBSTITUTE(PIMExport!BD231,".",",")*1,PIMExport!BD231))</f>
        <v>0</v>
      </c>
      <c r="BE233" s="47">
        <f>IFERROR(PIMExport!BE231*1,IFERROR(SUBSTITUTE(PIMExport!BE231,".",",")*1,PIMExport!BE231))</f>
        <v>0</v>
      </c>
      <c r="BF233" s="47">
        <f>IFERROR(PIMExport!BF231*1,IFERROR(SUBSTITUTE(PIMExport!BF231,".",",")*1,PIMExport!BF231))</f>
        <v>67</v>
      </c>
      <c r="BG233" s="47">
        <f>IFERROR(PIMExport!BG231*1,IFERROR(SUBSTITUTE(PIMExport!BG231,".",",")*1,PIMExport!BG231))</f>
        <v>196</v>
      </c>
      <c r="BH233" s="47">
        <f>IFERROR(PIMExport!BH231*1,IFERROR(SUBSTITUTE(PIMExport!BH231,".",",")*1,PIMExport!BH231))</f>
        <v>0</v>
      </c>
      <c r="BI233" s="47">
        <f>IFERROR(PIMExport!BI231*1,IFERROR(SUBSTITUTE(PIMExport!BI231,".",",")*1,PIMExport!BI231))</f>
        <v>0</v>
      </c>
      <c r="BJ233" s="47">
        <f>IFERROR(PIMExport!BJ231*1,IFERROR(SUBSTITUTE(PIMExport!BJ231,".",",")*1,PIMExport!BJ231))</f>
        <v>0</v>
      </c>
      <c r="BK233" s="47">
        <f>IFERROR(PIMExport!BK231*1,IFERROR(SUBSTITUTE(PIMExport!BK231,".",",")*1,PIMExport!BK231))</f>
        <v>0</v>
      </c>
      <c r="BL233" s="47">
        <f>IFERROR(PIMExport!BL231*1,IFERROR(SUBSTITUTE(PIMExport!BL231,".",",")*1,PIMExport!BL231))</f>
        <v>0</v>
      </c>
      <c r="BM233" s="47">
        <f>IFERROR(PIMExport!BM231*1,IFERROR(SUBSTITUTE(PIMExport!BM231,".",",")*1,PIMExport!BM231))</f>
        <v>0</v>
      </c>
      <c r="BN233" s="47">
        <f>IFERROR(PIMExport!BN231*1,IFERROR(SUBSTITUTE(PIMExport!BN231,".",",")*1,PIMExport!BN231))</f>
        <v>0</v>
      </c>
      <c r="BO233" s="47">
        <f>IFERROR(PIMExport!BO231*1,IFERROR(SUBSTITUTE(PIMExport!BO231,".",",")*1,PIMExport!BO231))</f>
        <v>0</v>
      </c>
      <c r="BP233" s="47">
        <f>IFERROR(PIMExport!BP231*1,IFERROR(SUBSTITUTE(PIMExport!BP231,".",",")*1,PIMExport!BP231))</f>
        <v>0</v>
      </c>
      <c r="BQ233" s="47">
        <f>IFERROR(PIMExport!BQ231*1,IFERROR(SUBSTITUTE(PIMExport!BQ231,".",",")*1,PIMExport!BQ231))</f>
        <v>0</v>
      </c>
      <c r="BR233" s="47">
        <f>IFERROR(PIMExport!BR231*1,IFERROR(SUBSTITUTE(PIMExport!BR231,".",",")*1,PIMExport!BR231))</f>
        <v>0</v>
      </c>
      <c r="BS233" s="47">
        <f>IFERROR(PIMExport!BS231*1,IFERROR(SUBSTITUTE(PIMExport!BS231,".",",")*1,PIMExport!BS231))</f>
        <v>0</v>
      </c>
      <c r="BT233" s="47">
        <f>IFERROR(PIMExport!BT231*1,IFERROR(SUBSTITUTE(PIMExport!BT231,".",",")*1,PIMExport!BT231))</f>
        <v>0</v>
      </c>
      <c r="BU233" s="47">
        <f>IFERROR(PIMExport!BU231*1,IFERROR(SUBSTITUTE(PIMExport!BU231,".",",")*1,PIMExport!BU231))</f>
        <v>0</v>
      </c>
      <c r="BV233" s="47">
        <f>IFERROR(PIMExport!BV231*1,IFERROR(SUBSTITUTE(PIMExport!BV231,".",",")*1,PIMExport!BV231))</f>
        <v>0</v>
      </c>
      <c r="BW233" s="47">
        <f>IFERROR(PIMExport!BW231*1,IFERROR(SUBSTITUTE(PIMExport!BW231,".",",")*1,PIMExport!BW231))</f>
        <v>0</v>
      </c>
      <c r="BX233" s="47">
        <f>IFERROR(PIMExport!BX231*1,IFERROR(SUBSTITUTE(PIMExport!BX231,".",",")*1,PIMExport!BX231))</f>
        <v>0</v>
      </c>
      <c r="BY233" s="47">
        <f>IFERROR(PIMExport!BY231*1,IFERROR(SUBSTITUTE(PIMExport!BY231,".",",")*1,PIMExport!BY231))</f>
        <v>0</v>
      </c>
      <c r="BZ233" s="47">
        <f>IFERROR(PIMExport!BZ231*1,IFERROR(SUBSTITUTE(PIMExport!BZ231,".",",")*1,PIMExport!BZ231))</f>
        <v>0</v>
      </c>
      <c r="CA233" s="47">
        <f>IFERROR(PIMExport!CA231*1,IFERROR(SUBSTITUTE(PIMExport!CA231,".",",")*1,PIMExport!CA231))</f>
        <v>0</v>
      </c>
      <c r="CB233" s="47">
        <f>IFERROR(PIMExport!CB231*1,IFERROR(SUBSTITUTE(PIMExport!CB231,".",",")*1,PIMExport!CB231))</f>
        <v>0</v>
      </c>
      <c r="CC233" s="47">
        <f>IFERROR(PIMExport!CC231*1,IFERROR(SUBSTITUTE(PIMExport!CC231,".",",")*1,PIMExport!CC231))</f>
        <v>0</v>
      </c>
      <c r="CD233" s="47">
        <f>IFERROR(PIMExport!CD231*1,IFERROR(SUBSTITUTE(PIMExport!CD231,".",",")*1,PIMExport!CD231))</f>
        <v>0</v>
      </c>
      <c r="CE233" s="47">
        <f>IFERROR(PIMExport!CE231*1,IFERROR(SUBSTITUTE(PIMExport!CE231,".",",")*1,PIMExport!CE231))</f>
        <v>0</v>
      </c>
      <c r="CF233" s="47">
        <f>IFERROR(PIMExport!CF231*1,IFERROR(SUBSTITUTE(PIMExport!CF231,".",",")*1,PIMExport!CF231))</f>
        <v>0</v>
      </c>
      <c r="CG233" s="47">
        <f>IFERROR(PIMExport!CG231*1,IFERROR(SUBSTITUTE(PIMExport!CG231,".",",")*1,PIMExport!CG231))</f>
        <v>0</v>
      </c>
      <c r="CH233" s="47">
        <f>IFERROR(PIMExport!CH231*1,IFERROR(SUBSTITUTE(PIMExport!CH231,".",",")*1,PIMExport!CH231))</f>
        <v>0</v>
      </c>
      <c r="CI233" s="47">
        <f>IFERROR(PIMExport!CI231*1,IFERROR(SUBSTITUTE(PIMExport!CI231,".",",")*1,PIMExport!CI231))</f>
        <v>0</v>
      </c>
      <c r="CJ233" s="47">
        <f>IFERROR(PIMExport!CJ231*1,IFERROR(SUBSTITUTE(PIMExport!CJ231,".",",")*1,PIMExport!CJ231))</f>
        <v>0</v>
      </c>
      <c r="CK233" s="47">
        <f>IFERROR(PIMExport!CK231*1,IFERROR(SUBSTITUTE(PIMExport!CK231,".",",")*1,PIMExport!CK231))</f>
        <v>0</v>
      </c>
      <c r="CL233" s="47">
        <f>IFERROR(PIMExport!CL231*1,IFERROR(SUBSTITUTE(PIMExport!CL231,".",",")*1,PIMExport!CL231))</f>
        <v>0</v>
      </c>
      <c r="CM233" s="47">
        <f>IFERROR(PIMExport!CM231*1,IFERROR(SUBSTITUTE(PIMExport!CM231,".",",")*1,PIMExport!CM231))</f>
        <v>0</v>
      </c>
      <c r="CN233" s="47">
        <f>IFERROR(PIMExport!CN231*1,IFERROR(SUBSTITUTE(PIMExport!CN231,".",",")*1,PIMExport!CN231))</f>
        <v>0</v>
      </c>
      <c r="CO233" s="47">
        <f>IFERROR(PIMExport!CO231*1,IFERROR(SUBSTITUTE(PIMExport!CO231,".",",")*1,PIMExport!CO231))</f>
        <v>0</v>
      </c>
      <c r="CP233" s="47">
        <f>IFERROR(PIMExport!CP231*1,IFERROR(SUBSTITUTE(PIMExport!CP231,".",",")*1,PIMExport!CP231))</f>
        <v>0</v>
      </c>
      <c r="CQ233" s="47">
        <f>IFERROR(PIMExport!CQ231*1,IFERROR(SUBSTITUTE(PIMExport!CQ231,".",",")*1,PIMExport!CQ231))</f>
        <v>0</v>
      </c>
      <c r="CR233" s="47">
        <f>IFERROR(PIMExport!CR231*1,IFERROR(SUBSTITUTE(PIMExport!CR231,".",",")*1,PIMExport!CR231))</f>
        <v>0</v>
      </c>
      <c r="CS233" s="47">
        <f>IFERROR(PIMExport!CS231*1,IFERROR(SUBSTITUTE(PIMExport!CS231,".",",")*1,PIMExport!CS231))</f>
        <v>0</v>
      </c>
      <c r="CT233" s="47">
        <f>IFERROR(PIMExport!CT231*1,IFERROR(SUBSTITUTE(PIMExport!CT231,".",",")*1,PIMExport!CT231))</f>
        <v>0</v>
      </c>
      <c r="CU233" s="47">
        <f>IFERROR(PIMExport!CU231*1,IFERROR(SUBSTITUTE(PIMExport!CU231,".",",")*1,PIMExport!CU231))</f>
        <v>20</v>
      </c>
      <c r="CV233" s="47">
        <f>IFERROR(PIMExport!CV231*1,IFERROR(SUBSTITUTE(PIMExport!CV231,".",",")*1,PIMExport!CV231))</f>
        <v>1900</v>
      </c>
      <c r="CW233" s="47">
        <f>IFERROR(PIMExport!CW231*1,IFERROR(SUBSTITUTE(PIMExport!CW231,".",",")*1,PIMExport!CW231))</f>
        <v>4.1E-5</v>
      </c>
      <c r="CX233" s="47">
        <f>IFERROR(PIMExport!CX231*1,IFERROR(SUBSTITUTE(PIMExport!CX231,".",",")*1,PIMExport!CX231))</f>
        <v>0</v>
      </c>
      <c r="CY233" s="47">
        <f>IFERROR(PIMExport!CY231*1,IFERROR(SUBSTITUTE(PIMExport!CY231,".",",")*1,PIMExport!CY231))</f>
        <v>0</v>
      </c>
      <c r="CZ233" s="47">
        <f>IFERROR(PIMExport!CZ231*1,IFERROR(SUBSTITUTE(PIMExport!CZ231,".",",")*1,PIMExport!CZ231))</f>
        <v>10100</v>
      </c>
      <c r="DA233" s="47">
        <f>IFERROR(PIMExport!DA231*1,IFERROR(SUBSTITUTE(PIMExport!DA231,".",",")*1,PIMExport!DA231))</f>
        <v>200</v>
      </c>
      <c r="DB233" s="47">
        <f>IFERROR(PIMExport!DB231*1,IFERROR(SUBSTITUTE(PIMExport!DB231,".",",")*1,PIMExport!DB231))</f>
        <v>0</v>
      </c>
      <c r="DC233" s="47">
        <f>IFERROR(PIMExport!DC231*1,IFERROR(SUBSTITUTE(PIMExport!DC231,".",",")*1,PIMExport!DC231))</f>
        <v>14.29</v>
      </c>
      <c r="DD233" s="47">
        <f>IFERROR(PIMExport!DD231*1,IFERROR(SUBSTITUTE(PIMExport!DD231,".",",")*1,PIMExport!DD231))</f>
        <v>0</v>
      </c>
      <c r="DE233" s="47">
        <f>IFERROR(PIMExport!DE231*1,IFERROR(SUBSTITUTE(PIMExport!DE231,".",",")*1,PIMExport!DE231))</f>
        <v>0</v>
      </c>
      <c r="DF233" s="47">
        <f>IFERROR(PIMExport!DF231*1,IFERROR(SUBSTITUTE(PIMExport!DF231,".",",")*1,PIMExport!DF231))</f>
        <v>0</v>
      </c>
      <c r="DG233" s="47">
        <f>IFERROR(PIMExport!DG231*1,IFERROR(SUBSTITUTE(PIMExport!DG231,".",",")*1,PIMExport!DG231))</f>
        <v>0</v>
      </c>
      <c r="DH233" s="47" t="str">
        <f>IFERROR(PIMExport!DH231*1,IFERROR(SUBSTITUTE(PIMExport!DH231,".",",")*1,PIMExport!DH231))</f>
        <v>Equal to or better than 0.100 mm</v>
      </c>
      <c r="DI233" s="47">
        <f>IFERROR(PIMExport!DI231*1,IFERROR(SUBSTITUTE(PIMExport!DI231,".",",")*1,PIMExport!DI231))</f>
        <v>0</v>
      </c>
      <c r="DJ233" s="47" t="str">
        <f>IFERROR(PIMExport!DJ231*1,IFERROR(SUBSTITUTE(PIMExport!DJ231,".",",")*1,PIMExport!DJ231))</f>
        <v>58 x 55 mm</v>
      </c>
      <c r="DK233" s="47" t="str">
        <f>IFERROR(PIMExport!DK231*1,IFERROR(SUBSTITUTE(PIMExport!DK231,".",",")*1,PIMExport!DK231))</f>
        <v>16 mm</v>
      </c>
      <c r="DL233" s="47">
        <f>IFERROR(PIMExport!DL231*1,IFERROR(SUBSTITUTE(PIMExport!DL231,".",",")*1,PIMExport!DL231))</f>
        <v>184</v>
      </c>
      <c r="DM233" s="47">
        <f>IFERROR(PIMExport!DM231*1,IFERROR(SUBSTITUTE(PIMExport!DM231,".",",")*1,PIMExport!DM231))</f>
        <v>3196</v>
      </c>
      <c r="DN233" s="47">
        <f>IFERROR(PIMExport!DN231*1,IFERROR(SUBSTITUTE(PIMExport!DN231,".",",")*1,PIMExport!DN231))</f>
        <v>0</v>
      </c>
      <c r="DO233" s="47">
        <f>IFERROR(PIMExport!DO231*1,IFERROR(SUBSTITUTE(PIMExport!DO231,".",",")*1,PIMExport!DO231))</f>
        <v>0</v>
      </c>
    </row>
    <row r="234" spans="1:119">
      <c r="A234" s="47" t="str">
        <f>IFERROR(PIMExport!A232*1,IFERROR(SUBSTITUTE(PIMExport!A232,".",",")*1,PIMExport!A232))</f>
        <v>MG06S20Z200_D</v>
      </c>
      <c r="B234" s="47" t="str">
        <f>IFERROR(PIMExport!B232*1,IFERROR(SUBSTITUTE(PIMExport!B232,".",",")*1,PIMExport!B232))</f>
        <v>BallScrew</v>
      </c>
      <c r="C234" s="47" t="str">
        <f>IFERROR(PIMExport!C232*1,IFERROR(SUBSTITUTE(PIMExport!C232,".",",")*1,PIMExport!C232))</f>
        <v>Prism Guide</v>
      </c>
      <c r="D234" s="47">
        <f>IFERROR(PIMExport!D232*1,IFERROR(SUBSTITUTE(PIMExport!D232,".",",")*1,PIMExport!D232))</f>
        <v>2340</v>
      </c>
      <c r="E234" s="47">
        <f>IFERROR(PIMExport!E232*1,IFERROR(SUBSTITUTE(PIMExport!E232,".",",")*1,PIMExport!E232))</f>
        <v>1.2</v>
      </c>
      <c r="F234" s="47">
        <f>IFERROR(PIMExport!F232*1,IFERROR(SUBSTITUTE(PIMExport!F232,".",",")*1,PIMExport!F232))</f>
        <v>1.88</v>
      </c>
      <c r="G234" s="47">
        <f>IFERROR(PIMExport!G232*1,IFERROR(SUBSTITUTE(PIMExport!G232,".",",")*1,PIMExport!G232))</f>
        <v>3.06</v>
      </c>
      <c r="H234" s="47">
        <f>IFERROR(PIMExport!H232*1,IFERROR(SUBSTITUTE(PIMExport!H232,".",",")*1,PIMExport!H232))</f>
        <v>0.44</v>
      </c>
      <c r="I234" s="47">
        <f>IFERROR(PIMExport!I232*1,IFERROR(SUBSTITUTE(PIMExport!I232,".",",")*1,PIMExport!I232))</f>
        <v>200</v>
      </c>
      <c r="J234" s="47">
        <f>IFERROR(PIMExport!J232*1,IFERROR(SUBSTITUTE(PIMExport!J232,".",",")*1,PIMExport!J232))</f>
        <v>44</v>
      </c>
      <c r="K234" s="47">
        <f>IFERROR(PIMExport!K232*1,IFERROR(SUBSTITUTE(PIMExport!K232,".",",")*1,PIMExport!K232))</f>
        <v>41.5</v>
      </c>
      <c r="L234" s="47">
        <f>IFERROR(PIMExport!L232*1,IFERROR(SUBSTITUTE(PIMExport!L232,".",",")*1,PIMExport!L232))</f>
        <v>6.4999999999999996E-6</v>
      </c>
      <c r="M234" s="47">
        <f>IFERROR(PIMExport!M232*1,IFERROR(SUBSTITUTE(PIMExport!M232,".",",")*1,PIMExport!M232))</f>
        <v>0.9</v>
      </c>
      <c r="N234" s="47">
        <f>IFERROR(PIMExport!N232*1,IFERROR(SUBSTITUTE(PIMExport!N232,".",",")*1,PIMExport!N232))</f>
        <v>99999</v>
      </c>
      <c r="O234" s="47">
        <f>IFERROR(PIMExport!O232*1,IFERROR(SUBSTITUTE(PIMExport!O232,".",",")*1,PIMExport!O232))</f>
        <v>99999</v>
      </c>
      <c r="P234" s="47">
        <f>IFERROR(PIMExport!P232*1,IFERROR(SUBSTITUTE(PIMExport!P232,".",",")*1,PIMExport!P232))</f>
        <v>500</v>
      </c>
      <c r="Q234" s="47">
        <f>IFERROR(PIMExport!Q232*1,IFERROR(SUBSTITUTE(PIMExport!Q232,".",",")*1,PIMExport!Q232))</f>
        <v>0.45</v>
      </c>
      <c r="R234" s="47">
        <f>IFERROR(PIMExport!R232*1,IFERROR(SUBSTITUTE(PIMExport!R232,".",",")*1,PIMExport!R232))</f>
        <v>0.45</v>
      </c>
      <c r="S234" s="47">
        <f>IFERROR(PIMExport!S232*1,IFERROR(SUBSTITUTE(PIMExport!S232,".",",")*1,PIMExport!S232))</f>
        <v>0.45</v>
      </c>
      <c r="T234" s="47">
        <f>IFERROR(PIMExport!T232*1,IFERROR(SUBSTITUTE(PIMExport!T232,".",",")*1,PIMExport!T232))</f>
        <v>35</v>
      </c>
      <c r="U234" s="47">
        <f>IFERROR(PIMExport!U232*1,IFERROR(SUBSTITUTE(PIMExport!U232,".",",")*1,PIMExport!U232))</f>
        <v>0.21213000000000001</v>
      </c>
      <c r="V234" s="47">
        <f>IFERROR(PIMExport!V232*1,IFERROR(SUBSTITUTE(PIMExport!V232,".",",")*1,PIMExport!V232))</f>
        <v>0</v>
      </c>
      <c r="W234" s="47">
        <f>IFERROR(PIMExport!W232*1,IFERROR(SUBSTITUTE(PIMExport!W232,".",",")*1,PIMExport!W232))</f>
        <v>0</v>
      </c>
      <c r="X234" s="47">
        <f>IFERROR(PIMExport!X232*1,IFERROR(SUBSTITUTE(PIMExport!X232,".",",")*1,PIMExport!X232))</f>
        <v>0</v>
      </c>
      <c r="Y234" s="47">
        <f>IFERROR(PIMExport!Y232*1,IFERROR(SUBSTITUTE(PIMExport!Y232,".",",")*1,PIMExport!Y232))</f>
        <v>1000</v>
      </c>
      <c r="Z234" s="47">
        <f>IFERROR(PIMExport!Z232*1,IFERROR(SUBSTITUTE(PIMExport!Z232,".",",")*1,PIMExport!Z232))</f>
        <v>0</v>
      </c>
      <c r="AA234" s="47">
        <f>IFERROR(PIMExport!AA232*1,IFERROR(SUBSTITUTE(PIMExport!AA232,".",",")*1,PIMExport!AA232))</f>
        <v>0</v>
      </c>
      <c r="AB234" s="47">
        <f>IFERROR(PIMExport!AB232*1,IFERROR(SUBSTITUTE(PIMExport!AB232,".",",")*1,PIMExport!AB232))</f>
        <v>0</v>
      </c>
      <c r="AC234" s="47">
        <f>IFERROR(PIMExport!AC232*1,IFERROR(SUBSTITUTE(PIMExport!AC232,".",",")*1,PIMExport!AC232))</f>
        <v>0</v>
      </c>
      <c r="AD234" s="47">
        <f>IFERROR(PIMExport!AD232*1,IFERROR(SUBSTITUTE(PIMExport!AD232,".",",")*1,PIMExport!AD232))</f>
        <v>0</v>
      </c>
      <c r="AE234" s="47">
        <f>IFERROR(PIMExport!AE232*1,IFERROR(SUBSTITUTE(PIMExport!AE232,".",",")*1,PIMExport!AE232))</f>
        <v>300</v>
      </c>
      <c r="AF234" s="47">
        <f>IFERROR(PIMExport!AF232*1,IFERROR(SUBSTITUTE(PIMExport!AF232,".",",")*1,PIMExport!AF232))</f>
        <v>300</v>
      </c>
      <c r="AG234" s="47">
        <f>IFERROR(PIMExport!AG232*1,IFERROR(SUBSTITUTE(PIMExport!AG232,".",",")*1,PIMExport!AG232))</f>
        <v>9</v>
      </c>
      <c r="AH234" s="47">
        <f>IFERROR(PIMExport!AH232*1,IFERROR(SUBSTITUTE(PIMExport!AH232,".",",")*1,PIMExport!AH232))</f>
        <v>0</v>
      </c>
      <c r="AI234" s="47">
        <f>IFERROR(PIMExport!AI232*1,IFERROR(SUBSTITUTE(PIMExport!AI232,".",",")*1,PIMExport!AI232))</f>
        <v>0</v>
      </c>
      <c r="AJ234" s="47">
        <f>IFERROR(PIMExport!AJ232*1,IFERROR(SUBSTITUTE(PIMExport!AJ232,".",",")*1,PIMExport!AJ232))</f>
        <v>0.3</v>
      </c>
      <c r="AK234" s="47">
        <f>IFERROR(PIMExport!AK232*1,IFERROR(SUBSTITUTE(PIMExport!AK232,".",",")*1,PIMExport!AK232))</f>
        <v>0.3</v>
      </c>
      <c r="AL234" s="47">
        <f>IFERROR(PIMExport!AL232*1,IFERROR(SUBSTITUTE(PIMExport!AL232,".",",")*1,PIMExport!AL232))</f>
        <v>1</v>
      </c>
      <c r="AM234" s="47">
        <f>IFERROR(PIMExport!AM232*1,IFERROR(SUBSTITUTE(PIMExport!AM232,".",",")*1,PIMExport!AM232))</f>
        <v>8</v>
      </c>
      <c r="AN234" s="47">
        <f>IFERROR(PIMExport!AN232*1,IFERROR(SUBSTITUTE(PIMExport!AN232,".",",")*1,PIMExport!AN232))</f>
        <v>2</v>
      </c>
      <c r="AO234" s="47">
        <f>IFERROR(PIMExport!AO232*1,IFERROR(SUBSTITUTE(PIMExport!AO232,".",",")*1,PIMExport!AO232))</f>
        <v>4700</v>
      </c>
      <c r="AP234" s="47">
        <f>IFERROR(PIMExport!AP232*1,IFERROR(SUBSTITUTE(PIMExport!AP232,".",",")*1,PIMExport!AP232))</f>
        <v>0</v>
      </c>
      <c r="AQ234" s="47">
        <f>IFERROR(PIMExport!AQ232*1,IFERROR(SUBSTITUTE(PIMExport!AQ232,".",",")*1,PIMExport!AQ232))</f>
        <v>0</v>
      </c>
      <c r="AR234" s="47">
        <f>IFERROR(PIMExport!AR232*1,IFERROR(SUBSTITUTE(PIMExport!AR232,".",",")*1,PIMExport!AR232))</f>
        <v>0</v>
      </c>
      <c r="AS234" s="47">
        <f>IFERROR(PIMExport!AS232*1,IFERROR(SUBSTITUTE(PIMExport!AS232,".",",")*1,PIMExport!AS232))</f>
        <v>0</v>
      </c>
      <c r="AT234" s="47">
        <f>IFERROR(PIMExport!AT232*1,IFERROR(SUBSTITUTE(PIMExport!AT232,".",",")*1,PIMExport!AT232))</f>
        <v>0</v>
      </c>
      <c r="AU234" s="47">
        <f>IFERROR(PIMExport!AU232*1,IFERROR(SUBSTITUTE(PIMExport!AU232,".",",")*1,PIMExport!AU232))</f>
        <v>0</v>
      </c>
      <c r="AV234" s="47">
        <f>IFERROR(PIMExport!AV232*1,IFERROR(SUBSTITUTE(PIMExport!AV232,".",",")*1,PIMExport!AV232))</f>
        <v>0</v>
      </c>
      <c r="AW234" s="47">
        <f>IFERROR(PIMExport!AW232*1,IFERROR(SUBSTITUTE(PIMExport!AW232,".",",")*1,PIMExport!AW232))</f>
        <v>0</v>
      </c>
      <c r="AX234" s="47">
        <f>IFERROR(PIMExport!AX232*1,IFERROR(SUBSTITUTE(PIMExport!AX232,".",",")*1,PIMExport!AX232))</f>
        <v>0</v>
      </c>
      <c r="AY234" s="47">
        <f>IFERROR(PIMExport!AY232*1,IFERROR(SUBSTITUTE(PIMExport!AY232,".",",")*1,PIMExport!AY232))</f>
        <v>0</v>
      </c>
      <c r="AZ234" s="47">
        <f>IFERROR(PIMExport!AZ232*1,IFERROR(SUBSTITUTE(PIMExport!AZ232,".",",")*1,PIMExport!AZ232))</f>
        <v>10100</v>
      </c>
      <c r="BA234" s="47">
        <f>IFERROR(PIMExport!BA232*1,IFERROR(SUBSTITUTE(PIMExport!BA232,".",",")*1,PIMExport!BA232))</f>
        <v>0</v>
      </c>
      <c r="BB234" s="47">
        <f>IFERROR(PIMExport!BB232*1,IFERROR(SUBSTITUTE(PIMExport!BB232,".",",")*1,PIMExport!BB232))</f>
        <v>0</v>
      </c>
      <c r="BC234" s="47">
        <f>IFERROR(PIMExport!BC232*1,IFERROR(SUBSTITUTE(PIMExport!BC232,".",",")*1,PIMExport!BC232))</f>
        <v>0</v>
      </c>
      <c r="BD234" s="47">
        <f>IFERROR(PIMExport!BD232*1,IFERROR(SUBSTITUTE(PIMExport!BD232,".",",")*1,PIMExport!BD232))</f>
        <v>0</v>
      </c>
      <c r="BE234" s="47">
        <f>IFERROR(PIMExport!BE232*1,IFERROR(SUBSTITUTE(PIMExport!BE232,".",",")*1,PIMExport!BE232))</f>
        <v>0</v>
      </c>
      <c r="BF234" s="47">
        <f>IFERROR(PIMExport!BF232*1,IFERROR(SUBSTITUTE(PIMExport!BF232,".",",")*1,PIMExport!BF232))</f>
        <v>67</v>
      </c>
      <c r="BG234" s="47">
        <f>IFERROR(PIMExport!BG232*1,IFERROR(SUBSTITUTE(PIMExport!BG232,".",",")*1,PIMExport!BG232))</f>
        <v>350</v>
      </c>
      <c r="BH234" s="47">
        <f>IFERROR(PIMExport!BH232*1,IFERROR(SUBSTITUTE(PIMExport!BH232,".",",")*1,PIMExport!BH232))</f>
        <v>0</v>
      </c>
      <c r="BI234" s="47">
        <f>IFERROR(PIMExport!BI232*1,IFERROR(SUBSTITUTE(PIMExport!BI232,".",",")*1,PIMExport!BI232))</f>
        <v>0</v>
      </c>
      <c r="BJ234" s="47">
        <f>IFERROR(PIMExport!BJ232*1,IFERROR(SUBSTITUTE(PIMExport!BJ232,".",",")*1,PIMExport!BJ232))</f>
        <v>0</v>
      </c>
      <c r="BK234" s="47">
        <f>IFERROR(PIMExport!BK232*1,IFERROR(SUBSTITUTE(PIMExport!BK232,".",",")*1,PIMExport!BK232))</f>
        <v>0</v>
      </c>
      <c r="BL234" s="47">
        <f>IFERROR(PIMExport!BL232*1,IFERROR(SUBSTITUTE(PIMExport!BL232,".",",")*1,PIMExport!BL232))</f>
        <v>0</v>
      </c>
      <c r="BM234" s="47">
        <f>IFERROR(PIMExport!BM232*1,IFERROR(SUBSTITUTE(PIMExport!BM232,".",",")*1,PIMExport!BM232))</f>
        <v>0</v>
      </c>
      <c r="BN234" s="47">
        <f>IFERROR(PIMExport!BN232*1,IFERROR(SUBSTITUTE(PIMExport!BN232,".",",")*1,PIMExport!BN232))</f>
        <v>0</v>
      </c>
      <c r="BO234" s="47">
        <f>IFERROR(PIMExport!BO232*1,IFERROR(SUBSTITUTE(PIMExport!BO232,".",",")*1,PIMExport!BO232))</f>
        <v>0</v>
      </c>
      <c r="BP234" s="47">
        <f>IFERROR(PIMExport!BP232*1,IFERROR(SUBSTITUTE(PIMExport!BP232,".",",")*1,PIMExport!BP232))</f>
        <v>0</v>
      </c>
      <c r="BQ234" s="47">
        <f>IFERROR(PIMExport!BQ232*1,IFERROR(SUBSTITUTE(PIMExport!BQ232,".",",")*1,PIMExport!BQ232))</f>
        <v>0</v>
      </c>
      <c r="BR234" s="47">
        <f>IFERROR(PIMExport!BR232*1,IFERROR(SUBSTITUTE(PIMExport!BR232,".",",")*1,PIMExport!BR232))</f>
        <v>0</v>
      </c>
      <c r="BS234" s="47">
        <f>IFERROR(PIMExport!BS232*1,IFERROR(SUBSTITUTE(PIMExport!BS232,".",",")*1,PIMExport!BS232))</f>
        <v>0</v>
      </c>
      <c r="BT234" s="47">
        <f>IFERROR(PIMExport!BT232*1,IFERROR(SUBSTITUTE(PIMExport!BT232,".",",")*1,PIMExport!BT232))</f>
        <v>0</v>
      </c>
      <c r="BU234" s="47">
        <f>IFERROR(PIMExport!BU232*1,IFERROR(SUBSTITUTE(PIMExport!BU232,".",",")*1,PIMExport!BU232))</f>
        <v>0</v>
      </c>
      <c r="BV234" s="47">
        <f>IFERROR(PIMExport!BV232*1,IFERROR(SUBSTITUTE(PIMExport!BV232,".",",")*1,PIMExport!BV232))</f>
        <v>0</v>
      </c>
      <c r="BW234" s="47">
        <f>IFERROR(PIMExport!BW232*1,IFERROR(SUBSTITUTE(PIMExport!BW232,".",",")*1,PIMExport!BW232))</f>
        <v>0</v>
      </c>
      <c r="BX234" s="47">
        <f>IFERROR(PIMExport!BX232*1,IFERROR(SUBSTITUTE(PIMExport!BX232,".",",")*1,PIMExport!BX232))</f>
        <v>0</v>
      </c>
      <c r="BY234" s="47">
        <f>IFERROR(PIMExport!BY232*1,IFERROR(SUBSTITUTE(PIMExport!BY232,".",",")*1,PIMExport!BY232))</f>
        <v>0</v>
      </c>
      <c r="BZ234" s="47">
        <f>IFERROR(PIMExport!BZ232*1,IFERROR(SUBSTITUTE(PIMExport!BZ232,".",",")*1,PIMExport!BZ232))</f>
        <v>0</v>
      </c>
      <c r="CA234" s="47">
        <f>IFERROR(PIMExport!CA232*1,IFERROR(SUBSTITUTE(PIMExport!CA232,".",",")*1,PIMExport!CA232))</f>
        <v>0</v>
      </c>
      <c r="CB234" s="47">
        <f>IFERROR(PIMExport!CB232*1,IFERROR(SUBSTITUTE(PIMExport!CB232,".",",")*1,PIMExport!CB232))</f>
        <v>0</v>
      </c>
      <c r="CC234" s="47">
        <f>IFERROR(PIMExport!CC232*1,IFERROR(SUBSTITUTE(PIMExport!CC232,".",",")*1,PIMExport!CC232))</f>
        <v>0</v>
      </c>
      <c r="CD234" s="47">
        <f>IFERROR(PIMExport!CD232*1,IFERROR(SUBSTITUTE(PIMExport!CD232,".",",")*1,PIMExport!CD232))</f>
        <v>0</v>
      </c>
      <c r="CE234" s="47">
        <f>IFERROR(PIMExport!CE232*1,IFERROR(SUBSTITUTE(PIMExport!CE232,".",",")*1,PIMExport!CE232))</f>
        <v>0</v>
      </c>
      <c r="CF234" s="47">
        <f>IFERROR(PIMExport!CF232*1,IFERROR(SUBSTITUTE(PIMExport!CF232,".",",")*1,PIMExport!CF232))</f>
        <v>0</v>
      </c>
      <c r="CG234" s="47">
        <f>IFERROR(PIMExport!CG232*1,IFERROR(SUBSTITUTE(PIMExport!CG232,".",",")*1,PIMExport!CG232))</f>
        <v>0</v>
      </c>
      <c r="CH234" s="47">
        <f>IFERROR(PIMExport!CH232*1,IFERROR(SUBSTITUTE(PIMExport!CH232,".",",")*1,PIMExport!CH232))</f>
        <v>0</v>
      </c>
      <c r="CI234" s="47">
        <f>IFERROR(PIMExport!CI232*1,IFERROR(SUBSTITUTE(PIMExport!CI232,".",",")*1,PIMExport!CI232))</f>
        <v>0</v>
      </c>
      <c r="CJ234" s="47">
        <f>IFERROR(PIMExport!CJ232*1,IFERROR(SUBSTITUTE(PIMExport!CJ232,".",",")*1,PIMExport!CJ232))</f>
        <v>0</v>
      </c>
      <c r="CK234" s="47">
        <f>IFERROR(PIMExport!CK232*1,IFERROR(SUBSTITUTE(PIMExport!CK232,".",",")*1,PIMExport!CK232))</f>
        <v>0</v>
      </c>
      <c r="CL234" s="47">
        <f>IFERROR(PIMExport!CL232*1,IFERROR(SUBSTITUTE(PIMExport!CL232,".",",")*1,PIMExport!CL232))</f>
        <v>0</v>
      </c>
      <c r="CM234" s="47">
        <f>IFERROR(PIMExport!CM232*1,IFERROR(SUBSTITUTE(PIMExport!CM232,".",",")*1,PIMExport!CM232))</f>
        <v>0</v>
      </c>
      <c r="CN234" s="47">
        <f>IFERROR(PIMExport!CN232*1,IFERROR(SUBSTITUTE(PIMExport!CN232,".",",")*1,PIMExport!CN232))</f>
        <v>0</v>
      </c>
      <c r="CO234" s="47">
        <f>IFERROR(PIMExport!CO232*1,IFERROR(SUBSTITUTE(PIMExport!CO232,".",",")*1,PIMExport!CO232))</f>
        <v>0</v>
      </c>
      <c r="CP234" s="47">
        <f>IFERROR(PIMExport!CP232*1,IFERROR(SUBSTITUTE(PIMExport!CP232,".",",")*1,PIMExport!CP232))</f>
        <v>0</v>
      </c>
      <c r="CQ234" s="47">
        <f>IFERROR(PIMExport!CQ232*1,IFERROR(SUBSTITUTE(PIMExport!CQ232,".",",")*1,PIMExport!CQ232))</f>
        <v>0</v>
      </c>
      <c r="CR234" s="47">
        <f>IFERROR(PIMExport!CR232*1,IFERROR(SUBSTITUTE(PIMExport!CR232,".",",")*1,PIMExport!CR232))</f>
        <v>0</v>
      </c>
      <c r="CS234" s="47">
        <f>IFERROR(PIMExport!CS232*1,IFERROR(SUBSTITUTE(PIMExport!CS232,".",",")*1,PIMExport!CS232))</f>
        <v>0</v>
      </c>
      <c r="CT234" s="47">
        <f>IFERROR(PIMExport!CT232*1,IFERROR(SUBSTITUTE(PIMExport!CT232,".",",")*1,PIMExport!CT232))</f>
        <v>0</v>
      </c>
      <c r="CU234" s="47">
        <f>IFERROR(PIMExport!CU232*1,IFERROR(SUBSTITUTE(PIMExport!CU232,".",",")*1,PIMExport!CU232))</f>
        <v>20</v>
      </c>
      <c r="CV234" s="47">
        <f>IFERROR(PIMExport!CV232*1,IFERROR(SUBSTITUTE(PIMExport!CV232,".",",")*1,PIMExport!CV232))</f>
        <v>1900</v>
      </c>
      <c r="CW234" s="47">
        <f>IFERROR(PIMExport!CW232*1,IFERROR(SUBSTITUTE(PIMExport!CW232,".",",")*1,PIMExport!CW232))</f>
        <v>4.1E-5</v>
      </c>
      <c r="CX234" s="47">
        <f>IFERROR(PIMExport!CX232*1,IFERROR(SUBSTITUTE(PIMExport!CX232,".",",")*1,PIMExport!CX232))</f>
        <v>0</v>
      </c>
      <c r="CY234" s="47">
        <f>IFERROR(PIMExport!CY232*1,IFERROR(SUBSTITUTE(PIMExport!CY232,".",",")*1,PIMExport!CY232))</f>
        <v>0</v>
      </c>
      <c r="CZ234" s="47">
        <f>IFERROR(PIMExport!CZ232*1,IFERROR(SUBSTITUTE(PIMExport!CZ232,".",",")*1,PIMExport!CZ232))</f>
        <v>10100</v>
      </c>
      <c r="DA234" s="47">
        <f>IFERROR(PIMExport!DA232*1,IFERROR(SUBSTITUTE(PIMExport!DA232,".",",")*1,PIMExport!DA232))</f>
        <v>200</v>
      </c>
      <c r="DB234" s="47">
        <f>IFERROR(PIMExport!DB232*1,IFERROR(SUBSTITUTE(PIMExport!DB232,".",",")*1,PIMExport!DB232))</f>
        <v>0</v>
      </c>
      <c r="DC234" s="47">
        <f>IFERROR(PIMExport!DC232*1,IFERROR(SUBSTITUTE(PIMExport!DC232,".",",")*1,PIMExport!DC232))</f>
        <v>14.29</v>
      </c>
      <c r="DD234" s="47">
        <f>IFERROR(PIMExport!DD232*1,IFERROR(SUBSTITUTE(PIMExport!DD232,".",",")*1,PIMExport!DD232))</f>
        <v>2</v>
      </c>
      <c r="DE234" s="47">
        <f>IFERROR(PIMExport!DE232*1,IFERROR(SUBSTITUTE(PIMExport!DE232,".",",")*1,PIMExport!DE232))</f>
        <v>0</v>
      </c>
      <c r="DF234" s="47">
        <f>IFERROR(PIMExport!DF232*1,IFERROR(SUBSTITUTE(PIMExport!DF232,".",",")*1,PIMExport!DF232))</f>
        <v>0</v>
      </c>
      <c r="DG234" s="47">
        <f>IFERROR(PIMExport!DG232*1,IFERROR(SUBSTITUTE(PIMExport!DG232,".",",")*1,PIMExport!DG232))</f>
        <v>0</v>
      </c>
      <c r="DH234" s="47" t="str">
        <f>IFERROR(PIMExport!DH232*1,IFERROR(SUBSTITUTE(PIMExport!DH232,".",",")*1,PIMExport!DH232))</f>
        <v>Equal to or better than 0.100 mm</v>
      </c>
      <c r="DI234" s="47">
        <f>IFERROR(PIMExport!DI232*1,IFERROR(SUBSTITUTE(PIMExport!DI232,".",",")*1,PIMExport!DI232))</f>
        <v>0</v>
      </c>
      <c r="DJ234" s="47" t="str">
        <f>IFERROR(PIMExport!DJ232*1,IFERROR(SUBSTITUTE(PIMExport!DJ232,".",",")*1,PIMExport!DJ232))</f>
        <v>58 x 55 mm</v>
      </c>
      <c r="DK234" s="47" t="str">
        <f>IFERROR(PIMExport!DK232*1,IFERROR(SUBSTITUTE(PIMExport!DK232,".",",")*1,PIMExport!DK232))</f>
        <v>16 mm</v>
      </c>
      <c r="DL234" s="47">
        <f>IFERROR(PIMExport!DL232*1,IFERROR(SUBSTITUTE(PIMExport!DL232,".",",")*1,PIMExport!DL232))</f>
        <v>384</v>
      </c>
      <c r="DM234" s="47">
        <f>IFERROR(PIMExport!DM232*1,IFERROR(SUBSTITUTE(PIMExport!DM232,".",",")*1,PIMExport!DM232))</f>
        <v>3350</v>
      </c>
      <c r="DN234" s="47">
        <f>IFERROR(PIMExport!DN232*1,IFERROR(SUBSTITUTE(PIMExport!DN232,".",",")*1,PIMExport!DN232))</f>
        <v>0</v>
      </c>
      <c r="DO234" s="47">
        <f>IFERROR(PIMExport!DO232*1,IFERROR(SUBSTITUTE(PIMExport!DO232,".",",")*1,PIMExport!DO232))</f>
        <v>0</v>
      </c>
    </row>
    <row r="235" spans="1:119">
      <c r="A235" s="47" t="str">
        <f>IFERROR(PIMExport!A233*1,IFERROR(SUBSTITUTE(PIMExport!A233,".",",")*1,PIMExport!A233))</f>
        <v>MG06S20Z200_X</v>
      </c>
      <c r="B235" s="47" t="str">
        <f>IFERROR(PIMExport!B233*1,IFERROR(SUBSTITUTE(PIMExport!B233,".",",")*1,PIMExport!B233))</f>
        <v>BallScrew</v>
      </c>
      <c r="C235" s="47" t="str">
        <f>IFERROR(PIMExport!C233*1,IFERROR(SUBSTITUTE(PIMExport!C233,".",",")*1,PIMExport!C233))</f>
        <v>Prism Guide</v>
      </c>
      <c r="D235" s="47">
        <f>IFERROR(PIMExport!D233*1,IFERROR(SUBSTITUTE(PIMExport!D233,".",",")*1,PIMExport!D233))</f>
        <v>2512</v>
      </c>
      <c r="E235" s="47">
        <f>IFERROR(PIMExport!E233*1,IFERROR(SUBSTITUTE(PIMExport!E233,".",",")*1,PIMExport!E233))</f>
        <v>1.2</v>
      </c>
      <c r="F235" s="47">
        <f>IFERROR(PIMExport!F233*1,IFERROR(SUBSTITUTE(PIMExport!F233,".",",")*1,PIMExport!F233))</f>
        <v>0</v>
      </c>
      <c r="G235" s="47">
        <f>IFERROR(PIMExport!G233*1,IFERROR(SUBSTITUTE(PIMExport!G233,".",",")*1,PIMExport!G233))</f>
        <v>3.06</v>
      </c>
      <c r="H235" s="47">
        <f>IFERROR(PIMExport!H233*1,IFERROR(SUBSTITUTE(PIMExport!H233,".",",")*1,PIMExport!H233))</f>
        <v>0.44</v>
      </c>
      <c r="I235" s="47">
        <f>IFERROR(PIMExport!I233*1,IFERROR(SUBSTITUTE(PIMExport!I233,".",",")*1,PIMExport!I233))</f>
        <v>200</v>
      </c>
      <c r="J235" s="47">
        <f>IFERROR(PIMExport!J233*1,IFERROR(SUBSTITUTE(PIMExport!J233,".",",")*1,PIMExport!J233))</f>
        <v>44</v>
      </c>
      <c r="K235" s="47">
        <f>IFERROR(PIMExport!K233*1,IFERROR(SUBSTITUTE(PIMExport!K233,".",",")*1,PIMExport!K233))</f>
        <v>41.5</v>
      </c>
      <c r="L235" s="47">
        <f>IFERROR(PIMExport!L233*1,IFERROR(SUBSTITUTE(PIMExport!L233,".",",")*1,PIMExport!L233))</f>
        <v>6.4999999999999996E-6</v>
      </c>
      <c r="M235" s="47">
        <f>IFERROR(PIMExport!M233*1,IFERROR(SUBSTITUTE(PIMExport!M233,".",",")*1,PIMExport!M233))</f>
        <v>0.9</v>
      </c>
      <c r="N235" s="47">
        <f>IFERROR(PIMExport!N233*1,IFERROR(SUBSTITUTE(PIMExport!N233,".",",")*1,PIMExport!N233))</f>
        <v>99999</v>
      </c>
      <c r="O235" s="47">
        <f>IFERROR(PIMExport!O233*1,IFERROR(SUBSTITUTE(PIMExport!O233,".",",")*1,PIMExport!O233))</f>
        <v>99999</v>
      </c>
      <c r="P235" s="47">
        <f>IFERROR(PIMExport!P233*1,IFERROR(SUBSTITUTE(PIMExport!P233,".",",")*1,PIMExport!P233))</f>
        <v>500</v>
      </c>
      <c r="Q235" s="47">
        <f>IFERROR(PIMExport!Q233*1,IFERROR(SUBSTITUTE(PIMExport!Q233,".",",")*1,PIMExport!Q233))</f>
        <v>0.3</v>
      </c>
      <c r="R235" s="47">
        <f>IFERROR(PIMExport!R233*1,IFERROR(SUBSTITUTE(PIMExport!R233,".",",")*1,PIMExport!R233))</f>
        <v>0.3</v>
      </c>
      <c r="S235" s="47">
        <f>IFERROR(PIMExport!S233*1,IFERROR(SUBSTITUTE(PIMExport!S233,".",",")*1,PIMExport!S233))</f>
        <v>0.3</v>
      </c>
      <c r="T235" s="47">
        <f>IFERROR(PIMExport!T233*1,IFERROR(SUBSTITUTE(PIMExport!T233,".",",")*1,PIMExport!T233))</f>
        <v>35</v>
      </c>
      <c r="U235" s="47">
        <f>IFERROR(PIMExport!U233*1,IFERROR(SUBSTITUTE(PIMExport!U233,".",",")*1,PIMExport!U233))</f>
        <v>0.21213000000000001</v>
      </c>
      <c r="V235" s="47">
        <f>IFERROR(PIMExport!V233*1,IFERROR(SUBSTITUTE(PIMExport!V233,".",",")*1,PIMExport!V233))</f>
        <v>0</v>
      </c>
      <c r="W235" s="47">
        <f>IFERROR(PIMExport!W233*1,IFERROR(SUBSTITUTE(PIMExport!W233,".",",")*1,PIMExport!W233))</f>
        <v>0</v>
      </c>
      <c r="X235" s="47">
        <f>IFERROR(PIMExport!X233*1,IFERROR(SUBSTITUTE(PIMExport!X233,".",",")*1,PIMExport!X233))</f>
        <v>0</v>
      </c>
      <c r="Y235" s="47">
        <f>IFERROR(PIMExport!Y233*1,IFERROR(SUBSTITUTE(PIMExport!Y233,".",",")*1,PIMExport!Y233))</f>
        <v>1000</v>
      </c>
      <c r="Z235" s="47">
        <f>IFERROR(PIMExport!Z233*1,IFERROR(SUBSTITUTE(PIMExport!Z233,".",",")*1,PIMExport!Z233))</f>
        <v>0</v>
      </c>
      <c r="AA235" s="47">
        <f>IFERROR(PIMExport!AA233*1,IFERROR(SUBSTITUTE(PIMExport!AA233,".",",")*1,PIMExport!AA233))</f>
        <v>0</v>
      </c>
      <c r="AB235" s="47">
        <f>IFERROR(PIMExport!AB233*1,IFERROR(SUBSTITUTE(PIMExport!AB233,".",",")*1,PIMExport!AB233))</f>
        <v>0</v>
      </c>
      <c r="AC235" s="47">
        <f>IFERROR(PIMExport!AC233*1,IFERROR(SUBSTITUTE(PIMExport!AC233,".",",")*1,PIMExport!AC233))</f>
        <v>0</v>
      </c>
      <c r="AD235" s="47">
        <f>IFERROR(PIMExport!AD233*1,IFERROR(SUBSTITUTE(PIMExport!AD233,".",",")*1,PIMExport!AD233))</f>
        <v>0</v>
      </c>
      <c r="AE235" s="47">
        <f>IFERROR(PIMExport!AE233*1,IFERROR(SUBSTITUTE(PIMExport!AE233,".",",")*1,PIMExport!AE233))</f>
        <v>400</v>
      </c>
      <c r="AF235" s="47">
        <f>IFERROR(PIMExport!AF233*1,IFERROR(SUBSTITUTE(PIMExport!AF233,".",",")*1,PIMExport!AF233))</f>
        <v>400</v>
      </c>
      <c r="AG235" s="47">
        <f>IFERROR(PIMExport!AG233*1,IFERROR(SUBSTITUTE(PIMExport!AG233,".",",")*1,PIMExport!AG233))</f>
        <v>9</v>
      </c>
      <c r="AH235" s="47">
        <f>IFERROR(PIMExport!AH233*1,IFERROR(SUBSTITUTE(PIMExport!AH233,".",",")*1,PIMExport!AH233))</f>
        <v>0</v>
      </c>
      <c r="AI235" s="47">
        <f>IFERROR(PIMExport!AI233*1,IFERROR(SUBSTITUTE(PIMExport!AI233,".",",")*1,PIMExport!AI233))</f>
        <v>0</v>
      </c>
      <c r="AJ235" s="47">
        <f>IFERROR(PIMExport!AJ233*1,IFERROR(SUBSTITUTE(PIMExport!AJ233,".",",")*1,PIMExport!AJ233))</f>
        <v>0.3</v>
      </c>
      <c r="AK235" s="47">
        <f>IFERROR(PIMExport!AK233*1,IFERROR(SUBSTITUTE(PIMExport!AK233,".",",")*1,PIMExport!AK233))</f>
        <v>0.3</v>
      </c>
      <c r="AL235" s="47">
        <f>IFERROR(PIMExport!AL233*1,IFERROR(SUBSTITUTE(PIMExport!AL233,".",",")*1,PIMExport!AL233))</f>
        <v>1</v>
      </c>
      <c r="AM235" s="47">
        <f>IFERROR(PIMExport!AM233*1,IFERROR(SUBSTITUTE(PIMExport!AM233,".",",")*1,PIMExport!AM233))</f>
        <v>8</v>
      </c>
      <c r="AN235" s="47">
        <f>IFERROR(PIMExport!AN233*1,IFERROR(SUBSTITUTE(PIMExport!AN233,".",",")*1,PIMExport!AN233))</f>
        <v>2</v>
      </c>
      <c r="AO235" s="47">
        <f>IFERROR(PIMExport!AO233*1,IFERROR(SUBSTITUTE(PIMExport!AO233,".",",")*1,PIMExport!AO233))</f>
        <v>4700</v>
      </c>
      <c r="AP235" s="47">
        <f>IFERROR(PIMExport!AP233*1,IFERROR(SUBSTITUTE(PIMExport!AP233,".",",")*1,PIMExport!AP233))</f>
        <v>0</v>
      </c>
      <c r="AQ235" s="47">
        <f>IFERROR(PIMExport!AQ233*1,IFERROR(SUBSTITUTE(PIMExport!AQ233,".",",")*1,PIMExport!AQ233))</f>
        <v>0</v>
      </c>
      <c r="AR235" s="47">
        <f>IFERROR(PIMExport!AR233*1,IFERROR(SUBSTITUTE(PIMExport!AR233,".",",")*1,PIMExport!AR233))</f>
        <v>0</v>
      </c>
      <c r="AS235" s="47">
        <f>IFERROR(PIMExport!AS233*1,IFERROR(SUBSTITUTE(PIMExport!AS233,".",",")*1,PIMExport!AS233))</f>
        <v>0</v>
      </c>
      <c r="AT235" s="47">
        <f>IFERROR(PIMExport!AT233*1,IFERROR(SUBSTITUTE(PIMExport!AT233,".",",")*1,PIMExport!AT233))</f>
        <v>0</v>
      </c>
      <c r="AU235" s="47">
        <f>IFERROR(PIMExport!AU233*1,IFERROR(SUBSTITUTE(PIMExport!AU233,".",",")*1,PIMExport!AU233))</f>
        <v>0</v>
      </c>
      <c r="AV235" s="47">
        <f>IFERROR(PIMExport!AV233*1,IFERROR(SUBSTITUTE(PIMExport!AV233,".",",")*1,PIMExport!AV233))</f>
        <v>0</v>
      </c>
      <c r="AW235" s="47">
        <f>IFERROR(PIMExport!AW233*1,IFERROR(SUBSTITUTE(PIMExport!AW233,".",",")*1,PIMExport!AW233))</f>
        <v>0</v>
      </c>
      <c r="AX235" s="47">
        <f>IFERROR(PIMExport!AX233*1,IFERROR(SUBSTITUTE(PIMExport!AX233,".",",")*1,PIMExport!AX233))</f>
        <v>0</v>
      </c>
      <c r="AY235" s="47">
        <f>IFERROR(PIMExport!AY233*1,IFERROR(SUBSTITUTE(PIMExport!AY233,".",",")*1,PIMExport!AY233))</f>
        <v>0</v>
      </c>
      <c r="AZ235" s="47">
        <f>IFERROR(PIMExport!AZ233*1,IFERROR(SUBSTITUTE(PIMExport!AZ233,".",",")*1,PIMExport!AZ233))</f>
        <v>10100</v>
      </c>
      <c r="BA235" s="47">
        <f>IFERROR(PIMExport!BA233*1,IFERROR(SUBSTITUTE(PIMExport!BA233,".",",")*1,PIMExport!BA233))</f>
        <v>0</v>
      </c>
      <c r="BB235" s="47">
        <f>IFERROR(PIMExport!BB233*1,IFERROR(SUBSTITUTE(PIMExport!BB233,".",",")*1,PIMExport!BB233))</f>
        <v>0</v>
      </c>
      <c r="BC235" s="47">
        <f>IFERROR(PIMExport!BC233*1,IFERROR(SUBSTITUTE(PIMExport!BC233,".",",")*1,PIMExport!BC233))</f>
        <v>0</v>
      </c>
      <c r="BD235" s="47">
        <f>IFERROR(PIMExport!BD233*1,IFERROR(SUBSTITUTE(PIMExport!BD233,".",",")*1,PIMExport!BD233))</f>
        <v>0</v>
      </c>
      <c r="BE235" s="47">
        <f>IFERROR(PIMExport!BE233*1,IFERROR(SUBSTITUTE(PIMExport!BE233,".",",")*1,PIMExport!BE233))</f>
        <v>0</v>
      </c>
      <c r="BF235" s="47">
        <f>IFERROR(PIMExport!BF233*1,IFERROR(SUBSTITUTE(PIMExport!BF233,".",",")*1,PIMExport!BF233))</f>
        <v>67</v>
      </c>
      <c r="BG235" s="47">
        <f>IFERROR(PIMExport!BG233*1,IFERROR(SUBSTITUTE(PIMExport!BG233,".",",")*1,PIMExport!BG233))</f>
        <v>196</v>
      </c>
      <c r="BH235" s="47">
        <f>IFERROR(PIMExport!BH233*1,IFERROR(SUBSTITUTE(PIMExport!BH233,".",",")*1,PIMExport!BH233))</f>
        <v>0</v>
      </c>
      <c r="BI235" s="47">
        <f>IFERROR(PIMExport!BI233*1,IFERROR(SUBSTITUTE(PIMExport!BI233,".",",")*1,PIMExport!BI233))</f>
        <v>0</v>
      </c>
      <c r="BJ235" s="47">
        <f>IFERROR(PIMExport!BJ233*1,IFERROR(SUBSTITUTE(PIMExport!BJ233,".",",")*1,PIMExport!BJ233))</f>
        <v>0</v>
      </c>
      <c r="BK235" s="47">
        <f>IFERROR(PIMExport!BK233*1,IFERROR(SUBSTITUTE(PIMExport!BK233,".",",")*1,PIMExport!BK233))</f>
        <v>0</v>
      </c>
      <c r="BL235" s="47">
        <f>IFERROR(PIMExport!BL233*1,IFERROR(SUBSTITUTE(PIMExport!BL233,".",",")*1,PIMExport!BL233))</f>
        <v>0</v>
      </c>
      <c r="BM235" s="47">
        <f>IFERROR(PIMExport!BM233*1,IFERROR(SUBSTITUTE(PIMExport!BM233,".",",")*1,PIMExport!BM233))</f>
        <v>0</v>
      </c>
      <c r="BN235" s="47">
        <f>IFERROR(PIMExport!BN233*1,IFERROR(SUBSTITUTE(PIMExport!BN233,".",",")*1,PIMExport!BN233))</f>
        <v>0</v>
      </c>
      <c r="BO235" s="47">
        <f>IFERROR(PIMExport!BO233*1,IFERROR(SUBSTITUTE(PIMExport!BO233,".",",")*1,PIMExport!BO233))</f>
        <v>0</v>
      </c>
      <c r="BP235" s="47">
        <f>IFERROR(PIMExport!BP233*1,IFERROR(SUBSTITUTE(PIMExport!BP233,".",",")*1,PIMExport!BP233))</f>
        <v>0</v>
      </c>
      <c r="BQ235" s="47">
        <f>IFERROR(PIMExport!BQ233*1,IFERROR(SUBSTITUTE(PIMExport!BQ233,".",",")*1,PIMExport!BQ233))</f>
        <v>0</v>
      </c>
      <c r="BR235" s="47">
        <f>IFERROR(PIMExport!BR233*1,IFERROR(SUBSTITUTE(PIMExport!BR233,".",",")*1,PIMExport!BR233))</f>
        <v>0</v>
      </c>
      <c r="BS235" s="47">
        <f>IFERROR(PIMExport!BS233*1,IFERROR(SUBSTITUTE(PIMExport!BS233,".",",")*1,PIMExport!BS233))</f>
        <v>0</v>
      </c>
      <c r="BT235" s="47">
        <f>IFERROR(PIMExport!BT233*1,IFERROR(SUBSTITUTE(PIMExport!BT233,".",",")*1,PIMExport!BT233))</f>
        <v>0</v>
      </c>
      <c r="BU235" s="47">
        <f>IFERROR(PIMExport!BU233*1,IFERROR(SUBSTITUTE(PIMExport!BU233,".",",")*1,PIMExport!BU233))</f>
        <v>0</v>
      </c>
      <c r="BV235" s="47">
        <f>IFERROR(PIMExport!BV233*1,IFERROR(SUBSTITUTE(PIMExport!BV233,".",",")*1,PIMExport!BV233))</f>
        <v>0</v>
      </c>
      <c r="BW235" s="47">
        <f>IFERROR(PIMExport!BW233*1,IFERROR(SUBSTITUTE(PIMExport!BW233,".",",")*1,PIMExport!BW233))</f>
        <v>0</v>
      </c>
      <c r="BX235" s="47">
        <f>IFERROR(PIMExport!BX233*1,IFERROR(SUBSTITUTE(PIMExport!BX233,".",",")*1,PIMExport!BX233))</f>
        <v>0</v>
      </c>
      <c r="BY235" s="47">
        <f>IFERROR(PIMExport!BY233*1,IFERROR(SUBSTITUTE(PIMExport!BY233,".",",")*1,PIMExport!BY233))</f>
        <v>0</v>
      </c>
      <c r="BZ235" s="47">
        <f>IFERROR(PIMExport!BZ233*1,IFERROR(SUBSTITUTE(PIMExport!BZ233,".",",")*1,PIMExport!BZ233))</f>
        <v>0</v>
      </c>
      <c r="CA235" s="47">
        <f>IFERROR(PIMExport!CA233*1,IFERROR(SUBSTITUTE(PIMExport!CA233,".",",")*1,PIMExport!CA233))</f>
        <v>0</v>
      </c>
      <c r="CB235" s="47">
        <f>IFERROR(PIMExport!CB233*1,IFERROR(SUBSTITUTE(PIMExport!CB233,".",",")*1,PIMExport!CB233))</f>
        <v>0</v>
      </c>
      <c r="CC235" s="47">
        <f>IFERROR(PIMExport!CC233*1,IFERROR(SUBSTITUTE(PIMExport!CC233,".",",")*1,PIMExport!CC233))</f>
        <v>0</v>
      </c>
      <c r="CD235" s="47">
        <f>IFERROR(PIMExport!CD233*1,IFERROR(SUBSTITUTE(PIMExport!CD233,".",",")*1,PIMExport!CD233))</f>
        <v>0</v>
      </c>
      <c r="CE235" s="47">
        <f>IFERROR(PIMExport!CE233*1,IFERROR(SUBSTITUTE(PIMExport!CE233,".",",")*1,PIMExport!CE233))</f>
        <v>0</v>
      </c>
      <c r="CF235" s="47">
        <f>IFERROR(PIMExport!CF233*1,IFERROR(SUBSTITUTE(PIMExport!CF233,".",",")*1,PIMExport!CF233))</f>
        <v>0</v>
      </c>
      <c r="CG235" s="47">
        <f>IFERROR(PIMExport!CG233*1,IFERROR(SUBSTITUTE(PIMExport!CG233,".",",")*1,PIMExport!CG233))</f>
        <v>0</v>
      </c>
      <c r="CH235" s="47">
        <f>IFERROR(PIMExport!CH233*1,IFERROR(SUBSTITUTE(PIMExport!CH233,".",",")*1,PIMExport!CH233))</f>
        <v>0</v>
      </c>
      <c r="CI235" s="47">
        <f>IFERROR(PIMExport!CI233*1,IFERROR(SUBSTITUTE(PIMExport!CI233,".",",")*1,PIMExport!CI233))</f>
        <v>0</v>
      </c>
      <c r="CJ235" s="47">
        <f>IFERROR(PIMExport!CJ233*1,IFERROR(SUBSTITUTE(PIMExport!CJ233,".",",")*1,PIMExport!CJ233))</f>
        <v>0</v>
      </c>
      <c r="CK235" s="47">
        <f>IFERROR(PIMExport!CK233*1,IFERROR(SUBSTITUTE(PIMExport!CK233,".",",")*1,PIMExport!CK233))</f>
        <v>0</v>
      </c>
      <c r="CL235" s="47">
        <f>IFERROR(PIMExport!CL233*1,IFERROR(SUBSTITUTE(PIMExport!CL233,".",",")*1,PIMExport!CL233))</f>
        <v>0</v>
      </c>
      <c r="CM235" s="47">
        <f>IFERROR(PIMExport!CM233*1,IFERROR(SUBSTITUTE(PIMExport!CM233,".",",")*1,PIMExport!CM233))</f>
        <v>0</v>
      </c>
      <c r="CN235" s="47">
        <f>IFERROR(PIMExport!CN233*1,IFERROR(SUBSTITUTE(PIMExport!CN233,".",",")*1,PIMExport!CN233))</f>
        <v>0</v>
      </c>
      <c r="CO235" s="47">
        <f>IFERROR(PIMExport!CO233*1,IFERROR(SUBSTITUTE(PIMExport!CO233,".",",")*1,PIMExport!CO233))</f>
        <v>0</v>
      </c>
      <c r="CP235" s="47">
        <f>IFERROR(PIMExport!CP233*1,IFERROR(SUBSTITUTE(PIMExport!CP233,".",",")*1,PIMExport!CP233))</f>
        <v>0</v>
      </c>
      <c r="CQ235" s="47">
        <f>IFERROR(PIMExport!CQ233*1,IFERROR(SUBSTITUTE(PIMExport!CQ233,".",",")*1,PIMExport!CQ233))</f>
        <v>0</v>
      </c>
      <c r="CR235" s="47">
        <f>IFERROR(PIMExport!CR233*1,IFERROR(SUBSTITUTE(PIMExport!CR233,".",",")*1,PIMExport!CR233))</f>
        <v>0</v>
      </c>
      <c r="CS235" s="47">
        <f>IFERROR(PIMExport!CS233*1,IFERROR(SUBSTITUTE(PIMExport!CS233,".",",")*1,PIMExport!CS233))</f>
        <v>0</v>
      </c>
      <c r="CT235" s="47">
        <f>IFERROR(PIMExport!CT233*1,IFERROR(SUBSTITUTE(PIMExport!CT233,".",",")*1,PIMExport!CT233))</f>
        <v>0</v>
      </c>
      <c r="CU235" s="47">
        <f>IFERROR(PIMExport!CU233*1,IFERROR(SUBSTITUTE(PIMExport!CU233,".",",")*1,PIMExport!CU233))</f>
        <v>20</v>
      </c>
      <c r="CV235" s="47">
        <f>IFERROR(PIMExport!CV233*1,IFERROR(SUBSTITUTE(PIMExport!CV233,".",",")*1,PIMExport!CV233))</f>
        <v>1900</v>
      </c>
      <c r="CW235" s="47">
        <f>IFERROR(PIMExport!CW233*1,IFERROR(SUBSTITUTE(PIMExport!CW233,".",",")*1,PIMExport!CW233))</f>
        <v>4.1E-5</v>
      </c>
      <c r="CX235" s="47">
        <f>IFERROR(PIMExport!CX233*1,IFERROR(SUBSTITUTE(PIMExport!CX233,".",",")*1,PIMExport!CX233))</f>
        <v>0</v>
      </c>
      <c r="CY235" s="47">
        <f>IFERROR(PIMExport!CY233*1,IFERROR(SUBSTITUTE(PIMExport!CY233,".",",")*1,PIMExport!CY233))</f>
        <v>0</v>
      </c>
      <c r="CZ235" s="47">
        <f>IFERROR(PIMExport!CZ233*1,IFERROR(SUBSTITUTE(PIMExport!CZ233,".",",")*1,PIMExport!CZ233))</f>
        <v>10100</v>
      </c>
      <c r="DA235" s="47">
        <f>IFERROR(PIMExport!DA233*1,IFERROR(SUBSTITUTE(PIMExport!DA233,".",",")*1,PIMExport!DA233))</f>
        <v>200</v>
      </c>
      <c r="DB235" s="47">
        <f>IFERROR(PIMExport!DB233*1,IFERROR(SUBSTITUTE(PIMExport!DB233,".",",")*1,PIMExport!DB233))</f>
        <v>0</v>
      </c>
      <c r="DC235" s="47">
        <f>IFERROR(PIMExport!DC233*1,IFERROR(SUBSTITUTE(PIMExport!DC233,".",",")*1,PIMExport!DC233))</f>
        <v>14.29</v>
      </c>
      <c r="DD235" s="47">
        <f>IFERROR(PIMExport!DD233*1,IFERROR(SUBSTITUTE(PIMExport!DD233,".",",")*1,PIMExport!DD233))</f>
        <v>0</v>
      </c>
      <c r="DE235" s="47">
        <f>IFERROR(PIMExport!DE233*1,IFERROR(SUBSTITUTE(PIMExport!DE233,".",",")*1,PIMExport!DE233))</f>
        <v>0</v>
      </c>
      <c r="DF235" s="47">
        <f>IFERROR(PIMExport!DF233*1,IFERROR(SUBSTITUTE(PIMExport!DF233,".",",")*1,PIMExport!DF233))</f>
        <v>0</v>
      </c>
      <c r="DG235" s="47">
        <f>IFERROR(PIMExport!DG233*1,IFERROR(SUBSTITUTE(PIMExport!DG233,".",",")*1,PIMExport!DG233))</f>
        <v>0</v>
      </c>
      <c r="DH235" s="47" t="str">
        <f>IFERROR(PIMExport!DH233*1,IFERROR(SUBSTITUTE(PIMExport!DH233,".",",")*1,PIMExport!DH233))</f>
        <v>Equal to or better than 0.100 mm</v>
      </c>
      <c r="DI235" s="47">
        <f>IFERROR(PIMExport!DI233*1,IFERROR(SUBSTITUTE(PIMExport!DI233,".",",")*1,PIMExport!DI233))</f>
        <v>0</v>
      </c>
      <c r="DJ235" s="47" t="str">
        <f>IFERROR(PIMExport!DJ233*1,IFERROR(SUBSTITUTE(PIMExport!DJ233,".",",")*1,PIMExport!DJ233))</f>
        <v>58 x 55 mm</v>
      </c>
      <c r="DK235" s="47" t="str">
        <f>IFERROR(PIMExport!DK233*1,IFERROR(SUBSTITUTE(PIMExport!DK233,".",",")*1,PIMExport!DK233))</f>
        <v>16 mm</v>
      </c>
      <c r="DL235" s="47">
        <f>IFERROR(PIMExport!DL233*1,IFERROR(SUBSTITUTE(PIMExport!DL233,".",",")*1,PIMExport!DL233))</f>
        <v>384</v>
      </c>
      <c r="DM235" s="47">
        <f>IFERROR(PIMExport!DM233*1,IFERROR(SUBSTITUTE(PIMExport!DM233,".",",")*1,PIMExport!DM233))</f>
        <v>3196</v>
      </c>
      <c r="DN235" s="47">
        <f>IFERROR(PIMExport!DN233*1,IFERROR(SUBSTITUTE(PIMExport!DN233,".",",")*1,PIMExport!DN233))</f>
        <v>0</v>
      </c>
      <c r="DO235" s="47">
        <f>IFERROR(PIMExport!DO233*1,IFERROR(SUBSTITUTE(PIMExport!DO233,".",",")*1,PIMExport!DO233))</f>
        <v>0</v>
      </c>
    </row>
    <row r="236" spans="1:119">
      <c r="A236" s="47" t="str">
        <f>IFERROR(PIMExport!A234*1,IFERROR(SUBSTITUTE(PIMExport!A234,".",",")*1,PIMExport!A234))</f>
        <v>MG06S20Z200_S</v>
      </c>
      <c r="B236" s="47" t="str">
        <f>IFERROR(PIMExport!B234*1,IFERROR(SUBSTITUTE(PIMExport!B234,".",",")*1,PIMExport!B234))</f>
        <v>BallScrew</v>
      </c>
      <c r="C236" s="47" t="str">
        <f>IFERROR(PIMExport!C234*1,IFERROR(SUBSTITUTE(PIMExport!C234,".",",")*1,PIMExport!C234))</f>
        <v>Prism Guide</v>
      </c>
      <c r="D236" s="47">
        <f>IFERROR(PIMExport!D234*1,IFERROR(SUBSTITUTE(PIMExport!D234,".",",")*1,PIMExport!D234))</f>
        <v>2444</v>
      </c>
      <c r="E236" s="47">
        <f>IFERROR(PIMExport!E234*1,IFERROR(SUBSTITUTE(PIMExport!E234,".",",")*1,PIMExport!E234))</f>
        <v>1.2</v>
      </c>
      <c r="F236" s="47">
        <f>IFERROR(PIMExport!F234*1,IFERROR(SUBSTITUTE(PIMExport!F234,".",",")*1,PIMExport!F234))</f>
        <v>0.83</v>
      </c>
      <c r="G236" s="47">
        <f>IFERROR(PIMExport!G234*1,IFERROR(SUBSTITUTE(PIMExport!G234,".",",")*1,PIMExport!G234))</f>
        <v>3.06</v>
      </c>
      <c r="H236" s="47">
        <f>IFERROR(PIMExport!H234*1,IFERROR(SUBSTITUTE(PIMExport!H234,".",",")*1,PIMExport!H234))</f>
        <v>0.44</v>
      </c>
      <c r="I236" s="47">
        <f>IFERROR(PIMExport!I234*1,IFERROR(SUBSTITUTE(PIMExport!I234,".",",")*1,PIMExport!I234))</f>
        <v>200</v>
      </c>
      <c r="J236" s="47">
        <f>IFERROR(PIMExport!J234*1,IFERROR(SUBSTITUTE(PIMExport!J234,".",",")*1,PIMExport!J234))</f>
        <v>44</v>
      </c>
      <c r="K236" s="47">
        <f>IFERROR(PIMExport!K234*1,IFERROR(SUBSTITUTE(PIMExport!K234,".",",")*1,PIMExport!K234))</f>
        <v>41.5</v>
      </c>
      <c r="L236" s="47">
        <f>IFERROR(PIMExport!L234*1,IFERROR(SUBSTITUTE(PIMExport!L234,".",",")*1,PIMExport!L234))</f>
        <v>6.4999999999999996E-6</v>
      </c>
      <c r="M236" s="47">
        <f>IFERROR(PIMExport!M234*1,IFERROR(SUBSTITUTE(PIMExport!M234,".",",")*1,PIMExport!M234))</f>
        <v>0.9</v>
      </c>
      <c r="N236" s="47">
        <f>IFERROR(PIMExport!N234*1,IFERROR(SUBSTITUTE(PIMExport!N234,".",",")*1,PIMExport!N234))</f>
        <v>99999</v>
      </c>
      <c r="O236" s="47">
        <f>IFERROR(PIMExport!O234*1,IFERROR(SUBSTITUTE(PIMExport!O234,".",",")*1,PIMExport!O234))</f>
        <v>99999</v>
      </c>
      <c r="P236" s="47">
        <f>IFERROR(PIMExport!P234*1,IFERROR(SUBSTITUTE(PIMExport!P234,".",",")*1,PIMExport!P234))</f>
        <v>500</v>
      </c>
      <c r="Q236" s="47">
        <f>IFERROR(PIMExport!Q234*1,IFERROR(SUBSTITUTE(PIMExport!Q234,".",",")*1,PIMExport!Q234))</f>
        <v>0.45</v>
      </c>
      <c r="R236" s="47">
        <f>IFERROR(PIMExport!R234*1,IFERROR(SUBSTITUTE(PIMExport!R234,".",",")*1,PIMExport!R234))</f>
        <v>0.45</v>
      </c>
      <c r="S236" s="47">
        <f>IFERROR(PIMExport!S234*1,IFERROR(SUBSTITUTE(PIMExport!S234,".",",")*1,PIMExport!S234))</f>
        <v>0.45</v>
      </c>
      <c r="T236" s="47">
        <f>IFERROR(PIMExport!T234*1,IFERROR(SUBSTITUTE(PIMExport!T234,".",",")*1,PIMExport!T234))</f>
        <v>35</v>
      </c>
      <c r="U236" s="47">
        <f>IFERROR(PIMExport!U234*1,IFERROR(SUBSTITUTE(PIMExport!U234,".",",")*1,PIMExport!U234))</f>
        <v>0.21213000000000001</v>
      </c>
      <c r="V236" s="47">
        <f>IFERROR(PIMExport!V234*1,IFERROR(SUBSTITUTE(PIMExport!V234,".",",")*1,PIMExport!V234))</f>
        <v>0</v>
      </c>
      <c r="W236" s="47">
        <f>IFERROR(PIMExport!W234*1,IFERROR(SUBSTITUTE(PIMExport!W234,".",",")*1,PIMExport!W234))</f>
        <v>0</v>
      </c>
      <c r="X236" s="47">
        <f>IFERROR(PIMExport!X234*1,IFERROR(SUBSTITUTE(PIMExport!X234,".",",")*1,PIMExport!X234))</f>
        <v>0</v>
      </c>
      <c r="Y236" s="47">
        <f>IFERROR(PIMExport!Y234*1,IFERROR(SUBSTITUTE(PIMExport!Y234,".",",")*1,PIMExport!Y234))</f>
        <v>1000</v>
      </c>
      <c r="Z236" s="47">
        <f>IFERROR(PIMExport!Z234*1,IFERROR(SUBSTITUTE(PIMExport!Z234,".",",")*1,PIMExport!Z234))</f>
        <v>0</v>
      </c>
      <c r="AA236" s="47">
        <f>IFERROR(PIMExport!AA234*1,IFERROR(SUBSTITUTE(PIMExport!AA234,".",",")*1,PIMExport!AA234))</f>
        <v>0</v>
      </c>
      <c r="AB236" s="47">
        <f>IFERROR(PIMExport!AB234*1,IFERROR(SUBSTITUTE(PIMExport!AB234,".",",")*1,PIMExport!AB234))</f>
        <v>0</v>
      </c>
      <c r="AC236" s="47">
        <f>IFERROR(PIMExport!AC234*1,IFERROR(SUBSTITUTE(PIMExport!AC234,".",",")*1,PIMExport!AC234))</f>
        <v>0</v>
      </c>
      <c r="AD236" s="47">
        <f>IFERROR(PIMExport!AD234*1,IFERROR(SUBSTITUTE(PIMExport!AD234,".",",")*1,PIMExport!AD234))</f>
        <v>0</v>
      </c>
      <c r="AE236" s="47">
        <f>IFERROR(PIMExport!AE234*1,IFERROR(SUBSTITUTE(PIMExport!AE234,".",",")*1,PIMExport!AE234))</f>
        <v>400</v>
      </c>
      <c r="AF236" s="47">
        <f>IFERROR(PIMExport!AF234*1,IFERROR(SUBSTITUTE(PIMExport!AF234,".",",")*1,PIMExport!AF234))</f>
        <v>400</v>
      </c>
      <c r="AG236" s="47">
        <f>IFERROR(PIMExport!AG234*1,IFERROR(SUBSTITUTE(PIMExport!AG234,".",",")*1,PIMExport!AG234))</f>
        <v>9</v>
      </c>
      <c r="AH236" s="47">
        <f>IFERROR(PIMExport!AH234*1,IFERROR(SUBSTITUTE(PIMExport!AH234,".",",")*1,PIMExport!AH234))</f>
        <v>0</v>
      </c>
      <c r="AI236" s="47">
        <f>IFERROR(PIMExport!AI234*1,IFERROR(SUBSTITUTE(PIMExport!AI234,".",",")*1,PIMExport!AI234))</f>
        <v>0</v>
      </c>
      <c r="AJ236" s="47">
        <f>IFERROR(PIMExport!AJ234*1,IFERROR(SUBSTITUTE(PIMExport!AJ234,".",",")*1,PIMExport!AJ234))</f>
        <v>0.3</v>
      </c>
      <c r="AK236" s="47">
        <f>IFERROR(PIMExport!AK234*1,IFERROR(SUBSTITUTE(PIMExport!AK234,".",",")*1,PIMExport!AK234))</f>
        <v>0.3</v>
      </c>
      <c r="AL236" s="47">
        <f>IFERROR(PIMExport!AL234*1,IFERROR(SUBSTITUTE(PIMExport!AL234,".",",")*1,PIMExport!AL234))</f>
        <v>1</v>
      </c>
      <c r="AM236" s="47">
        <f>IFERROR(PIMExport!AM234*1,IFERROR(SUBSTITUTE(PIMExport!AM234,".",",")*1,PIMExport!AM234))</f>
        <v>8</v>
      </c>
      <c r="AN236" s="47">
        <f>IFERROR(PIMExport!AN234*1,IFERROR(SUBSTITUTE(PIMExport!AN234,".",",")*1,PIMExport!AN234))</f>
        <v>2</v>
      </c>
      <c r="AO236" s="47">
        <f>IFERROR(PIMExport!AO234*1,IFERROR(SUBSTITUTE(PIMExport!AO234,".",",")*1,PIMExport!AO234))</f>
        <v>4700</v>
      </c>
      <c r="AP236" s="47">
        <f>IFERROR(PIMExport!AP234*1,IFERROR(SUBSTITUTE(PIMExport!AP234,".",",")*1,PIMExport!AP234))</f>
        <v>0</v>
      </c>
      <c r="AQ236" s="47">
        <f>IFERROR(PIMExport!AQ234*1,IFERROR(SUBSTITUTE(PIMExport!AQ234,".",",")*1,PIMExport!AQ234))</f>
        <v>0</v>
      </c>
      <c r="AR236" s="47">
        <f>IFERROR(PIMExport!AR234*1,IFERROR(SUBSTITUTE(PIMExport!AR234,".",",")*1,PIMExport!AR234))</f>
        <v>0</v>
      </c>
      <c r="AS236" s="47">
        <f>IFERROR(PIMExport!AS234*1,IFERROR(SUBSTITUTE(PIMExport!AS234,".",",")*1,PIMExport!AS234))</f>
        <v>0</v>
      </c>
      <c r="AT236" s="47">
        <f>IFERROR(PIMExport!AT234*1,IFERROR(SUBSTITUTE(PIMExport!AT234,".",",")*1,PIMExport!AT234))</f>
        <v>0</v>
      </c>
      <c r="AU236" s="47">
        <f>IFERROR(PIMExport!AU234*1,IFERROR(SUBSTITUTE(PIMExport!AU234,".",",")*1,PIMExport!AU234))</f>
        <v>0</v>
      </c>
      <c r="AV236" s="47">
        <f>IFERROR(PIMExport!AV234*1,IFERROR(SUBSTITUTE(PIMExport!AV234,".",",")*1,PIMExport!AV234))</f>
        <v>0</v>
      </c>
      <c r="AW236" s="47">
        <f>IFERROR(PIMExport!AW234*1,IFERROR(SUBSTITUTE(PIMExport!AW234,".",",")*1,PIMExport!AW234))</f>
        <v>0</v>
      </c>
      <c r="AX236" s="47">
        <f>IFERROR(PIMExport!AX234*1,IFERROR(SUBSTITUTE(PIMExport!AX234,".",",")*1,PIMExport!AX234))</f>
        <v>0</v>
      </c>
      <c r="AY236" s="47">
        <f>IFERROR(PIMExport!AY234*1,IFERROR(SUBSTITUTE(PIMExport!AY234,".",",")*1,PIMExport!AY234))</f>
        <v>0</v>
      </c>
      <c r="AZ236" s="47">
        <f>IFERROR(PIMExport!AZ234*1,IFERROR(SUBSTITUTE(PIMExport!AZ234,".",",")*1,PIMExport!AZ234))</f>
        <v>10100</v>
      </c>
      <c r="BA236" s="47">
        <f>IFERROR(PIMExport!BA234*1,IFERROR(SUBSTITUTE(PIMExport!BA234,".",",")*1,PIMExport!BA234))</f>
        <v>0</v>
      </c>
      <c r="BB236" s="47">
        <f>IFERROR(PIMExport!BB234*1,IFERROR(SUBSTITUTE(PIMExport!BB234,".",",")*1,PIMExport!BB234))</f>
        <v>0</v>
      </c>
      <c r="BC236" s="47">
        <f>IFERROR(PIMExport!BC234*1,IFERROR(SUBSTITUTE(PIMExport!BC234,".",",")*1,PIMExport!BC234))</f>
        <v>0</v>
      </c>
      <c r="BD236" s="47">
        <f>IFERROR(PIMExport!BD234*1,IFERROR(SUBSTITUTE(PIMExport!BD234,".",",")*1,PIMExport!BD234))</f>
        <v>0</v>
      </c>
      <c r="BE236" s="47">
        <f>IFERROR(PIMExport!BE234*1,IFERROR(SUBSTITUTE(PIMExport!BE234,".",",")*1,PIMExport!BE234))</f>
        <v>0</v>
      </c>
      <c r="BF236" s="47">
        <f>IFERROR(PIMExport!BF234*1,IFERROR(SUBSTITUTE(PIMExport!BF234,".",",")*1,PIMExport!BF234))</f>
        <v>67</v>
      </c>
      <c r="BG236" s="47">
        <f>IFERROR(PIMExport!BG234*1,IFERROR(SUBSTITUTE(PIMExport!BG234,".",",")*1,PIMExport!BG234))</f>
        <v>248</v>
      </c>
      <c r="BH236" s="47">
        <f>IFERROR(PIMExport!BH234*1,IFERROR(SUBSTITUTE(PIMExport!BH234,".",",")*1,PIMExport!BH234))</f>
        <v>0</v>
      </c>
      <c r="BI236" s="47">
        <f>IFERROR(PIMExport!BI234*1,IFERROR(SUBSTITUTE(PIMExport!BI234,".",",")*1,PIMExport!BI234))</f>
        <v>0</v>
      </c>
      <c r="BJ236" s="47">
        <f>IFERROR(PIMExport!BJ234*1,IFERROR(SUBSTITUTE(PIMExport!BJ234,".",",")*1,PIMExport!BJ234))</f>
        <v>0</v>
      </c>
      <c r="BK236" s="47">
        <f>IFERROR(PIMExport!BK234*1,IFERROR(SUBSTITUTE(PIMExport!BK234,".",",")*1,PIMExport!BK234))</f>
        <v>0</v>
      </c>
      <c r="BL236" s="47">
        <f>IFERROR(PIMExport!BL234*1,IFERROR(SUBSTITUTE(PIMExport!BL234,".",",")*1,PIMExport!BL234))</f>
        <v>0</v>
      </c>
      <c r="BM236" s="47">
        <f>IFERROR(PIMExport!BM234*1,IFERROR(SUBSTITUTE(PIMExport!BM234,".",",")*1,PIMExport!BM234))</f>
        <v>0</v>
      </c>
      <c r="BN236" s="47">
        <f>IFERROR(PIMExport!BN234*1,IFERROR(SUBSTITUTE(PIMExport!BN234,".",",")*1,PIMExport!BN234))</f>
        <v>0</v>
      </c>
      <c r="BO236" s="47">
        <f>IFERROR(PIMExport!BO234*1,IFERROR(SUBSTITUTE(PIMExport!BO234,".",",")*1,PIMExport!BO234))</f>
        <v>0</v>
      </c>
      <c r="BP236" s="47">
        <f>IFERROR(PIMExport!BP234*1,IFERROR(SUBSTITUTE(PIMExport!BP234,".",",")*1,PIMExport!BP234))</f>
        <v>0</v>
      </c>
      <c r="BQ236" s="47">
        <f>IFERROR(PIMExport!BQ234*1,IFERROR(SUBSTITUTE(PIMExport!BQ234,".",",")*1,PIMExport!BQ234))</f>
        <v>0</v>
      </c>
      <c r="BR236" s="47">
        <f>IFERROR(PIMExport!BR234*1,IFERROR(SUBSTITUTE(PIMExport!BR234,".",",")*1,PIMExport!BR234))</f>
        <v>0</v>
      </c>
      <c r="BS236" s="47">
        <f>IFERROR(PIMExport!BS234*1,IFERROR(SUBSTITUTE(PIMExport!BS234,".",",")*1,PIMExport!BS234))</f>
        <v>0</v>
      </c>
      <c r="BT236" s="47">
        <f>IFERROR(PIMExport!BT234*1,IFERROR(SUBSTITUTE(PIMExport!BT234,".",",")*1,PIMExport!BT234))</f>
        <v>0</v>
      </c>
      <c r="BU236" s="47">
        <f>IFERROR(PIMExport!BU234*1,IFERROR(SUBSTITUTE(PIMExport!BU234,".",",")*1,PIMExport!BU234))</f>
        <v>0</v>
      </c>
      <c r="BV236" s="47">
        <f>IFERROR(PIMExport!BV234*1,IFERROR(SUBSTITUTE(PIMExport!BV234,".",",")*1,PIMExport!BV234))</f>
        <v>0</v>
      </c>
      <c r="BW236" s="47">
        <f>IFERROR(PIMExport!BW234*1,IFERROR(SUBSTITUTE(PIMExport!BW234,".",",")*1,PIMExport!BW234))</f>
        <v>0</v>
      </c>
      <c r="BX236" s="47">
        <f>IFERROR(PIMExport!BX234*1,IFERROR(SUBSTITUTE(PIMExport!BX234,".",",")*1,PIMExport!BX234))</f>
        <v>0</v>
      </c>
      <c r="BY236" s="47">
        <f>IFERROR(PIMExport!BY234*1,IFERROR(SUBSTITUTE(PIMExport!BY234,".",",")*1,PIMExport!BY234))</f>
        <v>0</v>
      </c>
      <c r="BZ236" s="47">
        <f>IFERROR(PIMExport!BZ234*1,IFERROR(SUBSTITUTE(PIMExport!BZ234,".",",")*1,PIMExport!BZ234))</f>
        <v>0</v>
      </c>
      <c r="CA236" s="47">
        <f>IFERROR(PIMExport!CA234*1,IFERROR(SUBSTITUTE(PIMExport!CA234,".",",")*1,PIMExport!CA234))</f>
        <v>0</v>
      </c>
      <c r="CB236" s="47">
        <f>IFERROR(PIMExport!CB234*1,IFERROR(SUBSTITUTE(PIMExport!CB234,".",",")*1,PIMExport!CB234))</f>
        <v>0</v>
      </c>
      <c r="CC236" s="47">
        <f>IFERROR(PIMExport!CC234*1,IFERROR(SUBSTITUTE(PIMExport!CC234,".",",")*1,PIMExport!CC234))</f>
        <v>0</v>
      </c>
      <c r="CD236" s="47">
        <f>IFERROR(PIMExport!CD234*1,IFERROR(SUBSTITUTE(PIMExport!CD234,".",",")*1,PIMExport!CD234))</f>
        <v>0</v>
      </c>
      <c r="CE236" s="47">
        <f>IFERROR(PIMExport!CE234*1,IFERROR(SUBSTITUTE(PIMExport!CE234,".",",")*1,PIMExport!CE234))</f>
        <v>0</v>
      </c>
      <c r="CF236" s="47">
        <f>IFERROR(PIMExport!CF234*1,IFERROR(SUBSTITUTE(PIMExport!CF234,".",",")*1,PIMExport!CF234))</f>
        <v>0</v>
      </c>
      <c r="CG236" s="47">
        <f>IFERROR(PIMExport!CG234*1,IFERROR(SUBSTITUTE(PIMExport!CG234,".",",")*1,PIMExport!CG234))</f>
        <v>0</v>
      </c>
      <c r="CH236" s="47">
        <f>IFERROR(PIMExport!CH234*1,IFERROR(SUBSTITUTE(PIMExport!CH234,".",",")*1,PIMExport!CH234))</f>
        <v>0</v>
      </c>
      <c r="CI236" s="47">
        <f>IFERROR(PIMExport!CI234*1,IFERROR(SUBSTITUTE(PIMExport!CI234,".",",")*1,PIMExport!CI234))</f>
        <v>0</v>
      </c>
      <c r="CJ236" s="47">
        <f>IFERROR(PIMExport!CJ234*1,IFERROR(SUBSTITUTE(PIMExport!CJ234,".",",")*1,PIMExport!CJ234))</f>
        <v>0</v>
      </c>
      <c r="CK236" s="47">
        <f>IFERROR(PIMExport!CK234*1,IFERROR(SUBSTITUTE(PIMExport!CK234,".",",")*1,PIMExport!CK234))</f>
        <v>0</v>
      </c>
      <c r="CL236" s="47">
        <f>IFERROR(PIMExport!CL234*1,IFERROR(SUBSTITUTE(PIMExport!CL234,".",",")*1,PIMExport!CL234))</f>
        <v>0</v>
      </c>
      <c r="CM236" s="47">
        <f>IFERROR(PIMExport!CM234*1,IFERROR(SUBSTITUTE(PIMExport!CM234,".",",")*1,PIMExport!CM234))</f>
        <v>0</v>
      </c>
      <c r="CN236" s="47">
        <f>IFERROR(PIMExport!CN234*1,IFERROR(SUBSTITUTE(PIMExport!CN234,".",",")*1,PIMExport!CN234))</f>
        <v>0</v>
      </c>
      <c r="CO236" s="47">
        <f>IFERROR(PIMExport!CO234*1,IFERROR(SUBSTITUTE(PIMExport!CO234,".",",")*1,PIMExport!CO234))</f>
        <v>0</v>
      </c>
      <c r="CP236" s="47">
        <f>IFERROR(PIMExport!CP234*1,IFERROR(SUBSTITUTE(PIMExport!CP234,".",",")*1,PIMExport!CP234))</f>
        <v>0</v>
      </c>
      <c r="CQ236" s="47">
        <f>IFERROR(PIMExport!CQ234*1,IFERROR(SUBSTITUTE(PIMExport!CQ234,".",",")*1,PIMExport!CQ234))</f>
        <v>0</v>
      </c>
      <c r="CR236" s="47">
        <f>IFERROR(PIMExport!CR234*1,IFERROR(SUBSTITUTE(PIMExport!CR234,".",",")*1,PIMExport!CR234))</f>
        <v>0</v>
      </c>
      <c r="CS236" s="47">
        <f>IFERROR(PIMExport!CS234*1,IFERROR(SUBSTITUTE(PIMExport!CS234,".",",")*1,PIMExport!CS234))</f>
        <v>0</v>
      </c>
      <c r="CT236" s="47">
        <f>IFERROR(PIMExport!CT234*1,IFERROR(SUBSTITUTE(PIMExport!CT234,".",",")*1,PIMExport!CT234))</f>
        <v>0</v>
      </c>
      <c r="CU236" s="47">
        <f>IFERROR(PIMExport!CU234*1,IFERROR(SUBSTITUTE(PIMExport!CU234,".",",")*1,PIMExport!CU234))</f>
        <v>20</v>
      </c>
      <c r="CV236" s="47">
        <f>IFERROR(PIMExport!CV234*1,IFERROR(SUBSTITUTE(PIMExport!CV234,".",",")*1,PIMExport!CV234))</f>
        <v>1900</v>
      </c>
      <c r="CW236" s="47">
        <f>IFERROR(PIMExport!CW234*1,IFERROR(SUBSTITUTE(PIMExport!CW234,".",",")*1,PIMExport!CW234))</f>
        <v>4.1E-5</v>
      </c>
      <c r="CX236" s="47">
        <f>IFERROR(PIMExport!CX234*1,IFERROR(SUBSTITUTE(PIMExport!CX234,".",",")*1,PIMExport!CX234))</f>
        <v>0</v>
      </c>
      <c r="CY236" s="47">
        <f>IFERROR(PIMExport!CY234*1,IFERROR(SUBSTITUTE(PIMExport!CY234,".",",")*1,PIMExport!CY234))</f>
        <v>0</v>
      </c>
      <c r="CZ236" s="47">
        <f>IFERROR(PIMExport!CZ234*1,IFERROR(SUBSTITUTE(PIMExport!CZ234,".",",")*1,PIMExport!CZ234))</f>
        <v>10100</v>
      </c>
      <c r="DA236" s="47">
        <f>IFERROR(PIMExport!DA234*1,IFERROR(SUBSTITUTE(PIMExport!DA234,".",",")*1,PIMExport!DA234))</f>
        <v>200</v>
      </c>
      <c r="DB236" s="47">
        <f>IFERROR(PIMExport!DB234*1,IFERROR(SUBSTITUTE(PIMExport!DB234,".",",")*1,PIMExport!DB234))</f>
        <v>0</v>
      </c>
      <c r="DC236" s="47">
        <f>IFERROR(PIMExport!DC234*1,IFERROR(SUBSTITUTE(PIMExport!DC234,".",",")*1,PIMExport!DC234))</f>
        <v>14.29</v>
      </c>
      <c r="DD236" s="47">
        <f>IFERROR(PIMExport!DD234*1,IFERROR(SUBSTITUTE(PIMExport!DD234,".",",")*1,PIMExport!DD234))</f>
        <v>1</v>
      </c>
      <c r="DE236" s="47">
        <f>IFERROR(PIMExport!DE234*1,IFERROR(SUBSTITUTE(PIMExport!DE234,".",",")*1,PIMExport!DE234))</f>
        <v>0</v>
      </c>
      <c r="DF236" s="47">
        <f>IFERROR(PIMExport!DF234*1,IFERROR(SUBSTITUTE(PIMExport!DF234,".",",")*1,PIMExport!DF234))</f>
        <v>0</v>
      </c>
      <c r="DG236" s="47">
        <f>IFERROR(PIMExport!DG234*1,IFERROR(SUBSTITUTE(PIMExport!DG234,".",",")*1,PIMExport!DG234))</f>
        <v>0</v>
      </c>
      <c r="DH236" s="47" t="str">
        <f>IFERROR(PIMExport!DH234*1,IFERROR(SUBSTITUTE(PIMExport!DH234,".",",")*1,PIMExport!DH234))</f>
        <v>Equal to or better than 0.100 mm</v>
      </c>
      <c r="DI236" s="47">
        <f>IFERROR(PIMExport!DI234*1,IFERROR(SUBSTITUTE(PIMExport!DI234,".",",")*1,PIMExport!DI234))</f>
        <v>0</v>
      </c>
      <c r="DJ236" s="47" t="str">
        <f>IFERROR(PIMExport!DJ234*1,IFERROR(SUBSTITUTE(PIMExport!DJ234,".",",")*1,PIMExport!DJ234))</f>
        <v>58 x 55 mm</v>
      </c>
      <c r="DK236" s="47" t="str">
        <f>IFERROR(PIMExport!DK234*1,IFERROR(SUBSTITUTE(PIMExport!DK234,".",",")*1,PIMExport!DK234))</f>
        <v>16 mm</v>
      </c>
      <c r="DL236" s="47">
        <f>IFERROR(PIMExport!DL234*1,IFERROR(SUBSTITUTE(PIMExport!DL234,".",",")*1,PIMExport!DL234))</f>
        <v>384</v>
      </c>
      <c r="DM236" s="47">
        <f>IFERROR(PIMExport!DM234*1,IFERROR(SUBSTITUTE(PIMExport!DM234,".",",")*1,PIMExport!DM234))</f>
        <v>3248</v>
      </c>
      <c r="DN236" s="47">
        <f>IFERROR(PIMExport!DN234*1,IFERROR(SUBSTITUTE(PIMExport!DN234,".",",")*1,PIMExport!DN234))</f>
        <v>0</v>
      </c>
      <c r="DO236" s="47">
        <f>IFERROR(PIMExport!DO234*1,IFERROR(SUBSTITUTE(PIMExport!DO234,".",",")*1,PIMExport!DO234))</f>
        <v>0</v>
      </c>
    </row>
    <row r="237" spans="1:119">
      <c r="A237" s="47" t="str">
        <f>IFERROR(PIMExport!A235*1,IFERROR(SUBSTITUTE(PIMExport!A235,".",",")*1,PIMExport!A235))</f>
        <v>MG06S10Z200_D</v>
      </c>
      <c r="B237" s="47" t="str">
        <f>IFERROR(PIMExport!B235*1,IFERROR(SUBSTITUTE(PIMExport!B235,".",",")*1,PIMExport!B235))</f>
        <v>BallScrew</v>
      </c>
      <c r="C237" s="47" t="str">
        <f>IFERROR(PIMExport!C235*1,IFERROR(SUBSTITUTE(PIMExport!C235,".",",")*1,PIMExport!C235))</f>
        <v>Prism Guide</v>
      </c>
      <c r="D237" s="47">
        <f>IFERROR(PIMExport!D235*1,IFERROR(SUBSTITUTE(PIMExport!D235,".",",")*1,PIMExport!D235))</f>
        <v>2340</v>
      </c>
      <c r="E237" s="47">
        <f>IFERROR(PIMExport!E235*1,IFERROR(SUBSTITUTE(PIMExport!E235,".",",")*1,PIMExport!E235))</f>
        <v>1.2</v>
      </c>
      <c r="F237" s="47">
        <f>IFERROR(PIMExport!F235*1,IFERROR(SUBSTITUTE(PIMExport!F235,".",",")*1,PIMExport!F235))</f>
        <v>1.88</v>
      </c>
      <c r="G237" s="47">
        <f>IFERROR(PIMExport!G235*1,IFERROR(SUBSTITUTE(PIMExport!G235,".",",")*1,PIMExport!G235))</f>
        <v>3.06</v>
      </c>
      <c r="H237" s="47">
        <f>IFERROR(PIMExport!H235*1,IFERROR(SUBSTITUTE(PIMExport!H235,".",",")*1,PIMExport!H235))</f>
        <v>0.44</v>
      </c>
      <c r="I237" s="47">
        <f>IFERROR(PIMExport!I235*1,IFERROR(SUBSTITUTE(PIMExport!I235,".",",")*1,PIMExport!I235))</f>
        <v>200</v>
      </c>
      <c r="J237" s="47">
        <f>IFERROR(PIMExport!J235*1,IFERROR(SUBSTITUTE(PIMExport!J235,".",",")*1,PIMExport!J235))</f>
        <v>44</v>
      </c>
      <c r="K237" s="47">
        <f>IFERROR(PIMExport!K235*1,IFERROR(SUBSTITUTE(PIMExport!K235,".",",")*1,PIMExport!K235))</f>
        <v>41.5</v>
      </c>
      <c r="L237" s="47">
        <f>IFERROR(PIMExport!L235*1,IFERROR(SUBSTITUTE(PIMExport!L235,".",",")*1,PIMExport!L235))</f>
        <v>6.4999999999999996E-6</v>
      </c>
      <c r="M237" s="47">
        <f>IFERROR(PIMExport!M235*1,IFERROR(SUBSTITUTE(PIMExport!M235,".",",")*1,PIMExport!M235))</f>
        <v>0.9</v>
      </c>
      <c r="N237" s="47">
        <f>IFERROR(PIMExport!N235*1,IFERROR(SUBSTITUTE(PIMExport!N235,".",",")*1,PIMExport!N235))</f>
        <v>99999</v>
      </c>
      <c r="O237" s="47">
        <f>IFERROR(PIMExport!O235*1,IFERROR(SUBSTITUTE(PIMExport!O235,".",",")*1,PIMExport!O235))</f>
        <v>99999</v>
      </c>
      <c r="P237" s="47">
        <f>IFERROR(PIMExport!P235*1,IFERROR(SUBSTITUTE(PIMExport!P235,".",",")*1,PIMExport!P235))</f>
        <v>500</v>
      </c>
      <c r="Q237" s="47">
        <f>IFERROR(PIMExport!Q235*1,IFERROR(SUBSTITUTE(PIMExport!Q235,".",",")*1,PIMExport!Q235))</f>
        <v>0.27</v>
      </c>
      <c r="R237" s="47">
        <f>IFERROR(PIMExport!R235*1,IFERROR(SUBSTITUTE(PIMExport!R235,".",",")*1,PIMExport!R235))</f>
        <v>0.27</v>
      </c>
      <c r="S237" s="47">
        <f>IFERROR(PIMExport!S235*1,IFERROR(SUBSTITUTE(PIMExport!S235,".",",")*1,PIMExport!S235))</f>
        <v>0.27</v>
      </c>
      <c r="T237" s="47">
        <f>IFERROR(PIMExport!T235*1,IFERROR(SUBSTITUTE(PIMExport!T235,".",",")*1,PIMExport!T235))</f>
        <v>35</v>
      </c>
      <c r="U237" s="47">
        <f>IFERROR(PIMExport!U235*1,IFERROR(SUBSTITUTE(PIMExport!U235,".",",")*1,PIMExport!U235))</f>
        <v>0.21213000000000001</v>
      </c>
      <c r="V237" s="47">
        <f>IFERROR(PIMExport!V235*1,IFERROR(SUBSTITUTE(PIMExport!V235,".",",")*1,PIMExport!V235))</f>
        <v>0</v>
      </c>
      <c r="W237" s="47">
        <f>IFERROR(PIMExport!W235*1,IFERROR(SUBSTITUTE(PIMExport!W235,".",",")*1,PIMExport!W235))</f>
        <v>0</v>
      </c>
      <c r="X237" s="47">
        <f>IFERROR(PIMExport!X235*1,IFERROR(SUBSTITUTE(PIMExport!X235,".",",")*1,PIMExport!X235))</f>
        <v>0</v>
      </c>
      <c r="Y237" s="47">
        <f>IFERROR(PIMExport!Y235*1,IFERROR(SUBSTITUTE(PIMExport!Y235,".",",")*1,PIMExport!Y235))</f>
        <v>1000</v>
      </c>
      <c r="Z237" s="47">
        <f>IFERROR(PIMExport!Z235*1,IFERROR(SUBSTITUTE(PIMExport!Z235,".",",")*1,PIMExport!Z235))</f>
        <v>0</v>
      </c>
      <c r="AA237" s="47">
        <f>IFERROR(PIMExport!AA235*1,IFERROR(SUBSTITUTE(PIMExport!AA235,".",",")*1,PIMExport!AA235))</f>
        <v>0</v>
      </c>
      <c r="AB237" s="47">
        <f>IFERROR(PIMExport!AB235*1,IFERROR(SUBSTITUTE(PIMExport!AB235,".",",")*1,PIMExport!AB235))</f>
        <v>0</v>
      </c>
      <c r="AC237" s="47">
        <f>IFERROR(PIMExport!AC235*1,IFERROR(SUBSTITUTE(PIMExport!AC235,".",",")*1,PIMExport!AC235))</f>
        <v>0</v>
      </c>
      <c r="AD237" s="47">
        <f>IFERROR(PIMExport!AD235*1,IFERROR(SUBSTITUTE(PIMExport!AD235,".",",")*1,PIMExport!AD235))</f>
        <v>0</v>
      </c>
      <c r="AE237" s="47">
        <f>IFERROR(PIMExport!AE235*1,IFERROR(SUBSTITUTE(PIMExport!AE235,".",",")*1,PIMExport!AE235))</f>
        <v>400</v>
      </c>
      <c r="AF237" s="47">
        <f>IFERROR(PIMExport!AF235*1,IFERROR(SUBSTITUTE(PIMExport!AF235,".",",")*1,PIMExport!AF235))</f>
        <v>400</v>
      </c>
      <c r="AG237" s="47">
        <f>IFERROR(PIMExport!AG235*1,IFERROR(SUBSTITUTE(PIMExport!AG235,".",",")*1,PIMExport!AG235))</f>
        <v>9</v>
      </c>
      <c r="AH237" s="47">
        <f>IFERROR(PIMExport!AH235*1,IFERROR(SUBSTITUTE(PIMExport!AH235,".",",")*1,PIMExport!AH235))</f>
        <v>0</v>
      </c>
      <c r="AI237" s="47">
        <f>IFERROR(PIMExport!AI235*1,IFERROR(SUBSTITUTE(PIMExport!AI235,".",",")*1,PIMExport!AI235))</f>
        <v>0</v>
      </c>
      <c r="AJ237" s="47">
        <f>IFERROR(PIMExport!AJ235*1,IFERROR(SUBSTITUTE(PIMExport!AJ235,".",",")*1,PIMExport!AJ235))</f>
        <v>0.3</v>
      </c>
      <c r="AK237" s="47">
        <f>IFERROR(PIMExport!AK235*1,IFERROR(SUBSTITUTE(PIMExport!AK235,".",",")*1,PIMExport!AK235))</f>
        <v>0.3</v>
      </c>
      <c r="AL237" s="47">
        <f>IFERROR(PIMExport!AL235*1,IFERROR(SUBSTITUTE(PIMExport!AL235,".",",")*1,PIMExport!AL235))</f>
        <v>0.5</v>
      </c>
      <c r="AM237" s="47">
        <f>IFERROR(PIMExport!AM235*1,IFERROR(SUBSTITUTE(PIMExport!AM235,".",",")*1,PIMExport!AM235))</f>
        <v>8</v>
      </c>
      <c r="AN237" s="47">
        <f>IFERROR(PIMExport!AN235*1,IFERROR(SUBSTITUTE(PIMExport!AN235,".",",")*1,PIMExport!AN235))</f>
        <v>2</v>
      </c>
      <c r="AO237" s="47">
        <f>IFERROR(PIMExport!AO235*1,IFERROR(SUBSTITUTE(PIMExport!AO235,".",",")*1,PIMExport!AO235))</f>
        <v>4700</v>
      </c>
      <c r="AP237" s="47">
        <f>IFERROR(PIMExport!AP235*1,IFERROR(SUBSTITUTE(PIMExport!AP235,".",",")*1,PIMExport!AP235))</f>
        <v>0</v>
      </c>
      <c r="AQ237" s="47">
        <f>IFERROR(PIMExport!AQ235*1,IFERROR(SUBSTITUTE(PIMExport!AQ235,".",",")*1,PIMExport!AQ235))</f>
        <v>0</v>
      </c>
      <c r="AR237" s="47">
        <f>IFERROR(PIMExport!AR235*1,IFERROR(SUBSTITUTE(PIMExport!AR235,".",",")*1,PIMExport!AR235))</f>
        <v>0</v>
      </c>
      <c r="AS237" s="47">
        <f>IFERROR(PIMExport!AS235*1,IFERROR(SUBSTITUTE(PIMExport!AS235,".",",")*1,PIMExport!AS235))</f>
        <v>0</v>
      </c>
      <c r="AT237" s="47">
        <f>IFERROR(PIMExport!AT235*1,IFERROR(SUBSTITUTE(PIMExport!AT235,".",",")*1,PIMExport!AT235))</f>
        <v>0</v>
      </c>
      <c r="AU237" s="47">
        <f>IFERROR(PIMExport!AU235*1,IFERROR(SUBSTITUTE(PIMExport!AU235,".",",")*1,PIMExport!AU235))</f>
        <v>0</v>
      </c>
      <c r="AV237" s="47">
        <f>IFERROR(PIMExport!AV235*1,IFERROR(SUBSTITUTE(PIMExport!AV235,".",",")*1,PIMExport!AV235))</f>
        <v>0</v>
      </c>
      <c r="AW237" s="47">
        <f>IFERROR(PIMExport!AW235*1,IFERROR(SUBSTITUTE(PIMExport!AW235,".",",")*1,PIMExport!AW235))</f>
        <v>0</v>
      </c>
      <c r="AX237" s="47">
        <f>IFERROR(PIMExport!AX235*1,IFERROR(SUBSTITUTE(PIMExport!AX235,".",",")*1,PIMExport!AX235))</f>
        <v>0</v>
      </c>
      <c r="AY237" s="47">
        <f>IFERROR(PIMExport!AY235*1,IFERROR(SUBSTITUTE(PIMExport!AY235,".",",")*1,PIMExport!AY235))</f>
        <v>0</v>
      </c>
      <c r="AZ237" s="47">
        <f>IFERROR(PIMExport!AZ235*1,IFERROR(SUBSTITUTE(PIMExport!AZ235,".",",")*1,PIMExport!AZ235))</f>
        <v>10100</v>
      </c>
      <c r="BA237" s="47">
        <f>IFERROR(PIMExport!BA235*1,IFERROR(SUBSTITUTE(PIMExport!BA235,".",",")*1,PIMExport!BA235))</f>
        <v>0</v>
      </c>
      <c r="BB237" s="47">
        <f>IFERROR(PIMExport!BB235*1,IFERROR(SUBSTITUTE(PIMExport!BB235,".",",")*1,PIMExport!BB235))</f>
        <v>0</v>
      </c>
      <c r="BC237" s="47">
        <f>IFERROR(PIMExport!BC235*1,IFERROR(SUBSTITUTE(PIMExport!BC235,".",",")*1,PIMExport!BC235))</f>
        <v>0</v>
      </c>
      <c r="BD237" s="47">
        <f>IFERROR(PIMExport!BD235*1,IFERROR(SUBSTITUTE(PIMExport!BD235,".",",")*1,PIMExport!BD235))</f>
        <v>0</v>
      </c>
      <c r="BE237" s="47">
        <f>IFERROR(PIMExport!BE235*1,IFERROR(SUBSTITUTE(PIMExport!BE235,".",",")*1,PIMExport!BE235))</f>
        <v>0</v>
      </c>
      <c r="BF237" s="47">
        <f>IFERROR(PIMExport!BF235*1,IFERROR(SUBSTITUTE(PIMExport!BF235,".",",")*1,PIMExport!BF235))</f>
        <v>67</v>
      </c>
      <c r="BG237" s="47">
        <f>IFERROR(PIMExport!BG235*1,IFERROR(SUBSTITUTE(PIMExport!BG235,".",",")*1,PIMExport!BG235))</f>
        <v>350</v>
      </c>
      <c r="BH237" s="47">
        <f>IFERROR(PIMExport!BH235*1,IFERROR(SUBSTITUTE(PIMExport!BH235,".",",")*1,PIMExport!BH235))</f>
        <v>0</v>
      </c>
      <c r="BI237" s="47">
        <f>IFERROR(PIMExport!BI235*1,IFERROR(SUBSTITUTE(PIMExport!BI235,".",",")*1,PIMExport!BI235))</f>
        <v>0</v>
      </c>
      <c r="BJ237" s="47">
        <f>IFERROR(PIMExport!BJ235*1,IFERROR(SUBSTITUTE(PIMExport!BJ235,".",",")*1,PIMExport!BJ235))</f>
        <v>0</v>
      </c>
      <c r="BK237" s="47">
        <f>IFERROR(PIMExport!BK235*1,IFERROR(SUBSTITUTE(PIMExport!BK235,".",",")*1,PIMExport!BK235))</f>
        <v>0</v>
      </c>
      <c r="BL237" s="47">
        <f>IFERROR(PIMExport!BL235*1,IFERROR(SUBSTITUTE(PIMExport!BL235,".",",")*1,PIMExport!BL235))</f>
        <v>0</v>
      </c>
      <c r="BM237" s="47">
        <f>IFERROR(PIMExport!BM235*1,IFERROR(SUBSTITUTE(PIMExport!BM235,".",",")*1,PIMExport!BM235))</f>
        <v>0</v>
      </c>
      <c r="BN237" s="47">
        <f>IFERROR(PIMExport!BN235*1,IFERROR(SUBSTITUTE(PIMExport!BN235,".",",")*1,PIMExport!BN235))</f>
        <v>0</v>
      </c>
      <c r="BO237" s="47">
        <f>IFERROR(PIMExport!BO235*1,IFERROR(SUBSTITUTE(PIMExport!BO235,".",",")*1,PIMExport!BO235))</f>
        <v>0</v>
      </c>
      <c r="BP237" s="47">
        <f>IFERROR(PIMExport!BP235*1,IFERROR(SUBSTITUTE(PIMExport!BP235,".",",")*1,PIMExport!BP235))</f>
        <v>0</v>
      </c>
      <c r="BQ237" s="47">
        <f>IFERROR(PIMExport!BQ235*1,IFERROR(SUBSTITUTE(PIMExport!BQ235,".",",")*1,PIMExport!BQ235))</f>
        <v>0</v>
      </c>
      <c r="BR237" s="47">
        <f>IFERROR(PIMExport!BR235*1,IFERROR(SUBSTITUTE(PIMExport!BR235,".",",")*1,PIMExport!BR235))</f>
        <v>0</v>
      </c>
      <c r="BS237" s="47">
        <f>IFERROR(PIMExport!BS235*1,IFERROR(SUBSTITUTE(PIMExport!BS235,".",",")*1,PIMExport!BS235))</f>
        <v>0</v>
      </c>
      <c r="BT237" s="47">
        <f>IFERROR(PIMExport!BT235*1,IFERROR(SUBSTITUTE(PIMExport!BT235,".",",")*1,PIMExport!BT235))</f>
        <v>0</v>
      </c>
      <c r="BU237" s="47">
        <f>IFERROR(PIMExport!BU235*1,IFERROR(SUBSTITUTE(PIMExport!BU235,".",",")*1,PIMExport!BU235))</f>
        <v>0</v>
      </c>
      <c r="BV237" s="47">
        <f>IFERROR(PIMExport!BV235*1,IFERROR(SUBSTITUTE(PIMExport!BV235,".",",")*1,PIMExport!BV235))</f>
        <v>0</v>
      </c>
      <c r="BW237" s="47">
        <f>IFERROR(PIMExport!BW235*1,IFERROR(SUBSTITUTE(PIMExport!BW235,".",",")*1,PIMExport!BW235))</f>
        <v>0</v>
      </c>
      <c r="BX237" s="47">
        <f>IFERROR(PIMExport!BX235*1,IFERROR(SUBSTITUTE(PIMExport!BX235,".",",")*1,PIMExport!BX235))</f>
        <v>0</v>
      </c>
      <c r="BY237" s="47">
        <f>IFERROR(PIMExport!BY235*1,IFERROR(SUBSTITUTE(PIMExport!BY235,".",",")*1,PIMExport!BY235))</f>
        <v>0</v>
      </c>
      <c r="BZ237" s="47">
        <f>IFERROR(PIMExport!BZ235*1,IFERROR(SUBSTITUTE(PIMExport!BZ235,".",",")*1,PIMExport!BZ235))</f>
        <v>0</v>
      </c>
      <c r="CA237" s="47">
        <f>IFERROR(PIMExport!CA235*1,IFERROR(SUBSTITUTE(PIMExport!CA235,".",",")*1,PIMExport!CA235))</f>
        <v>0</v>
      </c>
      <c r="CB237" s="47">
        <f>IFERROR(PIMExport!CB235*1,IFERROR(SUBSTITUTE(PIMExport!CB235,".",",")*1,PIMExport!CB235))</f>
        <v>0</v>
      </c>
      <c r="CC237" s="47">
        <f>IFERROR(PIMExport!CC235*1,IFERROR(SUBSTITUTE(PIMExport!CC235,".",",")*1,PIMExport!CC235))</f>
        <v>0</v>
      </c>
      <c r="CD237" s="47">
        <f>IFERROR(PIMExport!CD235*1,IFERROR(SUBSTITUTE(PIMExport!CD235,".",",")*1,PIMExport!CD235))</f>
        <v>0</v>
      </c>
      <c r="CE237" s="47">
        <f>IFERROR(PIMExport!CE235*1,IFERROR(SUBSTITUTE(PIMExport!CE235,".",",")*1,PIMExport!CE235))</f>
        <v>0</v>
      </c>
      <c r="CF237" s="47">
        <f>IFERROR(PIMExport!CF235*1,IFERROR(SUBSTITUTE(PIMExport!CF235,".",",")*1,PIMExport!CF235))</f>
        <v>0</v>
      </c>
      <c r="CG237" s="47">
        <f>IFERROR(PIMExport!CG235*1,IFERROR(SUBSTITUTE(PIMExport!CG235,".",",")*1,PIMExport!CG235))</f>
        <v>0</v>
      </c>
      <c r="CH237" s="47">
        <f>IFERROR(PIMExport!CH235*1,IFERROR(SUBSTITUTE(PIMExport!CH235,".",",")*1,PIMExport!CH235))</f>
        <v>0</v>
      </c>
      <c r="CI237" s="47">
        <f>IFERROR(PIMExport!CI235*1,IFERROR(SUBSTITUTE(PIMExport!CI235,".",",")*1,PIMExport!CI235))</f>
        <v>0</v>
      </c>
      <c r="CJ237" s="47">
        <f>IFERROR(PIMExport!CJ235*1,IFERROR(SUBSTITUTE(PIMExport!CJ235,".",",")*1,PIMExport!CJ235))</f>
        <v>0</v>
      </c>
      <c r="CK237" s="47">
        <f>IFERROR(PIMExport!CK235*1,IFERROR(SUBSTITUTE(PIMExport!CK235,".",",")*1,PIMExport!CK235))</f>
        <v>0</v>
      </c>
      <c r="CL237" s="47">
        <f>IFERROR(PIMExport!CL235*1,IFERROR(SUBSTITUTE(PIMExport!CL235,".",",")*1,PIMExport!CL235))</f>
        <v>0</v>
      </c>
      <c r="CM237" s="47">
        <f>IFERROR(PIMExport!CM235*1,IFERROR(SUBSTITUTE(PIMExport!CM235,".",",")*1,PIMExport!CM235))</f>
        <v>0</v>
      </c>
      <c r="CN237" s="47">
        <f>IFERROR(PIMExport!CN235*1,IFERROR(SUBSTITUTE(PIMExport!CN235,".",",")*1,PIMExport!CN235))</f>
        <v>0</v>
      </c>
      <c r="CO237" s="47">
        <f>IFERROR(PIMExport!CO235*1,IFERROR(SUBSTITUTE(PIMExport!CO235,".",",")*1,PIMExport!CO235))</f>
        <v>0</v>
      </c>
      <c r="CP237" s="47">
        <f>IFERROR(PIMExport!CP235*1,IFERROR(SUBSTITUTE(PIMExport!CP235,".",",")*1,PIMExport!CP235))</f>
        <v>0</v>
      </c>
      <c r="CQ237" s="47">
        <f>IFERROR(PIMExport!CQ235*1,IFERROR(SUBSTITUTE(PIMExport!CQ235,".",",")*1,PIMExport!CQ235))</f>
        <v>0</v>
      </c>
      <c r="CR237" s="47">
        <f>IFERROR(PIMExport!CR235*1,IFERROR(SUBSTITUTE(PIMExport!CR235,".",",")*1,PIMExport!CR235))</f>
        <v>0</v>
      </c>
      <c r="CS237" s="47">
        <f>IFERROR(PIMExport!CS235*1,IFERROR(SUBSTITUTE(PIMExport!CS235,".",",")*1,PIMExport!CS235))</f>
        <v>0</v>
      </c>
      <c r="CT237" s="47">
        <f>IFERROR(PIMExport!CT235*1,IFERROR(SUBSTITUTE(PIMExport!CT235,".",",")*1,PIMExport!CT235))</f>
        <v>0</v>
      </c>
      <c r="CU237" s="47">
        <f>IFERROR(PIMExport!CU235*1,IFERROR(SUBSTITUTE(PIMExport!CU235,".",",")*1,PIMExport!CU235))</f>
        <v>10</v>
      </c>
      <c r="CV237" s="47">
        <f>IFERROR(PIMExport!CV235*1,IFERROR(SUBSTITUTE(PIMExport!CV235,".",",")*1,PIMExport!CV235))</f>
        <v>15400</v>
      </c>
      <c r="CW237" s="47">
        <f>IFERROR(PIMExport!CW235*1,IFERROR(SUBSTITUTE(PIMExport!CW235,".",",")*1,PIMExport!CW235))</f>
        <v>4.1E-5</v>
      </c>
      <c r="CX237" s="47">
        <f>IFERROR(PIMExport!CX235*1,IFERROR(SUBSTITUTE(PIMExport!CX235,".",",")*1,PIMExport!CX235))</f>
        <v>0</v>
      </c>
      <c r="CY237" s="47">
        <f>IFERROR(PIMExport!CY235*1,IFERROR(SUBSTITUTE(PIMExport!CY235,".",",")*1,PIMExport!CY235))</f>
        <v>0</v>
      </c>
      <c r="CZ237" s="47">
        <f>IFERROR(PIMExport!CZ235*1,IFERROR(SUBSTITUTE(PIMExport!CZ235,".",",")*1,PIMExport!CZ235))</f>
        <v>10100</v>
      </c>
      <c r="DA237" s="47">
        <f>IFERROR(PIMExport!DA235*1,IFERROR(SUBSTITUTE(PIMExport!DA235,".",",")*1,PIMExport!DA235))</f>
        <v>200</v>
      </c>
      <c r="DB237" s="47">
        <f>IFERROR(PIMExport!DB235*1,IFERROR(SUBSTITUTE(PIMExport!DB235,".",",")*1,PIMExport!DB235))</f>
        <v>0</v>
      </c>
      <c r="DC237" s="47">
        <f>IFERROR(PIMExport!DC235*1,IFERROR(SUBSTITUTE(PIMExport!DC235,".",",")*1,PIMExport!DC235))</f>
        <v>14.29</v>
      </c>
      <c r="DD237" s="47">
        <f>IFERROR(PIMExport!DD235*1,IFERROR(SUBSTITUTE(PIMExport!DD235,".",",")*1,PIMExport!DD235))</f>
        <v>2</v>
      </c>
      <c r="DE237" s="47">
        <f>IFERROR(PIMExport!DE235*1,IFERROR(SUBSTITUTE(PIMExport!DE235,".",",")*1,PIMExport!DE235))</f>
        <v>0</v>
      </c>
      <c r="DF237" s="47">
        <f>IFERROR(PIMExport!DF235*1,IFERROR(SUBSTITUTE(PIMExport!DF235,".",",")*1,PIMExport!DF235))</f>
        <v>0</v>
      </c>
      <c r="DG237" s="47">
        <f>IFERROR(PIMExport!DG235*1,IFERROR(SUBSTITUTE(PIMExport!DG235,".",",")*1,PIMExport!DG235))</f>
        <v>0</v>
      </c>
      <c r="DH237" s="47" t="str">
        <f>IFERROR(PIMExport!DH235*1,IFERROR(SUBSTITUTE(PIMExport!DH235,".",",")*1,PIMExport!DH235))</f>
        <v>Equal to or better than 0.100 mm</v>
      </c>
      <c r="DI237" s="47">
        <f>IFERROR(PIMExport!DI235*1,IFERROR(SUBSTITUTE(PIMExport!DI235,".",",")*1,PIMExport!DI235))</f>
        <v>0</v>
      </c>
      <c r="DJ237" s="47" t="str">
        <f>IFERROR(PIMExport!DJ235*1,IFERROR(SUBSTITUTE(PIMExport!DJ235,".",",")*1,PIMExport!DJ235))</f>
        <v>58 x 55 mm</v>
      </c>
      <c r="DK237" s="47" t="str">
        <f>IFERROR(PIMExport!DK235*1,IFERROR(SUBSTITUTE(PIMExport!DK235,".",",")*1,PIMExport!DK235))</f>
        <v>16 mm</v>
      </c>
      <c r="DL237" s="47">
        <f>IFERROR(PIMExport!DL235*1,IFERROR(SUBSTITUTE(PIMExport!DL235,".",",")*1,PIMExport!DL235))</f>
        <v>384</v>
      </c>
      <c r="DM237" s="47">
        <f>IFERROR(PIMExport!DM235*1,IFERROR(SUBSTITUTE(PIMExport!DM235,".",",")*1,PIMExport!DM235))</f>
        <v>3350</v>
      </c>
      <c r="DN237" s="47">
        <f>IFERROR(PIMExport!DN235*1,IFERROR(SUBSTITUTE(PIMExport!DN235,".",",")*1,PIMExport!DN235))</f>
        <v>0</v>
      </c>
      <c r="DO237" s="47">
        <f>IFERROR(PIMExport!DO235*1,IFERROR(SUBSTITUTE(PIMExport!DO235,".",",")*1,PIMExport!DO235))</f>
        <v>0</v>
      </c>
    </row>
    <row r="238" spans="1:119">
      <c r="A238" s="47" t="str">
        <f>IFERROR(PIMExport!A236*1,IFERROR(SUBSTITUTE(PIMExport!A236,".",",")*1,PIMExport!A236))</f>
        <v>MG06S10Z200_X</v>
      </c>
      <c r="B238" s="47" t="str">
        <f>IFERROR(PIMExport!B236*1,IFERROR(SUBSTITUTE(PIMExport!B236,".",",")*1,PIMExport!B236))</f>
        <v>BallScrew</v>
      </c>
      <c r="C238" s="47" t="str">
        <f>IFERROR(PIMExport!C236*1,IFERROR(SUBSTITUTE(PIMExport!C236,".",",")*1,PIMExport!C236))</f>
        <v>Prism Guide</v>
      </c>
      <c r="D238" s="47">
        <f>IFERROR(PIMExport!D236*1,IFERROR(SUBSTITUTE(PIMExport!D236,".",",")*1,PIMExport!D236))</f>
        <v>2512</v>
      </c>
      <c r="E238" s="47">
        <f>IFERROR(PIMExport!E236*1,IFERROR(SUBSTITUTE(PIMExport!E236,".",",")*1,PIMExport!E236))</f>
        <v>1.2</v>
      </c>
      <c r="F238" s="47">
        <f>IFERROR(PIMExport!F236*1,IFERROR(SUBSTITUTE(PIMExport!F236,".",",")*1,PIMExport!F236))</f>
        <v>0</v>
      </c>
      <c r="G238" s="47">
        <f>IFERROR(PIMExport!G236*1,IFERROR(SUBSTITUTE(PIMExport!G236,".",",")*1,PIMExport!G236))</f>
        <v>3.06</v>
      </c>
      <c r="H238" s="47">
        <f>IFERROR(PIMExport!H236*1,IFERROR(SUBSTITUTE(PIMExport!H236,".",",")*1,PIMExport!H236))</f>
        <v>0.44</v>
      </c>
      <c r="I238" s="47">
        <f>IFERROR(PIMExport!I236*1,IFERROR(SUBSTITUTE(PIMExport!I236,".",",")*1,PIMExport!I236))</f>
        <v>200</v>
      </c>
      <c r="J238" s="47">
        <f>IFERROR(PIMExport!J236*1,IFERROR(SUBSTITUTE(PIMExport!J236,".",",")*1,PIMExport!J236))</f>
        <v>44</v>
      </c>
      <c r="K238" s="47">
        <f>IFERROR(PIMExport!K236*1,IFERROR(SUBSTITUTE(PIMExport!K236,".",",")*1,PIMExport!K236))</f>
        <v>41.5</v>
      </c>
      <c r="L238" s="47">
        <f>IFERROR(PIMExport!L236*1,IFERROR(SUBSTITUTE(PIMExport!L236,".",",")*1,PIMExport!L236))</f>
        <v>6.4999999999999996E-6</v>
      </c>
      <c r="M238" s="47">
        <f>IFERROR(PIMExport!M236*1,IFERROR(SUBSTITUTE(PIMExport!M236,".",",")*1,PIMExport!M236))</f>
        <v>0.9</v>
      </c>
      <c r="N238" s="47">
        <f>IFERROR(PIMExport!N236*1,IFERROR(SUBSTITUTE(PIMExport!N236,".",",")*1,PIMExport!N236))</f>
        <v>99999</v>
      </c>
      <c r="O238" s="47">
        <f>IFERROR(PIMExport!O236*1,IFERROR(SUBSTITUTE(PIMExport!O236,".",",")*1,PIMExport!O236))</f>
        <v>99999</v>
      </c>
      <c r="P238" s="47">
        <f>IFERROR(PIMExport!P236*1,IFERROR(SUBSTITUTE(PIMExport!P236,".",",")*1,PIMExport!P236))</f>
        <v>500</v>
      </c>
      <c r="Q238" s="47">
        <f>IFERROR(PIMExport!Q236*1,IFERROR(SUBSTITUTE(PIMExport!Q236,".",",")*1,PIMExport!Q236))</f>
        <v>0.15</v>
      </c>
      <c r="R238" s="47">
        <f>IFERROR(PIMExport!R236*1,IFERROR(SUBSTITUTE(PIMExport!R236,".",",")*1,PIMExport!R236))</f>
        <v>0.15</v>
      </c>
      <c r="S238" s="47">
        <f>IFERROR(PIMExport!S236*1,IFERROR(SUBSTITUTE(PIMExport!S236,".",",")*1,PIMExport!S236))</f>
        <v>0.15</v>
      </c>
      <c r="T238" s="47">
        <f>IFERROR(PIMExport!T236*1,IFERROR(SUBSTITUTE(PIMExport!T236,".",",")*1,PIMExport!T236))</f>
        <v>35</v>
      </c>
      <c r="U238" s="47">
        <f>IFERROR(PIMExport!U236*1,IFERROR(SUBSTITUTE(PIMExport!U236,".",",")*1,PIMExport!U236))</f>
        <v>0.21213000000000001</v>
      </c>
      <c r="V238" s="47">
        <f>IFERROR(PIMExport!V236*1,IFERROR(SUBSTITUTE(PIMExport!V236,".",",")*1,PIMExport!V236))</f>
        <v>0</v>
      </c>
      <c r="W238" s="47">
        <f>IFERROR(PIMExport!W236*1,IFERROR(SUBSTITUTE(PIMExport!W236,".",",")*1,PIMExport!W236))</f>
        <v>0</v>
      </c>
      <c r="X238" s="47">
        <f>IFERROR(PIMExport!X236*1,IFERROR(SUBSTITUTE(PIMExport!X236,".",",")*1,PIMExport!X236))</f>
        <v>0</v>
      </c>
      <c r="Y238" s="47">
        <f>IFERROR(PIMExport!Y236*1,IFERROR(SUBSTITUTE(PIMExport!Y236,".",",")*1,PIMExport!Y236))</f>
        <v>1000</v>
      </c>
      <c r="Z238" s="47">
        <f>IFERROR(PIMExport!Z236*1,IFERROR(SUBSTITUTE(PIMExport!Z236,".",",")*1,PIMExport!Z236))</f>
        <v>0</v>
      </c>
      <c r="AA238" s="47">
        <f>IFERROR(PIMExport!AA236*1,IFERROR(SUBSTITUTE(PIMExport!AA236,".",",")*1,PIMExport!AA236))</f>
        <v>0</v>
      </c>
      <c r="AB238" s="47">
        <f>IFERROR(PIMExport!AB236*1,IFERROR(SUBSTITUTE(PIMExport!AB236,".",",")*1,PIMExport!AB236))</f>
        <v>0</v>
      </c>
      <c r="AC238" s="47">
        <f>IFERROR(PIMExport!AC236*1,IFERROR(SUBSTITUTE(PIMExport!AC236,".",",")*1,PIMExport!AC236))</f>
        <v>0</v>
      </c>
      <c r="AD238" s="47">
        <f>IFERROR(PIMExport!AD236*1,IFERROR(SUBSTITUTE(PIMExport!AD236,".",",")*1,PIMExport!AD236))</f>
        <v>0</v>
      </c>
      <c r="AE238" s="47">
        <f>IFERROR(PIMExport!AE236*1,IFERROR(SUBSTITUTE(PIMExport!AE236,".",",")*1,PIMExport!AE236))</f>
        <v>400</v>
      </c>
      <c r="AF238" s="47">
        <f>IFERROR(PIMExport!AF236*1,IFERROR(SUBSTITUTE(PIMExport!AF236,".",",")*1,PIMExport!AF236))</f>
        <v>400</v>
      </c>
      <c r="AG238" s="47">
        <f>IFERROR(PIMExport!AG236*1,IFERROR(SUBSTITUTE(PIMExport!AG236,".",",")*1,PIMExport!AG236))</f>
        <v>9</v>
      </c>
      <c r="AH238" s="47">
        <f>IFERROR(PIMExport!AH236*1,IFERROR(SUBSTITUTE(PIMExport!AH236,".",",")*1,PIMExport!AH236))</f>
        <v>0</v>
      </c>
      <c r="AI238" s="47">
        <f>IFERROR(PIMExport!AI236*1,IFERROR(SUBSTITUTE(PIMExport!AI236,".",",")*1,PIMExport!AI236))</f>
        <v>0</v>
      </c>
      <c r="AJ238" s="47">
        <f>IFERROR(PIMExport!AJ236*1,IFERROR(SUBSTITUTE(PIMExport!AJ236,".",",")*1,PIMExport!AJ236))</f>
        <v>0.3</v>
      </c>
      <c r="AK238" s="47">
        <f>IFERROR(PIMExport!AK236*1,IFERROR(SUBSTITUTE(PIMExport!AK236,".",",")*1,PIMExport!AK236))</f>
        <v>0.3</v>
      </c>
      <c r="AL238" s="47">
        <f>IFERROR(PIMExport!AL236*1,IFERROR(SUBSTITUTE(PIMExport!AL236,".",",")*1,PIMExport!AL236))</f>
        <v>0.5</v>
      </c>
      <c r="AM238" s="47">
        <f>IFERROR(PIMExport!AM236*1,IFERROR(SUBSTITUTE(PIMExport!AM236,".",",")*1,PIMExport!AM236))</f>
        <v>8</v>
      </c>
      <c r="AN238" s="47">
        <f>IFERROR(PIMExport!AN236*1,IFERROR(SUBSTITUTE(PIMExport!AN236,".",",")*1,PIMExport!AN236))</f>
        <v>2</v>
      </c>
      <c r="AO238" s="47">
        <f>IFERROR(PIMExport!AO236*1,IFERROR(SUBSTITUTE(PIMExport!AO236,".",",")*1,PIMExport!AO236))</f>
        <v>4700</v>
      </c>
      <c r="AP238" s="47">
        <f>IFERROR(PIMExport!AP236*1,IFERROR(SUBSTITUTE(PIMExport!AP236,".",",")*1,PIMExport!AP236))</f>
        <v>0</v>
      </c>
      <c r="AQ238" s="47">
        <f>IFERROR(PIMExport!AQ236*1,IFERROR(SUBSTITUTE(PIMExport!AQ236,".",",")*1,PIMExport!AQ236))</f>
        <v>0</v>
      </c>
      <c r="AR238" s="47">
        <f>IFERROR(PIMExport!AR236*1,IFERROR(SUBSTITUTE(PIMExport!AR236,".",",")*1,PIMExport!AR236))</f>
        <v>0</v>
      </c>
      <c r="AS238" s="47">
        <f>IFERROR(PIMExport!AS236*1,IFERROR(SUBSTITUTE(PIMExport!AS236,".",",")*1,PIMExport!AS236))</f>
        <v>0</v>
      </c>
      <c r="AT238" s="47">
        <f>IFERROR(PIMExport!AT236*1,IFERROR(SUBSTITUTE(PIMExport!AT236,".",",")*1,PIMExport!AT236))</f>
        <v>0</v>
      </c>
      <c r="AU238" s="47">
        <f>IFERROR(PIMExport!AU236*1,IFERROR(SUBSTITUTE(PIMExport!AU236,".",",")*1,PIMExport!AU236))</f>
        <v>0</v>
      </c>
      <c r="AV238" s="47">
        <f>IFERROR(PIMExport!AV236*1,IFERROR(SUBSTITUTE(PIMExport!AV236,".",",")*1,PIMExport!AV236))</f>
        <v>0</v>
      </c>
      <c r="AW238" s="47">
        <f>IFERROR(PIMExport!AW236*1,IFERROR(SUBSTITUTE(PIMExport!AW236,".",",")*1,PIMExport!AW236))</f>
        <v>0</v>
      </c>
      <c r="AX238" s="47">
        <f>IFERROR(PIMExport!AX236*1,IFERROR(SUBSTITUTE(PIMExport!AX236,".",",")*1,PIMExport!AX236))</f>
        <v>0</v>
      </c>
      <c r="AY238" s="47">
        <f>IFERROR(PIMExport!AY236*1,IFERROR(SUBSTITUTE(PIMExport!AY236,".",",")*1,PIMExport!AY236))</f>
        <v>0</v>
      </c>
      <c r="AZ238" s="47">
        <f>IFERROR(PIMExport!AZ236*1,IFERROR(SUBSTITUTE(PIMExport!AZ236,".",",")*1,PIMExport!AZ236))</f>
        <v>10100</v>
      </c>
      <c r="BA238" s="47">
        <f>IFERROR(PIMExport!BA236*1,IFERROR(SUBSTITUTE(PIMExport!BA236,".",",")*1,PIMExport!BA236))</f>
        <v>0</v>
      </c>
      <c r="BB238" s="47">
        <f>IFERROR(PIMExport!BB236*1,IFERROR(SUBSTITUTE(PIMExport!BB236,".",",")*1,PIMExport!BB236))</f>
        <v>0</v>
      </c>
      <c r="BC238" s="47">
        <f>IFERROR(PIMExport!BC236*1,IFERROR(SUBSTITUTE(PIMExport!BC236,".",",")*1,PIMExport!BC236))</f>
        <v>0</v>
      </c>
      <c r="BD238" s="47">
        <f>IFERROR(PIMExport!BD236*1,IFERROR(SUBSTITUTE(PIMExport!BD236,".",",")*1,PIMExport!BD236))</f>
        <v>0</v>
      </c>
      <c r="BE238" s="47">
        <f>IFERROR(PIMExport!BE236*1,IFERROR(SUBSTITUTE(PIMExport!BE236,".",",")*1,PIMExport!BE236))</f>
        <v>0</v>
      </c>
      <c r="BF238" s="47">
        <f>IFERROR(PIMExport!BF236*1,IFERROR(SUBSTITUTE(PIMExport!BF236,".",",")*1,PIMExport!BF236))</f>
        <v>67</v>
      </c>
      <c r="BG238" s="47">
        <f>IFERROR(PIMExport!BG236*1,IFERROR(SUBSTITUTE(PIMExport!BG236,".",",")*1,PIMExport!BG236))</f>
        <v>196</v>
      </c>
      <c r="BH238" s="47">
        <f>IFERROR(PIMExport!BH236*1,IFERROR(SUBSTITUTE(PIMExport!BH236,".",",")*1,PIMExport!BH236))</f>
        <v>0</v>
      </c>
      <c r="BI238" s="47">
        <f>IFERROR(PIMExport!BI236*1,IFERROR(SUBSTITUTE(PIMExport!BI236,".",",")*1,PIMExport!BI236))</f>
        <v>0</v>
      </c>
      <c r="BJ238" s="47">
        <f>IFERROR(PIMExport!BJ236*1,IFERROR(SUBSTITUTE(PIMExport!BJ236,".",",")*1,PIMExport!BJ236))</f>
        <v>0</v>
      </c>
      <c r="BK238" s="47">
        <f>IFERROR(PIMExport!BK236*1,IFERROR(SUBSTITUTE(PIMExport!BK236,".",",")*1,PIMExport!BK236))</f>
        <v>0</v>
      </c>
      <c r="BL238" s="47">
        <f>IFERROR(PIMExport!BL236*1,IFERROR(SUBSTITUTE(PIMExport!BL236,".",",")*1,PIMExport!BL236))</f>
        <v>0</v>
      </c>
      <c r="BM238" s="47">
        <f>IFERROR(PIMExport!BM236*1,IFERROR(SUBSTITUTE(PIMExport!BM236,".",",")*1,PIMExport!BM236))</f>
        <v>0</v>
      </c>
      <c r="BN238" s="47">
        <f>IFERROR(PIMExport!BN236*1,IFERROR(SUBSTITUTE(PIMExport!BN236,".",",")*1,PIMExport!BN236))</f>
        <v>0</v>
      </c>
      <c r="BO238" s="47">
        <f>IFERROR(PIMExport!BO236*1,IFERROR(SUBSTITUTE(PIMExport!BO236,".",",")*1,PIMExport!BO236))</f>
        <v>0</v>
      </c>
      <c r="BP238" s="47">
        <f>IFERROR(PIMExport!BP236*1,IFERROR(SUBSTITUTE(PIMExport!BP236,".",",")*1,PIMExport!BP236))</f>
        <v>0</v>
      </c>
      <c r="BQ238" s="47">
        <f>IFERROR(PIMExport!BQ236*1,IFERROR(SUBSTITUTE(PIMExport!BQ236,".",",")*1,PIMExport!BQ236))</f>
        <v>0</v>
      </c>
      <c r="BR238" s="47">
        <f>IFERROR(PIMExport!BR236*1,IFERROR(SUBSTITUTE(PIMExport!BR236,".",",")*1,PIMExport!BR236))</f>
        <v>0</v>
      </c>
      <c r="BS238" s="47">
        <f>IFERROR(PIMExport!BS236*1,IFERROR(SUBSTITUTE(PIMExport!BS236,".",",")*1,PIMExport!BS236))</f>
        <v>0</v>
      </c>
      <c r="BT238" s="47">
        <f>IFERROR(PIMExport!BT236*1,IFERROR(SUBSTITUTE(PIMExport!BT236,".",",")*1,PIMExport!BT236))</f>
        <v>0</v>
      </c>
      <c r="BU238" s="47">
        <f>IFERROR(PIMExport!BU236*1,IFERROR(SUBSTITUTE(PIMExport!BU236,".",",")*1,PIMExport!BU236))</f>
        <v>0</v>
      </c>
      <c r="BV238" s="47">
        <f>IFERROR(PIMExport!BV236*1,IFERROR(SUBSTITUTE(PIMExport!BV236,".",",")*1,PIMExport!BV236))</f>
        <v>0</v>
      </c>
      <c r="BW238" s="47">
        <f>IFERROR(PIMExport!BW236*1,IFERROR(SUBSTITUTE(PIMExport!BW236,".",",")*1,PIMExport!BW236))</f>
        <v>0</v>
      </c>
      <c r="BX238" s="47">
        <f>IFERROR(PIMExport!BX236*1,IFERROR(SUBSTITUTE(PIMExport!BX236,".",",")*1,PIMExport!BX236))</f>
        <v>0</v>
      </c>
      <c r="BY238" s="47">
        <f>IFERROR(PIMExport!BY236*1,IFERROR(SUBSTITUTE(PIMExport!BY236,".",",")*1,PIMExport!BY236))</f>
        <v>0</v>
      </c>
      <c r="BZ238" s="47">
        <f>IFERROR(PIMExport!BZ236*1,IFERROR(SUBSTITUTE(PIMExport!BZ236,".",",")*1,PIMExport!BZ236))</f>
        <v>0</v>
      </c>
      <c r="CA238" s="47">
        <f>IFERROR(PIMExport!CA236*1,IFERROR(SUBSTITUTE(PIMExport!CA236,".",",")*1,PIMExport!CA236))</f>
        <v>0</v>
      </c>
      <c r="CB238" s="47">
        <f>IFERROR(PIMExport!CB236*1,IFERROR(SUBSTITUTE(PIMExport!CB236,".",",")*1,PIMExport!CB236))</f>
        <v>0</v>
      </c>
      <c r="CC238" s="47">
        <f>IFERROR(PIMExport!CC236*1,IFERROR(SUBSTITUTE(PIMExport!CC236,".",",")*1,PIMExport!CC236))</f>
        <v>0</v>
      </c>
      <c r="CD238" s="47">
        <f>IFERROR(PIMExport!CD236*1,IFERROR(SUBSTITUTE(PIMExport!CD236,".",",")*1,PIMExport!CD236))</f>
        <v>0</v>
      </c>
      <c r="CE238" s="47">
        <f>IFERROR(PIMExport!CE236*1,IFERROR(SUBSTITUTE(PIMExport!CE236,".",",")*1,PIMExport!CE236))</f>
        <v>0</v>
      </c>
      <c r="CF238" s="47">
        <f>IFERROR(PIMExport!CF236*1,IFERROR(SUBSTITUTE(PIMExport!CF236,".",",")*1,PIMExport!CF236))</f>
        <v>0</v>
      </c>
      <c r="CG238" s="47">
        <f>IFERROR(PIMExport!CG236*1,IFERROR(SUBSTITUTE(PIMExport!CG236,".",",")*1,PIMExport!CG236))</f>
        <v>0</v>
      </c>
      <c r="CH238" s="47">
        <f>IFERROR(PIMExport!CH236*1,IFERROR(SUBSTITUTE(PIMExport!CH236,".",",")*1,PIMExport!CH236))</f>
        <v>0</v>
      </c>
      <c r="CI238" s="47">
        <f>IFERROR(PIMExport!CI236*1,IFERROR(SUBSTITUTE(PIMExport!CI236,".",",")*1,PIMExport!CI236))</f>
        <v>0</v>
      </c>
      <c r="CJ238" s="47">
        <f>IFERROR(PIMExport!CJ236*1,IFERROR(SUBSTITUTE(PIMExport!CJ236,".",",")*1,PIMExport!CJ236))</f>
        <v>0</v>
      </c>
      <c r="CK238" s="47">
        <f>IFERROR(PIMExport!CK236*1,IFERROR(SUBSTITUTE(PIMExport!CK236,".",",")*1,PIMExport!CK236))</f>
        <v>0</v>
      </c>
      <c r="CL238" s="47">
        <f>IFERROR(PIMExport!CL236*1,IFERROR(SUBSTITUTE(PIMExport!CL236,".",",")*1,PIMExport!CL236))</f>
        <v>0</v>
      </c>
      <c r="CM238" s="47">
        <f>IFERROR(PIMExport!CM236*1,IFERROR(SUBSTITUTE(PIMExport!CM236,".",",")*1,PIMExport!CM236))</f>
        <v>0</v>
      </c>
      <c r="CN238" s="47">
        <f>IFERROR(PIMExport!CN236*1,IFERROR(SUBSTITUTE(PIMExport!CN236,".",",")*1,PIMExport!CN236))</f>
        <v>0</v>
      </c>
      <c r="CO238" s="47">
        <f>IFERROR(PIMExport!CO236*1,IFERROR(SUBSTITUTE(PIMExport!CO236,".",",")*1,PIMExport!CO236))</f>
        <v>0</v>
      </c>
      <c r="CP238" s="47">
        <f>IFERROR(PIMExport!CP236*1,IFERROR(SUBSTITUTE(PIMExport!CP236,".",",")*1,PIMExport!CP236))</f>
        <v>0</v>
      </c>
      <c r="CQ238" s="47">
        <f>IFERROR(PIMExport!CQ236*1,IFERROR(SUBSTITUTE(PIMExport!CQ236,".",",")*1,PIMExport!CQ236))</f>
        <v>0</v>
      </c>
      <c r="CR238" s="47">
        <f>IFERROR(PIMExport!CR236*1,IFERROR(SUBSTITUTE(PIMExport!CR236,".",",")*1,PIMExport!CR236))</f>
        <v>0</v>
      </c>
      <c r="CS238" s="47">
        <f>IFERROR(PIMExport!CS236*1,IFERROR(SUBSTITUTE(PIMExport!CS236,".",",")*1,PIMExport!CS236))</f>
        <v>0</v>
      </c>
      <c r="CT238" s="47">
        <f>IFERROR(PIMExport!CT236*1,IFERROR(SUBSTITUTE(PIMExport!CT236,".",",")*1,PIMExport!CT236))</f>
        <v>0</v>
      </c>
      <c r="CU238" s="47">
        <f>IFERROR(PIMExport!CU236*1,IFERROR(SUBSTITUTE(PIMExport!CU236,".",",")*1,PIMExport!CU236))</f>
        <v>10</v>
      </c>
      <c r="CV238" s="47">
        <f>IFERROR(PIMExport!CV236*1,IFERROR(SUBSTITUTE(PIMExport!CV236,".",",")*1,PIMExport!CV236))</f>
        <v>15400</v>
      </c>
      <c r="CW238" s="47">
        <f>IFERROR(PIMExport!CW236*1,IFERROR(SUBSTITUTE(PIMExport!CW236,".",",")*1,PIMExport!CW236))</f>
        <v>4.1E-5</v>
      </c>
      <c r="CX238" s="47">
        <f>IFERROR(PIMExport!CX236*1,IFERROR(SUBSTITUTE(PIMExport!CX236,".",",")*1,PIMExport!CX236))</f>
        <v>0</v>
      </c>
      <c r="CY238" s="47">
        <f>IFERROR(PIMExport!CY236*1,IFERROR(SUBSTITUTE(PIMExport!CY236,".",",")*1,PIMExport!CY236))</f>
        <v>0</v>
      </c>
      <c r="CZ238" s="47">
        <f>IFERROR(PIMExport!CZ236*1,IFERROR(SUBSTITUTE(PIMExport!CZ236,".",",")*1,PIMExport!CZ236))</f>
        <v>10100</v>
      </c>
      <c r="DA238" s="47">
        <f>IFERROR(PIMExport!DA236*1,IFERROR(SUBSTITUTE(PIMExport!DA236,".",",")*1,PIMExport!DA236))</f>
        <v>200</v>
      </c>
      <c r="DB238" s="47">
        <f>IFERROR(PIMExport!DB236*1,IFERROR(SUBSTITUTE(PIMExport!DB236,".",",")*1,PIMExport!DB236))</f>
        <v>0</v>
      </c>
      <c r="DC238" s="47">
        <f>IFERROR(PIMExport!DC236*1,IFERROR(SUBSTITUTE(PIMExport!DC236,".",",")*1,PIMExport!DC236))</f>
        <v>14.29</v>
      </c>
      <c r="DD238" s="47">
        <f>IFERROR(PIMExport!DD236*1,IFERROR(SUBSTITUTE(PIMExport!DD236,".",",")*1,PIMExport!DD236))</f>
        <v>0</v>
      </c>
      <c r="DE238" s="47">
        <f>IFERROR(PIMExport!DE236*1,IFERROR(SUBSTITUTE(PIMExport!DE236,".",",")*1,PIMExport!DE236))</f>
        <v>0</v>
      </c>
      <c r="DF238" s="47">
        <f>IFERROR(PIMExport!DF236*1,IFERROR(SUBSTITUTE(PIMExport!DF236,".",",")*1,PIMExport!DF236))</f>
        <v>0</v>
      </c>
      <c r="DG238" s="47">
        <f>IFERROR(PIMExport!DG236*1,IFERROR(SUBSTITUTE(PIMExport!DG236,".",",")*1,PIMExport!DG236))</f>
        <v>0</v>
      </c>
      <c r="DH238" s="47" t="str">
        <f>IFERROR(PIMExport!DH236*1,IFERROR(SUBSTITUTE(PIMExport!DH236,".",",")*1,PIMExport!DH236))</f>
        <v>Equal to or better than 0.100 mm</v>
      </c>
      <c r="DI238" s="47">
        <f>IFERROR(PIMExport!DI236*1,IFERROR(SUBSTITUTE(PIMExport!DI236,".",",")*1,PIMExport!DI236))</f>
        <v>0</v>
      </c>
      <c r="DJ238" s="47" t="str">
        <f>IFERROR(PIMExport!DJ236*1,IFERROR(SUBSTITUTE(PIMExport!DJ236,".",",")*1,PIMExport!DJ236))</f>
        <v>58 x 55 mm</v>
      </c>
      <c r="DK238" s="47" t="str">
        <f>IFERROR(PIMExport!DK236*1,IFERROR(SUBSTITUTE(PIMExport!DK236,".",",")*1,PIMExport!DK236))</f>
        <v>16 mm</v>
      </c>
      <c r="DL238" s="47">
        <f>IFERROR(PIMExport!DL236*1,IFERROR(SUBSTITUTE(PIMExport!DL236,".",",")*1,PIMExport!DL236))</f>
        <v>384</v>
      </c>
      <c r="DM238" s="47">
        <f>IFERROR(PIMExport!DM236*1,IFERROR(SUBSTITUTE(PIMExport!DM236,".",",")*1,PIMExport!DM236))</f>
        <v>3196</v>
      </c>
      <c r="DN238" s="47">
        <f>IFERROR(PIMExport!DN236*1,IFERROR(SUBSTITUTE(PIMExport!DN236,".",",")*1,PIMExport!DN236))</f>
        <v>0</v>
      </c>
      <c r="DO238" s="47">
        <f>IFERROR(PIMExport!DO236*1,IFERROR(SUBSTITUTE(PIMExport!DO236,".",",")*1,PIMExport!DO236))</f>
        <v>0</v>
      </c>
    </row>
    <row r="239" spans="1:119">
      <c r="A239" s="47" t="str">
        <f>IFERROR(PIMExport!A237*1,IFERROR(SUBSTITUTE(PIMExport!A237,".",",")*1,PIMExport!A237))</f>
        <v>MG06S10Z200_S</v>
      </c>
      <c r="B239" s="47" t="str">
        <f>IFERROR(PIMExport!B237*1,IFERROR(SUBSTITUTE(PIMExport!B237,".",",")*1,PIMExport!B237))</f>
        <v>BallScrew</v>
      </c>
      <c r="C239" s="47" t="str">
        <f>IFERROR(PIMExport!C237*1,IFERROR(SUBSTITUTE(PIMExport!C237,".",",")*1,PIMExport!C237))</f>
        <v>Prism Guide</v>
      </c>
      <c r="D239" s="47">
        <f>IFERROR(PIMExport!D237*1,IFERROR(SUBSTITUTE(PIMExport!D237,".",",")*1,PIMExport!D237))</f>
        <v>2444</v>
      </c>
      <c r="E239" s="47">
        <f>IFERROR(PIMExport!E237*1,IFERROR(SUBSTITUTE(PIMExport!E237,".",",")*1,PIMExport!E237))</f>
        <v>1.2</v>
      </c>
      <c r="F239" s="47">
        <f>IFERROR(PIMExport!F237*1,IFERROR(SUBSTITUTE(PIMExport!F237,".",",")*1,PIMExport!F237))</f>
        <v>0.83</v>
      </c>
      <c r="G239" s="47">
        <f>IFERROR(PIMExport!G237*1,IFERROR(SUBSTITUTE(PIMExport!G237,".",",")*1,PIMExport!G237))</f>
        <v>3.06</v>
      </c>
      <c r="H239" s="47">
        <f>IFERROR(PIMExport!H237*1,IFERROR(SUBSTITUTE(PIMExport!H237,".",",")*1,PIMExport!H237))</f>
        <v>0.44</v>
      </c>
      <c r="I239" s="47">
        <f>IFERROR(PIMExport!I237*1,IFERROR(SUBSTITUTE(PIMExport!I237,".",",")*1,PIMExport!I237))</f>
        <v>200</v>
      </c>
      <c r="J239" s="47">
        <f>IFERROR(PIMExport!J237*1,IFERROR(SUBSTITUTE(PIMExport!J237,".",",")*1,PIMExport!J237))</f>
        <v>44</v>
      </c>
      <c r="K239" s="47">
        <f>IFERROR(PIMExport!K237*1,IFERROR(SUBSTITUTE(PIMExport!K237,".",",")*1,PIMExport!K237))</f>
        <v>41.5</v>
      </c>
      <c r="L239" s="47">
        <f>IFERROR(PIMExport!L237*1,IFERROR(SUBSTITUTE(PIMExport!L237,".",",")*1,PIMExport!L237))</f>
        <v>6.4999999999999996E-6</v>
      </c>
      <c r="M239" s="47">
        <f>IFERROR(PIMExport!M237*1,IFERROR(SUBSTITUTE(PIMExport!M237,".",",")*1,PIMExport!M237))</f>
        <v>0.9</v>
      </c>
      <c r="N239" s="47">
        <f>IFERROR(PIMExport!N237*1,IFERROR(SUBSTITUTE(PIMExport!N237,".",",")*1,PIMExport!N237))</f>
        <v>99999</v>
      </c>
      <c r="O239" s="47">
        <f>IFERROR(PIMExport!O237*1,IFERROR(SUBSTITUTE(PIMExport!O237,".",",")*1,PIMExport!O237))</f>
        <v>99999</v>
      </c>
      <c r="P239" s="47">
        <f>IFERROR(PIMExport!P237*1,IFERROR(SUBSTITUTE(PIMExport!P237,".",",")*1,PIMExport!P237))</f>
        <v>500</v>
      </c>
      <c r="Q239" s="47">
        <f>IFERROR(PIMExport!Q237*1,IFERROR(SUBSTITUTE(PIMExport!Q237,".",",")*1,PIMExport!Q237))</f>
        <v>0.27</v>
      </c>
      <c r="R239" s="47">
        <f>IFERROR(PIMExport!R237*1,IFERROR(SUBSTITUTE(PIMExport!R237,".",",")*1,PIMExport!R237))</f>
        <v>0.27</v>
      </c>
      <c r="S239" s="47">
        <f>IFERROR(PIMExport!S237*1,IFERROR(SUBSTITUTE(PIMExport!S237,".",",")*1,PIMExport!S237))</f>
        <v>0.27</v>
      </c>
      <c r="T239" s="47">
        <f>IFERROR(PIMExport!T237*1,IFERROR(SUBSTITUTE(PIMExport!T237,".",",")*1,PIMExport!T237))</f>
        <v>35</v>
      </c>
      <c r="U239" s="47">
        <f>IFERROR(PIMExport!U237*1,IFERROR(SUBSTITUTE(PIMExport!U237,".",",")*1,PIMExport!U237))</f>
        <v>0.21213000000000001</v>
      </c>
      <c r="V239" s="47">
        <f>IFERROR(PIMExport!V237*1,IFERROR(SUBSTITUTE(PIMExport!V237,".",",")*1,PIMExport!V237))</f>
        <v>0</v>
      </c>
      <c r="W239" s="47">
        <f>IFERROR(PIMExport!W237*1,IFERROR(SUBSTITUTE(PIMExport!W237,".",",")*1,PIMExport!W237))</f>
        <v>0</v>
      </c>
      <c r="X239" s="47">
        <f>IFERROR(PIMExport!X237*1,IFERROR(SUBSTITUTE(PIMExport!X237,".",",")*1,PIMExport!X237))</f>
        <v>0</v>
      </c>
      <c r="Y239" s="47">
        <f>IFERROR(PIMExport!Y237*1,IFERROR(SUBSTITUTE(PIMExport!Y237,".",",")*1,PIMExport!Y237))</f>
        <v>1000</v>
      </c>
      <c r="Z239" s="47">
        <f>IFERROR(PIMExport!Z237*1,IFERROR(SUBSTITUTE(PIMExport!Z237,".",",")*1,PIMExport!Z237))</f>
        <v>0</v>
      </c>
      <c r="AA239" s="47">
        <f>IFERROR(PIMExport!AA237*1,IFERROR(SUBSTITUTE(PIMExport!AA237,".",",")*1,PIMExport!AA237))</f>
        <v>0</v>
      </c>
      <c r="AB239" s="47">
        <f>IFERROR(PIMExport!AB237*1,IFERROR(SUBSTITUTE(PIMExport!AB237,".",",")*1,PIMExport!AB237))</f>
        <v>0</v>
      </c>
      <c r="AC239" s="47">
        <f>IFERROR(PIMExport!AC237*1,IFERROR(SUBSTITUTE(PIMExport!AC237,".",",")*1,PIMExport!AC237))</f>
        <v>0</v>
      </c>
      <c r="AD239" s="47">
        <f>IFERROR(PIMExport!AD237*1,IFERROR(SUBSTITUTE(PIMExport!AD237,".",",")*1,PIMExport!AD237))</f>
        <v>0</v>
      </c>
      <c r="AE239" s="47">
        <f>IFERROR(PIMExport!AE237*1,IFERROR(SUBSTITUTE(PIMExport!AE237,".",",")*1,PIMExport!AE237))</f>
        <v>400</v>
      </c>
      <c r="AF239" s="47">
        <f>IFERROR(PIMExport!AF237*1,IFERROR(SUBSTITUTE(PIMExport!AF237,".",",")*1,PIMExport!AF237))</f>
        <v>400</v>
      </c>
      <c r="AG239" s="47">
        <f>IFERROR(PIMExport!AG237*1,IFERROR(SUBSTITUTE(PIMExport!AG237,".",",")*1,PIMExport!AG237))</f>
        <v>9</v>
      </c>
      <c r="AH239" s="47">
        <f>IFERROR(PIMExport!AH237*1,IFERROR(SUBSTITUTE(PIMExport!AH237,".",",")*1,PIMExport!AH237))</f>
        <v>0</v>
      </c>
      <c r="AI239" s="47">
        <f>IFERROR(PIMExport!AI237*1,IFERROR(SUBSTITUTE(PIMExport!AI237,".",",")*1,PIMExport!AI237))</f>
        <v>0</v>
      </c>
      <c r="AJ239" s="47">
        <f>IFERROR(PIMExport!AJ237*1,IFERROR(SUBSTITUTE(PIMExport!AJ237,".",",")*1,PIMExport!AJ237))</f>
        <v>0.3</v>
      </c>
      <c r="AK239" s="47">
        <f>IFERROR(PIMExport!AK237*1,IFERROR(SUBSTITUTE(PIMExport!AK237,".",",")*1,PIMExport!AK237))</f>
        <v>0.3</v>
      </c>
      <c r="AL239" s="47">
        <f>IFERROR(PIMExport!AL237*1,IFERROR(SUBSTITUTE(PIMExport!AL237,".",",")*1,PIMExport!AL237))</f>
        <v>0.5</v>
      </c>
      <c r="AM239" s="47">
        <f>IFERROR(PIMExport!AM237*1,IFERROR(SUBSTITUTE(PIMExport!AM237,".",",")*1,PIMExport!AM237))</f>
        <v>8</v>
      </c>
      <c r="AN239" s="47">
        <f>IFERROR(PIMExport!AN237*1,IFERROR(SUBSTITUTE(PIMExport!AN237,".",",")*1,PIMExport!AN237))</f>
        <v>2</v>
      </c>
      <c r="AO239" s="47">
        <f>IFERROR(PIMExport!AO237*1,IFERROR(SUBSTITUTE(PIMExport!AO237,".",",")*1,PIMExport!AO237))</f>
        <v>4700</v>
      </c>
      <c r="AP239" s="47">
        <f>IFERROR(PIMExport!AP237*1,IFERROR(SUBSTITUTE(PIMExport!AP237,".",",")*1,PIMExport!AP237))</f>
        <v>0</v>
      </c>
      <c r="AQ239" s="47">
        <f>IFERROR(PIMExport!AQ237*1,IFERROR(SUBSTITUTE(PIMExport!AQ237,".",",")*1,PIMExport!AQ237))</f>
        <v>0</v>
      </c>
      <c r="AR239" s="47">
        <f>IFERROR(PIMExport!AR237*1,IFERROR(SUBSTITUTE(PIMExport!AR237,".",",")*1,PIMExport!AR237))</f>
        <v>0</v>
      </c>
      <c r="AS239" s="47">
        <f>IFERROR(PIMExport!AS237*1,IFERROR(SUBSTITUTE(PIMExport!AS237,".",",")*1,PIMExport!AS237))</f>
        <v>0</v>
      </c>
      <c r="AT239" s="47">
        <f>IFERROR(PIMExport!AT237*1,IFERROR(SUBSTITUTE(PIMExport!AT237,".",",")*1,PIMExport!AT237))</f>
        <v>0</v>
      </c>
      <c r="AU239" s="47">
        <f>IFERROR(PIMExport!AU237*1,IFERROR(SUBSTITUTE(PIMExport!AU237,".",",")*1,PIMExport!AU237))</f>
        <v>0</v>
      </c>
      <c r="AV239" s="47">
        <f>IFERROR(PIMExport!AV237*1,IFERROR(SUBSTITUTE(PIMExport!AV237,".",",")*1,PIMExport!AV237))</f>
        <v>0</v>
      </c>
      <c r="AW239" s="47">
        <f>IFERROR(PIMExport!AW237*1,IFERROR(SUBSTITUTE(PIMExport!AW237,".",",")*1,PIMExport!AW237))</f>
        <v>0</v>
      </c>
      <c r="AX239" s="47">
        <f>IFERROR(PIMExport!AX237*1,IFERROR(SUBSTITUTE(PIMExport!AX237,".",",")*1,PIMExport!AX237))</f>
        <v>0</v>
      </c>
      <c r="AY239" s="47">
        <f>IFERROR(PIMExport!AY237*1,IFERROR(SUBSTITUTE(PIMExport!AY237,".",",")*1,PIMExport!AY237))</f>
        <v>0</v>
      </c>
      <c r="AZ239" s="47">
        <f>IFERROR(PIMExport!AZ237*1,IFERROR(SUBSTITUTE(PIMExport!AZ237,".",",")*1,PIMExport!AZ237))</f>
        <v>10100</v>
      </c>
      <c r="BA239" s="47">
        <f>IFERROR(PIMExport!BA237*1,IFERROR(SUBSTITUTE(PIMExport!BA237,".",",")*1,PIMExport!BA237))</f>
        <v>0</v>
      </c>
      <c r="BB239" s="47">
        <f>IFERROR(PIMExport!BB237*1,IFERROR(SUBSTITUTE(PIMExport!BB237,".",",")*1,PIMExport!BB237))</f>
        <v>0</v>
      </c>
      <c r="BC239" s="47">
        <f>IFERROR(PIMExport!BC237*1,IFERROR(SUBSTITUTE(PIMExport!BC237,".",",")*1,PIMExport!BC237))</f>
        <v>0</v>
      </c>
      <c r="BD239" s="47">
        <f>IFERROR(PIMExport!BD237*1,IFERROR(SUBSTITUTE(PIMExport!BD237,".",",")*1,PIMExport!BD237))</f>
        <v>0</v>
      </c>
      <c r="BE239" s="47">
        <f>IFERROR(PIMExport!BE237*1,IFERROR(SUBSTITUTE(PIMExport!BE237,".",",")*1,PIMExport!BE237))</f>
        <v>0</v>
      </c>
      <c r="BF239" s="47">
        <f>IFERROR(PIMExport!BF237*1,IFERROR(SUBSTITUTE(PIMExport!BF237,".",",")*1,PIMExport!BF237))</f>
        <v>67</v>
      </c>
      <c r="BG239" s="47">
        <f>IFERROR(PIMExport!BG237*1,IFERROR(SUBSTITUTE(PIMExport!BG237,".",",")*1,PIMExport!BG237))</f>
        <v>248</v>
      </c>
      <c r="BH239" s="47">
        <f>IFERROR(PIMExport!BH237*1,IFERROR(SUBSTITUTE(PIMExport!BH237,".",",")*1,PIMExport!BH237))</f>
        <v>0</v>
      </c>
      <c r="BI239" s="47">
        <f>IFERROR(PIMExport!BI237*1,IFERROR(SUBSTITUTE(PIMExport!BI237,".",",")*1,PIMExport!BI237))</f>
        <v>0</v>
      </c>
      <c r="BJ239" s="47">
        <f>IFERROR(PIMExport!BJ237*1,IFERROR(SUBSTITUTE(PIMExport!BJ237,".",",")*1,PIMExport!BJ237))</f>
        <v>0</v>
      </c>
      <c r="BK239" s="47">
        <f>IFERROR(PIMExport!BK237*1,IFERROR(SUBSTITUTE(PIMExport!BK237,".",",")*1,PIMExport!BK237))</f>
        <v>0</v>
      </c>
      <c r="BL239" s="47">
        <f>IFERROR(PIMExport!BL237*1,IFERROR(SUBSTITUTE(PIMExport!BL237,".",",")*1,PIMExport!BL237))</f>
        <v>0</v>
      </c>
      <c r="BM239" s="47">
        <f>IFERROR(PIMExport!BM237*1,IFERROR(SUBSTITUTE(PIMExport!BM237,".",",")*1,PIMExport!BM237))</f>
        <v>0</v>
      </c>
      <c r="BN239" s="47">
        <f>IFERROR(PIMExport!BN237*1,IFERROR(SUBSTITUTE(PIMExport!BN237,".",",")*1,PIMExport!BN237))</f>
        <v>0</v>
      </c>
      <c r="BO239" s="47">
        <f>IFERROR(PIMExport!BO237*1,IFERROR(SUBSTITUTE(PIMExport!BO237,".",",")*1,PIMExport!BO237))</f>
        <v>0</v>
      </c>
      <c r="BP239" s="47">
        <f>IFERROR(PIMExport!BP237*1,IFERROR(SUBSTITUTE(PIMExport!BP237,".",",")*1,PIMExport!BP237))</f>
        <v>0</v>
      </c>
      <c r="BQ239" s="47">
        <f>IFERROR(PIMExport!BQ237*1,IFERROR(SUBSTITUTE(PIMExport!BQ237,".",",")*1,PIMExport!BQ237))</f>
        <v>0</v>
      </c>
      <c r="BR239" s="47">
        <f>IFERROR(PIMExport!BR237*1,IFERROR(SUBSTITUTE(PIMExport!BR237,".",",")*1,PIMExport!BR237))</f>
        <v>0</v>
      </c>
      <c r="BS239" s="47">
        <f>IFERROR(PIMExport!BS237*1,IFERROR(SUBSTITUTE(PIMExport!BS237,".",",")*1,PIMExport!BS237))</f>
        <v>0</v>
      </c>
      <c r="BT239" s="47">
        <f>IFERROR(PIMExport!BT237*1,IFERROR(SUBSTITUTE(PIMExport!BT237,".",",")*1,PIMExport!BT237))</f>
        <v>0</v>
      </c>
      <c r="BU239" s="47">
        <f>IFERROR(PIMExport!BU237*1,IFERROR(SUBSTITUTE(PIMExport!BU237,".",",")*1,PIMExport!BU237))</f>
        <v>0</v>
      </c>
      <c r="BV239" s="47">
        <f>IFERROR(PIMExport!BV237*1,IFERROR(SUBSTITUTE(PIMExport!BV237,".",",")*1,PIMExport!BV237))</f>
        <v>0</v>
      </c>
      <c r="BW239" s="47">
        <f>IFERROR(PIMExport!BW237*1,IFERROR(SUBSTITUTE(PIMExport!BW237,".",",")*1,PIMExport!BW237))</f>
        <v>0</v>
      </c>
      <c r="BX239" s="47">
        <f>IFERROR(PIMExport!BX237*1,IFERROR(SUBSTITUTE(PIMExport!BX237,".",",")*1,PIMExport!BX237))</f>
        <v>0</v>
      </c>
      <c r="BY239" s="47">
        <f>IFERROR(PIMExport!BY237*1,IFERROR(SUBSTITUTE(PIMExport!BY237,".",",")*1,PIMExport!BY237))</f>
        <v>0</v>
      </c>
      <c r="BZ239" s="47">
        <f>IFERROR(PIMExport!BZ237*1,IFERROR(SUBSTITUTE(PIMExport!BZ237,".",",")*1,PIMExport!BZ237))</f>
        <v>0</v>
      </c>
      <c r="CA239" s="47">
        <f>IFERROR(PIMExport!CA237*1,IFERROR(SUBSTITUTE(PIMExport!CA237,".",",")*1,PIMExport!CA237))</f>
        <v>0</v>
      </c>
      <c r="CB239" s="47">
        <f>IFERROR(PIMExport!CB237*1,IFERROR(SUBSTITUTE(PIMExport!CB237,".",",")*1,PIMExport!CB237))</f>
        <v>0</v>
      </c>
      <c r="CC239" s="47">
        <f>IFERROR(PIMExport!CC237*1,IFERROR(SUBSTITUTE(PIMExport!CC237,".",",")*1,PIMExport!CC237))</f>
        <v>0</v>
      </c>
      <c r="CD239" s="47">
        <f>IFERROR(PIMExport!CD237*1,IFERROR(SUBSTITUTE(PIMExport!CD237,".",",")*1,PIMExport!CD237))</f>
        <v>0</v>
      </c>
      <c r="CE239" s="47">
        <f>IFERROR(PIMExport!CE237*1,IFERROR(SUBSTITUTE(PIMExport!CE237,".",",")*1,PIMExport!CE237))</f>
        <v>0</v>
      </c>
      <c r="CF239" s="47">
        <f>IFERROR(PIMExport!CF237*1,IFERROR(SUBSTITUTE(PIMExport!CF237,".",",")*1,PIMExport!CF237))</f>
        <v>0</v>
      </c>
      <c r="CG239" s="47">
        <f>IFERROR(PIMExport!CG237*1,IFERROR(SUBSTITUTE(PIMExport!CG237,".",",")*1,PIMExport!CG237))</f>
        <v>0</v>
      </c>
      <c r="CH239" s="47">
        <f>IFERROR(PIMExport!CH237*1,IFERROR(SUBSTITUTE(PIMExport!CH237,".",",")*1,PIMExport!CH237))</f>
        <v>0</v>
      </c>
      <c r="CI239" s="47">
        <f>IFERROR(PIMExport!CI237*1,IFERROR(SUBSTITUTE(PIMExport!CI237,".",",")*1,PIMExport!CI237))</f>
        <v>0</v>
      </c>
      <c r="CJ239" s="47">
        <f>IFERROR(PIMExport!CJ237*1,IFERROR(SUBSTITUTE(PIMExport!CJ237,".",",")*1,PIMExport!CJ237))</f>
        <v>0</v>
      </c>
      <c r="CK239" s="47">
        <f>IFERROR(PIMExport!CK237*1,IFERROR(SUBSTITUTE(PIMExport!CK237,".",",")*1,PIMExport!CK237))</f>
        <v>0</v>
      </c>
      <c r="CL239" s="47">
        <f>IFERROR(PIMExport!CL237*1,IFERROR(SUBSTITUTE(PIMExport!CL237,".",",")*1,PIMExport!CL237))</f>
        <v>0</v>
      </c>
      <c r="CM239" s="47">
        <f>IFERROR(PIMExport!CM237*1,IFERROR(SUBSTITUTE(PIMExport!CM237,".",",")*1,PIMExport!CM237))</f>
        <v>0</v>
      </c>
      <c r="CN239" s="47">
        <f>IFERROR(PIMExport!CN237*1,IFERROR(SUBSTITUTE(PIMExport!CN237,".",",")*1,PIMExport!CN237))</f>
        <v>0</v>
      </c>
      <c r="CO239" s="47">
        <f>IFERROR(PIMExport!CO237*1,IFERROR(SUBSTITUTE(PIMExport!CO237,".",",")*1,PIMExport!CO237))</f>
        <v>0</v>
      </c>
      <c r="CP239" s="47">
        <f>IFERROR(PIMExport!CP237*1,IFERROR(SUBSTITUTE(PIMExport!CP237,".",",")*1,PIMExport!CP237))</f>
        <v>0</v>
      </c>
      <c r="CQ239" s="47">
        <f>IFERROR(PIMExport!CQ237*1,IFERROR(SUBSTITUTE(PIMExport!CQ237,".",",")*1,PIMExport!CQ237))</f>
        <v>0</v>
      </c>
      <c r="CR239" s="47">
        <f>IFERROR(PIMExport!CR237*1,IFERROR(SUBSTITUTE(PIMExport!CR237,".",",")*1,PIMExport!CR237))</f>
        <v>0</v>
      </c>
      <c r="CS239" s="47">
        <f>IFERROR(PIMExport!CS237*1,IFERROR(SUBSTITUTE(PIMExport!CS237,".",",")*1,PIMExport!CS237))</f>
        <v>0</v>
      </c>
      <c r="CT239" s="47">
        <f>IFERROR(PIMExport!CT237*1,IFERROR(SUBSTITUTE(PIMExport!CT237,".",",")*1,PIMExport!CT237))</f>
        <v>0</v>
      </c>
      <c r="CU239" s="47">
        <f>IFERROR(PIMExport!CU237*1,IFERROR(SUBSTITUTE(PIMExport!CU237,".",",")*1,PIMExport!CU237))</f>
        <v>10</v>
      </c>
      <c r="CV239" s="47">
        <f>IFERROR(PIMExport!CV237*1,IFERROR(SUBSTITUTE(PIMExport!CV237,".",",")*1,PIMExport!CV237))</f>
        <v>15400</v>
      </c>
      <c r="CW239" s="47">
        <f>IFERROR(PIMExport!CW237*1,IFERROR(SUBSTITUTE(PIMExport!CW237,".",",")*1,PIMExport!CW237))</f>
        <v>4.1E-5</v>
      </c>
      <c r="CX239" s="47">
        <f>IFERROR(PIMExport!CX237*1,IFERROR(SUBSTITUTE(PIMExport!CX237,".",",")*1,PIMExport!CX237))</f>
        <v>0</v>
      </c>
      <c r="CY239" s="47">
        <f>IFERROR(PIMExport!CY237*1,IFERROR(SUBSTITUTE(PIMExport!CY237,".",",")*1,PIMExport!CY237))</f>
        <v>0</v>
      </c>
      <c r="CZ239" s="47">
        <f>IFERROR(PIMExport!CZ237*1,IFERROR(SUBSTITUTE(PIMExport!CZ237,".",",")*1,PIMExport!CZ237))</f>
        <v>10100</v>
      </c>
      <c r="DA239" s="47">
        <f>IFERROR(PIMExport!DA237*1,IFERROR(SUBSTITUTE(PIMExport!DA237,".",",")*1,PIMExport!DA237))</f>
        <v>200</v>
      </c>
      <c r="DB239" s="47">
        <f>IFERROR(PIMExport!DB237*1,IFERROR(SUBSTITUTE(PIMExport!DB237,".",",")*1,PIMExport!DB237))</f>
        <v>0</v>
      </c>
      <c r="DC239" s="47">
        <f>IFERROR(PIMExport!DC237*1,IFERROR(SUBSTITUTE(PIMExport!DC237,".",",")*1,PIMExport!DC237))</f>
        <v>14.29</v>
      </c>
      <c r="DD239" s="47">
        <f>IFERROR(PIMExport!DD237*1,IFERROR(SUBSTITUTE(PIMExport!DD237,".",",")*1,PIMExport!DD237))</f>
        <v>1</v>
      </c>
      <c r="DE239" s="47">
        <f>IFERROR(PIMExport!DE237*1,IFERROR(SUBSTITUTE(PIMExport!DE237,".",",")*1,PIMExport!DE237))</f>
        <v>0</v>
      </c>
      <c r="DF239" s="47">
        <f>IFERROR(PIMExport!DF237*1,IFERROR(SUBSTITUTE(PIMExport!DF237,".",",")*1,PIMExport!DF237))</f>
        <v>0</v>
      </c>
      <c r="DG239" s="47">
        <f>IFERROR(PIMExport!DG237*1,IFERROR(SUBSTITUTE(PIMExport!DG237,".",",")*1,PIMExport!DG237))</f>
        <v>0</v>
      </c>
      <c r="DH239" s="47" t="str">
        <f>IFERROR(PIMExport!DH237*1,IFERROR(SUBSTITUTE(PIMExport!DH237,".",",")*1,PIMExport!DH237))</f>
        <v>Equal to or better than 0.100 mm</v>
      </c>
      <c r="DI239" s="47">
        <f>IFERROR(PIMExport!DI237*1,IFERROR(SUBSTITUTE(PIMExport!DI237,".",",")*1,PIMExport!DI237))</f>
        <v>0</v>
      </c>
      <c r="DJ239" s="47" t="str">
        <f>IFERROR(PIMExport!DJ237*1,IFERROR(SUBSTITUTE(PIMExport!DJ237,".",",")*1,PIMExport!DJ237))</f>
        <v>58 x 55 mm</v>
      </c>
      <c r="DK239" s="47" t="str">
        <f>IFERROR(PIMExport!DK237*1,IFERROR(SUBSTITUTE(PIMExport!DK237,".",",")*1,PIMExport!DK237))</f>
        <v>16 mm</v>
      </c>
      <c r="DL239" s="47">
        <f>IFERROR(PIMExport!DL237*1,IFERROR(SUBSTITUTE(PIMExport!DL237,".",",")*1,PIMExport!DL237))</f>
        <v>384</v>
      </c>
      <c r="DM239" s="47">
        <f>IFERROR(PIMExport!DM237*1,IFERROR(SUBSTITUTE(PIMExport!DM237,".",",")*1,PIMExport!DM237))</f>
        <v>3248</v>
      </c>
      <c r="DN239" s="47">
        <f>IFERROR(PIMExport!DN237*1,IFERROR(SUBSTITUTE(PIMExport!DN237,".",",")*1,PIMExport!DN237))</f>
        <v>0</v>
      </c>
      <c r="DO239" s="47">
        <f>IFERROR(PIMExport!DO237*1,IFERROR(SUBSTITUTE(PIMExport!DO237,".",",")*1,PIMExport!DO237))</f>
        <v>0</v>
      </c>
    </row>
    <row r="240" spans="1:119">
      <c r="A240" s="47" t="str">
        <f>IFERROR(PIMExport!A238*1,IFERROR(SUBSTITUTE(PIMExport!A238,".",",")*1,PIMExport!A238))</f>
        <v>MG06S05Z200_D</v>
      </c>
      <c r="B240" s="47" t="str">
        <f>IFERROR(PIMExport!B238*1,IFERROR(SUBSTITUTE(PIMExport!B238,".",",")*1,PIMExport!B238))</f>
        <v>BallScrew</v>
      </c>
      <c r="C240" s="47" t="str">
        <f>IFERROR(PIMExport!C238*1,IFERROR(SUBSTITUTE(PIMExport!C238,".",",")*1,PIMExport!C238))</f>
        <v>Prism Guide</v>
      </c>
      <c r="D240" s="47">
        <f>IFERROR(PIMExport!D238*1,IFERROR(SUBSTITUTE(PIMExport!D238,".",",")*1,PIMExport!D238))</f>
        <v>2340</v>
      </c>
      <c r="E240" s="47">
        <f>IFERROR(PIMExport!E238*1,IFERROR(SUBSTITUTE(PIMExport!E238,".",",")*1,PIMExport!E238))</f>
        <v>1.2</v>
      </c>
      <c r="F240" s="47">
        <f>IFERROR(PIMExport!F238*1,IFERROR(SUBSTITUTE(PIMExport!F238,".",",")*1,PIMExport!F238))</f>
        <v>1.88</v>
      </c>
      <c r="G240" s="47">
        <f>IFERROR(PIMExport!G238*1,IFERROR(SUBSTITUTE(PIMExport!G238,".",",")*1,PIMExport!G238))</f>
        <v>3.06</v>
      </c>
      <c r="H240" s="47">
        <f>IFERROR(PIMExport!H238*1,IFERROR(SUBSTITUTE(PIMExport!H238,".",",")*1,PIMExport!H238))</f>
        <v>0.44</v>
      </c>
      <c r="I240" s="47">
        <f>IFERROR(PIMExport!I238*1,IFERROR(SUBSTITUTE(PIMExport!I238,".",",")*1,PIMExport!I238))</f>
        <v>200</v>
      </c>
      <c r="J240" s="47">
        <f>IFERROR(PIMExport!J238*1,IFERROR(SUBSTITUTE(PIMExport!J238,".",",")*1,PIMExport!J238))</f>
        <v>44</v>
      </c>
      <c r="K240" s="47">
        <f>IFERROR(PIMExport!K238*1,IFERROR(SUBSTITUTE(PIMExport!K238,".",",")*1,PIMExport!K238))</f>
        <v>41.5</v>
      </c>
      <c r="L240" s="47">
        <f>IFERROR(PIMExport!L238*1,IFERROR(SUBSTITUTE(PIMExport!L238,".",",")*1,PIMExport!L238))</f>
        <v>6.4999999999999996E-6</v>
      </c>
      <c r="M240" s="47">
        <f>IFERROR(PIMExport!M238*1,IFERROR(SUBSTITUTE(PIMExport!M238,".",",")*1,PIMExport!M238))</f>
        <v>0.9</v>
      </c>
      <c r="N240" s="47">
        <f>IFERROR(PIMExport!N238*1,IFERROR(SUBSTITUTE(PIMExport!N238,".",",")*1,PIMExport!N238))</f>
        <v>99999</v>
      </c>
      <c r="O240" s="47">
        <f>IFERROR(PIMExport!O238*1,IFERROR(SUBSTITUTE(PIMExport!O238,".",",")*1,PIMExport!O238))</f>
        <v>99999</v>
      </c>
      <c r="P240" s="47">
        <f>IFERROR(PIMExport!P238*1,IFERROR(SUBSTITUTE(PIMExport!P238,".",",")*1,PIMExport!P238))</f>
        <v>500</v>
      </c>
      <c r="Q240" s="47">
        <f>IFERROR(PIMExport!Q238*1,IFERROR(SUBSTITUTE(PIMExport!Q238,".",",")*1,PIMExport!Q238))</f>
        <v>0.13</v>
      </c>
      <c r="R240" s="47">
        <f>IFERROR(PIMExport!R238*1,IFERROR(SUBSTITUTE(PIMExport!R238,".",",")*1,PIMExport!R238))</f>
        <v>0.13</v>
      </c>
      <c r="S240" s="47">
        <f>IFERROR(PIMExport!S238*1,IFERROR(SUBSTITUTE(PIMExport!S238,".",",")*1,PIMExport!S238))</f>
        <v>0.13</v>
      </c>
      <c r="T240" s="47">
        <f>IFERROR(PIMExport!T238*1,IFERROR(SUBSTITUTE(PIMExport!T238,".",",")*1,PIMExport!T238))</f>
        <v>35</v>
      </c>
      <c r="U240" s="47">
        <f>IFERROR(PIMExport!U238*1,IFERROR(SUBSTITUTE(PIMExport!U238,".",",")*1,PIMExport!U238))</f>
        <v>0.21213000000000001</v>
      </c>
      <c r="V240" s="47">
        <f>IFERROR(PIMExport!V238*1,IFERROR(SUBSTITUTE(PIMExport!V238,".",",")*1,PIMExport!V238))</f>
        <v>0</v>
      </c>
      <c r="W240" s="47">
        <f>IFERROR(PIMExport!W238*1,IFERROR(SUBSTITUTE(PIMExport!W238,".",",")*1,PIMExport!W238))</f>
        <v>0</v>
      </c>
      <c r="X240" s="47">
        <f>IFERROR(PIMExport!X238*1,IFERROR(SUBSTITUTE(PIMExport!X238,".",",")*1,PIMExport!X238))</f>
        <v>0</v>
      </c>
      <c r="Y240" s="47">
        <f>IFERROR(PIMExport!Y238*1,IFERROR(SUBSTITUTE(PIMExport!Y238,".",",")*1,PIMExport!Y238))</f>
        <v>1000</v>
      </c>
      <c r="Z240" s="47">
        <f>IFERROR(PIMExport!Z238*1,IFERROR(SUBSTITUTE(PIMExport!Z238,".",",")*1,PIMExport!Z238))</f>
        <v>0</v>
      </c>
      <c r="AA240" s="47">
        <f>IFERROR(PIMExport!AA238*1,IFERROR(SUBSTITUTE(PIMExport!AA238,".",",")*1,PIMExport!AA238))</f>
        <v>0</v>
      </c>
      <c r="AB240" s="47">
        <f>IFERROR(PIMExport!AB238*1,IFERROR(SUBSTITUTE(PIMExport!AB238,".",",")*1,PIMExport!AB238))</f>
        <v>0</v>
      </c>
      <c r="AC240" s="47">
        <f>IFERROR(PIMExport!AC238*1,IFERROR(SUBSTITUTE(PIMExport!AC238,".",",")*1,PIMExport!AC238))</f>
        <v>0</v>
      </c>
      <c r="AD240" s="47">
        <f>IFERROR(PIMExport!AD238*1,IFERROR(SUBSTITUTE(PIMExport!AD238,".",",")*1,PIMExport!AD238))</f>
        <v>0</v>
      </c>
      <c r="AE240" s="47">
        <f>IFERROR(PIMExport!AE238*1,IFERROR(SUBSTITUTE(PIMExport!AE238,".",",")*1,PIMExport!AE238))</f>
        <v>400</v>
      </c>
      <c r="AF240" s="47">
        <f>IFERROR(PIMExport!AF238*1,IFERROR(SUBSTITUTE(PIMExport!AF238,".",",")*1,PIMExport!AF238))</f>
        <v>400</v>
      </c>
      <c r="AG240" s="47">
        <f>IFERROR(PIMExport!AG238*1,IFERROR(SUBSTITUTE(PIMExport!AG238,".",",")*1,PIMExport!AG238))</f>
        <v>9</v>
      </c>
      <c r="AH240" s="47">
        <f>IFERROR(PIMExport!AH238*1,IFERROR(SUBSTITUTE(PIMExport!AH238,".",",")*1,PIMExport!AH238))</f>
        <v>0</v>
      </c>
      <c r="AI240" s="47">
        <f>IFERROR(PIMExport!AI238*1,IFERROR(SUBSTITUTE(PIMExport!AI238,".",",")*1,PIMExport!AI238))</f>
        <v>0</v>
      </c>
      <c r="AJ240" s="47">
        <f>IFERROR(PIMExport!AJ238*1,IFERROR(SUBSTITUTE(PIMExport!AJ238,".",",")*1,PIMExport!AJ238))</f>
        <v>0.3</v>
      </c>
      <c r="AK240" s="47">
        <f>IFERROR(PIMExport!AK238*1,IFERROR(SUBSTITUTE(PIMExport!AK238,".",",")*1,PIMExport!AK238))</f>
        <v>0.3</v>
      </c>
      <c r="AL240" s="47">
        <f>IFERROR(PIMExport!AL238*1,IFERROR(SUBSTITUTE(PIMExport!AL238,".",",")*1,PIMExport!AL238))</f>
        <v>0.25</v>
      </c>
      <c r="AM240" s="47">
        <f>IFERROR(PIMExport!AM238*1,IFERROR(SUBSTITUTE(PIMExport!AM238,".",",")*1,PIMExport!AM238))</f>
        <v>8</v>
      </c>
      <c r="AN240" s="47">
        <f>IFERROR(PIMExport!AN238*1,IFERROR(SUBSTITUTE(PIMExport!AN238,".",",")*1,PIMExport!AN238))</f>
        <v>2</v>
      </c>
      <c r="AO240" s="47">
        <f>IFERROR(PIMExport!AO238*1,IFERROR(SUBSTITUTE(PIMExport!AO238,".",",")*1,PIMExport!AO238))</f>
        <v>4700</v>
      </c>
      <c r="AP240" s="47">
        <f>IFERROR(PIMExport!AP238*1,IFERROR(SUBSTITUTE(PIMExport!AP238,".",",")*1,PIMExport!AP238))</f>
        <v>0</v>
      </c>
      <c r="AQ240" s="47">
        <f>IFERROR(PIMExport!AQ238*1,IFERROR(SUBSTITUTE(PIMExport!AQ238,".",",")*1,PIMExport!AQ238))</f>
        <v>0</v>
      </c>
      <c r="AR240" s="47">
        <f>IFERROR(PIMExport!AR238*1,IFERROR(SUBSTITUTE(PIMExport!AR238,".",",")*1,PIMExport!AR238))</f>
        <v>0</v>
      </c>
      <c r="AS240" s="47">
        <f>IFERROR(PIMExport!AS238*1,IFERROR(SUBSTITUTE(PIMExport!AS238,".",",")*1,PIMExport!AS238))</f>
        <v>0</v>
      </c>
      <c r="AT240" s="47">
        <f>IFERROR(PIMExport!AT238*1,IFERROR(SUBSTITUTE(PIMExport!AT238,".",",")*1,PIMExport!AT238))</f>
        <v>0</v>
      </c>
      <c r="AU240" s="47">
        <f>IFERROR(PIMExport!AU238*1,IFERROR(SUBSTITUTE(PIMExport!AU238,".",",")*1,PIMExport!AU238))</f>
        <v>0</v>
      </c>
      <c r="AV240" s="47">
        <f>IFERROR(PIMExport!AV238*1,IFERROR(SUBSTITUTE(PIMExport!AV238,".",",")*1,PIMExport!AV238))</f>
        <v>0</v>
      </c>
      <c r="AW240" s="47">
        <f>IFERROR(PIMExport!AW238*1,IFERROR(SUBSTITUTE(PIMExport!AW238,".",",")*1,PIMExport!AW238))</f>
        <v>0</v>
      </c>
      <c r="AX240" s="47">
        <f>IFERROR(PIMExport!AX238*1,IFERROR(SUBSTITUTE(PIMExport!AX238,".",",")*1,PIMExport!AX238))</f>
        <v>0</v>
      </c>
      <c r="AY240" s="47">
        <f>IFERROR(PIMExport!AY238*1,IFERROR(SUBSTITUTE(PIMExport!AY238,".",",")*1,PIMExport!AY238))</f>
        <v>0</v>
      </c>
      <c r="AZ240" s="47">
        <f>IFERROR(PIMExport!AZ238*1,IFERROR(SUBSTITUTE(PIMExport!AZ238,".",",")*1,PIMExport!AZ238))</f>
        <v>10100</v>
      </c>
      <c r="BA240" s="47">
        <f>IFERROR(PIMExport!BA238*1,IFERROR(SUBSTITUTE(PIMExport!BA238,".",",")*1,PIMExport!BA238))</f>
        <v>0</v>
      </c>
      <c r="BB240" s="47">
        <f>IFERROR(PIMExport!BB238*1,IFERROR(SUBSTITUTE(PIMExport!BB238,".",",")*1,PIMExport!BB238))</f>
        <v>0</v>
      </c>
      <c r="BC240" s="47">
        <f>IFERROR(PIMExport!BC238*1,IFERROR(SUBSTITUTE(PIMExport!BC238,".",",")*1,PIMExport!BC238))</f>
        <v>0</v>
      </c>
      <c r="BD240" s="47">
        <f>IFERROR(PIMExport!BD238*1,IFERROR(SUBSTITUTE(PIMExport!BD238,".",",")*1,PIMExport!BD238))</f>
        <v>0</v>
      </c>
      <c r="BE240" s="47">
        <f>IFERROR(PIMExport!BE238*1,IFERROR(SUBSTITUTE(PIMExport!BE238,".",",")*1,PIMExport!BE238))</f>
        <v>0</v>
      </c>
      <c r="BF240" s="47">
        <f>IFERROR(PIMExport!BF238*1,IFERROR(SUBSTITUTE(PIMExport!BF238,".",",")*1,PIMExport!BF238))</f>
        <v>67</v>
      </c>
      <c r="BG240" s="47">
        <f>IFERROR(PIMExport!BG238*1,IFERROR(SUBSTITUTE(PIMExport!BG238,".",",")*1,PIMExport!BG238))</f>
        <v>350</v>
      </c>
      <c r="BH240" s="47">
        <f>IFERROR(PIMExport!BH238*1,IFERROR(SUBSTITUTE(PIMExport!BH238,".",",")*1,PIMExport!BH238))</f>
        <v>0</v>
      </c>
      <c r="BI240" s="47">
        <f>IFERROR(PIMExport!BI238*1,IFERROR(SUBSTITUTE(PIMExport!BI238,".",",")*1,PIMExport!BI238))</f>
        <v>0</v>
      </c>
      <c r="BJ240" s="47">
        <f>IFERROR(PIMExport!BJ238*1,IFERROR(SUBSTITUTE(PIMExport!BJ238,".",",")*1,PIMExport!BJ238))</f>
        <v>0</v>
      </c>
      <c r="BK240" s="47">
        <f>IFERROR(PIMExport!BK238*1,IFERROR(SUBSTITUTE(PIMExport!BK238,".",",")*1,PIMExport!BK238))</f>
        <v>0</v>
      </c>
      <c r="BL240" s="47">
        <f>IFERROR(PIMExport!BL238*1,IFERROR(SUBSTITUTE(PIMExport!BL238,".",",")*1,PIMExport!BL238))</f>
        <v>0</v>
      </c>
      <c r="BM240" s="47">
        <f>IFERROR(PIMExport!BM238*1,IFERROR(SUBSTITUTE(PIMExport!BM238,".",",")*1,PIMExport!BM238))</f>
        <v>0</v>
      </c>
      <c r="BN240" s="47">
        <f>IFERROR(PIMExport!BN238*1,IFERROR(SUBSTITUTE(PIMExport!BN238,".",",")*1,PIMExport!BN238))</f>
        <v>0</v>
      </c>
      <c r="BO240" s="47">
        <f>IFERROR(PIMExport!BO238*1,IFERROR(SUBSTITUTE(PIMExport!BO238,".",",")*1,PIMExport!BO238))</f>
        <v>0</v>
      </c>
      <c r="BP240" s="47">
        <f>IFERROR(PIMExport!BP238*1,IFERROR(SUBSTITUTE(PIMExport!BP238,".",",")*1,PIMExport!BP238))</f>
        <v>0</v>
      </c>
      <c r="BQ240" s="47">
        <f>IFERROR(PIMExport!BQ238*1,IFERROR(SUBSTITUTE(PIMExport!BQ238,".",",")*1,PIMExport!BQ238))</f>
        <v>0</v>
      </c>
      <c r="BR240" s="47">
        <f>IFERROR(PIMExport!BR238*1,IFERROR(SUBSTITUTE(PIMExport!BR238,".",",")*1,PIMExport!BR238))</f>
        <v>0</v>
      </c>
      <c r="BS240" s="47">
        <f>IFERROR(PIMExport!BS238*1,IFERROR(SUBSTITUTE(PIMExport!BS238,".",",")*1,PIMExport!BS238))</f>
        <v>0</v>
      </c>
      <c r="BT240" s="47">
        <f>IFERROR(PIMExport!BT238*1,IFERROR(SUBSTITUTE(PIMExport!BT238,".",",")*1,PIMExport!BT238))</f>
        <v>0</v>
      </c>
      <c r="BU240" s="47">
        <f>IFERROR(PIMExport!BU238*1,IFERROR(SUBSTITUTE(PIMExport!BU238,".",",")*1,PIMExport!BU238))</f>
        <v>0</v>
      </c>
      <c r="BV240" s="47">
        <f>IFERROR(PIMExport!BV238*1,IFERROR(SUBSTITUTE(PIMExport!BV238,".",",")*1,PIMExport!BV238))</f>
        <v>0</v>
      </c>
      <c r="BW240" s="47">
        <f>IFERROR(PIMExport!BW238*1,IFERROR(SUBSTITUTE(PIMExport!BW238,".",",")*1,PIMExport!BW238))</f>
        <v>0</v>
      </c>
      <c r="BX240" s="47">
        <f>IFERROR(PIMExport!BX238*1,IFERROR(SUBSTITUTE(PIMExport!BX238,".",",")*1,PIMExport!BX238))</f>
        <v>0</v>
      </c>
      <c r="BY240" s="47">
        <f>IFERROR(PIMExport!BY238*1,IFERROR(SUBSTITUTE(PIMExport!BY238,".",",")*1,PIMExport!BY238))</f>
        <v>0</v>
      </c>
      <c r="BZ240" s="47">
        <f>IFERROR(PIMExport!BZ238*1,IFERROR(SUBSTITUTE(PIMExport!BZ238,".",",")*1,PIMExport!BZ238))</f>
        <v>0</v>
      </c>
      <c r="CA240" s="47">
        <f>IFERROR(PIMExport!CA238*1,IFERROR(SUBSTITUTE(PIMExport!CA238,".",",")*1,PIMExport!CA238))</f>
        <v>0</v>
      </c>
      <c r="CB240" s="47">
        <f>IFERROR(PIMExport!CB238*1,IFERROR(SUBSTITUTE(PIMExport!CB238,".",",")*1,PIMExport!CB238))</f>
        <v>0</v>
      </c>
      <c r="CC240" s="47">
        <f>IFERROR(PIMExport!CC238*1,IFERROR(SUBSTITUTE(PIMExport!CC238,".",",")*1,PIMExport!CC238))</f>
        <v>0</v>
      </c>
      <c r="CD240" s="47">
        <f>IFERROR(PIMExport!CD238*1,IFERROR(SUBSTITUTE(PIMExport!CD238,".",",")*1,PIMExport!CD238))</f>
        <v>0</v>
      </c>
      <c r="CE240" s="47">
        <f>IFERROR(PIMExport!CE238*1,IFERROR(SUBSTITUTE(PIMExport!CE238,".",",")*1,PIMExport!CE238))</f>
        <v>0</v>
      </c>
      <c r="CF240" s="47">
        <f>IFERROR(PIMExport!CF238*1,IFERROR(SUBSTITUTE(PIMExport!CF238,".",",")*1,PIMExport!CF238))</f>
        <v>0</v>
      </c>
      <c r="CG240" s="47">
        <f>IFERROR(PIMExport!CG238*1,IFERROR(SUBSTITUTE(PIMExport!CG238,".",",")*1,PIMExport!CG238))</f>
        <v>0</v>
      </c>
      <c r="CH240" s="47">
        <f>IFERROR(PIMExport!CH238*1,IFERROR(SUBSTITUTE(PIMExport!CH238,".",",")*1,PIMExport!CH238))</f>
        <v>0</v>
      </c>
      <c r="CI240" s="47">
        <f>IFERROR(PIMExport!CI238*1,IFERROR(SUBSTITUTE(PIMExport!CI238,".",",")*1,PIMExport!CI238))</f>
        <v>0</v>
      </c>
      <c r="CJ240" s="47">
        <f>IFERROR(PIMExport!CJ238*1,IFERROR(SUBSTITUTE(PIMExport!CJ238,".",",")*1,PIMExport!CJ238))</f>
        <v>0</v>
      </c>
      <c r="CK240" s="47">
        <f>IFERROR(PIMExport!CK238*1,IFERROR(SUBSTITUTE(PIMExport!CK238,".",",")*1,PIMExport!CK238))</f>
        <v>0</v>
      </c>
      <c r="CL240" s="47">
        <f>IFERROR(PIMExport!CL238*1,IFERROR(SUBSTITUTE(PIMExport!CL238,".",",")*1,PIMExport!CL238))</f>
        <v>0</v>
      </c>
      <c r="CM240" s="47">
        <f>IFERROR(PIMExport!CM238*1,IFERROR(SUBSTITUTE(PIMExport!CM238,".",",")*1,PIMExport!CM238))</f>
        <v>0</v>
      </c>
      <c r="CN240" s="47">
        <f>IFERROR(PIMExport!CN238*1,IFERROR(SUBSTITUTE(PIMExport!CN238,".",",")*1,PIMExport!CN238))</f>
        <v>0</v>
      </c>
      <c r="CO240" s="47">
        <f>IFERROR(PIMExport!CO238*1,IFERROR(SUBSTITUTE(PIMExport!CO238,".",",")*1,PIMExport!CO238))</f>
        <v>0</v>
      </c>
      <c r="CP240" s="47">
        <f>IFERROR(PIMExport!CP238*1,IFERROR(SUBSTITUTE(PIMExport!CP238,".",",")*1,PIMExport!CP238))</f>
        <v>0</v>
      </c>
      <c r="CQ240" s="47">
        <f>IFERROR(PIMExport!CQ238*1,IFERROR(SUBSTITUTE(PIMExport!CQ238,".",",")*1,PIMExport!CQ238))</f>
        <v>0</v>
      </c>
      <c r="CR240" s="47">
        <f>IFERROR(PIMExport!CR238*1,IFERROR(SUBSTITUTE(PIMExport!CR238,".",",")*1,PIMExport!CR238))</f>
        <v>0</v>
      </c>
      <c r="CS240" s="47">
        <f>IFERROR(PIMExport!CS238*1,IFERROR(SUBSTITUTE(PIMExport!CS238,".",",")*1,PIMExport!CS238))</f>
        <v>0</v>
      </c>
      <c r="CT240" s="47">
        <f>IFERROR(PIMExport!CT238*1,IFERROR(SUBSTITUTE(PIMExport!CT238,".",",")*1,PIMExport!CT238))</f>
        <v>0</v>
      </c>
      <c r="CU240" s="47">
        <f>IFERROR(PIMExport!CU238*1,IFERROR(SUBSTITUTE(PIMExport!CU238,".",",")*1,PIMExport!CU238))</f>
        <v>5</v>
      </c>
      <c r="CV240" s="47">
        <f>IFERROR(PIMExport!CV238*1,IFERROR(SUBSTITUTE(PIMExport!CV238,".",",")*1,PIMExport!CV238))</f>
        <v>9300</v>
      </c>
      <c r="CW240" s="47">
        <f>IFERROR(PIMExport!CW238*1,IFERROR(SUBSTITUTE(PIMExport!CW238,".",",")*1,PIMExport!CW238))</f>
        <v>4.1E-5</v>
      </c>
      <c r="CX240" s="47">
        <f>IFERROR(PIMExport!CX238*1,IFERROR(SUBSTITUTE(PIMExport!CX238,".",",")*1,PIMExport!CX238))</f>
        <v>0</v>
      </c>
      <c r="CY240" s="47">
        <f>IFERROR(PIMExport!CY238*1,IFERROR(SUBSTITUTE(PIMExport!CY238,".",",")*1,PIMExport!CY238))</f>
        <v>0</v>
      </c>
      <c r="CZ240" s="47">
        <f>IFERROR(PIMExport!CZ238*1,IFERROR(SUBSTITUTE(PIMExport!CZ238,".",",")*1,PIMExport!CZ238))</f>
        <v>10100</v>
      </c>
      <c r="DA240" s="47">
        <f>IFERROR(PIMExport!DA238*1,IFERROR(SUBSTITUTE(PIMExport!DA238,".",",")*1,PIMExport!DA238))</f>
        <v>200</v>
      </c>
      <c r="DB240" s="47">
        <f>IFERROR(PIMExport!DB238*1,IFERROR(SUBSTITUTE(PIMExport!DB238,".",",")*1,PIMExport!DB238))</f>
        <v>0</v>
      </c>
      <c r="DC240" s="47">
        <f>IFERROR(PIMExport!DC238*1,IFERROR(SUBSTITUTE(PIMExport!DC238,".",",")*1,PIMExport!DC238))</f>
        <v>14.29</v>
      </c>
      <c r="DD240" s="47">
        <f>IFERROR(PIMExport!DD238*1,IFERROR(SUBSTITUTE(PIMExport!DD238,".",",")*1,PIMExport!DD238))</f>
        <v>2</v>
      </c>
      <c r="DE240" s="47">
        <f>IFERROR(PIMExport!DE238*1,IFERROR(SUBSTITUTE(PIMExport!DE238,".",",")*1,PIMExport!DE238))</f>
        <v>0</v>
      </c>
      <c r="DF240" s="47">
        <f>IFERROR(PIMExport!DF238*1,IFERROR(SUBSTITUTE(PIMExport!DF238,".",",")*1,PIMExport!DF238))</f>
        <v>0</v>
      </c>
      <c r="DG240" s="47">
        <f>IFERROR(PIMExport!DG238*1,IFERROR(SUBSTITUTE(PIMExport!DG238,".",",")*1,PIMExport!DG238))</f>
        <v>0</v>
      </c>
      <c r="DH240" s="47" t="str">
        <f>IFERROR(PIMExport!DH238*1,IFERROR(SUBSTITUTE(PIMExport!DH238,".",",")*1,PIMExport!DH238))</f>
        <v>Equal to or better than 0.100 mm</v>
      </c>
      <c r="DI240" s="47">
        <f>IFERROR(PIMExport!DI238*1,IFERROR(SUBSTITUTE(PIMExport!DI238,".",",")*1,PIMExport!DI238))</f>
        <v>0</v>
      </c>
      <c r="DJ240" s="47" t="str">
        <f>IFERROR(PIMExport!DJ238*1,IFERROR(SUBSTITUTE(PIMExport!DJ238,".",",")*1,PIMExport!DJ238))</f>
        <v>58 x 55 mm</v>
      </c>
      <c r="DK240" s="47" t="str">
        <f>IFERROR(PIMExport!DK238*1,IFERROR(SUBSTITUTE(PIMExport!DK238,".",",")*1,PIMExport!DK238))</f>
        <v>16 mm</v>
      </c>
      <c r="DL240" s="47">
        <f>IFERROR(PIMExport!DL238*1,IFERROR(SUBSTITUTE(PIMExport!DL238,".",",")*1,PIMExport!DL238))</f>
        <v>384</v>
      </c>
      <c r="DM240" s="47">
        <f>IFERROR(PIMExport!DM238*1,IFERROR(SUBSTITUTE(PIMExport!DM238,".",",")*1,PIMExport!DM238))</f>
        <v>3350</v>
      </c>
      <c r="DN240" s="47">
        <f>IFERROR(PIMExport!DN238*1,IFERROR(SUBSTITUTE(PIMExport!DN238,".",",")*1,PIMExport!DN238))</f>
        <v>0</v>
      </c>
      <c r="DO240" s="47">
        <f>IFERROR(PIMExport!DO238*1,IFERROR(SUBSTITUTE(PIMExport!DO238,".",",")*1,PIMExport!DO238))</f>
        <v>0</v>
      </c>
    </row>
    <row r="241" spans="1:119">
      <c r="A241" s="47" t="str">
        <f>IFERROR(PIMExport!A239*1,IFERROR(SUBSTITUTE(PIMExport!A239,".",",")*1,PIMExport!A239))</f>
        <v>MG06S05Z200_S</v>
      </c>
      <c r="B241" s="47" t="str">
        <f>IFERROR(PIMExport!B239*1,IFERROR(SUBSTITUTE(PIMExport!B239,".",",")*1,PIMExport!B239))</f>
        <v>BallScrew</v>
      </c>
      <c r="C241" s="47" t="str">
        <f>IFERROR(PIMExport!C239*1,IFERROR(SUBSTITUTE(PIMExport!C239,".",",")*1,PIMExport!C239))</f>
        <v>Prism Guide</v>
      </c>
      <c r="D241" s="47">
        <f>IFERROR(PIMExport!D239*1,IFERROR(SUBSTITUTE(PIMExport!D239,".",",")*1,PIMExport!D239))</f>
        <v>2444</v>
      </c>
      <c r="E241" s="47">
        <f>IFERROR(PIMExport!E239*1,IFERROR(SUBSTITUTE(PIMExport!E239,".",",")*1,PIMExport!E239))</f>
        <v>1.2</v>
      </c>
      <c r="F241" s="47">
        <f>IFERROR(PIMExport!F239*1,IFERROR(SUBSTITUTE(PIMExport!F239,".",",")*1,PIMExport!F239))</f>
        <v>0.83</v>
      </c>
      <c r="G241" s="47">
        <f>IFERROR(PIMExport!G239*1,IFERROR(SUBSTITUTE(PIMExport!G239,".",",")*1,PIMExport!G239))</f>
        <v>3.06</v>
      </c>
      <c r="H241" s="47">
        <f>IFERROR(PIMExport!H239*1,IFERROR(SUBSTITUTE(PIMExport!H239,".",",")*1,PIMExport!H239))</f>
        <v>0.44</v>
      </c>
      <c r="I241" s="47">
        <f>IFERROR(PIMExport!I239*1,IFERROR(SUBSTITUTE(PIMExport!I239,".",",")*1,PIMExport!I239))</f>
        <v>200</v>
      </c>
      <c r="J241" s="47">
        <f>IFERROR(PIMExport!J239*1,IFERROR(SUBSTITUTE(PIMExport!J239,".",",")*1,PIMExport!J239))</f>
        <v>44</v>
      </c>
      <c r="K241" s="47">
        <f>IFERROR(PIMExport!K239*1,IFERROR(SUBSTITUTE(PIMExport!K239,".",",")*1,PIMExport!K239))</f>
        <v>41.5</v>
      </c>
      <c r="L241" s="47">
        <f>IFERROR(PIMExport!L239*1,IFERROR(SUBSTITUTE(PIMExport!L239,".",",")*1,PIMExport!L239))</f>
        <v>6.4999999999999996E-6</v>
      </c>
      <c r="M241" s="47">
        <f>IFERROR(PIMExport!M239*1,IFERROR(SUBSTITUTE(PIMExport!M239,".",",")*1,PIMExport!M239))</f>
        <v>0.9</v>
      </c>
      <c r="N241" s="47">
        <f>IFERROR(PIMExport!N239*1,IFERROR(SUBSTITUTE(PIMExport!N239,".",",")*1,PIMExport!N239))</f>
        <v>99999</v>
      </c>
      <c r="O241" s="47">
        <f>IFERROR(PIMExport!O239*1,IFERROR(SUBSTITUTE(PIMExport!O239,".",",")*1,PIMExport!O239))</f>
        <v>99999</v>
      </c>
      <c r="P241" s="47">
        <f>IFERROR(PIMExport!P239*1,IFERROR(SUBSTITUTE(PIMExport!P239,".",",")*1,PIMExport!P239))</f>
        <v>500</v>
      </c>
      <c r="Q241" s="47">
        <f>IFERROR(PIMExport!Q239*1,IFERROR(SUBSTITUTE(PIMExport!Q239,".",",")*1,PIMExport!Q239))</f>
        <v>0.13</v>
      </c>
      <c r="R241" s="47">
        <f>IFERROR(PIMExport!R239*1,IFERROR(SUBSTITUTE(PIMExport!R239,".",",")*1,PIMExport!R239))</f>
        <v>0.13</v>
      </c>
      <c r="S241" s="47">
        <f>IFERROR(PIMExport!S239*1,IFERROR(SUBSTITUTE(PIMExport!S239,".",",")*1,PIMExport!S239))</f>
        <v>0.13</v>
      </c>
      <c r="T241" s="47">
        <f>IFERROR(PIMExport!T239*1,IFERROR(SUBSTITUTE(PIMExport!T239,".",",")*1,PIMExport!T239))</f>
        <v>35</v>
      </c>
      <c r="U241" s="47">
        <f>IFERROR(PIMExport!U239*1,IFERROR(SUBSTITUTE(PIMExport!U239,".",",")*1,PIMExport!U239))</f>
        <v>0.21213000000000001</v>
      </c>
      <c r="V241" s="47">
        <f>IFERROR(PIMExport!V239*1,IFERROR(SUBSTITUTE(PIMExport!V239,".",",")*1,PIMExport!V239))</f>
        <v>0</v>
      </c>
      <c r="W241" s="47">
        <f>IFERROR(PIMExport!W239*1,IFERROR(SUBSTITUTE(PIMExport!W239,".",",")*1,PIMExport!W239))</f>
        <v>0</v>
      </c>
      <c r="X241" s="47">
        <f>IFERROR(PIMExport!X239*1,IFERROR(SUBSTITUTE(PIMExport!X239,".",",")*1,PIMExport!X239))</f>
        <v>0</v>
      </c>
      <c r="Y241" s="47">
        <f>IFERROR(PIMExport!Y239*1,IFERROR(SUBSTITUTE(PIMExport!Y239,".",",")*1,PIMExport!Y239))</f>
        <v>1000</v>
      </c>
      <c r="Z241" s="47">
        <f>IFERROR(PIMExport!Z239*1,IFERROR(SUBSTITUTE(PIMExport!Z239,".",",")*1,PIMExport!Z239))</f>
        <v>0</v>
      </c>
      <c r="AA241" s="47">
        <f>IFERROR(PIMExport!AA239*1,IFERROR(SUBSTITUTE(PIMExport!AA239,".",",")*1,PIMExport!AA239))</f>
        <v>0</v>
      </c>
      <c r="AB241" s="47">
        <f>IFERROR(PIMExport!AB239*1,IFERROR(SUBSTITUTE(PIMExport!AB239,".",",")*1,PIMExport!AB239))</f>
        <v>0</v>
      </c>
      <c r="AC241" s="47">
        <f>IFERROR(PIMExport!AC239*1,IFERROR(SUBSTITUTE(PIMExport!AC239,".",",")*1,PIMExport!AC239))</f>
        <v>0</v>
      </c>
      <c r="AD241" s="47">
        <f>IFERROR(PIMExport!AD239*1,IFERROR(SUBSTITUTE(PIMExport!AD239,".",",")*1,PIMExport!AD239))</f>
        <v>0</v>
      </c>
      <c r="AE241" s="47">
        <f>IFERROR(PIMExport!AE239*1,IFERROR(SUBSTITUTE(PIMExport!AE239,".",",")*1,PIMExport!AE239))</f>
        <v>400</v>
      </c>
      <c r="AF241" s="47">
        <f>IFERROR(PIMExport!AF239*1,IFERROR(SUBSTITUTE(PIMExport!AF239,".",",")*1,PIMExport!AF239))</f>
        <v>400</v>
      </c>
      <c r="AG241" s="47">
        <f>IFERROR(PIMExport!AG239*1,IFERROR(SUBSTITUTE(PIMExport!AG239,".",",")*1,PIMExport!AG239))</f>
        <v>9</v>
      </c>
      <c r="AH241" s="47">
        <f>IFERROR(PIMExport!AH239*1,IFERROR(SUBSTITUTE(PIMExport!AH239,".",",")*1,PIMExport!AH239))</f>
        <v>0</v>
      </c>
      <c r="AI241" s="47">
        <f>IFERROR(PIMExport!AI239*1,IFERROR(SUBSTITUTE(PIMExport!AI239,".",",")*1,PIMExport!AI239))</f>
        <v>0</v>
      </c>
      <c r="AJ241" s="47">
        <f>IFERROR(PIMExport!AJ239*1,IFERROR(SUBSTITUTE(PIMExport!AJ239,".",",")*1,PIMExport!AJ239))</f>
        <v>0.3</v>
      </c>
      <c r="AK241" s="47">
        <f>IFERROR(PIMExport!AK239*1,IFERROR(SUBSTITUTE(PIMExport!AK239,".",",")*1,PIMExport!AK239))</f>
        <v>0.3</v>
      </c>
      <c r="AL241" s="47">
        <f>IFERROR(PIMExport!AL239*1,IFERROR(SUBSTITUTE(PIMExport!AL239,".",",")*1,PIMExport!AL239))</f>
        <v>0.25</v>
      </c>
      <c r="AM241" s="47">
        <f>IFERROR(PIMExport!AM239*1,IFERROR(SUBSTITUTE(PIMExport!AM239,".",",")*1,PIMExport!AM239))</f>
        <v>8</v>
      </c>
      <c r="AN241" s="47">
        <f>IFERROR(PIMExport!AN239*1,IFERROR(SUBSTITUTE(PIMExport!AN239,".",",")*1,PIMExport!AN239))</f>
        <v>2</v>
      </c>
      <c r="AO241" s="47">
        <f>IFERROR(PIMExport!AO239*1,IFERROR(SUBSTITUTE(PIMExport!AO239,".",",")*1,PIMExport!AO239))</f>
        <v>4700</v>
      </c>
      <c r="AP241" s="47">
        <f>IFERROR(PIMExport!AP239*1,IFERROR(SUBSTITUTE(PIMExport!AP239,".",",")*1,PIMExport!AP239))</f>
        <v>0</v>
      </c>
      <c r="AQ241" s="47">
        <f>IFERROR(PIMExport!AQ239*1,IFERROR(SUBSTITUTE(PIMExport!AQ239,".",",")*1,PIMExport!AQ239))</f>
        <v>0</v>
      </c>
      <c r="AR241" s="47">
        <f>IFERROR(PIMExport!AR239*1,IFERROR(SUBSTITUTE(PIMExport!AR239,".",",")*1,PIMExport!AR239))</f>
        <v>0</v>
      </c>
      <c r="AS241" s="47">
        <f>IFERROR(PIMExport!AS239*1,IFERROR(SUBSTITUTE(PIMExport!AS239,".",",")*1,PIMExport!AS239))</f>
        <v>0</v>
      </c>
      <c r="AT241" s="47">
        <f>IFERROR(PIMExport!AT239*1,IFERROR(SUBSTITUTE(PIMExport!AT239,".",",")*1,PIMExport!AT239))</f>
        <v>0</v>
      </c>
      <c r="AU241" s="47">
        <f>IFERROR(PIMExport!AU239*1,IFERROR(SUBSTITUTE(PIMExport!AU239,".",",")*1,PIMExport!AU239))</f>
        <v>0</v>
      </c>
      <c r="AV241" s="47">
        <f>IFERROR(PIMExport!AV239*1,IFERROR(SUBSTITUTE(PIMExport!AV239,".",",")*1,PIMExport!AV239))</f>
        <v>0</v>
      </c>
      <c r="AW241" s="47">
        <f>IFERROR(PIMExport!AW239*1,IFERROR(SUBSTITUTE(PIMExport!AW239,".",",")*1,PIMExport!AW239))</f>
        <v>0</v>
      </c>
      <c r="AX241" s="47">
        <f>IFERROR(PIMExport!AX239*1,IFERROR(SUBSTITUTE(PIMExport!AX239,".",",")*1,PIMExport!AX239))</f>
        <v>0</v>
      </c>
      <c r="AY241" s="47">
        <f>IFERROR(PIMExport!AY239*1,IFERROR(SUBSTITUTE(PIMExport!AY239,".",",")*1,PIMExport!AY239))</f>
        <v>0</v>
      </c>
      <c r="AZ241" s="47">
        <f>IFERROR(PIMExport!AZ239*1,IFERROR(SUBSTITUTE(PIMExport!AZ239,".",",")*1,PIMExport!AZ239))</f>
        <v>10100</v>
      </c>
      <c r="BA241" s="47">
        <f>IFERROR(PIMExport!BA239*1,IFERROR(SUBSTITUTE(PIMExport!BA239,".",",")*1,PIMExport!BA239))</f>
        <v>0</v>
      </c>
      <c r="BB241" s="47">
        <f>IFERROR(PIMExport!BB239*1,IFERROR(SUBSTITUTE(PIMExport!BB239,".",",")*1,PIMExport!BB239))</f>
        <v>0</v>
      </c>
      <c r="BC241" s="47">
        <f>IFERROR(PIMExport!BC239*1,IFERROR(SUBSTITUTE(PIMExport!BC239,".",",")*1,PIMExport!BC239))</f>
        <v>0</v>
      </c>
      <c r="BD241" s="47">
        <f>IFERROR(PIMExport!BD239*1,IFERROR(SUBSTITUTE(PIMExport!BD239,".",",")*1,PIMExport!BD239))</f>
        <v>0</v>
      </c>
      <c r="BE241" s="47">
        <f>IFERROR(PIMExport!BE239*1,IFERROR(SUBSTITUTE(PIMExport!BE239,".",",")*1,PIMExport!BE239))</f>
        <v>0</v>
      </c>
      <c r="BF241" s="47">
        <f>IFERROR(PIMExport!BF239*1,IFERROR(SUBSTITUTE(PIMExport!BF239,".",",")*1,PIMExport!BF239))</f>
        <v>67</v>
      </c>
      <c r="BG241" s="47">
        <f>IFERROR(PIMExport!BG239*1,IFERROR(SUBSTITUTE(PIMExport!BG239,".",",")*1,PIMExport!BG239))</f>
        <v>248</v>
      </c>
      <c r="BH241" s="47">
        <f>IFERROR(PIMExport!BH239*1,IFERROR(SUBSTITUTE(PIMExport!BH239,".",",")*1,PIMExport!BH239))</f>
        <v>0</v>
      </c>
      <c r="BI241" s="47">
        <f>IFERROR(PIMExport!BI239*1,IFERROR(SUBSTITUTE(PIMExport!BI239,".",",")*1,PIMExport!BI239))</f>
        <v>0</v>
      </c>
      <c r="BJ241" s="47">
        <f>IFERROR(PIMExport!BJ239*1,IFERROR(SUBSTITUTE(PIMExport!BJ239,".",",")*1,PIMExport!BJ239))</f>
        <v>0</v>
      </c>
      <c r="BK241" s="47">
        <f>IFERROR(PIMExport!BK239*1,IFERROR(SUBSTITUTE(PIMExport!BK239,".",",")*1,PIMExport!BK239))</f>
        <v>0</v>
      </c>
      <c r="BL241" s="47">
        <f>IFERROR(PIMExport!BL239*1,IFERROR(SUBSTITUTE(PIMExport!BL239,".",",")*1,PIMExport!BL239))</f>
        <v>0</v>
      </c>
      <c r="BM241" s="47">
        <f>IFERROR(PIMExport!BM239*1,IFERROR(SUBSTITUTE(PIMExport!BM239,".",",")*1,PIMExport!BM239))</f>
        <v>0</v>
      </c>
      <c r="BN241" s="47">
        <f>IFERROR(PIMExport!BN239*1,IFERROR(SUBSTITUTE(PIMExport!BN239,".",",")*1,PIMExport!BN239))</f>
        <v>0</v>
      </c>
      <c r="BO241" s="47">
        <f>IFERROR(PIMExport!BO239*1,IFERROR(SUBSTITUTE(PIMExport!BO239,".",",")*1,PIMExport!BO239))</f>
        <v>0</v>
      </c>
      <c r="BP241" s="47">
        <f>IFERROR(PIMExport!BP239*1,IFERROR(SUBSTITUTE(PIMExport!BP239,".",",")*1,PIMExport!BP239))</f>
        <v>0</v>
      </c>
      <c r="BQ241" s="47">
        <f>IFERROR(PIMExport!BQ239*1,IFERROR(SUBSTITUTE(PIMExport!BQ239,".",",")*1,PIMExport!BQ239))</f>
        <v>0</v>
      </c>
      <c r="BR241" s="47">
        <f>IFERROR(PIMExport!BR239*1,IFERROR(SUBSTITUTE(PIMExport!BR239,".",",")*1,PIMExport!BR239))</f>
        <v>0</v>
      </c>
      <c r="BS241" s="47">
        <f>IFERROR(PIMExport!BS239*1,IFERROR(SUBSTITUTE(PIMExport!BS239,".",",")*1,PIMExport!BS239))</f>
        <v>0</v>
      </c>
      <c r="BT241" s="47">
        <f>IFERROR(PIMExport!BT239*1,IFERROR(SUBSTITUTE(PIMExport!BT239,".",",")*1,PIMExport!BT239))</f>
        <v>0</v>
      </c>
      <c r="BU241" s="47">
        <f>IFERROR(PIMExport!BU239*1,IFERROR(SUBSTITUTE(PIMExport!BU239,".",",")*1,PIMExport!BU239))</f>
        <v>0</v>
      </c>
      <c r="BV241" s="47">
        <f>IFERROR(PIMExport!BV239*1,IFERROR(SUBSTITUTE(PIMExport!BV239,".",",")*1,PIMExport!BV239))</f>
        <v>0</v>
      </c>
      <c r="BW241" s="47">
        <f>IFERROR(PIMExport!BW239*1,IFERROR(SUBSTITUTE(PIMExport!BW239,".",",")*1,PIMExport!BW239))</f>
        <v>0</v>
      </c>
      <c r="BX241" s="47">
        <f>IFERROR(PIMExport!BX239*1,IFERROR(SUBSTITUTE(PIMExport!BX239,".",",")*1,PIMExport!BX239))</f>
        <v>0</v>
      </c>
      <c r="BY241" s="47">
        <f>IFERROR(PIMExport!BY239*1,IFERROR(SUBSTITUTE(PIMExport!BY239,".",",")*1,PIMExport!BY239))</f>
        <v>0</v>
      </c>
      <c r="BZ241" s="47">
        <f>IFERROR(PIMExport!BZ239*1,IFERROR(SUBSTITUTE(PIMExport!BZ239,".",",")*1,PIMExport!BZ239))</f>
        <v>0</v>
      </c>
      <c r="CA241" s="47">
        <f>IFERROR(PIMExport!CA239*1,IFERROR(SUBSTITUTE(PIMExport!CA239,".",",")*1,PIMExport!CA239))</f>
        <v>0</v>
      </c>
      <c r="CB241" s="47">
        <f>IFERROR(PIMExport!CB239*1,IFERROR(SUBSTITUTE(PIMExport!CB239,".",",")*1,PIMExport!CB239))</f>
        <v>0</v>
      </c>
      <c r="CC241" s="47">
        <f>IFERROR(PIMExport!CC239*1,IFERROR(SUBSTITUTE(PIMExport!CC239,".",",")*1,PIMExport!CC239))</f>
        <v>0</v>
      </c>
      <c r="CD241" s="47">
        <f>IFERROR(PIMExport!CD239*1,IFERROR(SUBSTITUTE(PIMExport!CD239,".",",")*1,PIMExport!CD239))</f>
        <v>0</v>
      </c>
      <c r="CE241" s="47">
        <f>IFERROR(PIMExport!CE239*1,IFERROR(SUBSTITUTE(PIMExport!CE239,".",",")*1,PIMExport!CE239))</f>
        <v>0</v>
      </c>
      <c r="CF241" s="47">
        <f>IFERROR(PIMExport!CF239*1,IFERROR(SUBSTITUTE(PIMExport!CF239,".",",")*1,PIMExport!CF239))</f>
        <v>0</v>
      </c>
      <c r="CG241" s="47">
        <f>IFERROR(PIMExport!CG239*1,IFERROR(SUBSTITUTE(PIMExport!CG239,".",",")*1,PIMExport!CG239))</f>
        <v>0</v>
      </c>
      <c r="CH241" s="47">
        <f>IFERROR(PIMExport!CH239*1,IFERROR(SUBSTITUTE(PIMExport!CH239,".",",")*1,PIMExport!CH239))</f>
        <v>0</v>
      </c>
      <c r="CI241" s="47">
        <f>IFERROR(PIMExport!CI239*1,IFERROR(SUBSTITUTE(PIMExport!CI239,".",",")*1,PIMExport!CI239))</f>
        <v>0</v>
      </c>
      <c r="CJ241" s="47">
        <f>IFERROR(PIMExport!CJ239*1,IFERROR(SUBSTITUTE(PIMExport!CJ239,".",",")*1,PIMExport!CJ239))</f>
        <v>0</v>
      </c>
      <c r="CK241" s="47">
        <f>IFERROR(PIMExport!CK239*1,IFERROR(SUBSTITUTE(PIMExport!CK239,".",",")*1,PIMExport!CK239))</f>
        <v>0</v>
      </c>
      <c r="CL241" s="47">
        <f>IFERROR(PIMExport!CL239*1,IFERROR(SUBSTITUTE(PIMExport!CL239,".",",")*1,PIMExport!CL239))</f>
        <v>0</v>
      </c>
      <c r="CM241" s="47">
        <f>IFERROR(PIMExport!CM239*1,IFERROR(SUBSTITUTE(PIMExport!CM239,".",",")*1,PIMExport!CM239))</f>
        <v>0</v>
      </c>
      <c r="CN241" s="47">
        <f>IFERROR(PIMExport!CN239*1,IFERROR(SUBSTITUTE(PIMExport!CN239,".",",")*1,PIMExport!CN239))</f>
        <v>0</v>
      </c>
      <c r="CO241" s="47">
        <f>IFERROR(PIMExport!CO239*1,IFERROR(SUBSTITUTE(PIMExport!CO239,".",",")*1,PIMExport!CO239))</f>
        <v>0</v>
      </c>
      <c r="CP241" s="47">
        <f>IFERROR(PIMExport!CP239*1,IFERROR(SUBSTITUTE(PIMExport!CP239,".",",")*1,PIMExport!CP239))</f>
        <v>0</v>
      </c>
      <c r="CQ241" s="47">
        <f>IFERROR(PIMExport!CQ239*1,IFERROR(SUBSTITUTE(PIMExport!CQ239,".",",")*1,PIMExport!CQ239))</f>
        <v>0</v>
      </c>
      <c r="CR241" s="47">
        <f>IFERROR(PIMExport!CR239*1,IFERROR(SUBSTITUTE(PIMExport!CR239,".",",")*1,PIMExport!CR239))</f>
        <v>0</v>
      </c>
      <c r="CS241" s="47">
        <f>IFERROR(PIMExport!CS239*1,IFERROR(SUBSTITUTE(PIMExport!CS239,".",",")*1,PIMExport!CS239))</f>
        <v>0</v>
      </c>
      <c r="CT241" s="47">
        <f>IFERROR(PIMExport!CT239*1,IFERROR(SUBSTITUTE(PIMExport!CT239,".",",")*1,PIMExport!CT239))</f>
        <v>0</v>
      </c>
      <c r="CU241" s="47">
        <f>IFERROR(PIMExport!CU239*1,IFERROR(SUBSTITUTE(PIMExport!CU239,".",",")*1,PIMExport!CU239))</f>
        <v>5</v>
      </c>
      <c r="CV241" s="47">
        <f>IFERROR(PIMExport!CV239*1,IFERROR(SUBSTITUTE(PIMExport!CV239,".",",")*1,PIMExport!CV239))</f>
        <v>9300</v>
      </c>
      <c r="CW241" s="47">
        <f>IFERROR(PIMExport!CW239*1,IFERROR(SUBSTITUTE(PIMExport!CW239,".",",")*1,PIMExport!CW239))</f>
        <v>4.1E-5</v>
      </c>
      <c r="CX241" s="47">
        <f>IFERROR(PIMExport!CX239*1,IFERROR(SUBSTITUTE(PIMExport!CX239,".",",")*1,PIMExport!CX239))</f>
        <v>0</v>
      </c>
      <c r="CY241" s="47">
        <f>IFERROR(PIMExport!CY239*1,IFERROR(SUBSTITUTE(PIMExport!CY239,".",",")*1,PIMExport!CY239))</f>
        <v>0</v>
      </c>
      <c r="CZ241" s="47">
        <f>IFERROR(PIMExport!CZ239*1,IFERROR(SUBSTITUTE(PIMExport!CZ239,".",",")*1,PIMExport!CZ239))</f>
        <v>10100</v>
      </c>
      <c r="DA241" s="47">
        <f>IFERROR(PIMExport!DA239*1,IFERROR(SUBSTITUTE(PIMExport!DA239,".",",")*1,PIMExport!DA239))</f>
        <v>200</v>
      </c>
      <c r="DB241" s="47">
        <f>IFERROR(PIMExport!DB239*1,IFERROR(SUBSTITUTE(PIMExport!DB239,".",",")*1,PIMExport!DB239))</f>
        <v>0</v>
      </c>
      <c r="DC241" s="47">
        <f>IFERROR(PIMExport!DC239*1,IFERROR(SUBSTITUTE(PIMExport!DC239,".",",")*1,PIMExport!DC239))</f>
        <v>14.29</v>
      </c>
      <c r="DD241" s="47">
        <f>IFERROR(PIMExport!DD239*1,IFERROR(SUBSTITUTE(PIMExport!DD239,".",",")*1,PIMExport!DD239))</f>
        <v>1</v>
      </c>
      <c r="DE241" s="47">
        <f>IFERROR(PIMExport!DE239*1,IFERROR(SUBSTITUTE(PIMExport!DE239,".",",")*1,PIMExport!DE239))</f>
        <v>0</v>
      </c>
      <c r="DF241" s="47">
        <f>IFERROR(PIMExport!DF239*1,IFERROR(SUBSTITUTE(PIMExport!DF239,".",",")*1,PIMExport!DF239))</f>
        <v>0</v>
      </c>
      <c r="DG241" s="47">
        <f>IFERROR(PIMExport!DG239*1,IFERROR(SUBSTITUTE(PIMExport!DG239,".",",")*1,PIMExport!DG239))</f>
        <v>0</v>
      </c>
      <c r="DH241" s="47" t="str">
        <f>IFERROR(PIMExport!DH239*1,IFERROR(SUBSTITUTE(PIMExport!DH239,".",",")*1,PIMExport!DH239))</f>
        <v>Equal to or better than 0.100 mm</v>
      </c>
      <c r="DI241" s="47">
        <f>IFERROR(PIMExport!DI239*1,IFERROR(SUBSTITUTE(PIMExport!DI239,".",",")*1,PIMExport!DI239))</f>
        <v>0</v>
      </c>
      <c r="DJ241" s="47" t="str">
        <f>IFERROR(PIMExport!DJ239*1,IFERROR(SUBSTITUTE(PIMExport!DJ239,".",",")*1,PIMExport!DJ239))</f>
        <v>58 x 55 mm</v>
      </c>
      <c r="DK241" s="47" t="str">
        <f>IFERROR(PIMExport!DK239*1,IFERROR(SUBSTITUTE(PIMExport!DK239,".",",")*1,PIMExport!DK239))</f>
        <v>16 mm</v>
      </c>
      <c r="DL241" s="47">
        <f>IFERROR(PIMExport!DL239*1,IFERROR(SUBSTITUTE(PIMExport!DL239,".",",")*1,PIMExport!DL239))</f>
        <v>384</v>
      </c>
      <c r="DM241" s="47">
        <f>IFERROR(PIMExport!DM239*1,IFERROR(SUBSTITUTE(PIMExport!DM239,".",",")*1,PIMExport!DM239))</f>
        <v>3248</v>
      </c>
      <c r="DN241" s="47">
        <f>IFERROR(PIMExport!DN239*1,IFERROR(SUBSTITUTE(PIMExport!DN239,".",",")*1,PIMExport!DN239))</f>
        <v>0</v>
      </c>
      <c r="DO241" s="47">
        <f>IFERROR(PIMExport!DO239*1,IFERROR(SUBSTITUTE(PIMExport!DO239,".",",")*1,PIMExport!DO239))</f>
        <v>0</v>
      </c>
    </row>
    <row r="242" spans="1:119">
      <c r="A242" s="47" t="str">
        <f>IFERROR(PIMExport!A240*1,IFERROR(SUBSTITUTE(PIMExport!A240,".",",")*1,PIMExport!A240))</f>
        <v>MG06S05Z200_X</v>
      </c>
      <c r="B242" s="47" t="str">
        <f>IFERROR(PIMExport!B240*1,IFERROR(SUBSTITUTE(PIMExport!B240,".",",")*1,PIMExport!B240))</f>
        <v>BallScrew</v>
      </c>
      <c r="C242" s="47" t="str">
        <f>IFERROR(PIMExport!C240*1,IFERROR(SUBSTITUTE(PIMExport!C240,".",",")*1,PIMExport!C240))</f>
        <v>Prism Guide</v>
      </c>
      <c r="D242" s="47">
        <f>IFERROR(PIMExport!D240*1,IFERROR(SUBSTITUTE(PIMExport!D240,".",",")*1,PIMExport!D240))</f>
        <v>2512</v>
      </c>
      <c r="E242" s="47">
        <f>IFERROR(PIMExport!E240*1,IFERROR(SUBSTITUTE(PIMExport!E240,".",",")*1,PIMExport!E240))</f>
        <v>1.2</v>
      </c>
      <c r="F242" s="47">
        <f>IFERROR(PIMExport!F240*1,IFERROR(SUBSTITUTE(PIMExport!F240,".",",")*1,PIMExport!F240))</f>
        <v>0</v>
      </c>
      <c r="G242" s="47">
        <f>IFERROR(PIMExport!G240*1,IFERROR(SUBSTITUTE(PIMExport!G240,".",",")*1,PIMExport!G240))</f>
        <v>3.06</v>
      </c>
      <c r="H242" s="47">
        <f>IFERROR(PIMExport!H240*1,IFERROR(SUBSTITUTE(PIMExport!H240,".",",")*1,PIMExport!H240))</f>
        <v>0.44</v>
      </c>
      <c r="I242" s="47">
        <f>IFERROR(PIMExport!I240*1,IFERROR(SUBSTITUTE(PIMExport!I240,".",",")*1,PIMExport!I240))</f>
        <v>200</v>
      </c>
      <c r="J242" s="47">
        <f>IFERROR(PIMExport!J240*1,IFERROR(SUBSTITUTE(PIMExport!J240,".",",")*1,PIMExport!J240))</f>
        <v>44</v>
      </c>
      <c r="K242" s="47">
        <f>IFERROR(PIMExport!K240*1,IFERROR(SUBSTITUTE(PIMExport!K240,".",",")*1,PIMExport!K240))</f>
        <v>41.5</v>
      </c>
      <c r="L242" s="47">
        <f>IFERROR(PIMExport!L240*1,IFERROR(SUBSTITUTE(PIMExport!L240,".",",")*1,PIMExport!L240))</f>
        <v>6.4999999999999996E-6</v>
      </c>
      <c r="M242" s="47">
        <f>IFERROR(PIMExport!M240*1,IFERROR(SUBSTITUTE(PIMExport!M240,".",",")*1,PIMExport!M240))</f>
        <v>0.9</v>
      </c>
      <c r="N242" s="47">
        <f>IFERROR(PIMExport!N240*1,IFERROR(SUBSTITUTE(PIMExport!N240,".",",")*1,PIMExport!N240))</f>
        <v>99999</v>
      </c>
      <c r="O242" s="47">
        <f>IFERROR(PIMExport!O240*1,IFERROR(SUBSTITUTE(PIMExport!O240,".",",")*1,PIMExport!O240))</f>
        <v>99999</v>
      </c>
      <c r="P242" s="47">
        <f>IFERROR(PIMExport!P240*1,IFERROR(SUBSTITUTE(PIMExport!P240,".",",")*1,PIMExport!P240))</f>
        <v>500</v>
      </c>
      <c r="Q242" s="47">
        <f>IFERROR(PIMExport!Q240*1,IFERROR(SUBSTITUTE(PIMExport!Q240,".",",")*1,PIMExport!Q240))</f>
        <v>0.1</v>
      </c>
      <c r="R242" s="47">
        <f>IFERROR(PIMExport!R240*1,IFERROR(SUBSTITUTE(PIMExport!R240,".",",")*1,PIMExport!R240))</f>
        <v>0.1</v>
      </c>
      <c r="S242" s="47">
        <f>IFERROR(PIMExport!S240*1,IFERROR(SUBSTITUTE(PIMExport!S240,".",",")*1,PIMExport!S240))</f>
        <v>0.1</v>
      </c>
      <c r="T242" s="47">
        <f>IFERROR(PIMExport!T240*1,IFERROR(SUBSTITUTE(PIMExport!T240,".",",")*1,PIMExport!T240))</f>
        <v>35</v>
      </c>
      <c r="U242" s="47">
        <f>IFERROR(PIMExport!U240*1,IFERROR(SUBSTITUTE(PIMExport!U240,".",",")*1,PIMExport!U240))</f>
        <v>0.21213000000000001</v>
      </c>
      <c r="V242" s="47">
        <f>IFERROR(PIMExport!V240*1,IFERROR(SUBSTITUTE(PIMExport!V240,".",",")*1,PIMExport!V240))</f>
        <v>0</v>
      </c>
      <c r="W242" s="47">
        <f>IFERROR(PIMExport!W240*1,IFERROR(SUBSTITUTE(PIMExport!W240,".",",")*1,PIMExport!W240))</f>
        <v>0</v>
      </c>
      <c r="X242" s="47">
        <f>IFERROR(PIMExport!X240*1,IFERROR(SUBSTITUTE(PIMExport!X240,".",",")*1,PIMExport!X240))</f>
        <v>0</v>
      </c>
      <c r="Y242" s="47">
        <f>IFERROR(PIMExport!Y240*1,IFERROR(SUBSTITUTE(PIMExport!Y240,".",",")*1,PIMExport!Y240))</f>
        <v>1000</v>
      </c>
      <c r="Z242" s="47">
        <f>IFERROR(PIMExport!Z240*1,IFERROR(SUBSTITUTE(PIMExport!Z240,".",",")*1,PIMExport!Z240))</f>
        <v>0</v>
      </c>
      <c r="AA242" s="47">
        <f>IFERROR(PIMExport!AA240*1,IFERROR(SUBSTITUTE(PIMExport!AA240,".",",")*1,PIMExport!AA240))</f>
        <v>0</v>
      </c>
      <c r="AB242" s="47">
        <f>IFERROR(PIMExport!AB240*1,IFERROR(SUBSTITUTE(PIMExport!AB240,".",",")*1,PIMExport!AB240))</f>
        <v>0</v>
      </c>
      <c r="AC242" s="47">
        <f>IFERROR(PIMExport!AC240*1,IFERROR(SUBSTITUTE(PIMExport!AC240,".",",")*1,PIMExport!AC240))</f>
        <v>0</v>
      </c>
      <c r="AD242" s="47">
        <f>IFERROR(PIMExport!AD240*1,IFERROR(SUBSTITUTE(PIMExport!AD240,".",",")*1,PIMExport!AD240))</f>
        <v>0</v>
      </c>
      <c r="AE242" s="47">
        <f>IFERROR(PIMExport!AE240*1,IFERROR(SUBSTITUTE(PIMExport!AE240,".",",")*1,PIMExport!AE240))</f>
        <v>400</v>
      </c>
      <c r="AF242" s="47">
        <f>IFERROR(PIMExport!AF240*1,IFERROR(SUBSTITUTE(PIMExport!AF240,".",",")*1,PIMExport!AF240))</f>
        <v>400</v>
      </c>
      <c r="AG242" s="47">
        <f>IFERROR(PIMExport!AG240*1,IFERROR(SUBSTITUTE(PIMExport!AG240,".",",")*1,PIMExport!AG240))</f>
        <v>9</v>
      </c>
      <c r="AH242" s="47">
        <f>IFERROR(PIMExport!AH240*1,IFERROR(SUBSTITUTE(PIMExport!AH240,".",",")*1,PIMExport!AH240))</f>
        <v>0</v>
      </c>
      <c r="AI242" s="47">
        <f>IFERROR(PIMExport!AI240*1,IFERROR(SUBSTITUTE(PIMExport!AI240,".",",")*1,PIMExport!AI240))</f>
        <v>0</v>
      </c>
      <c r="AJ242" s="47">
        <f>IFERROR(PIMExport!AJ240*1,IFERROR(SUBSTITUTE(PIMExport!AJ240,".",",")*1,PIMExport!AJ240))</f>
        <v>0.3</v>
      </c>
      <c r="AK242" s="47">
        <f>IFERROR(PIMExport!AK240*1,IFERROR(SUBSTITUTE(PIMExport!AK240,".",",")*1,PIMExport!AK240))</f>
        <v>0.3</v>
      </c>
      <c r="AL242" s="47">
        <f>IFERROR(PIMExport!AL240*1,IFERROR(SUBSTITUTE(PIMExport!AL240,".",",")*1,PIMExport!AL240))</f>
        <v>0.25</v>
      </c>
      <c r="AM242" s="47">
        <f>IFERROR(PIMExport!AM240*1,IFERROR(SUBSTITUTE(PIMExport!AM240,".",",")*1,PIMExport!AM240))</f>
        <v>8</v>
      </c>
      <c r="AN242" s="47">
        <f>IFERROR(PIMExport!AN240*1,IFERROR(SUBSTITUTE(PIMExport!AN240,".",",")*1,PIMExport!AN240))</f>
        <v>2</v>
      </c>
      <c r="AO242" s="47">
        <f>IFERROR(PIMExport!AO240*1,IFERROR(SUBSTITUTE(PIMExport!AO240,".",",")*1,PIMExport!AO240))</f>
        <v>4700</v>
      </c>
      <c r="AP242" s="47">
        <f>IFERROR(PIMExport!AP240*1,IFERROR(SUBSTITUTE(PIMExport!AP240,".",",")*1,PIMExport!AP240))</f>
        <v>0</v>
      </c>
      <c r="AQ242" s="47">
        <f>IFERROR(PIMExport!AQ240*1,IFERROR(SUBSTITUTE(PIMExport!AQ240,".",",")*1,PIMExport!AQ240))</f>
        <v>0</v>
      </c>
      <c r="AR242" s="47">
        <f>IFERROR(PIMExport!AR240*1,IFERROR(SUBSTITUTE(PIMExport!AR240,".",",")*1,PIMExport!AR240))</f>
        <v>0</v>
      </c>
      <c r="AS242" s="47">
        <f>IFERROR(PIMExport!AS240*1,IFERROR(SUBSTITUTE(PIMExport!AS240,".",",")*1,PIMExport!AS240))</f>
        <v>0</v>
      </c>
      <c r="AT242" s="47">
        <f>IFERROR(PIMExport!AT240*1,IFERROR(SUBSTITUTE(PIMExport!AT240,".",",")*1,PIMExport!AT240))</f>
        <v>0</v>
      </c>
      <c r="AU242" s="47">
        <f>IFERROR(PIMExport!AU240*1,IFERROR(SUBSTITUTE(PIMExport!AU240,".",",")*1,PIMExport!AU240))</f>
        <v>0</v>
      </c>
      <c r="AV242" s="47">
        <f>IFERROR(PIMExport!AV240*1,IFERROR(SUBSTITUTE(PIMExport!AV240,".",",")*1,PIMExport!AV240))</f>
        <v>0</v>
      </c>
      <c r="AW242" s="47">
        <f>IFERROR(PIMExport!AW240*1,IFERROR(SUBSTITUTE(PIMExport!AW240,".",",")*1,PIMExport!AW240))</f>
        <v>0</v>
      </c>
      <c r="AX242" s="47">
        <f>IFERROR(PIMExport!AX240*1,IFERROR(SUBSTITUTE(PIMExport!AX240,".",",")*1,PIMExport!AX240))</f>
        <v>0</v>
      </c>
      <c r="AY242" s="47">
        <f>IFERROR(PIMExport!AY240*1,IFERROR(SUBSTITUTE(PIMExport!AY240,".",",")*1,PIMExport!AY240))</f>
        <v>0</v>
      </c>
      <c r="AZ242" s="47">
        <f>IFERROR(PIMExport!AZ240*1,IFERROR(SUBSTITUTE(PIMExport!AZ240,".",",")*1,PIMExport!AZ240))</f>
        <v>10100</v>
      </c>
      <c r="BA242" s="47">
        <f>IFERROR(PIMExport!BA240*1,IFERROR(SUBSTITUTE(PIMExport!BA240,".",",")*1,PIMExport!BA240))</f>
        <v>0</v>
      </c>
      <c r="BB242" s="47">
        <f>IFERROR(PIMExport!BB240*1,IFERROR(SUBSTITUTE(PIMExport!BB240,".",",")*1,PIMExport!BB240))</f>
        <v>0</v>
      </c>
      <c r="BC242" s="47">
        <f>IFERROR(PIMExport!BC240*1,IFERROR(SUBSTITUTE(PIMExport!BC240,".",",")*1,PIMExport!BC240))</f>
        <v>0</v>
      </c>
      <c r="BD242" s="47">
        <f>IFERROR(PIMExport!BD240*1,IFERROR(SUBSTITUTE(PIMExport!BD240,".",",")*1,PIMExport!BD240))</f>
        <v>0</v>
      </c>
      <c r="BE242" s="47">
        <f>IFERROR(PIMExport!BE240*1,IFERROR(SUBSTITUTE(PIMExport!BE240,".",",")*1,PIMExport!BE240))</f>
        <v>0</v>
      </c>
      <c r="BF242" s="47">
        <f>IFERROR(PIMExport!BF240*1,IFERROR(SUBSTITUTE(PIMExport!BF240,".",",")*1,PIMExport!BF240))</f>
        <v>67</v>
      </c>
      <c r="BG242" s="47">
        <f>IFERROR(PIMExport!BG240*1,IFERROR(SUBSTITUTE(PIMExport!BG240,".",",")*1,PIMExport!BG240))</f>
        <v>196</v>
      </c>
      <c r="BH242" s="47">
        <f>IFERROR(PIMExport!BH240*1,IFERROR(SUBSTITUTE(PIMExport!BH240,".",",")*1,PIMExport!BH240))</f>
        <v>0</v>
      </c>
      <c r="BI242" s="47">
        <f>IFERROR(PIMExport!BI240*1,IFERROR(SUBSTITUTE(PIMExport!BI240,".",",")*1,PIMExport!BI240))</f>
        <v>0</v>
      </c>
      <c r="BJ242" s="47">
        <f>IFERROR(PIMExport!BJ240*1,IFERROR(SUBSTITUTE(PIMExport!BJ240,".",",")*1,PIMExport!BJ240))</f>
        <v>0</v>
      </c>
      <c r="BK242" s="47">
        <f>IFERROR(PIMExport!BK240*1,IFERROR(SUBSTITUTE(PIMExport!BK240,".",",")*1,PIMExport!BK240))</f>
        <v>0</v>
      </c>
      <c r="BL242" s="47">
        <f>IFERROR(PIMExport!BL240*1,IFERROR(SUBSTITUTE(PIMExport!BL240,".",",")*1,PIMExport!BL240))</f>
        <v>0</v>
      </c>
      <c r="BM242" s="47">
        <f>IFERROR(PIMExport!BM240*1,IFERROR(SUBSTITUTE(PIMExport!BM240,".",",")*1,PIMExport!BM240))</f>
        <v>0</v>
      </c>
      <c r="BN242" s="47">
        <f>IFERROR(PIMExport!BN240*1,IFERROR(SUBSTITUTE(PIMExport!BN240,".",",")*1,PIMExport!BN240))</f>
        <v>0</v>
      </c>
      <c r="BO242" s="47">
        <f>IFERROR(PIMExport!BO240*1,IFERROR(SUBSTITUTE(PIMExport!BO240,".",",")*1,PIMExport!BO240))</f>
        <v>0</v>
      </c>
      <c r="BP242" s="47">
        <f>IFERROR(PIMExport!BP240*1,IFERROR(SUBSTITUTE(PIMExport!BP240,".",",")*1,PIMExport!BP240))</f>
        <v>0</v>
      </c>
      <c r="BQ242" s="47">
        <f>IFERROR(PIMExport!BQ240*1,IFERROR(SUBSTITUTE(PIMExport!BQ240,".",",")*1,PIMExport!BQ240))</f>
        <v>0</v>
      </c>
      <c r="BR242" s="47">
        <f>IFERROR(PIMExport!BR240*1,IFERROR(SUBSTITUTE(PIMExport!BR240,".",",")*1,PIMExport!BR240))</f>
        <v>0</v>
      </c>
      <c r="BS242" s="47">
        <f>IFERROR(PIMExport!BS240*1,IFERROR(SUBSTITUTE(PIMExport!BS240,".",",")*1,PIMExport!BS240))</f>
        <v>0</v>
      </c>
      <c r="BT242" s="47">
        <f>IFERROR(PIMExport!BT240*1,IFERROR(SUBSTITUTE(PIMExport!BT240,".",",")*1,PIMExport!BT240))</f>
        <v>0</v>
      </c>
      <c r="BU242" s="47">
        <f>IFERROR(PIMExport!BU240*1,IFERROR(SUBSTITUTE(PIMExport!BU240,".",",")*1,PIMExport!BU240))</f>
        <v>0</v>
      </c>
      <c r="BV242" s="47">
        <f>IFERROR(PIMExport!BV240*1,IFERROR(SUBSTITUTE(PIMExport!BV240,".",",")*1,PIMExport!BV240))</f>
        <v>0</v>
      </c>
      <c r="BW242" s="47">
        <f>IFERROR(PIMExport!BW240*1,IFERROR(SUBSTITUTE(PIMExport!BW240,".",",")*1,PIMExport!BW240))</f>
        <v>0</v>
      </c>
      <c r="BX242" s="47">
        <f>IFERROR(PIMExport!BX240*1,IFERROR(SUBSTITUTE(PIMExport!BX240,".",",")*1,PIMExport!BX240))</f>
        <v>0</v>
      </c>
      <c r="BY242" s="47">
        <f>IFERROR(PIMExport!BY240*1,IFERROR(SUBSTITUTE(PIMExport!BY240,".",",")*1,PIMExport!BY240))</f>
        <v>0</v>
      </c>
      <c r="BZ242" s="47">
        <f>IFERROR(PIMExport!BZ240*1,IFERROR(SUBSTITUTE(PIMExport!BZ240,".",",")*1,PIMExport!BZ240))</f>
        <v>0</v>
      </c>
      <c r="CA242" s="47">
        <f>IFERROR(PIMExport!CA240*1,IFERROR(SUBSTITUTE(PIMExport!CA240,".",",")*1,PIMExport!CA240))</f>
        <v>0</v>
      </c>
      <c r="CB242" s="47">
        <f>IFERROR(PIMExport!CB240*1,IFERROR(SUBSTITUTE(PIMExport!CB240,".",",")*1,PIMExport!CB240))</f>
        <v>0</v>
      </c>
      <c r="CC242" s="47">
        <f>IFERROR(PIMExport!CC240*1,IFERROR(SUBSTITUTE(PIMExport!CC240,".",",")*1,PIMExport!CC240))</f>
        <v>0</v>
      </c>
      <c r="CD242" s="47">
        <f>IFERROR(PIMExport!CD240*1,IFERROR(SUBSTITUTE(PIMExport!CD240,".",",")*1,PIMExport!CD240))</f>
        <v>0</v>
      </c>
      <c r="CE242" s="47">
        <f>IFERROR(PIMExport!CE240*1,IFERROR(SUBSTITUTE(PIMExport!CE240,".",",")*1,PIMExport!CE240))</f>
        <v>0</v>
      </c>
      <c r="CF242" s="47">
        <f>IFERROR(PIMExport!CF240*1,IFERROR(SUBSTITUTE(PIMExport!CF240,".",",")*1,PIMExport!CF240))</f>
        <v>0</v>
      </c>
      <c r="CG242" s="47">
        <f>IFERROR(PIMExport!CG240*1,IFERROR(SUBSTITUTE(PIMExport!CG240,".",",")*1,PIMExport!CG240))</f>
        <v>0</v>
      </c>
      <c r="CH242" s="47">
        <f>IFERROR(PIMExport!CH240*1,IFERROR(SUBSTITUTE(PIMExport!CH240,".",",")*1,PIMExport!CH240))</f>
        <v>0</v>
      </c>
      <c r="CI242" s="47">
        <f>IFERROR(PIMExport!CI240*1,IFERROR(SUBSTITUTE(PIMExport!CI240,".",",")*1,PIMExport!CI240))</f>
        <v>0</v>
      </c>
      <c r="CJ242" s="47">
        <f>IFERROR(PIMExport!CJ240*1,IFERROR(SUBSTITUTE(PIMExport!CJ240,".",",")*1,PIMExport!CJ240))</f>
        <v>0</v>
      </c>
      <c r="CK242" s="47">
        <f>IFERROR(PIMExport!CK240*1,IFERROR(SUBSTITUTE(PIMExport!CK240,".",",")*1,PIMExport!CK240))</f>
        <v>0</v>
      </c>
      <c r="CL242" s="47">
        <f>IFERROR(PIMExport!CL240*1,IFERROR(SUBSTITUTE(PIMExport!CL240,".",",")*1,PIMExport!CL240))</f>
        <v>0</v>
      </c>
      <c r="CM242" s="47">
        <f>IFERROR(PIMExport!CM240*1,IFERROR(SUBSTITUTE(PIMExport!CM240,".",",")*1,PIMExport!CM240))</f>
        <v>0</v>
      </c>
      <c r="CN242" s="47">
        <f>IFERROR(PIMExport!CN240*1,IFERROR(SUBSTITUTE(PIMExport!CN240,".",",")*1,PIMExport!CN240))</f>
        <v>0</v>
      </c>
      <c r="CO242" s="47">
        <f>IFERROR(PIMExport!CO240*1,IFERROR(SUBSTITUTE(PIMExport!CO240,".",",")*1,PIMExport!CO240))</f>
        <v>0</v>
      </c>
      <c r="CP242" s="47">
        <f>IFERROR(PIMExport!CP240*1,IFERROR(SUBSTITUTE(PIMExport!CP240,".",",")*1,PIMExport!CP240))</f>
        <v>0</v>
      </c>
      <c r="CQ242" s="47">
        <f>IFERROR(PIMExport!CQ240*1,IFERROR(SUBSTITUTE(PIMExport!CQ240,".",",")*1,PIMExport!CQ240))</f>
        <v>0</v>
      </c>
      <c r="CR242" s="47">
        <f>IFERROR(PIMExport!CR240*1,IFERROR(SUBSTITUTE(PIMExport!CR240,".",",")*1,PIMExport!CR240))</f>
        <v>0</v>
      </c>
      <c r="CS242" s="47">
        <f>IFERROR(PIMExport!CS240*1,IFERROR(SUBSTITUTE(PIMExport!CS240,".",",")*1,PIMExport!CS240))</f>
        <v>0</v>
      </c>
      <c r="CT242" s="47">
        <f>IFERROR(PIMExport!CT240*1,IFERROR(SUBSTITUTE(PIMExport!CT240,".",",")*1,PIMExport!CT240))</f>
        <v>0</v>
      </c>
      <c r="CU242" s="47">
        <f>IFERROR(PIMExport!CU240*1,IFERROR(SUBSTITUTE(PIMExport!CU240,".",",")*1,PIMExport!CU240))</f>
        <v>5</v>
      </c>
      <c r="CV242" s="47">
        <f>IFERROR(PIMExport!CV240*1,IFERROR(SUBSTITUTE(PIMExport!CV240,".",",")*1,PIMExport!CV240))</f>
        <v>9300</v>
      </c>
      <c r="CW242" s="47">
        <f>IFERROR(PIMExport!CW240*1,IFERROR(SUBSTITUTE(PIMExport!CW240,".",",")*1,PIMExport!CW240))</f>
        <v>4.1E-5</v>
      </c>
      <c r="CX242" s="47">
        <f>IFERROR(PIMExport!CX240*1,IFERROR(SUBSTITUTE(PIMExport!CX240,".",",")*1,PIMExport!CX240))</f>
        <v>0</v>
      </c>
      <c r="CY242" s="47">
        <f>IFERROR(PIMExport!CY240*1,IFERROR(SUBSTITUTE(PIMExport!CY240,".",",")*1,PIMExport!CY240))</f>
        <v>0</v>
      </c>
      <c r="CZ242" s="47">
        <f>IFERROR(PIMExport!CZ240*1,IFERROR(SUBSTITUTE(PIMExport!CZ240,".",",")*1,PIMExport!CZ240))</f>
        <v>10100</v>
      </c>
      <c r="DA242" s="47">
        <f>IFERROR(PIMExport!DA240*1,IFERROR(SUBSTITUTE(PIMExport!DA240,".",",")*1,PIMExport!DA240))</f>
        <v>200</v>
      </c>
      <c r="DB242" s="47">
        <f>IFERROR(PIMExport!DB240*1,IFERROR(SUBSTITUTE(PIMExport!DB240,".",",")*1,PIMExport!DB240))</f>
        <v>0</v>
      </c>
      <c r="DC242" s="47">
        <f>IFERROR(PIMExport!DC240*1,IFERROR(SUBSTITUTE(PIMExport!DC240,".",",")*1,PIMExport!DC240))</f>
        <v>14.29</v>
      </c>
      <c r="DD242" s="47">
        <f>IFERROR(PIMExport!DD240*1,IFERROR(SUBSTITUTE(PIMExport!DD240,".",",")*1,PIMExport!DD240))</f>
        <v>0</v>
      </c>
      <c r="DE242" s="47">
        <f>IFERROR(PIMExport!DE240*1,IFERROR(SUBSTITUTE(PIMExport!DE240,".",",")*1,PIMExport!DE240))</f>
        <v>0</v>
      </c>
      <c r="DF242" s="47">
        <f>IFERROR(PIMExport!DF240*1,IFERROR(SUBSTITUTE(PIMExport!DF240,".",",")*1,PIMExport!DF240))</f>
        <v>0</v>
      </c>
      <c r="DG242" s="47">
        <f>IFERROR(PIMExport!DG240*1,IFERROR(SUBSTITUTE(PIMExport!DG240,".",",")*1,PIMExport!DG240))</f>
        <v>0</v>
      </c>
      <c r="DH242" s="47" t="str">
        <f>IFERROR(PIMExport!DH240*1,IFERROR(SUBSTITUTE(PIMExport!DH240,".",",")*1,PIMExport!DH240))</f>
        <v>Equal to or better than 0.100 mm</v>
      </c>
      <c r="DI242" s="47">
        <f>IFERROR(PIMExport!DI240*1,IFERROR(SUBSTITUTE(PIMExport!DI240,".",",")*1,PIMExport!DI240))</f>
        <v>0</v>
      </c>
      <c r="DJ242" s="47" t="str">
        <f>IFERROR(PIMExport!DJ240*1,IFERROR(SUBSTITUTE(PIMExport!DJ240,".",",")*1,PIMExport!DJ240))</f>
        <v>58 x 55 mm</v>
      </c>
      <c r="DK242" s="47" t="str">
        <f>IFERROR(PIMExport!DK240*1,IFERROR(SUBSTITUTE(PIMExport!DK240,".",",")*1,PIMExport!DK240))</f>
        <v>16 mm</v>
      </c>
      <c r="DL242" s="47">
        <f>IFERROR(PIMExport!DL240*1,IFERROR(SUBSTITUTE(PIMExport!DL240,".",",")*1,PIMExport!DL240))</f>
        <v>384</v>
      </c>
      <c r="DM242" s="47">
        <f>IFERROR(PIMExport!DM240*1,IFERROR(SUBSTITUTE(PIMExport!DM240,".",",")*1,PIMExport!DM240))</f>
        <v>3196</v>
      </c>
      <c r="DN242" s="47">
        <f>IFERROR(PIMExport!DN240*1,IFERROR(SUBSTITUTE(PIMExport!DN240,".",",")*1,PIMExport!DN240))</f>
        <v>0</v>
      </c>
      <c r="DO242" s="47">
        <f>IFERROR(PIMExport!DO240*1,IFERROR(SUBSTITUTE(PIMExport!DO240,".",",")*1,PIMExport!DO240))</f>
        <v>0</v>
      </c>
    </row>
    <row r="243" spans="1:119">
      <c r="A243" s="47" t="str">
        <f>IFERROR(PIMExport!A241*1,IFERROR(SUBSTITUTE(PIMExport!A241,".",",")*1,PIMExport!A241))</f>
        <v>MG07S05N_D</v>
      </c>
      <c r="B243" s="47" t="str">
        <f>IFERROR(PIMExport!B241*1,IFERROR(SUBSTITUTE(PIMExport!B241,".",",")*1,PIMExport!B241))</f>
        <v>BallScrew</v>
      </c>
      <c r="C243" s="47" t="str">
        <f>IFERROR(PIMExport!C241*1,IFERROR(SUBSTITUTE(PIMExport!C241,".",",")*1,PIMExport!C241))</f>
        <v>Prism Guide</v>
      </c>
      <c r="D243" s="47">
        <f>IFERROR(PIMExport!D241*1,IFERROR(SUBSTITUTE(PIMExport!D241,".",",")*1,PIMExport!D241))</f>
        <v>3530</v>
      </c>
      <c r="E243" s="47">
        <f>IFERROR(PIMExport!E241*1,IFERROR(SUBSTITUTE(PIMExport!E241,".",",")*1,PIMExport!E241))</f>
        <v>1.7</v>
      </c>
      <c r="F243" s="47">
        <f>IFERROR(PIMExport!F241*1,IFERROR(SUBSTITUTE(PIMExport!F241,".",",")*1,PIMExport!F241))</f>
        <v>3.58</v>
      </c>
      <c r="G243" s="47">
        <f>IFERROR(PIMExport!G241*1,IFERROR(SUBSTITUTE(PIMExport!G241,".",",")*1,PIMExport!G241))</f>
        <v>6.07</v>
      </c>
      <c r="H243" s="47">
        <f>IFERROR(PIMExport!H241*1,IFERROR(SUBSTITUTE(PIMExport!H241,".",",")*1,PIMExport!H241))</f>
        <v>0.82</v>
      </c>
      <c r="I243" s="47">
        <f>IFERROR(PIMExport!I241*1,IFERROR(SUBSTITUTE(PIMExport!I241,".",",")*1,PIMExport!I241))</f>
        <v>114</v>
      </c>
      <c r="J243" s="47">
        <f>IFERROR(PIMExport!J241*1,IFERROR(SUBSTITUTE(PIMExport!J241,".",",")*1,PIMExport!J241))</f>
        <v>66</v>
      </c>
      <c r="K243" s="47">
        <f>IFERROR(PIMExport!K241*1,IFERROR(SUBSTITUTE(PIMExport!K241,".",",")*1,PIMExport!K241))</f>
        <v>55</v>
      </c>
      <c r="L243" s="47">
        <f>IFERROR(PIMExport!L241*1,IFERROR(SUBSTITUTE(PIMExport!L241,".",",")*1,PIMExport!L241))</f>
        <v>1.63E-4</v>
      </c>
      <c r="M243" s="47">
        <f>IFERROR(PIMExport!M241*1,IFERROR(SUBSTITUTE(PIMExport!M241,".",",")*1,PIMExport!M241))</f>
        <v>0.9</v>
      </c>
      <c r="N243" s="47">
        <f>IFERROR(PIMExport!N241*1,IFERROR(SUBSTITUTE(PIMExport!N241,".",",")*1,PIMExport!N241))</f>
        <v>99999</v>
      </c>
      <c r="O243" s="47">
        <f>IFERROR(PIMExport!O241*1,IFERROR(SUBSTITUTE(PIMExport!O241,".",",")*1,PIMExport!O241))</f>
        <v>99999</v>
      </c>
      <c r="P243" s="47">
        <f>IFERROR(PIMExport!P241*1,IFERROR(SUBSTITUTE(PIMExport!P241,".",",")*1,PIMExport!P241))</f>
        <v>500</v>
      </c>
      <c r="Q243" s="47">
        <f>IFERROR(PIMExport!Q241*1,IFERROR(SUBSTITUTE(PIMExport!Q241,".",",")*1,PIMExport!Q241))</f>
        <v>0.15</v>
      </c>
      <c r="R243" s="47">
        <f>IFERROR(PIMExport!R241*1,IFERROR(SUBSTITUTE(PIMExport!R241,".",",")*1,PIMExport!R241))</f>
        <v>0.15</v>
      </c>
      <c r="S243" s="47">
        <f>IFERROR(PIMExport!S241*1,IFERROR(SUBSTITUTE(PIMExport!S241,".",",")*1,PIMExport!S241))</f>
        <v>0.15</v>
      </c>
      <c r="T243" s="47">
        <f>IFERROR(PIMExport!T241*1,IFERROR(SUBSTITUTE(PIMExport!T241,".",",")*1,PIMExport!T241))</f>
        <v>40</v>
      </c>
      <c r="U243" s="47">
        <f>IFERROR(PIMExport!U241*1,IFERROR(SUBSTITUTE(PIMExport!U241,".",",")*1,PIMExport!U241))</f>
        <v>0.21213000000000001</v>
      </c>
      <c r="V243" s="47">
        <f>IFERROR(PIMExport!V241*1,IFERROR(SUBSTITUTE(PIMExport!V241,".",",")*1,PIMExport!V241))</f>
        <v>0</v>
      </c>
      <c r="W243" s="47">
        <f>IFERROR(PIMExport!W241*1,IFERROR(SUBSTITUTE(PIMExport!W241,".",",")*1,PIMExport!W241))</f>
        <v>0</v>
      </c>
      <c r="X243" s="47">
        <f>IFERROR(PIMExport!X241*1,IFERROR(SUBSTITUTE(PIMExport!X241,".",",")*1,PIMExport!X241))</f>
        <v>0</v>
      </c>
      <c r="Y243" s="47">
        <f>IFERROR(PIMExport!Y241*1,IFERROR(SUBSTITUTE(PIMExport!Y241,".",",")*1,PIMExport!Y241))</f>
        <v>2500</v>
      </c>
      <c r="Z243" s="47">
        <f>IFERROR(PIMExport!Z241*1,IFERROR(SUBSTITUTE(PIMExport!Z241,".",",")*1,PIMExport!Z241))</f>
        <v>0</v>
      </c>
      <c r="AA243" s="47">
        <f>IFERROR(PIMExport!AA241*1,IFERROR(SUBSTITUTE(PIMExport!AA241,".",",")*1,PIMExport!AA241))</f>
        <v>0</v>
      </c>
      <c r="AB243" s="47">
        <f>IFERROR(PIMExport!AB241*1,IFERROR(SUBSTITUTE(PIMExport!AB241,".",",")*1,PIMExport!AB241))</f>
        <v>0</v>
      </c>
      <c r="AC243" s="47">
        <f>IFERROR(PIMExport!AC241*1,IFERROR(SUBSTITUTE(PIMExport!AC241,".",",")*1,PIMExport!AC241))</f>
        <v>0</v>
      </c>
      <c r="AD243" s="47">
        <f>IFERROR(PIMExport!AD241*1,IFERROR(SUBSTITUTE(PIMExport!AD241,".",",")*1,PIMExport!AD241))</f>
        <v>0</v>
      </c>
      <c r="AE243" s="47">
        <f>IFERROR(PIMExport!AE241*1,IFERROR(SUBSTITUTE(PIMExport!AE241,".",",")*1,PIMExport!AE241))</f>
        <v>1485</v>
      </c>
      <c r="AF243" s="47">
        <f>IFERROR(PIMExport!AF241*1,IFERROR(SUBSTITUTE(PIMExport!AF241,".",",")*1,PIMExport!AF241))</f>
        <v>1485</v>
      </c>
      <c r="AG243" s="47">
        <f>IFERROR(PIMExport!AG241*1,IFERROR(SUBSTITUTE(PIMExport!AG241,".",",")*1,PIMExport!AG241))</f>
        <v>49</v>
      </c>
      <c r="AH243" s="47">
        <f>IFERROR(PIMExport!AH241*1,IFERROR(SUBSTITUTE(PIMExport!AH241,".",",")*1,PIMExport!AH241))</f>
        <v>85</v>
      </c>
      <c r="AI243" s="47">
        <f>IFERROR(PIMExport!AI241*1,IFERROR(SUBSTITUTE(PIMExport!AI241,".",",")*1,PIMExport!AI241))</f>
        <v>85</v>
      </c>
      <c r="AJ243" s="47">
        <f>IFERROR(PIMExport!AJ241*1,IFERROR(SUBSTITUTE(PIMExport!AJ241,".",",")*1,PIMExport!AJ241))</f>
        <v>0</v>
      </c>
      <c r="AK243" s="47">
        <f>IFERROR(PIMExport!AK241*1,IFERROR(SUBSTITUTE(PIMExport!AK241,".",",")*1,PIMExport!AK241))</f>
        <v>0</v>
      </c>
      <c r="AL243" s="47">
        <f>IFERROR(PIMExport!AL241*1,IFERROR(SUBSTITUTE(PIMExport!AL241,".",",")*1,PIMExport!AL241))</f>
        <v>0.42</v>
      </c>
      <c r="AM243" s="47">
        <f>IFERROR(PIMExport!AM241*1,IFERROR(SUBSTITUTE(PIMExport!AM241,".",",")*1,PIMExport!AM241))</f>
        <v>8</v>
      </c>
      <c r="AN243" s="47">
        <f>IFERROR(PIMExport!AN241*1,IFERROR(SUBSTITUTE(PIMExport!AN241,".",",")*1,PIMExport!AN241))</f>
        <v>1</v>
      </c>
      <c r="AO243" s="47">
        <f>IFERROR(PIMExport!AO241*1,IFERROR(SUBSTITUTE(PIMExport!AO241,".",",")*1,PIMExport!AO241))</f>
        <v>14300</v>
      </c>
      <c r="AP243" s="47">
        <f>IFERROR(PIMExport!AP241*1,IFERROR(SUBSTITUTE(PIMExport!AP241,".",",")*1,PIMExport!AP241))</f>
        <v>0</v>
      </c>
      <c r="AQ243" s="47">
        <f>IFERROR(PIMExport!AQ241*1,IFERROR(SUBSTITUTE(PIMExport!AQ241,".",",")*1,PIMExport!AQ241))</f>
        <v>0</v>
      </c>
      <c r="AR243" s="47">
        <f>IFERROR(PIMExport!AR241*1,IFERROR(SUBSTITUTE(PIMExport!AR241,".",",")*1,PIMExport!AR241))</f>
        <v>0</v>
      </c>
      <c r="AS243" s="47">
        <f>IFERROR(PIMExport!AS241*1,IFERROR(SUBSTITUTE(PIMExport!AS241,".",",")*1,PIMExport!AS241))</f>
        <v>0</v>
      </c>
      <c r="AT243" s="47">
        <f>IFERROR(PIMExport!AT241*1,IFERROR(SUBSTITUTE(PIMExport!AT241,".",",")*1,PIMExport!AT241))</f>
        <v>0</v>
      </c>
      <c r="AU243" s="47">
        <f>IFERROR(PIMExport!AU241*1,IFERROR(SUBSTITUTE(PIMExport!AU241,".",",")*1,PIMExport!AU241))</f>
        <v>0</v>
      </c>
      <c r="AV243" s="47">
        <f>IFERROR(PIMExport!AV241*1,IFERROR(SUBSTITUTE(PIMExport!AV241,".",",")*1,PIMExport!AV241))</f>
        <v>0</v>
      </c>
      <c r="AW243" s="47">
        <f>IFERROR(PIMExport!AW241*1,IFERROR(SUBSTITUTE(PIMExport!AW241,".",",")*1,PIMExport!AW241))</f>
        <v>0</v>
      </c>
      <c r="AX243" s="47">
        <f>IFERROR(PIMExport!AX241*1,IFERROR(SUBSTITUTE(PIMExport!AX241,".",",")*1,PIMExport!AX241))</f>
        <v>0</v>
      </c>
      <c r="AY243" s="47">
        <f>IFERROR(PIMExport!AY241*1,IFERROR(SUBSTITUTE(PIMExport!AY241,".",",")*1,PIMExport!AY241))</f>
        <v>0</v>
      </c>
      <c r="AZ243" s="47">
        <f>IFERROR(PIMExport!AZ241*1,IFERROR(SUBSTITUTE(PIMExport!AZ241,".",",")*1,PIMExport!AZ241))</f>
        <v>14000</v>
      </c>
      <c r="BA243" s="47">
        <f>IFERROR(PIMExport!BA241*1,IFERROR(SUBSTITUTE(PIMExport!BA241,".",",")*1,PIMExport!BA241))</f>
        <v>0</v>
      </c>
      <c r="BB243" s="47">
        <f>IFERROR(PIMExport!BB241*1,IFERROR(SUBSTITUTE(PIMExport!BB241,".",",")*1,PIMExport!BB241))</f>
        <v>0</v>
      </c>
      <c r="BC243" s="47">
        <f>IFERROR(PIMExport!BC241*1,IFERROR(SUBSTITUTE(PIMExport!BC241,".",",")*1,PIMExport!BC241))</f>
        <v>0</v>
      </c>
      <c r="BD243" s="47">
        <f>IFERROR(PIMExport!BD241*1,IFERROR(SUBSTITUTE(PIMExport!BD241,".",",")*1,PIMExport!BD241))</f>
        <v>0</v>
      </c>
      <c r="BE243" s="47">
        <f>IFERROR(PIMExport!BE241*1,IFERROR(SUBSTITUTE(PIMExport!BE241,".",",")*1,PIMExport!BE241))</f>
        <v>0</v>
      </c>
      <c r="BF243" s="47">
        <f>IFERROR(PIMExport!BF241*1,IFERROR(SUBSTITUTE(PIMExport!BF241,".",",")*1,PIMExport!BF241))</f>
        <v>75</v>
      </c>
      <c r="BG243" s="47">
        <f>IFERROR(PIMExport!BG241*1,IFERROR(SUBSTITUTE(PIMExport!BG241,".",",")*1,PIMExport!BG241))</f>
        <v>470</v>
      </c>
      <c r="BH243" s="47">
        <f>IFERROR(PIMExport!BH241*1,IFERROR(SUBSTITUTE(PIMExport!BH241,".",",")*1,PIMExport!BH241))</f>
        <v>0</v>
      </c>
      <c r="BI243" s="47">
        <f>IFERROR(PIMExport!BI241*1,IFERROR(SUBSTITUTE(PIMExport!BI241,".",",")*1,PIMExport!BI241))</f>
        <v>0</v>
      </c>
      <c r="BJ243" s="47">
        <f>IFERROR(PIMExport!BJ241*1,IFERROR(SUBSTITUTE(PIMExport!BJ241,".",",")*1,PIMExport!BJ241))</f>
        <v>0</v>
      </c>
      <c r="BK243" s="47">
        <f>IFERROR(PIMExport!BK241*1,IFERROR(SUBSTITUTE(PIMExport!BK241,".",",")*1,PIMExport!BK241))</f>
        <v>0</v>
      </c>
      <c r="BL243" s="47">
        <f>IFERROR(PIMExport!BL241*1,IFERROR(SUBSTITUTE(PIMExport!BL241,".",",")*1,PIMExport!BL241))</f>
        <v>0</v>
      </c>
      <c r="BM243" s="47">
        <f>IFERROR(PIMExport!BM241*1,IFERROR(SUBSTITUTE(PIMExport!BM241,".",",")*1,PIMExport!BM241))</f>
        <v>0</v>
      </c>
      <c r="BN243" s="47">
        <f>IFERROR(PIMExport!BN241*1,IFERROR(SUBSTITUTE(PIMExport!BN241,".",",")*1,PIMExport!BN241))</f>
        <v>0</v>
      </c>
      <c r="BO243" s="47">
        <f>IFERROR(PIMExport!BO241*1,IFERROR(SUBSTITUTE(PIMExport!BO241,".",",")*1,PIMExport!BO241))</f>
        <v>0</v>
      </c>
      <c r="BP243" s="47">
        <f>IFERROR(PIMExport!BP241*1,IFERROR(SUBSTITUTE(PIMExport!BP241,".",",")*1,PIMExport!BP241))</f>
        <v>0</v>
      </c>
      <c r="BQ243" s="47">
        <f>IFERROR(PIMExport!BQ241*1,IFERROR(SUBSTITUTE(PIMExport!BQ241,".",",")*1,PIMExport!BQ241))</f>
        <v>0</v>
      </c>
      <c r="BR243" s="47">
        <f>IFERROR(PIMExport!BR241*1,IFERROR(SUBSTITUTE(PIMExport!BR241,".",",")*1,PIMExport!BR241))</f>
        <v>0</v>
      </c>
      <c r="BS243" s="47">
        <f>IFERROR(PIMExport!BS241*1,IFERROR(SUBSTITUTE(PIMExport!BS241,".",",")*1,PIMExport!BS241))</f>
        <v>0</v>
      </c>
      <c r="BT243" s="47">
        <f>IFERROR(PIMExport!BT241*1,IFERROR(SUBSTITUTE(PIMExport!BT241,".",",")*1,PIMExport!BT241))</f>
        <v>0</v>
      </c>
      <c r="BU243" s="47">
        <f>IFERROR(PIMExport!BU241*1,IFERROR(SUBSTITUTE(PIMExport!BU241,".",",")*1,PIMExport!BU241))</f>
        <v>0</v>
      </c>
      <c r="BV243" s="47">
        <f>IFERROR(PIMExport!BV241*1,IFERROR(SUBSTITUTE(PIMExport!BV241,".",",")*1,PIMExport!BV241))</f>
        <v>0</v>
      </c>
      <c r="BW243" s="47">
        <f>IFERROR(PIMExport!BW241*1,IFERROR(SUBSTITUTE(PIMExport!BW241,".",",")*1,PIMExport!BW241))</f>
        <v>0</v>
      </c>
      <c r="BX243" s="47">
        <f>IFERROR(PIMExport!BX241*1,IFERROR(SUBSTITUTE(PIMExport!BX241,".",",")*1,PIMExport!BX241))</f>
        <v>0</v>
      </c>
      <c r="BY243" s="47">
        <f>IFERROR(PIMExport!BY241*1,IFERROR(SUBSTITUTE(PIMExport!BY241,".",",")*1,PIMExport!BY241))</f>
        <v>0</v>
      </c>
      <c r="BZ243" s="47">
        <f>IFERROR(PIMExport!BZ241*1,IFERROR(SUBSTITUTE(PIMExport!BZ241,".",",")*1,PIMExport!BZ241))</f>
        <v>0</v>
      </c>
      <c r="CA243" s="47">
        <f>IFERROR(PIMExport!CA241*1,IFERROR(SUBSTITUTE(PIMExport!CA241,".",",")*1,PIMExport!CA241))</f>
        <v>0</v>
      </c>
      <c r="CB243" s="47">
        <f>IFERROR(PIMExport!CB241*1,IFERROR(SUBSTITUTE(PIMExport!CB241,".",",")*1,PIMExport!CB241))</f>
        <v>0</v>
      </c>
      <c r="CC243" s="47">
        <f>IFERROR(PIMExport!CC241*1,IFERROR(SUBSTITUTE(PIMExport!CC241,".",",")*1,PIMExport!CC241))</f>
        <v>0</v>
      </c>
      <c r="CD243" s="47">
        <f>IFERROR(PIMExport!CD241*1,IFERROR(SUBSTITUTE(PIMExport!CD241,".",",")*1,PIMExport!CD241))</f>
        <v>0</v>
      </c>
      <c r="CE243" s="47">
        <f>IFERROR(PIMExport!CE241*1,IFERROR(SUBSTITUTE(PIMExport!CE241,".",",")*1,PIMExport!CE241))</f>
        <v>0</v>
      </c>
      <c r="CF243" s="47">
        <f>IFERROR(PIMExport!CF241*1,IFERROR(SUBSTITUTE(PIMExport!CF241,".",",")*1,PIMExport!CF241))</f>
        <v>0</v>
      </c>
      <c r="CG243" s="47">
        <f>IFERROR(PIMExport!CG241*1,IFERROR(SUBSTITUTE(PIMExport!CG241,".",",")*1,PIMExport!CG241))</f>
        <v>0</v>
      </c>
      <c r="CH243" s="47">
        <f>IFERROR(PIMExport!CH241*1,IFERROR(SUBSTITUTE(PIMExport!CH241,".",",")*1,PIMExport!CH241))</f>
        <v>0</v>
      </c>
      <c r="CI243" s="47">
        <f>IFERROR(PIMExport!CI241*1,IFERROR(SUBSTITUTE(PIMExport!CI241,".",",")*1,PIMExport!CI241))</f>
        <v>0</v>
      </c>
      <c r="CJ243" s="47">
        <f>IFERROR(PIMExport!CJ241*1,IFERROR(SUBSTITUTE(PIMExport!CJ241,".",",")*1,PIMExport!CJ241))</f>
        <v>0</v>
      </c>
      <c r="CK243" s="47">
        <f>IFERROR(PIMExport!CK241*1,IFERROR(SUBSTITUTE(PIMExport!CK241,".",",")*1,PIMExport!CK241))</f>
        <v>0</v>
      </c>
      <c r="CL243" s="47">
        <f>IFERROR(PIMExport!CL241*1,IFERROR(SUBSTITUTE(PIMExport!CL241,".",",")*1,PIMExport!CL241))</f>
        <v>0</v>
      </c>
      <c r="CM243" s="47">
        <f>IFERROR(PIMExport!CM241*1,IFERROR(SUBSTITUTE(PIMExport!CM241,".",",")*1,PIMExport!CM241))</f>
        <v>0</v>
      </c>
      <c r="CN243" s="47">
        <f>IFERROR(PIMExport!CN241*1,IFERROR(SUBSTITUTE(PIMExport!CN241,".",",")*1,PIMExport!CN241))</f>
        <v>0</v>
      </c>
      <c r="CO243" s="47">
        <f>IFERROR(PIMExport!CO241*1,IFERROR(SUBSTITUTE(PIMExport!CO241,".",",")*1,PIMExport!CO241))</f>
        <v>0</v>
      </c>
      <c r="CP243" s="47">
        <f>IFERROR(PIMExport!CP241*1,IFERROR(SUBSTITUTE(PIMExport!CP241,".",",")*1,PIMExport!CP241))</f>
        <v>0</v>
      </c>
      <c r="CQ243" s="47">
        <f>IFERROR(PIMExport!CQ241*1,IFERROR(SUBSTITUTE(PIMExport!CQ241,".",",")*1,PIMExport!CQ241))</f>
        <v>0</v>
      </c>
      <c r="CR243" s="47">
        <f>IFERROR(PIMExport!CR241*1,IFERROR(SUBSTITUTE(PIMExport!CR241,".",",")*1,PIMExport!CR241))</f>
        <v>0</v>
      </c>
      <c r="CS243" s="47">
        <f>IFERROR(PIMExport!CS241*1,IFERROR(SUBSTITUTE(PIMExport!CS241,".",",")*1,PIMExport!CS241))</f>
        <v>0</v>
      </c>
      <c r="CT243" s="47">
        <f>IFERROR(PIMExport!CT241*1,IFERROR(SUBSTITUTE(PIMExport!CT241,".",",")*1,PIMExport!CT241))</f>
        <v>0</v>
      </c>
      <c r="CU243" s="47">
        <f>IFERROR(PIMExport!CU241*1,IFERROR(SUBSTITUTE(PIMExport!CU241,".",",")*1,PIMExport!CU241))</f>
        <v>5</v>
      </c>
      <c r="CV243" s="47">
        <f>IFERROR(PIMExport!CV241*1,IFERROR(SUBSTITUTE(PIMExport!CV241,".",",")*1,PIMExport!CV241))</f>
        <v>10400</v>
      </c>
      <c r="CW243" s="47">
        <f>IFERROR(PIMExport!CW241*1,IFERROR(SUBSTITUTE(PIMExport!CW241,".",",")*1,PIMExport!CW241))</f>
        <v>1.6000000000000001E-4</v>
      </c>
      <c r="CX243" s="47">
        <f>IFERROR(PIMExport!CX241*1,IFERROR(SUBSTITUTE(PIMExport!CX241,".",",")*1,PIMExport!CX241))</f>
        <v>0</v>
      </c>
      <c r="CY243" s="47">
        <f>IFERROR(PIMExport!CY241*1,IFERROR(SUBSTITUTE(PIMExport!CY241,".",",")*1,PIMExport!CY241))</f>
        <v>0</v>
      </c>
      <c r="CZ243" s="47">
        <f>IFERROR(PIMExport!CZ241*1,IFERROR(SUBSTITUTE(PIMExport!CZ241,".",",")*1,PIMExport!CZ241))</f>
        <v>14000</v>
      </c>
      <c r="DA243" s="47">
        <f>IFERROR(PIMExport!DA241*1,IFERROR(SUBSTITUTE(PIMExport!DA241,".",",")*1,PIMExport!DA241))</f>
        <v>300</v>
      </c>
      <c r="DB243" s="47">
        <f>IFERROR(PIMExport!DB241*1,IFERROR(SUBSTITUTE(PIMExport!DB241,".",",")*1,PIMExport!DB241))</f>
        <v>166</v>
      </c>
      <c r="DC243" s="47">
        <f>IFERROR(PIMExport!DC241*1,IFERROR(SUBSTITUTE(PIMExport!DC241,".",",")*1,PIMExport!DC241))</f>
        <v>17.43</v>
      </c>
      <c r="DD243" s="47">
        <f>IFERROR(PIMExport!DD241*1,IFERROR(SUBSTITUTE(PIMExport!DD241,".",",")*1,PIMExport!DD241))</f>
        <v>2</v>
      </c>
      <c r="DE243" s="47">
        <f>IFERROR(PIMExport!DE241*1,IFERROR(SUBSTITUTE(PIMExport!DE241,".",",")*1,PIMExport!DE241))</f>
        <v>0</v>
      </c>
      <c r="DF243" s="47">
        <f>IFERROR(PIMExport!DF241*1,IFERROR(SUBSTITUTE(PIMExport!DF241,".",",")*1,PIMExport!DF241))</f>
        <v>0</v>
      </c>
      <c r="DG243" s="47">
        <f>IFERROR(PIMExport!DG241*1,IFERROR(SUBSTITUTE(PIMExport!DG241,".",",")*1,PIMExport!DG241))</f>
        <v>0</v>
      </c>
      <c r="DH243" s="47" t="str">
        <f>IFERROR(PIMExport!DH241*1,IFERROR(SUBSTITUTE(PIMExport!DH241,".",",")*1,PIMExport!DH241))</f>
        <v>Equal to or better than 0.100 mm</v>
      </c>
      <c r="DI243" s="47">
        <f>IFERROR(PIMExport!DI241*1,IFERROR(SUBSTITUTE(PIMExport!DI241,".",",")*1,PIMExport!DI241))</f>
        <v>0</v>
      </c>
      <c r="DJ243" s="47" t="str">
        <f>IFERROR(PIMExport!DJ241*1,IFERROR(SUBSTITUTE(PIMExport!DJ241,".",",")*1,PIMExport!DJ241))</f>
        <v>86 x 75 mm</v>
      </c>
      <c r="DK243" s="47" t="str">
        <f>IFERROR(PIMExport!DK241*1,IFERROR(SUBSTITUTE(PIMExport!DK241,".",",")*1,PIMExport!DK241))</f>
        <v>20 mm</v>
      </c>
      <c r="DL243" s="47">
        <f>IFERROR(PIMExport!DL241*1,IFERROR(SUBSTITUTE(PIMExport!DL241,".",",")*1,PIMExport!DL241))</f>
        <v>218</v>
      </c>
      <c r="DM243" s="47">
        <f>IFERROR(PIMExport!DM241*1,IFERROR(SUBSTITUTE(PIMExport!DM241,".",",")*1,PIMExport!DM241))</f>
        <v>4470</v>
      </c>
      <c r="DN243" s="47">
        <f>IFERROR(PIMExport!DN241*1,IFERROR(SUBSTITUTE(PIMExport!DN241,".",",")*1,PIMExport!DN241))</f>
        <v>0</v>
      </c>
      <c r="DO243" s="47">
        <f>IFERROR(PIMExport!DO241*1,IFERROR(SUBSTITUTE(PIMExport!DO241,".",",")*1,PIMExport!DO241))</f>
        <v>0</v>
      </c>
    </row>
    <row r="244" spans="1:119">
      <c r="A244" s="47" t="str">
        <f>IFERROR(PIMExport!A242*1,IFERROR(SUBSTITUTE(PIMExport!A242,".",",")*1,PIMExport!A242))</f>
        <v>MG07S05N_S</v>
      </c>
      <c r="B244" s="47" t="str">
        <f>IFERROR(PIMExport!B242*1,IFERROR(SUBSTITUTE(PIMExport!B242,".",",")*1,PIMExport!B242))</f>
        <v>BallScrew</v>
      </c>
      <c r="C244" s="47" t="str">
        <f>IFERROR(PIMExport!C242*1,IFERROR(SUBSTITUTE(PIMExport!C242,".",",")*1,PIMExport!C242))</f>
        <v>Prism Guide</v>
      </c>
      <c r="D244" s="47">
        <f>IFERROR(PIMExport!D242*1,IFERROR(SUBSTITUTE(PIMExport!D242,".",",")*1,PIMExport!D242))</f>
        <v>3662</v>
      </c>
      <c r="E244" s="47">
        <f>IFERROR(PIMExport!E242*1,IFERROR(SUBSTITUTE(PIMExport!E242,".",",")*1,PIMExport!E242))</f>
        <v>1.7</v>
      </c>
      <c r="F244" s="47">
        <f>IFERROR(PIMExport!F242*1,IFERROR(SUBSTITUTE(PIMExport!F242,".",",")*1,PIMExport!F242))</f>
        <v>1.7</v>
      </c>
      <c r="G244" s="47">
        <f>IFERROR(PIMExport!G242*1,IFERROR(SUBSTITUTE(PIMExport!G242,".",",")*1,PIMExport!G242))</f>
        <v>6.07</v>
      </c>
      <c r="H244" s="47">
        <f>IFERROR(PIMExport!H242*1,IFERROR(SUBSTITUTE(PIMExport!H242,".",",")*1,PIMExport!H242))</f>
        <v>0.82</v>
      </c>
      <c r="I244" s="47">
        <f>IFERROR(PIMExport!I242*1,IFERROR(SUBSTITUTE(PIMExport!I242,".",",")*1,PIMExport!I242))</f>
        <v>114</v>
      </c>
      <c r="J244" s="47">
        <f>IFERROR(PIMExport!J242*1,IFERROR(SUBSTITUTE(PIMExport!J242,".",",")*1,PIMExport!J242))</f>
        <v>66</v>
      </c>
      <c r="K244" s="47">
        <f>IFERROR(PIMExport!K242*1,IFERROR(SUBSTITUTE(PIMExport!K242,".",",")*1,PIMExport!K242))</f>
        <v>55</v>
      </c>
      <c r="L244" s="47">
        <f>IFERROR(PIMExport!L242*1,IFERROR(SUBSTITUTE(PIMExport!L242,".",",")*1,PIMExport!L242))</f>
        <v>1.63E-4</v>
      </c>
      <c r="M244" s="47">
        <f>IFERROR(PIMExport!M242*1,IFERROR(SUBSTITUTE(PIMExport!M242,".",",")*1,PIMExport!M242))</f>
        <v>0.9</v>
      </c>
      <c r="N244" s="47">
        <f>IFERROR(PIMExport!N242*1,IFERROR(SUBSTITUTE(PIMExport!N242,".",",")*1,PIMExport!N242))</f>
        <v>99999</v>
      </c>
      <c r="O244" s="47">
        <f>IFERROR(PIMExport!O242*1,IFERROR(SUBSTITUTE(PIMExport!O242,".",",")*1,PIMExport!O242))</f>
        <v>99999</v>
      </c>
      <c r="P244" s="47">
        <f>IFERROR(PIMExport!P242*1,IFERROR(SUBSTITUTE(PIMExport!P242,".",",")*1,PIMExport!P242))</f>
        <v>500</v>
      </c>
      <c r="Q244" s="47">
        <f>IFERROR(PIMExport!Q242*1,IFERROR(SUBSTITUTE(PIMExport!Q242,".",",")*1,PIMExport!Q242))</f>
        <v>0.15</v>
      </c>
      <c r="R244" s="47">
        <f>IFERROR(PIMExport!R242*1,IFERROR(SUBSTITUTE(PIMExport!R242,".",",")*1,PIMExport!R242))</f>
        <v>0.15</v>
      </c>
      <c r="S244" s="47">
        <f>IFERROR(PIMExport!S242*1,IFERROR(SUBSTITUTE(PIMExport!S242,".",",")*1,PIMExport!S242))</f>
        <v>0.15</v>
      </c>
      <c r="T244" s="47">
        <f>IFERROR(PIMExport!T242*1,IFERROR(SUBSTITUTE(PIMExport!T242,".",",")*1,PIMExport!T242))</f>
        <v>40</v>
      </c>
      <c r="U244" s="47">
        <f>IFERROR(PIMExport!U242*1,IFERROR(SUBSTITUTE(PIMExport!U242,".",",")*1,PIMExport!U242))</f>
        <v>0.21213000000000001</v>
      </c>
      <c r="V244" s="47">
        <f>IFERROR(PIMExport!V242*1,IFERROR(SUBSTITUTE(PIMExport!V242,".",",")*1,PIMExport!V242))</f>
        <v>0</v>
      </c>
      <c r="W244" s="47">
        <f>IFERROR(PIMExport!W242*1,IFERROR(SUBSTITUTE(PIMExport!W242,".",",")*1,PIMExport!W242))</f>
        <v>0</v>
      </c>
      <c r="X244" s="47">
        <f>IFERROR(PIMExport!X242*1,IFERROR(SUBSTITUTE(PIMExport!X242,".",",")*1,PIMExport!X242))</f>
        <v>0</v>
      </c>
      <c r="Y244" s="47">
        <f>IFERROR(PIMExport!Y242*1,IFERROR(SUBSTITUTE(PIMExport!Y242,".",",")*1,PIMExport!Y242))</f>
        <v>2500</v>
      </c>
      <c r="Z244" s="47">
        <f>IFERROR(PIMExport!Z242*1,IFERROR(SUBSTITUTE(PIMExport!Z242,".",",")*1,PIMExport!Z242))</f>
        <v>0</v>
      </c>
      <c r="AA244" s="47">
        <f>IFERROR(PIMExport!AA242*1,IFERROR(SUBSTITUTE(PIMExport!AA242,".",",")*1,PIMExport!AA242))</f>
        <v>0</v>
      </c>
      <c r="AB244" s="47">
        <f>IFERROR(PIMExport!AB242*1,IFERROR(SUBSTITUTE(PIMExport!AB242,".",",")*1,PIMExport!AB242))</f>
        <v>0</v>
      </c>
      <c r="AC244" s="47">
        <f>IFERROR(PIMExport!AC242*1,IFERROR(SUBSTITUTE(PIMExport!AC242,".",",")*1,PIMExport!AC242))</f>
        <v>0</v>
      </c>
      <c r="AD244" s="47">
        <f>IFERROR(PIMExport!AD242*1,IFERROR(SUBSTITUTE(PIMExport!AD242,".",",")*1,PIMExport!AD242))</f>
        <v>0</v>
      </c>
      <c r="AE244" s="47">
        <f>IFERROR(PIMExport!AE242*1,IFERROR(SUBSTITUTE(PIMExport!AE242,".",",")*1,PIMExport!AE242))</f>
        <v>1485</v>
      </c>
      <c r="AF244" s="47">
        <f>IFERROR(PIMExport!AF242*1,IFERROR(SUBSTITUTE(PIMExport!AF242,".",",")*1,PIMExport!AF242))</f>
        <v>1485</v>
      </c>
      <c r="AG244" s="47">
        <f>IFERROR(PIMExport!AG242*1,IFERROR(SUBSTITUTE(PIMExport!AG242,".",",")*1,PIMExport!AG242))</f>
        <v>49</v>
      </c>
      <c r="AH244" s="47">
        <f>IFERROR(PIMExport!AH242*1,IFERROR(SUBSTITUTE(PIMExport!AH242,".",",")*1,PIMExport!AH242))</f>
        <v>85</v>
      </c>
      <c r="AI244" s="47">
        <f>IFERROR(PIMExport!AI242*1,IFERROR(SUBSTITUTE(PIMExport!AI242,".",",")*1,PIMExport!AI242))</f>
        <v>85</v>
      </c>
      <c r="AJ244" s="47">
        <f>IFERROR(PIMExport!AJ242*1,IFERROR(SUBSTITUTE(PIMExport!AJ242,".",",")*1,PIMExport!AJ242))</f>
        <v>0</v>
      </c>
      <c r="AK244" s="47">
        <f>IFERROR(PIMExport!AK242*1,IFERROR(SUBSTITUTE(PIMExport!AK242,".",",")*1,PIMExport!AK242))</f>
        <v>0</v>
      </c>
      <c r="AL244" s="47">
        <f>IFERROR(PIMExport!AL242*1,IFERROR(SUBSTITUTE(PIMExport!AL242,".",",")*1,PIMExport!AL242))</f>
        <v>0.42</v>
      </c>
      <c r="AM244" s="47">
        <f>IFERROR(PIMExport!AM242*1,IFERROR(SUBSTITUTE(PIMExport!AM242,".",",")*1,PIMExport!AM242))</f>
        <v>8</v>
      </c>
      <c r="AN244" s="47">
        <f>IFERROR(PIMExport!AN242*1,IFERROR(SUBSTITUTE(PIMExport!AN242,".",",")*1,PIMExport!AN242))</f>
        <v>1</v>
      </c>
      <c r="AO244" s="47">
        <f>IFERROR(PIMExport!AO242*1,IFERROR(SUBSTITUTE(PIMExport!AO242,".",",")*1,PIMExport!AO242))</f>
        <v>14300</v>
      </c>
      <c r="AP244" s="47">
        <f>IFERROR(PIMExport!AP242*1,IFERROR(SUBSTITUTE(PIMExport!AP242,".",",")*1,PIMExport!AP242))</f>
        <v>0</v>
      </c>
      <c r="AQ244" s="47">
        <f>IFERROR(PIMExport!AQ242*1,IFERROR(SUBSTITUTE(PIMExport!AQ242,".",",")*1,PIMExport!AQ242))</f>
        <v>0</v>
      </c>
      <c r="AR244" s="47">
        <f>IFERROR(PIMExport!AR242*1,IFERROR(SUBSTITUTE(PIMExport!AR242,".",",")*1,PIMExport!AR242))</f>
        <v>0</v>
      </c>
      <c r="AS244" s="47">
        <f>IFERROR(PIMExport!AS242*1,IFERROR(SUBSTITUTE(PIMExport!AS242,".",",")*1,PIMExport!AS242))</f>
        <v>0</v>
      </c>
      <c r="AT244" s="47">
        <f>IFERROR(PIMExport!AT242*1,IFERROR(SUBSTITUTE(PIMExport!AT242,".",",")*1,PIMExport!AT242))</f>
        <v>0</v>
      </c>
      <c r="AU244" s="47">
        <f>IFERROR(PIMExport!AU242*1,IFERROR(SUBSTITUTE(PIMExport!AU242,".",",")*1,PIMExport!AU242))</f>
        <v>0</v>
      </c>
      <c r="AV244" s="47">
        <f>IFERROR(PIMExport!AV242*1,IFERROR(SUBSTITUTE(PIMExport!AV242,".",",")*1,PIMExport!AV242))</f>
        <v>0</v>
      </c>
      <c r="AW244" s="47">
        <f>IFERROR(PIMExport!AW242*1,IFERROR(SUBSTITUTE(PIMExport!AW242,".",",")*1,PIMExport!AW242))</f>
        <v>0</v>
      </c>
      <c r="AX244" s="47">
        <f>IFERROR(PIMExport!AX242*1,IFERROR(SUBSTITUTE(PIMExport!AX242,".",",")*1,PIMExport!AX242))</f>
        <v>0</v>
      </c>
      <c r="AY244" s="47">
        <f>IFERROR(PIMExport!AY242*1,IFERROR(SUBSTITUTE(PIMExport!AY242,".",",")*1,PIMExport!AY242))</f>
        <v>0</v>
      </c>
      <c r="AZ244" s="47">
        <f>IFERROR(PIMExport!AZ242*1,IFERROR(SUBSTITUTE(PIMExport!AZ242,".",",")*1,PIMExport!AZ242))</f>
        <v>14000</v>
      </c>
      <c r="BA244" s="47">
        <f>IFERROR(PIMExport!BA242*1,IFERROR(SUBSTITUTE(PIMExport!BA242,".",",")*1,PIMExport!BA242))</f>
        <v>0</v>
      </c>
      <c r="BB244" s="47">
        <f>IFERROR(PIMExport!BB242*1,IFERROR(SUBSTITUTE(PIMExport!BB242,".",",")*1,PIMExport!BB242))</f>
        <v>0</v>
      </c>
      <c r="BC244" s="47">
        <f>IFERROR(PIMExport!BC242*1,IFERROR(SUBSTITUTE(PIMExport!BC242,".",",")*1,PIMExport!BC242))</f>
        <v>0</v>
      </c>
      <c r="BD244" s="47">
        <f>IFERROR(PIMExport!BD242*1,IFERROR(SUBSTITUTE(PIMExport!BD242,".",",")*1,PIMExport!BD242))</f>
        <v>0</v>
      </c>
      <c r="BE244" s="47">
        <f>IFERROR(PIMExport!BE242*1,IFERROR(SUBSTITUTE(PIMExport!BE242,".",",")*1,PIMExport!BE242))</f>
        <v>0</v>
      </c>
      <c r="BF244" s="47">
        <f>IFERROR(PIMExport!BF242*1,IFERROR(SUBSTITUTE(PIMExport!BF242,".",",")*1,PIMExport!BF242))</f>
        <v>75</v>
      </c>
      <c r="BG244" s="47">
        <f>IFERROR(PIMExport!BG242*1,IFERROR(SUBSTITUTE(PIMExport!BG242,".",",")*1,PIMExport!BG242))</f>
        <v>338</v>
      </c>
      <c r="BH244" s="47">
        <f>IFERROR(PIMExport!BH242*1,IFERROR(SUBSTITUTE(PIMExport!BH242,".",",")*1,PIMExport!BH242))</f>
        <v>0</v>
      </c>
      <c r="BI244" s="47">
        <f>IFERROR(PIMExport!BI242*1,IFERROR(SUBSTITUTE(PIMExport!BI242,".",",")*1,PIMExport!BI242))</f>
        <v>0</v>
      </c>
      <c r="BJ244" s="47">
        <f>IFERROR(PIMExport!BJ242*1,IFERROR(SUBSTITUTE(PIMExport!BJ242,".",",")*1,PIMExport!BJ242))</f>
        <v>0</v>
      </c>
      <c r="BK244" s="47">
        <f>IFERROR(PIMExport!BK242*1,IFERROR(SUBSTITUTE(PIMExport!BK242,".",",")*1,PIMExport!BK242))</f>
        <v>0</v>
      </c>
      <c r="BL244" s="47">
        <f>IFERROR(PIMExport!BL242*1,IFERROR(SUBSTITUTE(PIMExport!BL242,".",",")*1,PIMExport!BL242))</f>
        <v>0</v>
      </c>
      <c r="BM244" s="47">
        <f>IFERROR(PIMExport!BM242*1,IFERROR(SUBSTITUTE(PIMExport!BM242,".",",")*1,PIMExport!BM242))</f>
        <v>0</v>
      </c>
      <c r="BN244" s="47">
        <f>IFERROR(PIMExport!BN242*1,IFERROR(SUBSTITUTE(PIMExport!BN242,".",",")*1,PIMExport!BN242))</f>
        <v>0</v>
      </c>
      <c r="BO244" s="47">
        <f>IFERROR(PIMExport!BO242*1,IFERROR(SUBSTITUTE(PIMExport!BO242,".",",")*1,PIMExport!BO242))</f>
        <v>0</v>
      </c>
      <c r="BP244" s="47">
        <f>IFERROR(PIMExport!BP242*1,IFERROR(SUBSTITUTE(PIMExport!BP242,".",",")*1,PIMExport!BP242))</f>
        <v>0</v>
      </c>
      <c r="BQ244" s="47">
        <f>IFERROR(PIMExport!BQ242*1,IFERROR(SUBSTITUTE(PIMExport!BQ242,".",",")*1,PIMExport!BQ242))</f>
        <v>0</v>
      </c>
      <c r="BR244" s="47">
        <f>IFERROR(PIMExport!BR242*1,IFERROR(SUBSTITUTE(PIMExport!BR242,".",",")*1,PIMExport!BR242))</f>
        <v>0</v>
      </c>
      <c r="BS244" s="47">
        <f>IFERROR(PIMExport!BS242*1,IFERROR(SUBSTITUTE(PIMExport!BS242,".",",")*1,PIMExport!BS242))</f>
        <v>0</v>
      </c>
      <c r="BT244" s="47">
        <f>IFERROR(PIMExport!BT242*1,IFERROR(SUBSTITUTE(PIMExport!BT242,".",",")*1,PIMExport!BT242))</f>
        <v>0</v>
      </c>
      <c r="BU244" s="47">
        <f>IFERROR(PIMExport!BU242*1,IFERROR(SUBSTITUTE(PIMExport!BU242,".",",")*1,PIMExport!BU242))</f>
        <v>0</v>
      </c>
      <c r="BV244" s="47">
        <f>IFERROR(PIMExport!BV242*1,IFERROR(SUBSTITUTE(PIMExport!BV242,".",",")*1,PIMExport!BV242))</f>
        <v>0</v>
      </c>
      <c r="BW244" s="47">
        <f>IFERROR(PIMExport!BW242*1,IFERROR(SUBSTITUTE(PIMExport!BW242,".",",")*1,PIMExport!BW242))</f>
        <v>0</v>
      </c>
      <c r="BX244" s="47">
        <f>IFERROR(PIMExport!BX242*1,IFERROR(SUBSTITUTE(PIMExport!BX242,".",",")*1,PIMExport!BX242))</f>
        <v>0</v>
      </c>
      <c r="BY244" s="47">
        <f>IFERROR(PIMExport!BY242*1,IFERROR(SUBSTITUTE(PIMExport!BY242,".",",")*1,PIMExport!BY242))</f>
        <v>0</v>
      </c>
      <c r="BZ244" s="47">
        <f>IFERROR(PIMExport!BZ242*1,IFERROR(SUBSTITUTE(PIMExport!BZ242,".",",")*1,PIMExport!BZ242))</f>
        <v>0</v>
      </c>
      <c r="CA244" s="47">
        <f>IFERROR(PIMExport!CA242*1,IFERROR(SUBSTITUTE(PIMExport!CA242,".",",")*1,PIMExport!CA242))</f>
        <v>0</v>
      </c>
      <c r="CB244" s="47">
        <f>IFERROR(PIMExport!CB242*1,IFERROR(SUBSTITUTE(PIMExport!CB242,".",",")*1,PIMExport!CB242))</f>
        <v>0</v>
      </c>
      <c r="CC244" s="47">
        <f>IFERROR(PIMExport!CC242*1,IFERROR(SUBSTITUTE(PIMExport!CC242,".",",")*1,PIMExport!CC242))</f>
        <v>0</v>
      </c>
      <c r="CD244" s="47">
        <f>IFERROR(PIMExport!CD242*1,IFERROR(SUBSTITUTE(PIMExport!CD242,".",",")*1,PIMExport!CD242))</f>
        <v>0</v>
      </c>
      <c r="CE244" s="47">
        <f>IFERROR(PIMExport!CE242*1,IFERROR(SUBSTITUTE(PIMExport!CE242,".",",")*1,PIMExport!CE242))</f>
        <v>0</v>
      </c>
      <c r="CF244" s="47">
        <f>IFERROR(PIMExport!CF242*1,IFERROR(SUBSTITUTE(PIMExport!CF242,".",",")*1,PIMExport!CF242))</f>
        <v>0</v>
      </c>
      <c r="CG244" s="47">
        <f>IFERROR(PIMExport!CG242*1,IFERROR(SUBSTITUTE(PIMExport!CG242,".",",")*1,PIMExport!CG242))</f>
        <v>0</v>
      </c>
      <c r="CH244" s="47">
        <f>IFERROR(PIMExport!CH242*1,IFERROR(SUBSTITUTE(PIMExport!CH242,".",",")*1,PIMExport!CH242))</f>
        <v>0</v>
      </c>
      <c r="CI244" s="47">
        <f>IFERROR(PIMExport!CI242*1,IFERROR(SUBSTITUTE(PIMExport!CI242,".",",")*1,PIMExport!CI242))</f>
        <v>0</v>
      </c>
      <c r="CJ244" s="47">
        <f>IFERROR(PIMExport!CJ242*1,IFERROR(SUBSTITUTE(PIMExport!CJ242,".",",")*1,PIMExport!CJ242))</f>
        <v>0</v>
      </c>
      <c r="CK244" s="47">
        <f>IFERROR(PIMExport!CK242*1,IFERROR(SUBSTITUTE(PIMExport!CK242,".",",")*1,PIMExport!CK242))</f>
        <v>0</v>
      </c>
      <c r="CL244" s="47">
        <f>IFERROR(PIMExport!CL242*1,IFERROR(SUBSTITUTE(PIMExport!CL242,".",",")*1,PIMExport!CL242))</f>
        <v>0</v>
      </c>
      <c r="CM244" s="47">
        <f>IFERROR(PIMExport!CM242*1,IFERROR(SUBSTITUTE(PIMExport!CM242,".",",")*1,PIMExport!CM242))</f>
        <v>0</v>
      </c>
      <c r="CN244" s="47">
        <f>IFERROR(PIMExport!CN242*1,IFERROR(SUBSTITUTE(PIMExport!CN242,".",",")*1,PIMExport!CN242))</f>
        <v>0</v>
      </c>
      <c r="CO244" s="47">
        <f>IFERROR(PIMExport!CO242*1,IFERROR(SUBSTITUTE(PIMExport!CO242,".",",")*1,PIMExport!CO242))</f>
        <v>0</v>
      </c>
      <c r="CP244" s="47">
        <f>IFERROR(PIMExport!CP242*1,IFERROR(SUBSTITUTE(PIMExport!CP242,".",",")*1,PIMExport!CP242))</f>
        <v>0</v>
      </c>
      <c r="CQ244" s="47">
        <f>IFERROR(PIMExport!CQ242*1,IFERROR(SUBSTITUTE(PIMExport!CQ242,".",",")*1,PIMExport!CQ242))</f>
        <v>0</v>
      </c>
      <c r="CR244" s="47">
        <f>IFERROR(PIMExport!CR242*1,IFERROR(SUBSTITUTE(PIMExport!CR242,".",",")*1,PIMExport!CR242))</f>
        <v>0</v>
      </c>
      <c r="CS244" s="47">
        <f>IFERROR(PIMExport!CS242*1,IFERROR(SUBSTITUTE(PIMExport!CS242,".",",")*1,PIMExport!CS242))</f>
        <v>0</v>
      </c>
      <c r="CT244" s="47">
        <f>IFERROR(PIMExport!CT242*1,IFERROR(SUBSTITUTE(PIMExport!CT242,".",",")*1,PIMExport!CT242))</f>
        <v>0</v>
      </c>
      <c r="CU244" s="47">
        <f>IFERROR(PIMExport!CU242*1,IFERROR(SUBSTITUTE(PIMExport!CU242,".",",")*1,PIMExport!CU242))</f>
        <v>5</v>
      </c>
      <c r="CV244" s="47">
        <f>IFERROR(PIMExport!CV242*1,IFERROR(SUBSTITUTE(PIMExport!CV242,".",",")*1,PIMExport!CV242))</f>
        <v>10400</v>
      </c>
      <c r="CW244" s="47">
        <f>IFERROR(PIMExport!CW242*1,IFERROR(SUBSTITUTE(PIMExport!CW242,".",",")*1,PIMExport!CW242))</f>
        <v>1.6000000000000001E-4</v>
      </c>
      <c r="CX244" s="47">
        <f>IFERROR(PIMExport!CX242*1,IFERROR(SUBSTITUTE(PIMExport!CX242,".",",")*1,PIMExport!CX242))</f>
        <v>0</v>
      </c>
      <c r="CY244" s="47">
        <f>IFERROR(PIMExport!CY242*1,IFERROR(SUBSTITUTE(PIMExport!CY242,".",",")*1,PIMExport!CY242))</f>
        <v>0</v>
      </c>
      <c r="CZ244" s="47">
        <f>IFERROR(PIMExport!CZ242*1,IFERROR(SUBSTITUTE(PIMExport!CZ242,".",",")*1,PIMExport!CZ242))</f>
        <v>14000</v>
      </c>
      <c r="DA244" s="47">
        <f>IFERROR(PIMExport!DA242*1,IFERROR(SUBSTITUTE(PIMExport!DA242,".",",")*1,PIMExport!DA242))</f>
        <v>300</v>
      </c>
      <c r="DB244" s="47">
        <f>IFERROR(PIMExport!DB242*1,IFERROR(SUBSTITUTE(PIMExport!DB242,".",",")*1,PIMExport!DB242))</f>
        <v>166</v>
      </c>
      <c r="DC244" s="47">
        <f>IFERROR(PIMExport!DC242*1,IFERROR(SUBSTITUTE(PIMExport!DC242,".",",")*1,PIMExport!DC242))</f>
        <v>17.43</v>
      </c>
      <c r="DD244" s="47">
        <f>IFERROR(PIMExport!DD242*1,IFERROR(SUBSTITUTE(PIMExport!DD242,".",",")*1,PIMExport!DD242))</f>
        <v>1</v>
      </c>
      <c r="DE244" s="47">
        <f>IFERROR(PIMExport!DE242*1,IFERROR(SUBSTITUTE(PIMExport!DE242,".",",")*1,PIMExport!DE242))</f>
        <v>0</v>
      </c>
      <c r="DF244" s="47">
        <f>IFERROR(PIMExport!DF242*1,IFERROR(SUBSTITUTE(PIMExport!DF242,".",",")*1,PIMExport!DF242))</f>
        <v>0</v>
      </c>
      <c r="DG244" s="47">
        <f>IFERROR(PIMExport!DG242*1,IFERROR(SUBSTITUTE(PIMExport!DG242,".",",")*1,PIMExport!DG242))</f>
        <v>0</v>
      </c>
      <c r="DH244" s="47" t="str">
        <f>IFERROR(PIMExport!DH242*1,IFERROR(SUBSTITUTE(PIMExport!DH242,".",",")*1,PIMExport!DH242))</f>
        <v>Equal to or better than 0.100 mm</v>
      </c>
      <c r="DI244" s="47">
        <f>IFERROR(PIMExport!DI242*1,IFERROR(SUBSTITUTE(PIMExport!DI242,".",",")*1,PIMExport!DI242))</f>
        <v>0</v>
      </c>
      <c r="DJ244" s="47" t="str">
        <f>IFERROR(PIMExport!DJ242*1,IFERROR(SUBSTITUTE(PIMExport!DJ242,".",",")*1,PIMExport!DJ242))</f>
        <v>86 x 75 mm</v>
      </c>
      <c r="DK244" s="47" t="str">
        <f>IFERROR(PIMExport!DK242*1,IFERROR(SUBSTITUTE(PIMExport!DK242,".",",")*1,PIMExport!DK242))</f>
        <v>20 mm</v>
      </c>
      <c r="DL244" s="47">
        <f>IFERROR(PIMExport!DL242*1,IFERROR(SUBSTITUTE(PIMExport!DL242,".",",")*1,PIMExport!DL242))</f>
        <v>218</v>
      </c>
      <c r="DM244" s="47">
        <f>IFERROR(PIMExport!DM242*1,IFERROR(SUBSTITUTE(PIMExport!DM242,".",",")*1,PIMExport!DM242))</f>
        <v>4338</v>
      </c>
      <c r="DN244" s="47">
        <f>IFERROR(PIMExport!DN242*1,IFERROR(SUBSTITUTE(PIMExport!DN242,".",",")*1,PIMExport!DN242))</f>
        <v>0</v>
      </c>
      <c r="DO244" s="47">
        <f>IFERROR(PIMExport!DO242*1,IFERROR(SUBSTITUTE(PIMExport!DO242,".",",")*1,PIMExport!DO242))</f>
        <v>0</v>
      </c>
    </row>
    <row r="245" spans="1:119">
      <c r="A245" s="47" t="str">
        <f>IFERROR(PIMExport!A243*1,IFERROR(SUBSTITUTE(PIMExport!A243,".",",")*1,PIMExport!A243))</f>
        <v>MG07S05N_X</v>
      </c>
      <c r="B245" s="47" t="str">
        <f>IFERROR(PIMExport!B243*1,IFERROR(SUBSTITUTE(PIMExport!B243,".",",")*1,PIMExport!B243))</f>
        <v>BallScrew</v>
      </c>
      <c r="C245" s="47" t="str">
        <f>IFERROR(PIMExport!C243*1,IFERROR(SUBSTITUTE(PIMExport!C243,".",",")*1,PIMExport!C243))</f>
        <v>Prism Guide</v>
      </c>
      <c r="D245" s="47">
        <f>IFERROR(PIMExport!D243*1,IFERROR(SUBSTITUTE(PIMExport!D243,".",",")*1,PIMExport!D243))</f>
        <v>3772</v>
      </c>
      <c r="E245" s="47">
        <f>IFERROR(PIMExport!E243*1,IFERROR(SUBSTITUTE(PIMExport!E243,".",",")*1,PIMExport!E243))</f>
        <v>1.7</v>
      </c>
      <c r="F245" s="47">
        <f>IFERROR(PIMExport!F243*1,IFERROR(SUBSTITUTE(PIMExport!F243,".",",")*1,PIMExport!F243))</f>
        <v>0</v>
      </c>
      <c r="G245" s="47">
        <f>IFERROR(PIMExport!G243*1,IFERROR(SUBSTITUTE(PIMExport!G243,".",",")*1,PIMExport!G243))</f>
        <v>6.07</v>
      </c>
      <c r="H245" s="47">
        <f>IFERROR(PIMExport!H243*1,IFERROR(SUBSTITUTE(PIMExport!H243,".",",")*1,PIMExport!H243))</f>
        <v>0.82</v>
      </c>
      <c r="I245" s="47">
        <f>IFERROR(PIMExport!I243*1,IFERROR(SUBSTITUTE(PIMExport!I243,".",",")*1,PIMExport!I243))</f>
        <v>114</v>
      </c>
      <c r="J245" s="47">
        <f>IFERROR(PIMExport!J243*1,IFERROR(SUBSTITUTE(PIMExport!J243,".",",")*1,PIMExport!J243))</f>
        <v>66</v>
      </c>
      <c r="K245" s="47">
        <f>IFERROR(PIMExport!K243*1,IFERROR(SUBSTITUTE(PIMExport!K243,".",",")*1,PIMExport!K243))</f>
        <v>55</v>
      </c>
      <c r="L245" s="47">
        <f>IFERROR(PIMExport!L243*1,IFERROR(SUBSTITUTE(PIMExport!L243,".",",")*1,PIMExport!L243))</f>
        <v>1.63E-4</v>
      </c>
      <c r="M245" s="47">
        <f>IFERROR(PIMExport!M243*1,IFERROR(SUBSTITUTE(PIMExport!M243,".",",")*1,PIMExport!M243))</f>
        <v>0.9</v>
      </c>
      <c r="N245" s="47">
        <f>IFERROR(PIMExport!N243*1,IFERROR(SUBSTITUTE(PIMExport!N243,".",",")*1,PIMExport!N243))</f>
        <v>99999</v>
      </c>
      <c r="O245" s="47">
        <f>IFERROR(PIMExport!O243*1,IFERROR(SUBSTITUTE(PIMExport!O243,".",",")*1,PIMExport!O243))</f>
        <v>99999</v>
      </c>
      <c r="P245" s="47">
        <f>IFERROR(PIMExport!P243*1,IFERROR(SUBSTITUTE(PIMExport!P243,".",",")*1,PIMExport!P243))</f>
        <v>500</v>
      </c>
      <c r="Q245" s="47">
        <f>IFERROR(PIMExport!Q243*1,IFERROR(SUBSTITUTE(PIMExport!Q243,".",",")*1,PIMExport!Q243))</f>
        <v>0.1</v>
      </c>
      <c r="R245" s="47">
        <f>IFERROR(PIMExport!R243*1,IFERROR(SUBSTITUTE(PIMExport!R243,".",",")*1,PIMExport!R243))</f>
        <v>0.1</v>
      </c>
      <c r="S245" s="47">
        <f>IFERROR(PIMExport!S243*1,IFERROR(SUBSTITUTE(PIMExport!S243,".",",")*1,PIMExport!S243))</f>
        <v>0.1</v>
      </c>
      <c r="T245" s="47">
        <f>IFERROR(PIMExport!T243*1,IFERROR(SUBSTITUTE(PIMExport!T243,".",",")*1,PIMExport!T243))</f>
        <v>40</v>
      </c>
      <c r="U245" s="47">
        <f>IFERROR(PIMExport!U243*1,IFERROR(SUBSTITUTE(PIMExport!U243,".",",")*1,PIMExport!U243))</f>
        <v>0.21213000000000001</v>
      </c>
      <c r="V245" s="47">
        <f>IFERROR(PIMExport!V243*1,IFERROR(SUBSTITUTE(PIMExport!V243,".",",")*1,PIMExport!V243))</f>
        <v>0</v>
      </c>
      <c r="W245" s="47">
        <f>IFERROR(PIMExport!W243*1,IFERROR(SUBSTITUTE(PIMExport!W243,".",",")*1,PIMExport!W243))</f>
        <v>0</v>
      </c>
      <c r="X245" s="47">
        <f>IFERROR(PIMExport!X243*1,IFERROR(SUBSTITUTE(PIMExport!X243,".",",")*1,PIMExport!X243))</f>
        <v>0</v>
      </c>
      <c r="Y245" s="47">
        <f>IFERROR(PIMExport!Y243*1,IFERROR(SUBSTITUTE(PIMExport!Y243,".",",")*1,PIMExport!Y243))</f>
        <v>2500</v>
      </c>
      <c r="Z245" s="47">
        <f>IFERROR(PIMExport!Z243*1,IFERROR(SUBSTITUTE(PIMExport!Z243,".",",")*1,PIMExport!Z243))</f>
        <v>0</v>
      </c>
      <c r="AA245" s="47">
        <f>IFERROR(PIMExport!AA243*1,IFERROR(SUBSTITUTE(PIMExport!AA243,".",",")*1,PIMExport!AA243))</f>
        <v>0</v>
      </c>
      <c r="AB245" s="47">
        <f>IFERROR(PIMExport!AB243*1,IFERROR(SUBSTITUTE(PIMExport!AB243,".",",")*1,PIMExport!AB243))</f>
        <v>0</v>
      </c>
      <c r="AC245" s="47">
        <f>IFERROR(PIMExport!AC243*1,IFERROR(SUBSTITUTE(PIMExport!AC243,".",",")*1,PIMExport!AC243))</f>
        <v>0</v>
      </c>
      <c r="AD245" s="47">
        <f>IFERROR(PIMExport!AD243*1,IFERROR(SUBSTITUTE(PIMExport!AD243,".",",")*1,PIMExport!AD243))</f>
        <v>0</v>
      </c>
      <c r="AE245" s="47">
        <f>IFERROR(PIMExport!AE243*1,IFERROR(SUBSTITUTE(PIMExport!AE243,".",",")*1,PIMExport!AE243))</f>
        <v>1485</v>
      </c>
      <c r="AF245" s="47">
        <f>IFERROR(PIMExport!AF243*1,IFERROR(SUBSTITUTE(PIMExport!AF243,".",",")*1,PIMExport!AF243))</f>
        <v>1485</v>
      </c>
      <c r="AG245" s="47">
        <f>IFERROR(PIMExport!AG243*1,IFERROR(SUBSTITUTE(PIMExport!AG243,".",",")*1,PIMExport!AG243))</f>
        <v>49</v>
      </c>
      <c r="AH245" s="47">
        <f>IFERROR(PIMExport!AH243*1,IFERROR(SUBSTITUTE(PIMExport!AH243,".",",")*1,PIMExport!AH243))</f>
        <v>85</v>
      </c>
      <c r="AI245" s="47">
        <f>IFERROR(PIMExport!AI243*1,IFERROR(SUBSTITUTE(PIMExport!AI243,".",",")*1,PIMExport!AI243))</f>
        <v>85</v>
      </c>
      <c r="AJ245" s="47">
        <f>IFERROR(PIMExport!AJ243*1,IFERROR(SUBSTITUTE(PIMExport!AJ243,".",",")*1,PIMExport!AJ243))</f>
        <v>0</v>
      </c>
      <c r="AK245" s="47">
        <f>IFERROR(PIMExport!AK243*1,IFERROR(SUBSTITUTE(PIMExport!AK243,".",",")*1,PIMExport!AK243))</f>
        <v>0</v>
      </c>
      <c r="AL245" s="47">
        <f>IFERROR(PIMExport!AL243*1,IFERROR(SUBSTITUTE(PIMExport!AL243,".",",")*1,PIMExport!AL243))</f>
        <v>0.42</v>
      </c>
      <c r="AM245" s="47">
        <f>IFERROR(PIMExport!AM243*1,IFERROR(SUBSTITUTE(PIMExport!AM243,".",",")*1,PIMExport!AM243))</f>
        <v>8</v>
      </c>
      <c r="AN245" s="47">
        <f>IFERROR(PIMExport!AN243*1,IFERROR(SUBSTITUTE(PIMExport!AN243,".",",")*1,PIMExport!AN243))</f>
        <v>1</v>
      </c>
      <c r="AO245" s="47">
        <f>IFERROR(PIMExport!AO243*1,IFERROR(SUBSTITUTE(PIMExport!AO243,".",",")*1,PIMExport!AO243))</f>
        <v>14300</v>
      </c>
      <c r="AP245" s="47">
        <f>IFERROR(PIMExport!AP243*1,IFERROR(SUBSTITUTE(PIMExport!AP243,".",",")*1,PIMExport!AP243))</f>
        <v>0</v>
      </c>
      <c r="AQ245" s="47">
        <f>IFERROR(PIMExport!AQ243*1,IFERROR(SUBSTITUTE(PIMExport!AQ243,".",",")*1,PIMExport!AQ243))</f>
        <v>0</v>
      </c>
      <c r="AR245" s="47">
        <f>IFERROR(PIMExport!AR243*1,IFERROR(SUBSTITUTE(PIMExport!AR243,".",",")*1,PIMExport!AR243))</f>
        <v>0</v>
      </c>
      <c r="AS245" s="47">
        <f>IFERROR(PIMExport!AS243*1,IFERROR(SUBSTITUTE(PIMExport!AS243,".",",")*1,PIMExport!AS243))</f>
        <v>0</v>
      </c>
      <c r="AT245" s="47">
        <f>IFERROR(PIMExport!AT243*1,IFERROR(SUBSTITUTE(PIMExport!AT243,".",",")*1,PIMExport!AT243))</f>
        <v>0</v>
      </c>
      <c r="AU245" s="47">
        <f>IFERROR(PIMExport!AU243*1,IFERROR(SUBSTITUTE(PIMExport!AU243,".",",")*1,PIMExport!AU243))</f>
        <v>0</v>
      </c>
      <c r="AV245" s="47">
        <f>IFERROR(PIMExport!AV243*1,IFERROR(SUBSTITUTE(PIMExport!AV243,".",",")*1,PIMExport!AV243))</f>
        <v>0</v>
      </c>
      <c r="AW245" s="47">
        <f>IFERROR(PIMExport!AW243*1,IFERROR(SUBSTITUTE(PIMExport!AW243,".",",")*1,PIMExport!AW243))</f>
        <v>0</v>
      </c>
      <c r="AX245" s="47">
        <f>IFERROR(PIMExport!AX243*1,IFERROR(SUBSTITUTE(PIMExport!AX243,".",",")*1,PIMExport!AX243))</f>
        <v>0</v>
      </c>
      <c r="AY245" s="47">
        <f>IFERROR(PIMExport!AY243*1,IFERROR(SUBSTITUTE(PIMExport!AY243,".",",")*1,PIMExport!AY243))</f>
        <v>0</v>
      </c>
      <c r="AZ245" s="47">
        <f>IFERROR(PIMExport!AZ243*1,IFERROR(SUBSTITUTE(PIMExport!AZ243,".",",")*1,PIMExport!AZ243))</f>
        <v>14000</v>
      </c>
      <c r="BA245" s="47">
        <f>IFERROR(PIMExport!BA243*1,IFERROR(SUBSTITUTE(PIMExport!BA243,".",",")*1,PIMExport!BA243))</f>
        <v>0</v>
      </c>
      <c r="BB245" s="47">
        <f>IFERROR(PIMExport!BB243*1,IFERROR(SUBSTITUTE(PIMExport!BB243,".",",")*1,PIMExport!BB243))</f>
        <v>0</v>
      </c>
      <c r="BC245" s="47">
        <f>IFERROR(PIMExport!BC243*1,IFERROR(SUBSTITUTE(PIMExport!BC243,".",",")*1,PIMExport!BC243))</f>
        <v>0</v>
      </c>
      <c r="BD245" s="47">
        <f>IFERROR(PIMExport!BD243*1,IFERROR(SUBSTITUTE(PIMExport!BD243,".",",")*1,PIMExport!BD243))</f>
        <v>0</v>
      </c>
      <c r="BE245" s="47">
        <f>IFERROR(PIMExport!BE243*1,IFERROR(SUBSTITUTE(PIMExport!BE243,".",",")*1,PIMExport!BE243))</f>
        <v>0</v>
      </c>
      <c r="BF245" s="47">
        <f>IFERROR(PIMExport!BF243*1,IFERROR(SUBSTITUTE(PIMExport!BF243,".",",")*1,PIMExport!BF243))</f>
        <v>75</v>
      </c>
      <c r="BG245" s="47">
        <f>IFERROR(PIMExport!BG243*1,IFERROR(SUBSTITUTE(PIMExport!BG243,".",",")*1,PIMExport!BG243))</f>
        <v>228</v>
      </c>
      <c r="BH245" s="47">
        <f>IFERROR(PIMExport!BH243*1,IFERROR(SUBSTITUTE(PIMExport!BH243,".",",")*1,PIMExport!BH243))</f>
        <v>0</v>
      </c>
      <c r="BI245" s="47">
        <f>IFERROR(PIMExport!BI243*1,IFERROR(SUBSTITUTE(PIMExport!BI243,".",",")*1,PIMExport!BI243))</f>
        <v>0</v>
      </c>
      <c r="BJ245" s="47">
        <f>IFERROR(PIMExport!BJ243*1,IFERROR(SUBSTITUTE(PIMExport!BJ243,".",",")*1,PIMExport!BJ243))</f>
        <v>0</v>
      </c>
      <c r="BK245" s="47">
        <f>IFERROR(PIMExport!BK243*1,IFERROR(SUBSTITUTE(PIMExport!BK243,".",",")*1,PIMExport!BK243))</f>
        <v>0</v>
      </c>
      <c r="BL245" s="47">
        <f>IFERROR(PIMExport!BL243*1,IFERROR(SUBSTITUTE(PIMExport!BL243,".",",")*1,PIMExport!BL243))</f>
        <v>0</v>
      </c>
      <c r="BM245" s="47">
        <f>IFERROR(PIMExport!BM243*1,IFERROR(SUBSTITUTE(PIMExport!BM243,".",",")*1,PIMExport!BM243))</f>
        <v>0</v>
      </c>
      <c r="BN245" s="47">
        <f>IFERROR(PIMExport!BN243*1,IFERROR(SUBSTITUTE(PIMExport!BN243,".",",")*1,PIMExport!BN243))</f>
        <v>0</v>
      </c>
      <c r="BO245" s="47">
        <f>IFERROR(PIMExport!BO243*1,IFERROR(SUBSTITUTE(PIMExport!BO243,".",",")*1,PIMExport!BO243))</f>
        <v>0</v>
      </c>
      <c r="BP245" s="47">
        <f>IFERROR(PIMExport!BP243*1,IFERROR(SUBSTITUTE(PIMExport!BP243,".",",")*1,PIMExport!BP243))</f>
        <v>0</v>
      </c>
      <c r="BQ245" s="47">
        <f>IFERROR(PIMExport!BQ243*1,IFERROR(SUBSTITUTE(PIMExport!BQ243,".",",")*1,PIMExport!BQ243))</f>
        <v>0</v>
      </c>
      <c r="BR245" s="47">
        <f>IFERROR(PIMExport!BR243*1,IFERROR(SUBSTITUTE(PIMExport!BR243,".",",")*1,PIMExport!BR243))</f>
        <v>0</v>
      </c>
      <c r="BS245" s="47">
        <f>IFERROR(PIMExport!BS243*1,IFERROR(SUBSTITUTE(PIMExport!BS243,".",",")*1,PIMExport!BS243))</f>
        <v>0</v>
      </c>
      <c r="BT245" s="47">
        <f>IFERROR(PIMExport!BT243*1,IFERROR(SUBSTITUTE(PIMExport!BT243,".",",")*1,PIMExport!BT243))</f>
        <v>0</v>
      </c>
      <c r="BU245" s="47">
        <f>IFERROR(PIMExport!BU243*1,IFERROR(SUBSTITUTE(PIMExport!BU243,".",",")*1,PIMExport!BU243))</f>
        <v>0</v>
      </c>
      <c r="BV245" s="47">
        <f>IFERROR(PIMExport!BV243*1,IFERROR(SUBSTITUTE(PIMExport!BV243,".",",")*1,PIMExport!BV243))</f>
        <v>0</v>
      </c>
      <c r="BW245" s="47">
        <f>IFERROR(PIMExport!BW243*1,IFERROR(SUBSTITUTE(PIMExport!BW243,".",",")*1,PIMExport!BW243))</f>
        <v>0</v>
      </c>
      <c r="BX245" s="47">
        <f>IFERROR(PIMExport!BX243*1,IFERROR(SUBSTITUTE(PIMExport!BX243,".",",")*1,PIMExport!BX243))</f>
        <v>0</v>
      </c>
      <c r="BY245" s="47">
        <f>IFERROR(PIMExport!BY243*1,IFERROR(SUBSTITUTE(PIMExport!BY243,".",",")*1,PIMExport!BY243))</f>
        <v>0</v>
      </c>
      <c r="BZ245" s="47">
        <f>IFERROR(PIMExport!BZ243*1,IFERROR(SUBSTITUTE(PIMExport!BZ243,".",",")*1,PIMExport!BZ243))</f>
        <v>0</v>
      </c>
      <c r="CA245" s="47">
        <f>IFERROR(PIMExport!CA243*1,IFERROR(SUBSTITUTE(PIMExport!CA243,".",",")*1,PIMExport!CA243))</f>
        <v>0</v>
      </c>
      <c r="CB245" s="47">
        <f>IFERROR(PIMExport!CB243*1,IFERROR(SUBSTITUTE(PIMExport!CB243,".",",")*1,PIMExport!CB243))</f>
        <v>0</v>
      </c>
      <c r="CC245" s="47">
        <f>IFERROR(PIMExport!CC243*1,IFERROR(SUBSTITUTE(PIMExport!CC243,".",",")*1,PIMExport!CC243))</f>
        <v>0</v>
      </c>
      <c r="CD245" s="47">
        <f>IFERROR(PIMExport!CD243*1,IFERROR(SUBSTITUTE(PIMExport!CD243,".",",")*1,PIMExport!CD243))</f>
        <v>0</v>
      </c>
      <c r="CE245" s="47">
        <f>IFERROR(PIMExport!CE243*1,IFERROR(SUBSTITUTE(PIMExport!CE243,".",",")*1,PIMExport!CE243))</f>
        <v>0</v>
      </c>
      <c r="CF245" s="47">
        <f>IFERROR(PIMExport!CF243*1,IFERROR(SUBSTITUTE(PIMExport!CF243,".",",")*1,PIMExport!CF243))</f>
        <v>0</v>
      </c>
      <c r="CG245" s="47">
        <f>IFERROR(PIMExport!CG243*1,IFERROR(SUBSTITUTE(PIMExport!CG243,".",",")*1,PIMExport!CG243))</f>
        <v>0</v>
      </c>
      <c r="CH245" s="47">
        <f>IFERROR(PIMExport!CH243*1,IFERROR(SUBSTITUTE(PIMExport!CH243,".",",")*1,PIMExport!CH243))</f>
        <v>0</v>
      </c>
      <c r="CI245" s="47">
        <f>IFERROR(PIMExport!CI243*1,IFERROR(SUBSTITUTE(PIMExport!CI243,".",",")*1,PIMExport!CI243))</f>
        <v>0</v>
      </c>
      <c r="CJ245" s="47">
        <f>IFERROR(PIMExport!CJ243*1,IFERROR(SUBSTITUTE(PIMExport!CJ243,".",",")*1,PIMExport!CJ243))</f>
        <v>0</v>
      </c>
      <c r="CK245" s="47">
        <f>IFERROR(PIMExport!CK243*1,IFERROR(SUBSTITUTE(PIMExport!CK243,".",",")*1,PIMExport!CK243))</f>
        <v>0</v>
      </c>
      <c r="CL245" s="47">
        <f>IFERROR(PIMExport!CL243*1,IFERROR(SUBSTITUTE(PIMExport!CL243,".",",")*1,PIMExport!CL243))</f>
        <v>0</v>
      </c>
      <c r="CM245" s="47">
        <f>IFERROR(PIMExport!CM243*1,IFERROR(SUBSTITUTE(PIMExport!CM243,".",",")*1,PIMExport!CM243))</f>
        <v>0</v>
      </c>
      <c r="CN245" s="47">
        <f>IFERROR(PIMExport!CN243*1,IFERROR(SUBSTITUTE(PIMExport!CN243,".",",")*1,PIMExport!CN243))</f>
        <v>0</v>
      </c>
      <c r="CO245" s="47">
        <f>IFERROR(PIMExport!CO243*1,IFERROR(SUBSTITUTE(PIMExport!CO243,".",",")*1,PIMExport!CO243))</f>
        <v>0</v>
      </c>
      <c r="CP245" s="47">
        <f>IFERROR(PIMExport!CP243*1,IFERROR(SUBSTITUTE(PIMExport!CP243,".",",")*1,PIMExport!CP243))</f>
        <v>0</v>
      </c>
      <c r="CQ245" s="47">
        <f>IFERROR(PIMExport!CQ243*1,IFERROR(SUBSTITUTE(PIMExport!CQ243,".",",")*1,PIMExport!CQ243))</f>
        <v>0</v>
      </c>
      <c r="CR245" s="47">
        <f>IFERROR(PIMExport!CR243*1,IFERROR(SUBSTITUTE(PIMExport!CR243,".",",")*1,PIMExport!CR243))</f>
        <v>0</v>
      </c>
      <c r="CS245" s="47">
        <f>IFERROR(PIMExport!CS243*1,IFERROR(SUBSTITUTE(PIMExport!CS243,".",",")*1,PIMExport!CS243))</f>
        <v>0</v>
      </c>
      <c r="CT245" s="47">
        <f>IFERROR(PIMExport!CT243*1,IFERROR(SUBSTITUTE(PIMExport!CT243,".",",")*1,PIMExport!CT243))</f>
        <v>0</v>
      </c>
      <c r="CU245" s="47">
        <f>IFERROR(PIMExport!CU243*1,IFERROR(SUBSTITUTE(PIMExport!CU243,".",",")*1,PIMExport!CU243))</f>
        <v>5</v>
      </c>
      <c r="CV245" s="47">
        <f>IFERROR(PIMExport!CV243*1,IFERROR(SUBSTITUTE(PIMExport!CV243,".",",")*1,PIMExport!CV243))</f>
        <v>10400</v>
      </c>
      <c r="CW245" s="47">
        <f>IFERROR(PIMExport!CW243*1,IFERROR(SUBSTITUTE(PIMExport!CW243,".",",")*1,PIMExport!CW243))</f>
        <v>1.6000000000000001E-4</v>
      </c>
      <c r="CX245" s="47">
        <f>IFERROR(PIMExport!CX243*1,IFERROR(SUBSTITUTE(PIMExport!CX243,".",",")*1,PIMExport!CX243))</f>
        <v>0</v>
      </c>
      <c r="CY245" s="47">
        <f>IFERROR(PIMExport!CY243*1,IFERROR(SUBSTITUTE(PIMExport!CY243,".",",")*1,PIMExport!CY243))</f>
        <v>0</v>
      </c>
      <c r="CZ245" s="47">
        <f>IFERROR(PIMExport!CZ243*1,IFERROR(SUBSTITUTE(PIMExport!CZ243,".",",")*1,PIMExport!CZ243))</f>
        <v>14000</v>
      </c>
      <c r="DA245" s="47">
        <f>IFERROR(PIMExport!DA243*1,IFERROR(SUBSTITUTE(PIMExport!DA243,".",",")*1,PIMExport!DA243))</f>
        <v>300</v>
      </c>
      <c r="DB245" s="47">
        <f>IFERROR(PIMExport!DB243*1,IFERROR(SUBSTITUTE(PIMExport!DB243,".",",")*1,PIMExport!DB243))</f>
        <v>166</v>
      </c>
      <c r="DC245" s="47">
        <f>IFERROR(PIMExport!DC243*1,IFERROR(SUBSTITUTE(PIMExport!DC243,".",",")*1,PIMExport!DC243))</f>
        <v>17.43</v>
      </c>
      <c r="DD245" s="47">
        <f>IFERROR(PIMExport!DD243*1,IFERROR(SUBSTITUTE(PIMExport!DD243,".",",")*1,PIMExport!DD243))</f>
        <v>0</v>
      </c>
      <c r="DE245" s="47">
        <f>IFERROR(PIMExport!DE243*1,IFERROR(SUBSTITUTE(PIMExport!DE243,".",",")*1,PIMExport!DE243))</f>
        <v>0</v>
      </c>
      <c r="DF245" s="47">
        <f>IFERROR(PIMExport!DF243*1,IFERROR(SUBSTITUTE(PIMExport!DF243,".",",")*1,PIMExport!DF243))</f>
        <v>0</v>
      </c>
      <c r="DG245" s="47">
        <f>IFERROR(PIMExport!DG243*1,IFERROR(SUBSTITUTE(PIMExport!DG243,".",",")*1,PIMExport!DG243))</f>
        <v>0</v>
      </c>
      <c r="DH245" s="47" t="str">
        <f>IFERROR(PIMExport!DH243*1,IFERROR(SUBSTITUTE(PIMExport!DH243,".",",")*1,PIMExport!DH243))</f>
        <v>Equal to or better than 0.100 mm</v>
      </c>
      <c r="DI245" s="47">
        <f>IFERROR(PIMExport!DI243*1,IFERROR(SUBSTITUTE(PIMExport!DI243,".",",")*1,PIMExport!DI243))</f>
        <v>0</v>
      </c>
      <c r="DJ245" s="47" t="str">
        <f>IFERROR(PIMExport!DJ243*1,IFERROR(SUBSTITUTE(PIMExport!DJ243,".",",")*1,PIMExport!DJ243))</f>
        <v>86 x 75 mm</v>
      </c>
      <c r="DK245" s="47" t="str">
        <f>IFERROR(PIMExport!DK243*1,IFERROR(SUBSTITUTE(PIMExport!DK243,".",",")*1,PIMExport!DK243))</f>
        <v>20 mm</v>
      </c>
      <c r="DL245" s="47">
        <f>IFERROR(PIMExport!DL243*1,IFERROR(SUBSTITUTE(PIMExport!DL243,".",",")*1,PIMExport!DL243))</f>
        <v>218</v>
      </c>
      <c r="DM245" s="47">
        <f>IFERROR(PIMExport!DM243*1,IFERROR(SUBSTITUTE(PIMExport!DM243,".",",")*1,PIMExport!DM243))</f>
        <v>4228</v>
      </c>
      <c r="DN245" s="47">
        <f>IFERROR(PIMExport!DN243*1,IFERROR(SUBSTITUTE(PIMExport!DN243,".",",")*1,PIMExport!DN243))</f>
        <v>0</v>
      </c>
      <c r="DO245" s="47">
        <f>IFERROR(PIMExport!DO243*1,IFERROR(SUBSTITUTE(PIMExport!DO243,".",",")*1,PIMExport!DO243))</f>
        <v>0</v>
      </c>
    </row>
    <row r="246" spans="1:119">
      <c r="A246" s="47" t="str">
        <f>IFERROR(PIMExport!A244*1,IFERROR(SUBSTITUTE(PIMExport!A244,".",",")*1,PIMExport!A244))</f>
        <v>MG07S12N_D</v>
      </c>
      <c r="B246" s="47" t="str">
        <f>IFERROR(PIMExport!B244*1,IFERROR(SUBSTITUTE(PIMExport!B244,".",",")*1,PIMExport!B244))</f>
        <v>BallScrew</v>
      </c>
      <c r="C246" s="47" t="str">
        <f>IFERROR(PIMExport!C244*1,IFERROR(SUBSTITUTE(PIMExport!C244,".",",")*1,PIMExport!C244))</f>
        <v>Prism Guide</v>
      </c>
      <c r="D246" s="47">
        <f>IFERROR(PIMExport!D244*1,IFERROR(SUBSTITUTE(PIMExport!D244,".",",")*1,PIMExport!D244))</f>
        <v>2423</v>
      </c>
      <c r="E246" s="47">
        <f>IFERROR(PIMExport!E244*1,IFERROR(SUBSTITUTE(PIMExport!E244,".",",")*1,PIMExport!E244))</f>
        <v>1.7</v>
      </c>
      <c r="F246" s="47">
        <f>IFERROR(PIMExport!F244*1,IFERROR(SUBSTITUTE(PIMExport!F244,".",",")*1,PIMExport!F244))</f>
        <v>3.58</v>
      </c>
      <c r="G246" s="47">
        <f>IFERROR(PIMExport!G244*1,IFERROR(SUBSTITUTE(PIMExport!G244,".",",")*1,PIMExport!G244))</f>
        <v>6.07</v>
      </c>
      <c r="H246" s="47">
        <f>IFERROR(PIMExport!H244*1,IFERROR(SUBSTITUTE(PIMExport!H244,".",",")*1,PIMExport!H244))</f>
        <v>0.82</v>
      </c>
      <c r="I246" s="47">
        <f>IFERROR(PIMExport!I244*1,IFERROR(SUBSTITUTE(PIMExport!I244,".",",")*1,PIMExport!I244))</f>
        <v>114</v>
      </c>
      <c r="J246" s="47">
        <f>IFERROR(PIMExport!J244*1,IFERROR(SUBSTITUTE(PIMExport!J244,".",",")*1,PIMExport!J244))</f>
        <v>66</v>
      </c>
      <c r="K246" s="47">
        <f>IFERROR(PIMExport!K244*1,IFERROR(SUBSTITUTE(PIMExport!K244,".",",")*1,PIMExport!K244))</f>
        <v>55</v>
      </c>
      <c r="L246" s="47">
        <f>IFERROR(PIMExport!L244*1,IFERROR(SUBSTITUTE(PIMExport!L244,".",",")*1,PIMExport!L244))</f>
        <v>1.63E-4</v>
      </c>
      <c r="M246" s="47">
        <f>IFERROR(PIMExport!M244*1,IFERROR(SUBSTITUTE(PIMExport!M244,".",",")*1,PIMExport!M244))</f>
        <v>0.9</v>
      </c>
      <c r="N246" s="47">
        <f>IFERROR(PIMExport!N244*1,IFERROR(SUBSTITUTE(PIMExport!N244,".",",")*1,PIMExport!N244))</f>
        <v>99999</v>
      </c>
      <c r="O246" s="47">
        <f>IFERROR(PIMExport!O244*1,IFERROR(SUBSTITUTE(PIMExport!O244,".",",")*1,PIMExport!O244))</f>
        <v>99999</v>
      </c>
      <c r="P246" s="47">
        <f>IFERROR(PIMExport!P244*1,IFERROR(SUBSTITUTE(PIMExport!P244,".",",")*1,PIMExport!P244))</f>
        <v>500</v>
      </c>
      <c r="Q246" s="47">
        <f>IFERROR(PIMExport!Q244*1,IFERROR(SUBSTITUTE(PIMExport!Q244,".",",")*1,PIMExport!Q244))</f>
        <v>0.39</v>
      </c>
      <c r="R246" s="47">
        <f>IFERROR(PIMExport!R244*1,IFERROR(SUBSTITUTE(PIMExport!R244,".",",")*1,PIMExport!R244))</f>
        <v>0.39</v>
      </c>
      <c r="S246" s="47">
        <f>IFERROR(PIMExport!S244*1,IFERROR(SUBSTITUTE(PIMExport!S244,".",",")*1,PIMExport!S244))</f>
        <v>0.39</v>
      </c>
      <c r="T246" s="47">
        <f>IFERROR(PIMExport!T244*1,IFERROR(SUBSTITUTE(PIMExport!T244,".",",")*1,PIMExport!T244))</f>
        <v>40</v>
      </c>
      <c r="U246" s="47">
        <f>IFERROR(PIMExport!U244*1,IFERROR(SUBSTITUTE(PIMExport!U244,".",",")*1,PIMExport!U244))</f>
        <v>0.21213000000000001</v>
      </c>
      <c r="V246" s="47">
        <f>IFERROR(PIMExport!V244*1,IFERROR(SUBSTITUTE(PIMExport!V244,".",",")*1,PIMExport!V244))</f>
        <v>0</v>
      </c>
      <c r="W246" s="47">
        <f>IFERROR(PIMExport!W244*1,IFERROR(SUBSTITUTE(PIMExport!W244,".",",")*1,PIMExport!W244))</f>
        <v>0</v>
      </c>
      <c r="X246" s="47">
        <f>IFERROR(PIMExport!X244*1,IFERROR(SUBSTITUTE(PIMExport!X244,".",",")*1,PIMExport!X244))</f>
        <v>0</v>
      </c>
      <c r="Y246" s="47">
        <f>IFERROR(PIMExport!Y244*1,IFERROR(SUBSTITUTE(PIMExport!Y244,".",",")*1,PIMExport!Y244))</f>
        <v>2500</v>
      </c>
      <c r="Z246" s="47">
        <f>IFERROR(PIMExport!Z244*1,IFERROR(SUBSTITUTE(PIMExport!Z244,".",",")*1,PIMExport!Z244))</f>
        <v>0</v>
      </c>
      <c r="AA246" s="47">
        <f>IFERROR(PIMExport!AA244*1,IFERROR(SUBSTITUTE(PIMExport!AA244,".",",")*1,PIMExport!AA244))</f>
        <v>0</v>
      </c>
      <c r="AB246" s="47">
        <f>IFERROR(PIMExport!AB244*1,IFERROR(SUBSTITUTE(PIMExport!AB244,".",",")*1,PIMExport!AB244))</f>
        <v>0</v>
      </c>
      <c r="AC246" s="47">
        <f>IFERROR(PIMExport!AC244*1,IFERROR(SUBSTITUTE(PIMExport!AC244,".",",")*1,PIMExport!AC244))</f>
        <v>0</v>
      </c>
      <c r="AD246" s="47">
        <f>IFERROR(PIMExport!AD244*1,IFERROR(SUBSTITUTE(PIMExport!AD244,".",",")*1,PIMExport!AD244))</f>
        <v>0</v>
      </c>
      <c r="AE246" s="47">
        <f>IFERROR(PIMExport!AE244*1,IFERROR(SUBSTITUTE(PIMExport!AE244,".",",")*1,PIMExport!AE244))</f>
        <v>1485</v>
      </c>
      <c r="AF246" s="47">
        <f>IFERROR(PIMExport!AF244*1,IFERROR(SUBSTITUTE(PIMExport!AF244,".",",")*1,PIMExport!AF244))</f>
        <v>1485</v>
      </c>
      <c r="AG246" s="47">
        <f>IFERROR(PIMExport!AG244*1,IFERROR(SUBSTITUTE(PIMExport!AG244,".",",")*1,PIMExport!AG244))</f>
        <v>49</v>
      </c>
      <c r="AH246" s="47">
        <f>IFERROR(PIMExport!AH244*1,IFERROR(SUBSTITUTE(PIMExport!AH244,".",",")*1,PIMExport!AH244))</f>
        <v>85</v>
      </c>
      <c r="AI246" s="47">
        <f>IFERROR(PIMExport!AI244*1,IFERROR(SUBSTITUTE(PIMExport!AI244,".",",")*1,PIMExport!AI244))</f>
        <v>85</v>
      </c>
      <c r="AJ246" s="47">
        <f>IFERROR(PIMExport!AJ244*1,IFERROR(SUBSTITUTE(PIMExport!AJ244,".",",")*1,PIMExport!AJ244))</f>
        <v>0</v>
      </c>
      <c r="AK246" s="47">
        <f>IFERROR(PIMExport!AK244*1,IFERROR(SUBSTITUTE(PIMExport!AK244,".",",")*1,PIMExport!AK244))</f>
        <v>0</v>
      </c>
      <c r="AL246" s="47">
        <f>IFERROR(PIMExport!AL244*1,IFERROR(SUBSTITUTE(PIMExport!AL244,".",",")*1,PIMExport!AL244))</f>
        <v>1.06</v>
      </c>
      <c r="AM246" s="47">
        <f>IFERROR(PIMExport!AM244*1,IFERROR(SUBSTITUTE(PIMExport!AM244,".",",")*1,PIMExport!AM244))</f>
        <v>8</v>
      </c>
      <c r="AN246" s="47">
        <f>IFERROR(PIMExport!AN244*1,IFERROR(SUBSTITUTE(PIMExport!AN244,".",",")*1,PIMExport!AN244))</f>
        <v>1</v>
      </c>
      <c r="AO246" s="47">
        <f>IFERROR(PIMExport!AO244*1,IFERROR(SUBSTITUTE(PIMExport!AO244,".",",")*1,PIMExport!AO244))</f>
        <v>14300</v>
      </c>
      <c r="AP246" s="47">
        <f>IFERROR(PIMExport!AP244*1,IFERROR(SUBSTITUTE(PIMExport!AP244,".",",")*1,PIMExport!AP244))</f>
        <v>0</v>
      </c>
      <c r="AQ246" s="47">
        <f>IFERROR(PIMExport!AQ244*1,IFERROR(SUBSTITUTE(PIMExport!AQ244,".",",")*1,PIMExport!AQ244))</f>
        <v>0</v>
      </c>
      <c r="AR246" s="47">
        <f>IFERROR(PIMExport!AR244*1,IFERROR(SUBSTITUTE(PIMExport!AR244,".",",")*1,PIMExport!AR244))</f>
        <v>0</v>
      </c>
      <c r="AS246" s="47">
        <f>IFERROR(PIMExport!AS244*1,IFERROR(SUBSTITUTE(PIMExport!AS244,".",",")*1,PIMExport!AS244))</f>
        <v>0</v>
      </c>
      <c r="AT246" s="47">
        <f>IFERROR(PIMExport!AT244*1,IFERROR(SUBSTITUTE(PIMExport!AT244,".",",")*1,PIMExport!AT244))</f>
        <v>0</v>
      </c>
      <c r="AU246" s="47">
        <f>IFERROR(PIMExport!AU244*1,IFERROR(SUBSTITUTE(PIMExport!AU244,".",",")*1,PIMExport!AU244))</f>
        <v>0</v>
      </c>
      <c r="AV246" s="47">
        <f>IFERROR(PIMExport!AV244*1,IFERROR(SUBSTITUTE(PIMExport!AV244,".",",")*1,PIMExport!AV244))</f>
        <v>0</v>
      </c>
      <c r="AW246" s="47">
        <f>IFERROR(PIMExport!AW244*1,IFERROR(SUBSTITUTE(PIMExport!AW244,".",",")*1,PIMExport!AW244))</f>
        <v>0</v>
      </c>
      <c r="AX246" s="47">
        <f>IFERROR(PIMExport!AX244*1,IFERROR(SUBSTITUTE(PIMExport!AX244,".",",")*1,PIMExport!AX244))</f>
        <v>0</v>
      </c>
      <c r="AY246" s="47">
        <f>IFERROR(PIMExport!AY244*1,IFERROR(SUBSTITUTE(PIMExport!AY244,".",",")*1,PIMExport!AY244))</f>
        <v>0</v>
      </c>
      <c r="AZ246" s="47">
        <f>IFERROR(PIMExport!AZ244*1,IFERROR(SUBSTITUTE(PIMExport!AZ244,".",",")*1,PIMExport!AZ244))</f>
        <v>14000</v>
      </c>
      <c r="BA246" s="47">
        <f>IFERROR(PIMExport!BA244*1,IFERROR(SUBSTITUTE(PIMExport!BA244,".",",")*1,PIMExport!BA244))</f>
        <v>0</v>
      </c>
      <c r="BB246" s="47">
        <f>IFERROR(PIMExport!BB244*1,IFERROR(SUBSTITUTE(PIMExport!BB244,".",",")*1,PIMExport!BB244))</f>
        <v>0</v>
      </c>
      <c r="BC246" s="47">
        <f>IFERROR(PIMExport!BC244*1,IFERROR(SUBSTITUTE(PIMExport!BC244,".",",")*1,PIMExport!BC244))</f>
        <v>0</v>
      </c>
      <c r="BD246" s="47">
        <f>IFERROR(PIMExport!BD244*1,IFERROR(SUBSTITUTE(PIMExport!BD244,".",",")*1,PIMExport!BD244))</f>
        <v>0</v>
      </c>
      <c r="BE246" s="47">
        <f>IFERROR(PIMExport!BE244*1,IFERROR(SUBSTITUTE(PIMExport!BE244,".",",")*1,PIMExport!BE244))</f>
        <v>0</v>
      </c>
      <c r="BF246" s="47">
        <f>IFERROR(PIMExport!BF244*1,IFERROR(SUBSTITUTE(PIMExport!BF244,".",",")*1,PIMExport!BF244))</f>
        <v>75</v>
      </c>
      <c r="BG246" s="47">
        <f>IFERROR(PIMExport!BG244*1,IFERROR(SUBSTITUTE(PIMExport!BG244,".",",")*1,PIMExport!BG244))</f>
        <v>470</v>
      </c>
      <c r="BH246" s="47">
        <f>IFERROR(PIMExport!BH244*1,IFERROR(SUBSTITUTE(PIMExport!BH244,".",",")*1,PIMExport!BH244))</f>
        <v>0</v>
      </c>
      <c r="BI246" s="47">
        <f>IFERROR(PIMExport!BI244*1,IFERROR(SUBSTITUTE(PIMExport!BI244,".",",")*1,PIMExport!BI244))</f>
        <v>0</v>
      </c>
      <c r="BJ246" s="47">
        <f>IFERROR(PIMExport!BJ244*1,IFERROR(SUBSTITUTE(PIMExport!BJ244,".",",")*1,PIMExport!BJ244))</f>
        <v>0</v>
      </c>
      <c r="BK246" s="47">
        <f>IFERROR(PIMExport!BK244*1,IFERROR(SUBSTITUTE(PIMExport!BK244,".",",")*1,PIMExport!BK244))</f>
        <v>0</v>
      </c>
      <c r="BL246" s="47">
        <f>IFERROR(PIMExport!BL244*1,IFERROR(SUBSTITUTE(PIMExport!BL244,".",",")*1,PIMExport!BL244))</f>
        <v>0</v>
      </c>
      <c r="BM246" s="47">
        <f>IFERROR(PIMExport!BM244*1,IFERROR(SUBSTITUTE(PIMExport!BM244,".",",")*1,PIMExport!BM244))</f>
        <v>0</v>
      </c>
      <c r="BN246" s="47">
        <f>IFERROR(PIMExport!BN244*1,IFERROR(SUBSTITUTE(PIMExport!BN244,".",",")*1,PIMExport!BN244))</f>
        <v>0</v>
      </c>
      <c r="BO246" s="47">
        <f>IFERROR(PIMExport!BO244*1,IFERROR(SUBSTITUTE(PIMExport!BO244,".",",")*1,PIMExport!BO244))</f>
        <v>0</v>
      </c>
      <c r="BP246" s="47">
        <f>IFERROR(PIMExport!BP244*1,IFERROR(SUBSTITUTE(PIMExport!BP244,".",",")*1,PIMExport!BP244))</f>
        <v>0</v>
      </c>
      <c r="BQ246" s="47">
        <f>IFERROR(PIMExport!BQ244*1,IFERROR(SUBSTITUTE(PIMExport!BQ244,".",",")*1,PIMExport!BQ244))</f>
        <v>0</v>
      </c>
      <c r="BR246" s="47">
        <f>IFERROR(PIMExport!BR244*1,IFERROR(SUBSTITUTE(PIMExport!BR244,".",",")*1,PIMExport!BR244))</f>
        <v>0</v>
      </c>
      <c r="BS246" s="47">
        <f>IFERROR(PIMExport!BS244*1,IFERROR(SUBSTITUTE(PIMExport!BS244,".",",")*1,PIMExport!BS244))</f>
        <v>0</v>
      </c>
      <c r="BT246" s="47">
        <f>IFERROR(PIMExport!BT244*1,IFERROR(SUBSTITUTE(PIMExport!BT244,".",",")*1,PIMExport!BT244))</f>
        <v>0</v>
      </c>
      <c r="BU246" s="47">
        <f>IFERROR(PIMExport!BU244*1,IFERROR(SUBSTITUTE(PIMExport!BU244,".",",")*1,PIMExport!BU244))</f>
        <v>0</v>
      </c>
      <c r="BV246" s="47">
        <f>IFERROR(PIMExport!BV244*1,IFERROR(SUBSTITUTE(PIMExport!BV244,".",",")*1,PIMExport!BV244))</f>
        <v>0</v>
      </c>
      <c r="BW246" s="47">
        <f>IFERROR(PIMExport!BW244*1,IFERROR(SUBSTITUTE(PIMExport!BW244,".",",")*1,PIMExport!BW244))</f>
        <v>0</v>
      </c>
      <c r="BX246" s="47">
        <f>IFERROR(PIMExport!BX244*1,IFERROR(SUBSTITUTE(PIMExport!BX244,".",",")*1,PIMExport!BX244))</f>
        <v>0</v>
      </c>
      <c r="BY246" s="47">
        <f>IFERROR(PIMExport!BY244*1,IFERROR(SUBSTITUTE(PIMExport!BY244,".",",")*1,PIMExport!BY244))</f>
        <v>0</v>
      </c>
      <c r="BZ246" s="47">
        <f>IFERROR(PIMExport!BZ244*1,IFERROR(SUBSTITUTE(PIMExport!BZ244,".",",")*1,PIMExport!BZ244))</f>
        <v>0</v>
      </c>
      <c r="CA246" s="47">
        <f>IFERROR(PIMExport!CA244*1,IFERROR(SUBSTITUTE(PIMExport!CA244,".",",")*1,PIMExport!CA244))</f>
        <v>0</v>
      </c>
      <c r="CB246" s="47">
        <f>IFERROR(PIMExport!CB244*1,IFERROR(SUBSTITUTE(PIMExport!CB244,".",",")*1,PIMExport!CB244))</f>
        <v>0</v>
      </c>
      <c r="CC246" s="47">
        <f>IFERROR(PIMExport!CC244*1,IFERROR(SUBSTITUTE(PIMExport!CC244,".",",")*1,PIMExport!CC244))</f>
        <v>0</v>
      </c>
      <c r="CD246" s="47">
        <f>IFERROR(PIMExport!CD244*1,IFERROR(SUBSTITUTE(PIMExport!CD244,".",",")*1,PIMExport!CD244))</f>
        <v>0</v>
      </c>
      <c r="CE246" s="47">
        <f>IFERROR(PIMExport!CE244*1,IFERROR(SUBSTITUTE(PIMExport!CE244,".",",")*1,PIMExport!CE244))</f>
        <v>0</v>
      </c>
      <c r="CF246" s="47">
        <f>IFERROR(PIMExport!CF244*1,IFERROR(SUBSTITUTE(PIMExport!CF244,".",",")*1,PIMExport!CF244))</f>
        <v>0</v>
      </c>
      <c r="CG246" s="47">
        <f>IFERROR(PIMExport!CG244*1,IFERROR(SUBSTITUTE(PIMExport!CG244,".",",")*1,PIMExport!CG244))</f>
        <v>0</v>
      </c>
      <c r="CH246" s="47">
        <f>IFERROR(PIMExport!CH244*1,IFERROR(SUBSTITUTE(PIMExport!CH244,".",",")*1,PIMExport!CH244))</f>
        <v>0</v>
      </c>
      <c r="CI246" s="47">
        <f>IFERROR(PIMExport!CI244*1,IFERROR(SUBSTITUTE(PIMExport!CI244,".",",")*1,PIMExport!CI244))</f>
        <v>0</v>
      </c>
      <c r="CJ246" s="47">
        <f>IFERROR(PIMExport!CJ244*1,IFERROR(SUBSTITUTE(PIMExport!CJ244,".",",")*1,PIMExport!CJ244))</f>
        <v>0</v>
      </c>
      <c r="CK246" s="47">
        <f>IFERROR(PIMExport!CK244*1,IFERROR(SUBSTITUTE(PIMExport!CK244,".",",")*1,PIMExport!CK244))</f>
        <v>0</v>
      </c>
      <c r="CL246" s="47">
        <f>IFERROR(PIMExport!CL244*1,IFERROR(SUBSTITUTE(PIMExport!CL244,".",",")*1,PIMExport!CL244))</f>
        <v>0</v>
      </c>
      <c r="CM246" s="47">
        <f>IFERROR(PIMExport!CM244*1,IFERROR(SUBSTITUTE(PIMExport!CM244,".",",")*1,PIMExport!CM244))</f>
        <v>0</v>
      </c>
      <c r="CN246" s="47">
        <f>IFERROR(PIMExport!CN244*1,IFERROR(SUBSTITUTE(PIMExport!CN244,".",",")*1,PIMExport!CN244))</f>
        <v>0</v>
      </c>
      <c r="CO246" s="47">
        <f>IFERROR(PIMExport!CO244*1,IFERROR(SUBSTITUTE(PIMExport!CO244,".",",")*1,PIMExport!CO244))</f>
        <v>0</v>
      </c>
      <c r="CP246" s="47">
        <f>IFERROR(PIMExport!CP244*1,IFERROR(SUBSTITUTE(PIMExport!CP244,".",",")*1,PIMExport!CP244))</f>
        <v>0</v>
      </c>
      <c r="CQ246" s="47">
        <f>IFERROR(PIMExport!CQ244*1,IFERROR(SUBSTITUTE(PIMExport!CQ244,".",",")*1,PIMExport!CQ244))</f>
        <v>0</v>
      </c>
      <c r="CR246" s="47">
        <f>IFERROR(PIMExport!CR244*1,IFERROR(SUBSTITUTE(PIMExport!CR244,".",",")*1,PIMExport!CR244))</f>
        <v>0</v>
      </c>
      <c r="CS246" s="47">
        <f>IFERROR(PIMExport!CS244*1,IFERROR(SUBSTITUTE(PIMExport!CS244,".",",")*1,PIMExport!CS244))</f>
        <v>0</v>
      </c>
      <c r="CT246" s="47">
        <f>IFERROR(PIMExport!CT244*1,IFERROR(SUBSTITUTE(PIMExport!CT244,".",",")*1,PIMExport!CT244))</f>
        <v>0</v>
      </c>
      <c r="CU246" s="47">
        <f>IFERROR(PIMExport!CU244*1,IFERROR(SUBSTITUTE(PIMExport!CU244,".",",")*1,PIMExport!CU244))</f>
        <v>12.7</v>
      </c>
      <c r="CV246" s="47">
        <f>IFERROR(PIMExport!CV244*1,IFERROR(SUBSTITUTE(PIMExport!CV244,".",",")*1,PIMExport!CV244))</f>
        <v>17960</v>
      </c>
      <c r="CW246" s="47">
        <f>IFERROR(PIMExport!CW244*1,IFERROR(SUBSTITUTE(PIMExport!CW244,".",",")*1,PIMExport!CW244))</f>
        <v>1.6000000000000001E-4</v>
      </c>
      <c r="CX246" s="47">
        <f>IFERROR(PIMExport!CX244*1,IFERROR(SUBSTITUTE(PIMExport!CX244,".",",")*1,PIMExport!CX244))</f>
        <v>0</v>
      </c>
      <c r="CY246" s="47">
        <f>IFERROR(PIMExport!CY244*1,IFERROR(SUBSTITUTE(PIMExport!CY244,".",",")*1,PIMExport!CY244))</f>
        <v>0</v>
      </c>
      <c r="CZ246" s="47">
        <f>IFERROR(PIMExport!CZ244*1,IFERROR(SUBSTITUTE(PIMExport!CZ244,".",",")*1,PIMExport!CZ244))</f>
        <v>14000</v>
      </c>
      <c r="DA246" s="47">
        <f>IFERROR(PIMExport!DA244*1,IFERROR(SUBSTITUTE(PIMExport!DA244,".",",")*1,PIMExport!DA244))</f>
        <v>300</v>
      </c>
      <c r="DB246" s="47">
        <f>IFERROR(PIMExport!DB244*1,IFERROR(SUBSTITUTE(PIMExport!DB244,".",",")*1,PIMExport!DB244))</f>
        <v>166</v>
      </c>
      <c r="DC246" s="47">
        <f>IFERROR(PIMExport!DC244*1,IFERROR(SUBSTITUTE(PIMExport!DC244,".",",")*1,PIMExport!DC244))</f>
        <v>17.43</v>
      </c>
      <c r="DD246" s="47">
        <f>IFERROR(PIMExport!DD244*1,IFERROR(SUBSTITUTE(PIMExport!DD244,".",",")*1,PIMExport!DD244))</f>
        <v>2</v>
      </c>
      <c r="DE246" s="47">
        <f>IFERROR(PIMExport!DE244*1,IFERROR(SUBSTITUTE(PIMExport!DE244,".",",")*1,PIMExport!DE244))</f>
        <v>0</v>
      </c>
      <c r="DF246" s="47">
        <f>IFERROR(PIMExport!DF244*1,IFERROR(SUBSTITUTE(PIMExport!DF244,".",",")*1,PIMExport!DF244))</f>
        <v>0</v>
      </c>
      <c r="DG246" s="47">
        <f>IFERROR(PIMExport!DG244*1,IFERROR(SUBSTITUTE(PIMExport!DG244,".",",")*1,PIMExport!DG244))</f>
        <v>0</v>
      </c>
      <c r="DH246" s="47" t="str">
        <f>IFERROR(PIMExport!DH244*1,IFERROR(SUBSTITUTE(PIMExport!DH244,".",",")*1,PIMExport!DH244))</f>
        <v>Equal to or better than 0.100 mm</v>
      </c>
      <c r="DI246" s="47">
        <f>IFERROR(PIMExport!DI244*1,IFERROR(SUBSTITUTE(PIMExport!DI244,".",",")*1,PIMExport!DI244))</f>
        <v>0</v>
      </c>
      <c r="DJ246" s="47" t="str">
        <f>IFERROR(PIMExport!DJ244*1,IFERROR(SUBSTITUTE(PIMExport!DJ244,".",",")*1,PIMExport!DJ244))</f>
        <v>86 x 75 mm</v>
      </c>
      <c r="DK246" s="47" t="str">
        <f>IFERROR(PIMExport!DK244*1,IFERROR(SUBSTITUTE(PIMExport!DK244,".",",")*1,PIMExport!DK244))</f>
        <v>20 mm</v>
      </c>
      <c r="DL246" s="47">
        <f>IFERROR(PIMExport!DL244*1,IFERROR(SUBSTITUTE(PIMExport!DL244,".",",")*1,PIMExport!DL244))</f>
        <v>218</v>
      </c>
      <c r="DM246" s="47">
        <f>IFERROR(PIMExport!DM244*1,IFERROR(SUBSTITUTE(PIMExport!DM244,".",",")*1,PIMExport!DM244))</f>
        <v>4470</v>
      </c>
      <c r="DN246" s="47">
        <f>IFERROR(PIMExport!DN244*1,IFERROR(SUBSTITUTE(PIMExport!DN244,".",",")*1,PIMExport!DN244))</f>
        <v>0</v>
      </c>
      <c r="DO246" s="47">
        <f>IFERROR(PIMExport!DO244*1,IFERROR(SUBSTITUTE(PIMExport!DO244,".",",")*1,PIMExport!DO244))</f>
        <v>0</v>
      </c>
    </row>
    <row r="247" spans="1:119">
      <c r="A247" s="47" t="str">
        <f>IFERROR(PIMExport!A245*1,IFERROR(SUBSTITUTE(PIMExport!A245,".",",")*1,PIMExport!A245))</f>
        <v>MG07S12N_S</v>
      </c>
      <c r="B247" s="47" t="str">
        <f>IFERROR(PIMExport!B245*1,IFERROR(SUBSTITUTE(PIMExport!B245,".",",")*1,PIMExport!B245))</f>
        <v>BallScrew</v>
      </c>
      <c r="C247" s="47" t="str">
        <f>IFERROR(PIMExport!C245*1,IFERROR(SUBSTITUTE(PIMExport!C245,".",",")*1,PIMExport!C245))</f>
        <v>Prism Guide</v>
      </c>
      <c r="D247" s="47">
        <f>IFERROR(PIMExport!D245*1,IFERROR(SUBSTITUTE(PIMExport!D245,".",",")*1,PIMExport!D245))</f>
        <v>2555</v>
      </c>
      <c r="E247" s="47">
        <f>IFERROR(PIMExport!E245*1,IFERROR(SUBSTITUTE(PIMExport!E245,".",",")*1,PIMExport!E245))</f>
        <v>1.7</v>
      </c>
      <c r="F247" s="47">
        <f>IFERROR(PIMExport!F245*1,IFERROR(SUBSTITUTE(PIMExport!F245,".",",")*1,PIMExport!F245))</f>
        <v>1.7</v>
      </c>
      <c r="G247" s="47">
        <f>IFERROR(PIMExport!G245*1,IFERROR(SUBSTITUTE(PIMExport!G245,".",",")*1,PIMExport!G245))</f>
        <v>6.07</v>
      </c>
      <c r="H247" s="47">
        <f>IFERROR(PIMExport!H245*1,IFERROR(SUBSTITUTE(PIMExport!H245,".",",")*1,PIMExport!H245))</f>
        <v>0.82</v>
      </c>
      <c r="I247" s="47">
        <f>IFERROR(PIMExport!I245*1,IFERROR(SUBSTITUTE(PIMExport!I245,".",",")*1,PIMExport!I245))</f>
        <v>114</v>
      </c>
      <c r="J247" s="47">
        <f>IFERROR(PIMExport!J245*1,IFERROR(SUBSTITUTE(PIMExport!J245,".",",")*1,PIMExport!J245))</f>
        <v>66</v>
      </c>
      <c r="K247" s="47">
        <f>IFERROR(PIMExport!K245*1,IFERROR(SUBSTITUTE(PIMExport!K245,".",",")*1,PIMExport!K245))</f>
        <v>55</v>
      </c>
      <c r="L247" s="47">
        <f>IFERROR(PIMExport!L245*1,IFERROR(SUBSTITUTE(PIMExport!L245,".",",")*1,PIMExport!L245))</f>
        <v>1.63E-4</v>
      </c>
      <c r="M247" s="47">
        <f>IFERROR(PIMExport!M245*1,IFERROR(SUBSTITUTE(PIMExport!M245,".",",")*1,PIMExport!M245))</f>
        <v>0.9</v>
      </c>
      <c r="N247" s="47">
        <f>IFERROR(PIMExport!N245*1,IFERROR(SUBSTITUTE(PIMExport!N245,".",",")*1,PIMExport!N245))</f>
        <v>99999</v>
      </c>
      <c r="O247" s="47">
        <f>IFERROR(PIMExport!O245*1,IFERROR(SUBSTITUTE(PIMExport!O245,".",",")*1,PIMExport!O245))</f>
        <v>99999</v>
      </c>
      <c r="P247" s="47">
        <f>IFERROR(PIMExport!P245*1,IFERROR(SUBSTITUTE(PIMExport!P245,".",",")*1,PIMExport!P245))</f>
        <v>500</v>
      </c>
      <c r="Q247" s="47">
        <f>IFERROR(PIMExport!Q245*1,IFERROR(SUBSTITUTE(PIMExport!Q245,".",",")*1,PIMExport!Q245))</f>
        <v>0.39</v>
      </c>
      <c r="R247" s="47">
        <f>IFERROR(PIMExport!R245*1,IFERROR(SUBSTITUTE(PIMExport!R245,".",",")*1,PIMExport!R245))</f>
        <v>0.39</v>
      </c>
      <c r="S247" s="47">
        <f>IFERROR(PIMExport!S245*1,IFERROR(SUBSTITUTE(PIMExport!S245,".",",")*1,PIMExport!S245))</f>
        <v>0.39</v>
      </c>
      <c r="T247" s="47">
        <f>IFERROR(PIMExport!T245*1,IFERROR(SUBSTITUTE(PIMExport!T245,".",",")*1,PIMExport!T245))</f>
        <v>40</v>
      </c>
      <c r="U247" s="47">
        <f>IFERROR(PIMExport!U245*1,IFERROR(SUBSTITUTE(PIMExport!U245,".",",")*1,PIMExport!U245))</f>
        <v>0.21213000000000001</v>
      </c>
      <c r="V247" s="47">
        <f>IFERROR(PIMExport!V245*1,IFERROR(SUBSTITUTE(PIMExport!V245,".",",")*1,PIMExport!V245))</f>
        <v>0</v>
      </c>
      <c r="W247" s="47">
        <f>IFERROR(PIMExport!W245*1,IFERROR(SUBSTITUTE(PIMExport!W245,".",",")*1,PIMExport!W245))</f>
        <v>0</v>
      </c>
      <c r="X247" s="47">
        <f>IFERROR(PIMExport!X245*1,IFERROR(SUBSTITUTE(PIMExport!X245,".",",")*1,PIMExport!X245))</f>
        <v>0</v>
      </c>
      <c r="Y247" s="47">
        <f>IFERROR(PIMExport!Y245*1,IFERROR(SUBSTITUTE(PIMExport!Y245,".",",")*1,PIMExport!Y245))</f>
        <v>2500</v>
      </c>
      <c r="Z247" s="47">
        <f>IFERROR(PIMExport!Z245*1,IFERROR(SUBSTITUTE(PIMExport!Z245,".",",")*1,PIMExport!Z245))</f>
        <v>0</v>
      </c>
      <c r="AA247" s="47">
        <f>IFERROR(PIMExport!AA245*1,IFERROR(SUBSTITUTE(PIMExport!AA245,".",",")*1,PIMExport!AA245))</f>
        <v>0</v>
      </c>
      <c r="AB247" s="47">
        <f>IFERROR(PIMExport!AB245*1,IFERROR(SUBSTITUTE(PIMExport!AB245,".",",")*1,PIMExport!AB245))</f>
        <v>0</v>
      </c>
      <c r="AC247" s="47">
        <f>IFERROR(PIMExport!AC245*1,IFERROR(SUBSTITUTE(PIMExport!AC245,".",",")*1,PIMExport!AC245))</f>
        <v>0</v>
      </c>
      <c r="AD247" s="47">
        <f>IFERROR(PIMExport!AD245*1,IFERROR(SUBSTITUTE(PIMExport!AD245,".",",")*1,PIMExport!AD245))</f>
        <v>0</v>
      </c>
      <c r="AE247" s="47">
        <f>IFERROR(PIMExport!AE245*1,IFERROR(SUBSTITUTE(PIMExport!AE245,".",",")*1,PIMExport!AE245))</f>
        <v>1485</v>
      </c>
      <c r="AF247" s="47">
        <f>IFERROR(PIMExport!AF245*1,IFERROR(SUBSTITUTE(PIMExport!AF245,".",",")*1,PIMExport!AF245))</f>
        <v>1485</v>
      </c>
      <c r="AG247" s="47">
        <f>IFERROR(PIMExport!AG245*1,IFERROR(SUBSTITUTE(PIMExport!AG245,".",",")*1,PIMExport!AG245))</f>
        <v>49</v>
      </c>
      <c r="AH247" s="47">
        <f>IFERROR(PIMExport!AH245*1,IFERROR(SUBSTITUTE(PIMExport!AH245,".",",")*1,PIMExport!AH245))</f>
        <v>85</v>
      </c>
      <c r="AI247" s="47">
        <f>IFERROR(PIMExport!AI245*1,IFERROR(SUBSTITUTE(PIMExport!AI245,".",",")*1,PIMExport!AI245))</f>
        <v>85</v>
      </c>
      <c r="AJ247" s="47">
        <f>IFERROR(PIMExport!AJ245*1,IFERROR(SUBSTITUTE(PIMExport!AJ245,".",",")*1,PIMExport!AJ245))</f>
        <v>0</v>
      </c>
      <c r="AK247" s="47">
        <f>IFERROR(PIMExport!AK245*1,IFERROR(SUBSTITUTE(PIMExport!AK245,".",",")*1,PIMExport!AK245))</f>
        <v>0</v>
      </c>
      <c r="AL247" s="47">
        <f>IFERROR(PIMExport!AL245*1,IFERROR(SUBSTITUTE(PIMExport!AL245,".",",")*1,PIMExport!AL245))</f>
        <v>1.06</v>
      </c>
      <c r="AM247" s="47">
        <f>IFERROR(PIMExport!AM245*1,IFERROR(SUBSTITUTE(PIMExport!AM245,".",",")*1,PIMExport!AM245))</f>
        <v>8</v>
      </c>
      <c r="AN247" s="47">
        <f>IFERROR(PIMExport!AN245*1,IFERROR(SUBSTITUTE(PIMExport!AN245,".",",")*1,PIMExport!AN245))</f>
        <v>1</v>
      </c>
      <c r="AO247" s="47">
        <f>IFERROR(PIMExport!AO245*1,IFERROR(SUBSTITUTE(PIMExport!AO245,".",",")*1,PIMExport!AO245))</f>
        <v>14300</v>
      </c>
      <c r="AP247" s="47">
        <f>IFERROR(PIMExport!AP245*1,IFERROR(SUBSTITUTE(PIMExport!AP245,".",",")*1,PIMExport!AP245))</f>
        <v>0</v>
      </c>
      <c r="AQ247" s="47">
        <f>IFERROR(PIMExport!AQ245*1,IFERROR(SUBSTITUTE(PIMExport!AQ245,".",",")*1,PIMExport!AQ245))</f>
        <v>0</v>
      </c>
      <c r="AR247" s="47">
        <f>IFERROR(PIMExport!AR245*1,IFERROR(SUBSTITUTE(PIMExport!AR245,".",",")*1,PIMExport!AR245))</f>
        <v>0</v>
      </c>
      <c r="AS247" s="47">
        <f>IFERROR(PIMExport!AS245*1,IFERROR(SUBSTITUTE(PIMExport!AS245,".",",")*1,PIMExport!AS245))</f>
        <v>0</v>
      </c>
      <c r="AT247" s="47">
        <f>IFERROR(PIMExport!AT245*1,IFERROR(SUBSTITUTE(PIMExport!AT245,".",",")*1,PIMExport!AT245))</f>
        <v>0</v>
      </c>
      <c r="AU247" s="47">
        <f>IFERROR(PIMExport!AU245*1,IFERROR(SUBSTITUTE(PIMExport!AU245,".",",")*1,PIMExport!AU245))</f>
        <v>0</v>
      </c>
      <c r="AV247" s="47">
        <f>IFERROR(PIMExport!AV245*1,IFERROR(SUBSTITUTE(PIMExport!AV245,".",",")*1,PIMExport!AV245))</f>
        <v>0</v>
      </c>
      <c r="AW247" s="47">
        <f>IFERROR(PIMExport!AW245*1,IFERROR(SUBSTITUTE(PIMExport!AW245,".",",")*1,PIMExport!AW245))</f>
        <v>0</v>
      </c>
      <c r="AX247" s="47">
        <f>IFERROR(PIMExport!AX245*1,IFERROR(SUBSTITUTE(PIMExport!AX245,".",",")*1,PIMExport!AX245))</f>
        <v>0</v>
      </c>
      <c r="AY247" s="47">
        <f>IFERROR(PIMExport!AY245*1,IFERROR(SUBSTITUTE(PIMExport!AY245,".",",")*1,PIMExport!AY245))</f>
        <v>0</v>
      </c>
      <c r="AZ247" s="47">
        <f>IFERROR(PIMExport!AZ245*1,IFERROR(SUBSTITUTE(PIMExport!AZ245,".",",")*1,PIMExport!AZ245))</f>
        <v>14000</v>
      </c>
      <c r="BA247" s="47">
        <f>IFERROR(PIMExport!BA245*1,IFERROR(SUBSTITUTE(PIMExport!BA245,".",",")*1,PIMExport!BA245))</f>
        <v>0</v>
      </c>
      <c r="BB247" s="47">
        <f>IFERROR(PIMExport!BB245*1,IFERROR(SUBSTITUTE(PIMExport!BB245,".",",")*1,PIMExport!BB245))</f>
        <v>0</v>
      </c>
      <c r="BC247" s="47">
        <f>IFERROR(PIMExport!BC245*1,IFERROR(SUBSTITUTE(PIMExport!BC245,".",",")*1,PIMExport!BC245))</f>
        <v>0</v>
      </c>
      <c r="BD247" s="47">
        <f>IFERROR(PIMExport!BD245*1,IFERROR(SUBSTITUTE(PIMExport!BD245,".",",")*1,PIMExport!BD245))</f>
        <v>0</v>
      </c>
      <c r="BE247" s="47">
        <f>IFERROR(PIMExport!BE245*1,IFERROR(SUBSTITUTE(PIMExport!BE245,".",",")*1,PIMExport!BE245))</f>
        <v>0</v>
      </c>
      <c r="BF247" s="47">
        <f>IFERROR(PIMExport!BF245*1,IFERROR(SUBSTITUTE(PIMExport!BF245,".",",")*1,PIMExport!BF245))</f>
        <v>75</v>
      </c>
      <c r="BG247" s="47">
        <f>IFERROR(PIMExport!BG245*1,IFERROR(SUBSTITUTE(PIMExport!BG245,".",",")*1,PIMExport!BG245))</f>
        <v>338</v>
      </c>
      <c r="BH247" s="47">
        <f>IFERROR(PIMExport!BH245*1,IFERROR(SUBSTITUTE(PIMExport!BH245,".",",")*1,PIMExport!BH245))</f>
        <v>0</v>
      </c>
      <c r="BI247" s="47">
        <f>IFERROR(PIMExport!BI245*1,IFERROR(SUBSTITUTE(PIMExport!BI245,".",",")*1,PIMExport!BI245))</f>
        <v>0</v>
      </c>
      <c r="BJ247" s="47">
        <f>IFERROR(PIMExport!BJ245*1,IFERROR(SUBSTITUTE(PIMExport!BJ245,".",",")*1,PIMExport!BJ245))</f>
        <v>0</v>
      </c>
      <c r="BK247" s="47">
        <f>IFERROR(PIMExport!BK245*1,IFERROR(SUBSTITUTE(PIMExport!BK245,".",",")*1,PIMExport!BK245))</f>
        <v>0</v>
      </c>
      <c r="BL247" s="47">
        <f>IFERROR(PIMExport!BL245*1,IFERROR(SUBSTITUTE(PIMExport!BL245,".",",")*1,PIMExport!BL245))</f>
        <v>0</v>
      </c>
      <c r="BM247" s="47">
        <f>IFERROR(PIMExport!BM245*1,IFERROR(SUBSTITUTE(PIMExport!BM245,".",",")*1,PIMExport!BM245))</f>
        <v>0</v>
      </c>
      <c r="BN247" s="47">
        <f>IFERROR(PIMExport!BN245*1,IFERROR(SUBSTITUTE(PIMExport!BN245,".",",")*1,PIMExport!BN245))</f>
        <v>0</v>
      </c>
      <c r="BO247" s="47">
        <f>IFERROR(PIMExport!BO245*1,IFERROR(SUBSTITUTE(PIMExport!BO245,".",",")*1,PIMExport!BO245))</f>
        <v>0</v>
      </c>
      <c r="BP247" s="47">
        <f>IFERROR(PIMExport!BP245*1,IFERROR(SUBSTITUTE(PIMExport!BP245,".",",")*1,PIMExport!BP245))</f>
        <v>0</v>
      </c>
      <c r="BQ247" s="47">
        <f>IFERROR(PIMExport!BQ245*1,IFERROR(SUBSTITUTE(PIMExport!BQ245,".",",")*1,PIMExport!BQ245))</f>
        <v>0</v>
      </c>
      <c r="BR247" s="47">
        <f>IFERROR(PIMExport!BR245*1,IFERROR(SUBSTITUTE(PIMExport!BR245,".",",")*1,PIMExport!BR245))</f>
        <v>0</v>
      </c>
      <c r="BS247" s="47">
        <f>IFERROR(PIMExport!BS245*1,IFERROR(SUBSTITUTE(PIMExport!BS245,".",",")*1,PIMExport!BS245))</f>
        <v>0</v>
      </c>
      <c r="BT247" s="47">
        <f>IFERROR(PIMExport!BT245*1,IFERROR(SUBSTITUTE(PIMExport!BT245,".",",")*1,PIMExport!BT245))</f>
        <v>0</v>
      </c>
      <c r="BU247" s="47">
        <f>IFERROR(PIMExport!BU245*1,IFERROR(SUBSTITUTE(PIMExport!BU245,".",",")*1,PIMExport!BU245))</f>
        <v>0</v>
      </c>
      <c r="BV247" s="47">
        <f>IFERROR(PIMExport!BV245*1,IFERROR(SUBSTITUTE(PIMExport!BV245,".",",")*1,PIMExport!BV245))</f>
        <v>0</v>
      </c>
      <c r="BW247" s="47">
        <f>IFERROR(PIMExport!BW245*1,IFERROR(SUBSTITUTE(PIMExport!BW245,".",",")*1,PIMExport!BW245))</f>
        <v>0</v>
      </c>
      <c r="BX247" s="47">
        <f>IFERROR(PIMExport!BX245*1,IFERROR(SUBSTITUTE(PIMExport!BX245,".",",")*1,PIMExport!BX245))</f>
        <v>0</v>
      </c>
      <c r="BY247" s="47">
        <f>IFERROR(PIMExport!BY245*1,IFERROR(SUBSTITUTE(PIMExport!BY245,".",",")*1,PIMExport!BY245))</f>
        <v>0</v>
      </c>
      <c r="BZ247" s="47">
        <f>IFERROR(PIMExport!BZ245*1,IFERROR(SUBSTITUTE(PIMExport!BZ245,".",",")*1,PIMExport!BZ245))</f>
        <v>0</v>
      </c>
      <c r="CA247" s="47">
        <f>IFERROR(PIMExport!CA245*1,IFERROR(SUBSTITUTE(PIMExport!CA245,".",",")*1,PIMExport!CA245))</f>
        <v>0</v>
      </c>
      <c r="CB247" s="47">
        <f>IFERROR(PIMExport!CB245*1,IFERROR(SUBSTITUTE(PIMExport!CB245,".",",")*1,PIMExport!CB245))</f>
        <v>0</v>
      </c>
      <c r="CC247" s="47">
        <f>IFERROR(PIMExport!CC245*1,IFERROR(SUBSTITUTE(PIMExport!CC245,".",",")*1,PIMExport!CC245))</f>
        <v>0</v>
      </c>
      <c r="CD247" s="47">
        <f>IFERROR(PIMExport!CD245*1,IFERROR(SUBSTITUTE(PIMExport!CD245,".",",")*1,PIMExport!CD245))</f>
        <v>0</v>
      </c>
      <c r="CE247" s="47">
        <f>IFERROR(PIMExport!CE245*1,IFERROR(SUBSTITUTE(PIMExport!CE245,".",",")*1,PIMExport!CE245))</f>
        <v>0</v>
      </c>
      <c r="CF247" s="47">
        <f>IFERROR(PIMExport!CF245*1,IFERROR(SUBSTITUTE(PIMExport!CF245,".",",")*1,PIMExport!CF245))</f>
        <v>0</v>
      </c>
      <c r="CG247" s="47">
        <f>IFERROR(PIMExport!CG245*1,IFERROR(SUBSTITUTE(PIMExport!CG245,".",",")*1,PIMExport!CG245))</f>
        <v>0</v>
      </c>
      <c r="CH247" s="47">
        <f>IFERROR(PIMExport!CH245*1,IFERROR(SUBSTITUTE(PIMExport!CH245,".",",")*1,PIMExport!CH245))</f>
        <v>0</v>
      </c>
      <c r="CI247" s="47">
        <f>IFERROR(PIMExport!CI245*1,IFERROR(SUBSTITUTE(PIMExport!CI245,".",",")*1,PIMExport!CI245))</f>
        <v>0</v>
      </c>
      <c r="CJ247" s="47">
        <f>IFERROR(PIMExport!CJ245*1,IFERROR(SUBSTITUTE(PIMExport!CJ245,".",",")*1,PIMExport!CJ245))</f>
        <v>0</v>
      </c>
      <c r="CK247" s="47">
        <f>IFERROR(PIMExport!CK245*1,IFERROR(SUBSTITUTE(PIMExport!CK245,".",",")*1,PIMExport!CK245))</f>
        <v>0</v>
      </c>
      <c r="CL247" s="47">
        <f>IFERROR(PIMExport!CL245*1,IFERROR(SUBSTITUTE(PIMExport!CL245,".",",")*1,PIMExport!CL245))</f>
        <v>0</v>
      </c>
      <c r="CM247" s="47">
        <f>IFERROR(PIMExport!CM245*1,IFERROR(SUBSTITUTE(PIMExport!CM245,".",",")*1,PIMExport!CM245))</f>
        <v>0</v>
      </c>
      <c r="CN247" s="47">
        <f>IFERROR(PIMExport!CN245*1,IFERROR(SUBSTITUTE(PIMExport!CN245,".",",")*1,PIMExport!CN245))</f>
        <v>0</v>
      </c>
      <c r="CO247" s="47">
        <f>IFERROR(PIMExport!CO245*1,IFERROR(SUBSTITUTE(PIMExport!CO245,".",",")*1,PIMExport!CO245))</f>
        <v>0</v>
      </c>
      <c r="CP247" s="47">
        <f>IFERROR(PIMExport!CP245*1,IFERROR(SUBSTITUTE(PIMExport!CP245,".",",")*1,PIMExport!CP245))</f>
        <v>0</v>
      </c>
      <c r="CQ247" s="47">
        <f>IFERROR(PIMExport!CQ245*1,IFERROR(SUBSTITUTE(PIMExport!CQ245,".",",")*1,PIMExport!CQ245))</f>
        <v>0</v>
      </c>
      <c r="CR247" s="47">
        <f>IFERROR(PIMExport!CR245*1,IFERROR(SUBSTITUTE(PIMExport!CR245,".",",")*1,PIMExport!CR245))</f>
        <v>0</v>
      </c>
      <c r="CS247" s="47">
        <f>IFERROR(PIMExport!CS245*1,IFERROR(SUBSTITUTE(PIMExport!CS245,".",",")*1,PIMExport!CS245))</f>
        <v>0</v>
      </c>
      <c r="CT247" s="47">
        <f>IFERROR(PIMExport!CT245*1,IFERROR(SUBSTITUTE(PIMExport!CT245,".",",")*1,PIMExport!CT245))</f>
        <v>0</v>
      </c>
      <c r="CU247" s="47">
        <f>IFERROR(PIMExport!CU245*1,IFERROR(SUBSTITUTE(PIMExport!CU245,".",",")*1,PIMExport!CU245))</f>
        <v>12.7</v>
      </c>
      <c r="CV247" s="47">
        <f>IFERROR(PIMExport!CV245*1,IFERROR(SUBSTITUTE(PIMExport!CV245,".",",")*1,PIMExport!CV245))</f>
        <v>17960</v>
      </c>
      <c r="CW247" s="47">
        <f>IFERROR(PIMExport!CW245*1,IFERROR(SUBSTITUTE(PIMExport!CW245,".",",")*1,PIMExport!CW245))</f>
        <v>1.6000000000000001E-4</v>
      </c>
      <c r="CX247" s="47">
        <f>IFERROR(PIMExport!CX245*1,IFERROR(SUBSTITUTE(PIMExport!CX245,".",",")*1,PIMExport!CX245))</f>
        <v>0</v>
      </c>
      <c r="CY247" s="47">
        <f>IFERROR(PIMExport!CY245*1,IFERROR(SUBSTITUTE(PIMExport!CY245,".",",")*1,PIMExport!CY245))</f>
        <v>0</v>
      </c>
      <c r="CZ247" s="47">
        <f>IFERROR(PIMExport!CZ245*1,IFERROR(SUBSTITUTE(PIMExport!CZ245,".",",")*1,PIMExport!CZ245))</f>
        <v>14000</v>
      </c>
      <c r="DA247" s="47">
        <f>IFERROR(PIMExport!DA245*1,IFERROR(SUBSTITUTE(PIMExport!DA245,".",",")*1,PIMExport!DA245))</f>
        <v>300</v>
      </c>
      <c r="DB247" s="47">
        <f>IFERROR(PIMExport!DB245*1,IFERROR(SUBSTITUTE(PIMExport!DB245,".",",")*1,PIMExport!DB245))</f>
        <v>166</v>
      </c>
      <c r="DC247" s="47">
        <f>IFERROR(PIMExport!DC245*1,IFERROR(SUBSTITUTE(PIMExport!DC245,".",",")*1,PIMExport!DC245))</f>
        <v>17.43</v>
      </c>
      <c r="DD247" s="47">
        <f>IFERROR(PIMExport!DD245*1,IFERROR(SUBSTITUTE(PIMExport!DD245,".",",")*1,PIMExport!DD245))</f>
        <v>1</v>
      </c>
      <c r="DE247" s="47">
        <f>IFERROR(PIMExport!DE245*1,IFERROR(SUBSTITUTE(PIMExport!DE245,".",",")*1,PIMExport!DE245))</f>
        <v>0</v>
      </c>
      <c r="DF247" s="47">
        <f>IFERROR(PIMExport!DF245*1,IFERROR(SUBSTITUTE(PIMExport!DF245,".",",")*1,PIMExport!DF245))</f>
        <v>0</v>
      </c>
      <c r="DG247" s="47">
        <f>IFERROR(PIMExport!DG245*1,IFERROR(SUBSTITUTE(PIMExport!DG245,".",",")*1,PIMExport!DG245))</f>
        <v>0</v>
      </c>
      <c r="DH247" s="47" t="str">
        <f>IFERROR(PIMExport!DH245*1,IFERROR(SUBSTITUTE(PIMExport!DH245,".",",")*1,PIMExport!DH245))</f>
        <v>Equal to or better than 0.100 mm</v>
      </c>
      <c r="DI247" s="47">
        <f>IFERROR(PIMExport!DI245*1,IFERROR(SUBSTITUTE(PIMExport!DI245,".",",")*1,PIMExport!DI245))</f>
        <v>0</v>
      </c>
      <c r="DJ247" s="47" t="str">
        <f>IFERROR(PIMExport!DJ245*1,IFERROR(SUBSTITUTE(PIMExport!DJ245,".",",")*1,PIMExport!DJ245))</f>
        <v>86 x 75 mm</v>
      </c>
      <c r="DK247" s="47" t="str">
        <f>IFERROR(PIMExport!DK245*1,IFERROR(SUBSTITUTE(PIMExport!DK245,".",",")*1,PIMExport!DK245))</f>
        <v>20 mm</v>
      </c>
      <c r="DL247" s="47">
        <f>IFERROR(PIMExport!DL245*1,IFERROR(SUBSTITUTE(PIMExport!DL245,".",",")*1,PIMExport!DL245))</f>
        <v>218</v>
      </c>
      <c r="DM247" s="47">
        <f>IFERROR(PIMExport!DM245*1,IFERROR(SUBSTITUTE(PIMExport!DM245,".",",")*1,PIMExport!DM245))</f>
        <v>4338</v>
      </c>
      <c r="DN247" s="47">
        <f>IFERROR(PIMExport!DN245*1,IFERROR(SUBSTITUTE(PIMExport!DN245,".",",")*1,PIMExport!DN245))</f>
        <v>0</v>
      </c>
      <c r="DO247" s="47">
        <f>IFERROR(PIMExport!DO245*1,IFERROR(SUBSTITUTE(PIMExport!DO245,".",",")*1,PIMExport!DO245))</f>
        <v>0</v>
      </c>
    </row>
    <row r="248" spans="1:119">
      <c r="A248" s="47" t="str">
        <f>IFERROR(PIMExport!A246*1,IFERROR(SUBSTITUTE(PIMExport!A246,".",",")*1,PIMExport!A246))</f>
        <v>MG07S12N_X</v>
      </c>
      <c r="B248" s="47" t="str">
        <f>IFERROR(PIMExport!B246*1,IFERROR(SUBSTITUTE(PIMExport!B246,".",",")*1,PIMExport!B246))</f>
        <v>BallScrew</v>
      </c>
      <c r="C248" s="47" t="str">
        <f>IFERROR(PIMExport!C246*1,IFERROR(SUBSTITUTE(PIMExport!C246,".",",")*1,PIMExport!C246))</f>
        <v>Prism Guide</v>
      </c>
      <c r="D248" s="47">
        <f>IFERROR(PIMExport!D246*1,IFERROR(SUBSTITUTE(PIMExport!D246,".",",")*1,PIMExport!D246))</f>
        <v>2665</v>
      </c>
      <c r="E248" s="47">
        <f>IFERROR(PIMExport!E246*1,IFERROR(SUBSTITUTE(PIMExport!E246,".",",")*1,PIMExport!E246))</f>
        <v>1.7</v>
      </c>
      <c r="F248" s="47">
        <f>IFERROR(PIMExport!F246*1,IFERROR(SUBSTITUTE(PIMExport!F246,".",",")*1,PIMExport!F246))</f>
        <v>0</v>
      </c>
      <c r="G248" s="47">
        <f>IFERROR(PIMExport!G246*1,IFERROR(SUBSTITUTE(PIMExport!G246,".",",")*1,PIMExport!G246))</f>
        <v>6.07</v>
      </c>
      <c r="H248" s="47">
        <f>IFERROR(PIMExport!H246*1,IFERROR(SUBSTITUTE(PIMExport!H246,".",",")*1,PIMExport!H246))</f>
        <v>0.82</v>
      </c>
      <c r="I248" s="47">
        <f>IFERROR(PIMExport!I246*1,IFERROR(SUBSTITUTE(PIMExport!I246,".",",")*1,PIMExport!I246))</f>
        <v>114</v>
      </c>
      <c r="J248" s="47">
        <f>IFERROR(PIMExport!J246*1,IFERROR(SUBSTITUTE(PIMExport!J246,".",",")*1,PIMExport!J246))</f>
        <v>66</v>
      </c>
      <c r="K248" s="47">
        <f>IFERROR(PIMExport!K246*1,IFERROR(SUBSTITUTE(PIMExport!K246,".",",")*1,PIMExport!K246))</f>
        <v>55</v>
      </c>
      <c r="L248" s="47">
        <f>IFERROR(PIMExport!L246*1,IFERROR(SUBSTITUTE(PIMExport!L246,".",",")*1,PIMExport!L246))</f>
        <v>1.63E-4</v>
      </c>
      <c r="M248" s="47">
        <f>IFERROR(PIMExport!M246*1,IFERROR(SUBSTITUTE(PIMExport!M246,".",",")*1,PIMExport!M246))</f>
        <v>0.9</v>
      </c>
      <c r="N248" s="47">
        <f>IFERROR(PIMExport!N246*1,IFERROR(SUBSTITUTE(PIMExport!N246,".",",")*1,PIMExport!N246))</f>
        <v>99999</v>
      </c>
      <c r="O248" s="47">
        <f>IFERROR(PIMExport!O246*1,IFERROR(SUBSTITUTE(PIMExport!O246,".",",")*1,PIMExport!O246))</f>
        <v>99999</v>
      </c>
      <c r="P248" s="47">
        <f>IFERROR(PIMExport!P246*1,IFERROR(SUBSTITUTE(PIMExport!P246,".",",")*1,PIMExport!P246))</f>
        <v>500</v>
      </c>
      <c r="Q248" s="47">
        <f>IFERROR(PIMExport!Q246*1,IFERROR(SUBSTITUTE(PIMExport!Q246,".",",")*1,PIMExport!Q246))</f>
        <v>0.24</v>
      </c>
      <c r="R248" s="47">
        <f>IFERROR(PIMExport!R246*1,IFERROR(SUBSTITUTE(PIMExport!R246,".",",")*1,PIMExport!R246))</f>
        <v>0.24</v>
      </c>
      <c r="S248" s="47">
        <f>IFERROR(PIMExport!S246*1,IFERROR(SUBSTITUTE(PIMExport!S246,".",",")*1,PIMExport!S246))</f>
        <v>0.24</v>
      </c>
      <c r="T248" s="47">
        <f>IFERROR(PIMExport!T246*1,IFERROR(SUBSTITUTE(PIMExport!T246,".",",")*1,PIMExport!T246))</f>
        <v>40</v>
      </c>
      <c r="U248" s="47">
        <f>IFERROR(PIMExport!U246*1,IFERROR(SUBSTITUTE(PIMExport!U246,".",",")*1,PIMExport!U246))</f>
        <v>0.21213000000000001</v>
      </c>
      <c r="V248" s="47">
        <f>IFERROR(PIMExport!V246*1,IFERROR(SUBSTITUTE(PIMExport!V246,".",",")*1,PIMExport!V246))</f>
        <v>0</v>
      </c>
      <c r="W248" s="47">
        <f>IFERROR(PIMExport!W246*1,IFERROR(SUBSTITUTE(PIMExport!W246,".",",")*1,PIMExport!W246))</f>
        <v>0</v>
      </c>
      <c r="X248" s="47">
        <f>IFERROR(PIMExport!X246*1,IFERROR(SUBSTITUTE(PIMExport!X246,".",",")*1,PIMExport!X246))</f>
        <v>0</v>
      </c>
      <c r="Y248" s="47">
        <f>IFERROR(PIMExport!Y246*1,IFERROR(SUBSTITUTE(PIMExport!Y246,".",",")*1,PIMExport!Y246))</f>
        <v>2500</v>
      </c>
      <c r="Z248" s="47">
        <f>IFERROR(PIMExport!Z246*1,IFERROR(SUBSTITUTE(PIMExport!Z246,".",",")*1,PIMExport!Z246))</f>
        <v>0</v>
      </c>
      <c r="AA248" s="47">
        <f>IFERROR(PIMExport!AA246*1,IFERROR(SUBSTITUTE(PIMExport!AA246,".",",")*1,PIMExport!AA246))</f>
        <v>0</v>
      </c>
      <c r="AB248" s="47">
        <f>IFERROR(PIMExport!AB246*1,IFERROR(SUBSTITUTE(PIMExport!AB246,".",",")*1,PIMExport!AB246))</f>
        <v>0</v>
      </c>
      <c r="AC248" s="47">
        <f>IFERROR(PIMExport!AC246*1,IFERROR(SUBSTITUTE(PIMExport!AC246,".",",")*1,PIMExport!AC246))</f>
        <v>0</v>
      </c>
      <c r="AD248" s="47">
        <f>IFERROR(PIMExport!AD246*1,IFERROR(SUBSTITUTE(PIMExport!AD246,".",",")*1,PIMExport!AD246))</f>
        <v>0</v>
      </c>
      <c r="AE248" s="47">
        <f>IFERROR(PIMExport!AE246*1,IFERROR(SUBSTITUTE(PIMExport!AE246,".",",")*1,PIMExport!AE246))</f>
        <v>1485</v>
      </c>
      <c r="AF248" s="47">
        <f>IFERROR(PIMExport!AF246*1,IFERROR(SUBSTITUTE(PIMExport!AF246,".",",")*1,PIMExport!AF246))</f>
        <v>1485</v>
      </c>
      <c r="AG248" s="47">
        <f>IFERROR(PIMExport!AG246*1,IFERROR(SUBSTITUTE(PIMExport!AG246,".",",")*1,PIMExport!AG246))</f>
        <v>49</v>
      </c>
      <c r="AH248" s="47">
        <f>IFERROR(PIMExport!AH246*1,IFERROR(SUBSTITUTE(PIMExport!AH246,".",",")*1,PIMExport!AH246))</f>
        <v>85</v>
      </c>
      <c r="AI248" s="47">
        <f>IFERROR(PIMExport!AI246*1,IFERROR(SUBSTITUTE(PIMExport!AI246,".",",")*1,PIMExport!AI246))</f>
        <v>85</v>
      </c>
      <c r="AJ248" s="47">
        <f>IFERROR(PIMExport!AJ246*1,IFERROR(SUBSTITUTE(PIMExport!AJ246,".",",")*1,PIMExport!AJ246))</f>
        <v>0</v>
      </c>
      <c r="AK248" s="47">
        <f>IFERROR(PIMExport!AK246*1,IFERROR(SUBSTITUTE(PIMExport!AK246,".",",")*1,PIMExport!AK246))</f>
        <v>0</v>
      </c>
      <c r="AL248" s="47">
        <f>IFERROR(PIMExport!AL246*1,IFERROR(SUBSTITUTE(PIMExport!AL246,".",",")*1,PIMExport!AL246))</f>
        <v>1.06</v>
      </c>
      <c r="AM248" s="47">
        <f>IFERROR(PIMExport!AM246*1,IFERROR(SUBSTITUTE(PIMExport!AM246,".",",")*1,PIMExport!AM246))</f>
        <v>8</v>
      </c>
      <c r="AN248" s="47">
        <f>IFERROR(PIMExport!AN246*1,IFERROR(SUBSTITUTE(PIMExport!AN246,".",",")*1,PIMExport!AN246))</f>
        <v>1</v>
      </c>
      <c r="AO248" s="47">
        <f>IFERROR(PIMExport!AO246*1,IFERROR(SUBSTITUTE(PIMExport!AO246,".",",")*1,PIMExport!AO246))</f>
        <v>14300</v>
      </c>
      <c r="AP248" s="47">
        <f>IFERROR(PIMExport!AP246*1,IFERROR(SUBSTITUTE(PIMExport!AP246,".",",")*1,PIMExport!AP246))</f>
        <v>0</v>
      </c>
      <c r="AQ248" s="47">
        <f>IFERROR(PIMExport!AQ246*1,IFERROR(SUBSTITUTE(PIMExport!AQ246,".",",")*1,PIMExport!AQ246))</f>
        <v>0</v>
      </c>
      <c r="AR248" s="47">
        <f>IFERROR(PIMExport!AR246*1,IFERROR(SUBSTITUTE(PIMExport!AR246,".",",")*1,PIMExport!AR246))</f>
        <v>0</v>
      </c>
      <c r="AS248" s="47">
        <f>IFERROR(PIMExport!AS246*1,IFERROR(SUBSTITUTE(PIMExport!AS246,".",",")*1,PIMExport!AS246))</f>
        <v>0</v>
      </c>
      <c r="AT248" s="47">
        <f>IFERROR(PIMExport!AT246*1,IFERROR(SUBSTITUTE(PIMExport!AT246,".",",")*1,PIMExport!AT246))</f>
        <v>0</v>
      </c>
      <c r="AU248" s="47">
        <f>IFERROR(PIMExport!AU246*1,IFERROR(SUBSTITUTE(PIMExport!AU246,".",",")*1,PIMExport!AU246))</f>
        <v>0</v>
      </c>
      <c r="AV248" s="47">
        <f>IFERROR(PIMExport!AV246*1,IFERROR(SUBSTITUTE(PIMExport!AV246,".",",")*1,PIMExport!AV246))</f>
        <v>0</v>
      </c>
      <c r="AW248" s="47">
        <f>IFERROR(PIMExport!AW246*1,IFERROR(SUBSTITUTE(PIMExport!AW246,".",",")*1,PIMExport!AW246))</f>
        <v>0</v>
      </c>
      <c r="AX248" s="47">
        <f>IFERROR(PIMExport!AX246*1,IFERROR(SUBSTITUTE(PIMExport!AX246,".",",")*1,PIMExport!AX246))</f>
        <v>0</v>
      </c>
      <c r="AY248" s="47">
        <f>IFERROR(PIMExport!AY246*1,IFERROR(SUBSTITUTE(PIMExport!AY246,".",",")*1,PIMExport!AY246))</f>
        <v>0</v>
      </c>
      <c r="AZ248" s="47">
        <f>IFERROR(PIMExport!AZ246*1,IFERROR(SUBSTITUTE(PIMExport!AZ246,".",",")*1,PIMExport!AZ246))</f>
        <v>14000</v>
      </c>
      <c r="BA248" s="47">
        <f>IFERROR(PIMExport!BA246*1,IFERROR(SUBSTITUTE(PIMExport!BA246,".",",")*1,PIMExport!BA246))</f>
        <v>0</v>
      </c>
      <c r="BB248" s="47">
        <f>IFERROR(PIMExport!BB246*1,IFERROR(SUBSTITUTE(PIMExport!BB246,".",",")*1,PIMExport!BB246))</f>
        <v>0</v>
      </c>
      <c r="BC248" s="47">
        <f>IFERROR(PIMExport!BC246*1,IFERROR(SUBSTITUTE(PIMExport!BC246,".",",")*1,PIMExport!BC246))</f>
        <v>0</v>
      </c>
      <c r="BD248" s="47">
        <f>IFERROR(PIMExport!BD246*1,IFERROR(SUBSTITUTE(PIMExport!BD246,".",",")*1,PIMExport!BD246))</f>
        <v>0</v>
      </c>
      <c r="BE248" s="47">
        <f>IFERROR(PIMExport!BE246*1,IFERROR(SUBSTITUTE(PIMExport!BE246,".",",")*1,PIMExport!BE246))</f>
        <v>0</v>
      </c>
      <c r="BF248" s="47">
        <f>IFERROR(PIMExport!BF246*1,IFERROR(SUBSTITUTE(PIMExport!BF246,".",",")*1,PIMExport!BF246))</f>
        <v>75</v>
      </c>
      <c r="BG248" s="47">
        <f>IFERROR(PIMExport!BG246*1,IFERROR(SUBSTITUTE(PIMExport!BG246,".",",")*1,PIMExport!BG246))</f>
        <v>228</v>
      </c>
      <c r="BH248" s="47">
        <f>IFERROR(PIMExport!BH246*1,IFERROR(SUBSTITUTE(PIMExport!BH246,".",",")*1,PIMExport!BH246))</f>
        <v>0</v>
      </c>
      <c r="BI248" s="47">
        <f>IFERROR(PIMExport!BI246*1,IFERROR(SUBSTITUTE(PIMExport!BI246,".",",")*1,PIMExport!BI246))</f>
        <v>0</v>
      </c>
      <c r="BJ248" s="47">
        <f>IFERROR(PIMExport!BJ246*1,IFERROR(SUBSTITUTE(PIMExport!BJ246,".",",")*1,PIMExport!BJ246))</f>
        <v>0</v>
      </c>
      <c r="BK248" s="47">
        <f>IFERROR(PIMExport!BK246*1,IFERROR(SUBSTITUTE(PIMExport!BK246,".",",")*1,PIMExport!BK246))</f>
        <v>0</v>
      </c>
      <c r="BL248" s="47">
        <f>IFERROR(PIMExport!BL246*1,IFERROR(SUBSTITUTE(PIMExport!BL246,".",",")*1,PIMExport!BL246))</f>
        <v>0</v>
      </c>
      <c r="BM248" s="47">
        <f>IFERROR(PIMExport!BM246*1,IFERROR(SUBSTITUTE(PIMExport!BM246,".",",")*1,PIMExport!BM246))</f>
        <v>0</v>
      </c>
      <c r="BN248" s="47">
        <f>IFERROR(PIMExport!BN246*1,IFERROR(SUBSTITUTE(PIMExport!BN246,".",",")*1,PIMExport!BN246))</f>
        <v>0</v>
      </c>
      <c r="BO248" s="47">
        <f>IFERROR(PIMExport!BO246*1,IFERROR(SUBSTITUTE(PIMExport!BO246,".",",")*1,PIMExport!BO246))</f>
        <v>0</v>
      </c>
      <c r="BP248" s="47">
        <f>IFERROR(PIMExport!BP246*1,IFERROR(SUBSTITUTE(PIMExport!BP246,".",",")*1,PIMExport!BP246))</f>
        <v>0</v>
      </c>
      <c r="BQ248" s="47">
        <f>IFERROR(PIMExport!BQ246*1,IFERROR(SUBSTITUTE(PIMExport!BQ246,".",",")*1,PIMExport!BQ246))</f>
        <v>0</v>
      </c>
      <c r="BR248" s="47">
        <f>IFERROR(PIMExport!BR246*1,IFERROR(SUBSTITUTE(PIMExport!BR246,".",",")*1,PIMExport!BR246))</f>
        <v>0</v>
      </c>
      <c r="BS248" s="47">
        <f>IFERROR(PIMExport!BS246*1,IFERROR(SUBSTITUTE(PIMExport!BS246,".",",")*1,PIMExport!BS246))</f>
        <v>0</v>
      </c>
      <c r="BT248" s="47">
        <f>IFERROR(PIMExport!BT246*1,IFERROR(SUBSTITUTE(PIMExport!BT246,".",",")*1,PIMExport!BT246))</f>
        <v>0</v>
      </c>
      <c r="BU248" s="47">
        <f>IFERROR(PIMExport!BU246*1,IFERROR(SUBSTITUTE(PIMExport!BU246,".",",")*1,PIMExport!BU246))</f>
        <v>0</v>
      </c>
      <c r="BV248" s="47">
        <f>IFERROR(PIMExport!BV246*1,IFERROR(SUBSTITUTE(PIMExport!BV246,".",",")*1,PIMExport!BV246))</f>
        <v>0</v>
      </c>
      <c r="BW248" s="47">
        <f>IFERROR(PIMExport!BW246*1,IFERROR(SUBSTITUTE(PIMExport!BW246,".",",")*1,PIMExport!BW246))</f>
        <v>0</v>
      </c>
      <c r="BX248" s="47">
        <f>IFERROR(PIMExport!BX246*1,IFERROR(SUBSTITUTE(PIMExport!BX246,".",",")*1,PIMExport!BX246))</f>
        <v>0</v>
      </c>
      <c r="BY248" s="47">
        <f>IFERROR(PIMExport!BY246*1,IFERROR(SUBSTITUTE(PIMExport!BY246,".",",")*1,PIMExport!BY246))</f>
        <v>0</v>
      </c>
      <c r="BZ248" s="47">
        <f>IFERROR(PIMExport!BZ246*1,IFERROR(SUBSTITUTE(PIMExport!BZ246,".",",")*1,PIMExport!BZ246))</f>
        <v>0</v>
      </c>
      <c r="CA248" s="47">
        <f>IFERROR(PIMExport!CA246*1,IFERROR(SUBSTITUTE(PIMExport!CA246,".",",")*1,PIMExport!CA246))</f>
        <v>0</v>
      </c>
      <c r="CB248" s="47">
        <f>IFERROR(PIMExport!CB246*1,IFERROR(SUBSTITUTE(PIMExport!CB246,".",",")*1,PIMExport!CB246))</f>
        <v>0</v>
      </c>
      <c r="CC248" s="47">
        <f>IFERROR(PIMExport!CC246*1,IFERROR(SUBSTITUTE(PIMExport!CC246,".",",")*1,PIMExport!CC246))</f>
        <v>0</v>
      </c>
      <c r="CD248" s="47">
        <f>IFERROR(PIMExport!CD246*1,IFERROR(SUBSTITUTE(PIMExport!CD246,".",",")*1,PIMExport!CD246))</f>
        <v>0</v>
      </c>
      <c r="CE248" s="47">
        <f>IFERROR(PIMExport!CE246*1,IFERROR(SUBSTITUTE(PIMExport!CE246,".",",")*1,PIMExport!CE246))</f>
        <v>0</v>
      </c>
      <c r="CF248" s="47">
        <f>IFERROR(PIMExport!CF246*1,IFERROR(SUBSTITUTE(PIMExport!CF246,".",",")*1,PIMExport!CF246))</f>
        <v>0</v>
      </c>
      <c r="CG248" s="47">
        <f>IFERROR(PIMExport!CG246*1,IFERROR(SUBSTITUTE(PIMExport!CG246,".",",")*1,PIMExport!CG246))</f>
        <v>0</v>
      </c>
      <c r="CH248" s="47">
        <f>IFERROR(PIMExport!CH246*1,IFERROR(SUBSTITUTE(PIMExport!CH246,".",",")*1,PIMExport!CH246))</f>
        <v>0</v>
      </c>
      <c r="CI248" s="47">
        <f>IFERROR(PIMExport!CI246*1,IFERROR(SUBSTITUTE(PIMExport!CI246,".",",")*1,PIMExport!CI246))</f>
        <v>0</v>
      </c>
      <c r="CJ248" s="47">
        <f>IFERROR(PIMExport!CJ246*1,IFERROR(SUBSTITUTE(PIMExport!CJ246,".",",")*1,PIMExport!CJ246))</f>
        <v>0</v>
      </c>
      <c r="CK248" s="47">
        <f>IFERROR(PIMExport!CK246*1,IFERROR(SUBSTITUTE(PIMExport!CK246,".",",")*1,PIMExport!CK246))</f>
        <v>0</v>
      </c>
      <c r="CL248" s="47">
        <f>IFERROR(PIMExport!CL246*1,IFERROR(SUBSTITUTE(PIMExport!CL246,".",",")*1,PIMExport!CL246))</f>
        <v>0</v>
      </c>
      <c r="CM248" s="47">
        <f>IFERROR(PIMExport!CM246*1,IFERROR(SUBSTITUTE(PIMExport!CM246,".",",")*1,PIMExport!CM246))</f>
        <v>0</v>
      </c>
      <c r="CN248" s="47">
        <f>IFERROR(PIMExport!CN246*1,IFERROR(SUBSTITUTE(PIMExport!CN246,".",",")*1,PIMExport!CN246))</f>
        <v>0</v>
      </c>
      <c r="CO248" s="47">
        <f>IFERROR(PIMExport!CO246*1,IFERROR(SUBSTITUTE(PIMExport!CO246,".",",")*1,PIMExport!CO246))</f>
        <v>0</v>
      </c>
      <c r="CP248" s="47">
        <f>IFERROR(PIMExport!CP246*1,IFERROR(SUBSTITUTE(PIMExport!CP246,".",",")*1,PIMExport!CP246))</f>
        <v>0</v>
      </c>
      <c r="CQ248" s="47">
        <f>IFERROR(PIMExport!CQ246*1,IFERROR(SUBSTITUTE(PIMExport!CQ246,".",",")*1,PIMExport!CQ246))</f>
        <v>0</v>
      </c>
      <c r="CR248" s="47">
        <f>IFERROR(PIMExport!CR246*1,IFERROR(SUBSTITUTE(PIMExport!CR246,".",",")*1,PIMExport!CR246))</f>
        <v>0</v>
      </c>
      <c r="CS248" s="47">
        <f>IFERROR(PIMExport!CS246*1,IFERROR(SUBSTITUTE(PIMExport!CS246,".",",")*1,PIMExport!CS246))</f>
        <v>0</v>
      </c>
      <c r="CT248" s="47">
        <f>IFERROR(PIMExport!CT246*1,IFERROR(SUBSTITUTE(PIMExport!CT246,".",",")*1,PIMExport!CT246))</f>
        <v>0</v>
      </c>
      <c r="CU248" s="47">
        <f>IFERROR(PIMExport!CU246*1,IFERROR(SUBSTITUTE(PIMExport!CU246,".",",")*1,PIMExport!CU246))</f>
        <v>12.7</v>
      </c>
      <c r="CV248" s="47">
        <f>IFERROR(PIMExport!CV246*1,IFERROR(SUBSTITUTE(PIMExport!CV246,".",",")*1,PIMExport!CV246))</f>
        <v>17960</v>
      </c>
      <c r="CW248" s="47">
        <f>IFERROR(PIMExport!CW246*1,IFERROR(SUBSTITUTE(PIMExport!CW246,".",",")*1,PIMExport!CW246))</f>
        <v>1.6000000000000001E-4</v>
      </c>
      <c r="CX248" s="47">
        <f>IFERROR(PIMExport!CX246*1,IFERROR(SUBSTITUTE(PIMExport!CX246,".",",")*1,PIMExport!CX246))</f>
        <v>0</v>
      </c>
      <c r="CY248" s="47">
        <f>IFERROR(PIMExport!CY246*1,IFERROR(SUBSTITUTE(PIMExport!CY246,".",",")*1,PIMExport!CY246))</f>
        <v>0</v>
      </c>
      <c r="CZ248" s="47">
        <f>IFERROR(PIMExport!CZ246*1,IFERROR(SUBSTITUTE(PIMExport!CZ246,".",",")*1,PIMExport!CZ246))</f>
        <v>14000</v>
      </c>
      <c r="DA248" s="47">
        <f>IFERROR(PIMExport!DA246*1,IFERROR(SUBSTITUTE(PIMExport!DA246,".",",")*1,PIMExport!DA246))</f>
        <v>300</v>
      </c>
      <c r="DB248" s="47">
        <f>IFERROR(PIMExport!DB246*1,IFERROR(SUBSTITUTE(PIMExport!DB246,".",",")*1,PIMExport!DB246))</f>
        <v>166</v>
      </c>
      <c r="DC248" s="47">
        <f>IFERROR(PIMExport!DC246*1,IFERROR(SUBSTITUTE(PIMExport!DC246,".",",")*1,PIMExport!DC246))</f>
        <v>17.43</v>
      </c>
      <c r="DD248" s="47">
        <f>IFERROR(PIMExport!DD246*1,IFERROR(SUBSTITUTE(PIMExport!DD246,".",",")*1,PIMExport!DD246))</f>
        <v>0</v>
      </c>
      <c r="DE248" s="47">
        <f>IFERROR(PIMExport!DE246*1,IFERROR(SUBSTITUTE(PIMExport!DE246,".",",")*1,PIMExport!DE246))</f>
        <v>0</v>
      </c>
      <c r="DF248" s="47">
        <f>IFERROR(PIMExport!DF246*1,IFERROR(SUBSTITUTE(PIMExport!DF246,".",",")*1,PIMExport!DF246))</f>
        <v>0</v>
      </c>
      <c r="DG248" s="47">
        <f>IFERROR(PIMExport!DG246*1,IFERROR(SUBSTITUTE(PIMExport!DG246,".",",")*1,PIMExport!DG246))</f>
        <v>0</v>
      </c>
      <c r="DH248" s="47" t="str">
        <f>IFERROR(PIMExport!DH246*1,IFERROR(SUBSTITUTE(PIMExport!DH246,".",",")*1,PIMExport!DH246))</f>
        <v>Equal to or better than 0.100 mm</v>
      </c>
      <c r="DI248" s="47">
        <f>IFERROR(PIMExport!DI246*1,IFERROR(SUBSTITUTE(PIMExport!DI246,".",",")*1,PIMExport!DI246))</f>
        <v>0</v>
      </c>
      <c r="DJ248" s="47" t="str">
        <f>IFERROR(PIMExport!DJ246*1,IFERROR(SUBSTITUTE(PIMExport!DJ246,".",",")*1,PIMExport!DJ246))</f>
        <v>86 x 75 mm</v>
      </c>
      <c r="DK248" s="47" t="str">
        <f>IFERROR(PIMExport!DK246*1,IFERROR(SUBSTITUTE(PIMExport!DK246,".",",")*1,PIMExport!DK246))</f>
        <v>20 mm</v>
      </c>
      <c r="DL248" s="47">
        <f>IFERROR(PIMExport!DL246*1,IFERROR(SUBSTITUTE(PIMExport!DL246,".",",")*1,PIMExport!DL246))</f>
        <v>218</v>
      </c>
      <c r="DM248" s="47">
        <f>IFERROR(PIMExport!DM246*1,IFERROR(SUBSTITUTE(PIMExport!DM246,".",",")*1,PIMExport!DM246))</f>
        <v>4228</v>
      </c>
      <c r="DN248" s="47">
        <f>IFERROR(PIMExport!DN246*1,IFERROR(SUBSTITUTE(PIMExport!DN246,".",",")*1,PIMExport!DN246))</f>
        <v>0</v>
      </c>
      <c r="DO248" s="47">
        <f>IFERROR(PIMExport!DO246*1,IFERROR(SUBSTITUTE(PIMExport!DO246,".",",")*1,PIMExport!DO246))</f>
        <v>0</v>
      </c>
    </row>
    <row r="249" spans="1:119">
      <c r="A249" s="47" t="str">
        <f>IFERROR(PIMExport!A247*1,IFERROR(SUBSTITUTE(PIMExport!A247,".",",")*1,PIMExport!A247))</f>
        <v>MG07S20N_D</v>
      </c>
      <c r="B249" s="47" t="str">
        <f>IFERROR(PIMExport!B247*1,IFERROR(SUBSTITUTE(PIMExport!B247,".",",")*1,PIMExport!B247))</f>
        <v>BallScrew</v>
      </c>
      <c r="C249" s="47" t="str">
        <f>IFERROR(PIMExport!C247*1,IFERROR(SUBSTITUTE(PIMExport!C247,".",",")*1,PIMExport!C247))</f>
        <v>Prism Guide</v>
      </c>
      <c r="D249" s="47">
        <f>IFERROR(PIMExport!D247*1,IFERROR(SUBSTITUTE(PIMExport!D247,".",",")*1,PIMExport!D247))</f>
        <v>3530</v>
      </c>
      <c r="E249" s="47">
        <f>IFERROR(PIMExport!E247*1,IFERROR(SUBSTITUTE(PIMExport!E247,".",",")*1,PIMExport!E247))</f>
        <v>1.7</v>
      </c>
      <c r="F249" s="47">
        <f>IFERROR(PIMExport!F247*1,IFERROR(SUBSTITUTE(PIMExport!F247,".",",")*1,PIMExport!F247))</f>
        <v>3.58</v>
      </c>
      <c r="G249" s="47">
        <f>IFERROR(PIMExport!G247*1,IFERROR(SUBSTITUTE(PIMExport!G247,".",",")*1,PIMExport!G247))</f>
        <v>6.07</v>
      </c>
      <c r="H249" s="47">
        <f>IFERROR(PIMExport!H247*1,IFERROR(SUBSTITUTE(PIMExport!H247,".",",")*1,PIMExport!H247))</f>
        <v>0.82</v>
      </c>
      <c r="I249" s="47">
        <f>IFERROR(PIMExport!I247*1,IFERROR(SUBSTITUTE(PIMExport!I247,".",",")*1,PIMExport!I247))</f>
        <v>114</v>
      </c>
      <c r="J249" s="47">
        <f>IFERROR(PIMExport!J247*1,IFERROR(SUBSTITUTE(PIMExport!J247,".",",")*1,PIMExport!J247))</f>
        <v>66</v>
      </c>
      <c r="K249" s="47">
        <f>IFERROR(PIMExport!K247*1,IFERROR(SUBSTITUTE(PIMExport!K247,".",",")*1,PIMExport!K247))</f>
        <v>55</v>
      </c>
      <c r="L249" s="47">
        <f>IFERROR(PIMExport!L247*1,IFERROR(SUBSTITUTE(PIMExport!L247,".",",")*1,PIMExport!L247))</f>
        <v>1.63E-4</v>
      </c>
      <c r="M249" s="47">
        <f>IFERROR(PIMExport!M247*1,IFERROR(SUBSTITUTE(PIMExport!M247,".",",")*1,PIMExport!M247))</f>
        <v>0.9</v>
      </c>
      <c r="N249" s="47">
        <f>IFERROR(PIMExport!N247*1,IFERROR(SUBSTITUTE(PIMExport!N247,".",",")*1,PIMExport!N247))</f>
        <v>99999</v>
      </c>
      <c r="O249" s="47">
        <f>IFERROR(PIMExport!O247*1,IFERROR(SUBSTITUTE(PIMExport!O247,".",",")*1,PIMExport!O247))</f>
        <v>99999</v>
      </c>
      <c r="P249" s="47">
        <f>IFERROR(PIMExport!P247*1,IFERROR(SUBSTITUTE(PIMExport!P247,".",",")*1,PIMExport!P247))</f>
        <v>500</v>
      </c>
      <c r="Q249" s="47">
        <f>IFERROR(PIMExport!Q247*1,IFERROR(SUBSTITUTE(PIMExport!Q247,".",",")*1,PIMExport!Q247))</f>
        <v>0.56999999999999995</v>
      </c>
      <c r="R249" s="47">
        <f>IFERROR(PIMExport!R247*1,IFERROR(SUBSTITUTE(PIMExport!R247,".",",")*1,PIMExport!R247))</f>
        <v>0.56999999999999995</v>
      </c>
      <c r="S249" s="47">
        <f>IFERROR(PIMExport!S247*1,IFERROR(SUBSTITUTE(PIMExport!S247,".",",")*1,PIMExport!S247))</f>
        <v>0.56999999999999995</v>
      </c>
      <c r="T249" s="47">
        <f>IFERROR(PIMExport!T247*1,IFERROR(SUBSTITUTE(PIMExport!T247,".",",")*1,PIMExport!T247))</f>
        <v>40</v>
      </c>
      <c r="U249" s="47">
        <f>IFERROR(PIMExport!U247*1,IFERROR(SUBSTITUTE(PIMExport!U247,".",",")*1,PIMExport!U247))</f>
        <v>0.21213000000000001</v>
      </c>
      <c r="V249" s="47">
        <f>IFERROR(PIMExport!V247*1,IFERROR(SUBSTITUTE(PIMExport!V247,".",",")*1,PIMExport!V247))</f>
        <v>0</v>
      </c>
      <c r="W249" s="47">
        <f>IFERROR(PIMExport!W247*1,IFERROR(SUBSTITUTE(PIMExport!W247,".",",")*1,PIMExport!W247))</f>
        <v>0</v>
      </c>
      <c r="X249" s="47">
        <f>IFERROR(PIMExport!X247*1,IFERROR(SUBSTITUTE(PIMExport!X247,".",",")*1,PIMExport!X247))</f>
        <v>0</v>
      </c>
      <c r="Y249" s="47">
        <f>IFERROR(PIMExport!Y247*1,IFERROR(SUBSTITUTE(PIMExport!Y247,".",",")*1,PIMExport!Y247))</f>
        <v>2500</v>
      </c>
      <c r="Z249" s="47">
        <f>IFERROR(PIMExport!Z247*1,IFERROR(SUBSTITUTE(PIMExport!Z247,".",",")*1,PIMExport!Z247))</f>
        <v>0</v>
      </c>
      <c r="AA249" s="47">
        <f>IFERROR(PIMExport!AA247*1,IFERROR(SUBSTITUTE(PIMExport!AA247,".",",")*1,PIMExport!AA247))</f>
        <v>0</v>
      </c>
      <c r="AB249" s="47">
        <f>IFERROR(PIMExport!AB247*1,IFERROR(SUBSTITUTE(PIMExport!AB247,".",",")*1,PIMExport!AB247))</f>
        <v>0</v>
      </c>
      <c r="AC249" s="47">
        <f>IFERROR(PIMExport!AC247*1,IFERROR(SUBSTITUTE(PIMExport!AC247,".",",")*1,PIMExport!AC247))</f>
        <v>0</v>
      </c>
      <c r="AD249" s="47">
        <f>IFERROR(PIMExport!AD247*1,IFERROR(SUBSTITUTE(PIMExport!AD247,".",",")*1,PIMExport!AD247))</f>
        <v>0</v>
      </c>
      <c r="AE249" s="47">
        <f>IFERROR(PIMExport!AE247*1,IFERROR(SUBSTITUTE(PIMExport!AE247,".",",")*1,PIMExport!AE247))</f>
        <v>1485</v>
      </c>
      <c r="AF249" s="47">
        <f>IFERROR(PIMExport!AF247*1,IFERROR(SUBSTITUTE(PIMExport!AF247,".",",")*1,PIMExport!AF247))</f>
        <v>1485</v>
      </c>
      <c r="AG249" s="47">
        <f>IFERROR(PIMExport!AG247*1,IFERROR(SUBSTITUTE(PIMExport!AG247,".",",")*1,PIMExport!AG247))</f>
        <v>49</v>
      </c>
      <c r="AH249" s="47">
        <f>IFERROR(PIMExport!AH247*1,IFERROR(SUBSTITUTE(PIMExport!AH247,".",",")*1,PIMExport!AH247))</f>
        <v>85</v>
      </c>
      <c r="AI249" s="47">
        <f>IFERROR(PIMExport!AI247*1,IFERROR(SUBSTITUTE(PIMExport!AI247,".",",")*1,PIMExport!AI247))</f>
        <v>85</v>
      </c>
      <c r="AJ249" s="47">
        <f>IFERROR(PIMExport!AJ247*1,IFERROR(SUBSTITUTE(PIMExport!AJ247,".",",")*1,PIMExport!AJ247))</f>
        <v>0</v>
      </c>
      <c r="AK249" s="47">
        <f>IFERROR(PIMExport!AK247*1,IFERROR(SUBSTITUTE(PIMExport!AK247,".",",")*1,PIMExport!AK247))</f>
        <v>0</v>
      </c>
      <c r="AL249" s="47">
        <f>IFERROR(PIMExport!AL247*1,IFERROR(SUBSTITUTE(PIMExport!AL247,".",",")*1,PIMExport!AL247))</f>
        <v>1.67</v>
      </c>
      <c r="AM249" s="47">
        <f>IFERROR(PIMExport!AM247*1,IFERROR(SUBSTITUTE(PIMExport!AM247,".",",")*1,PIMExport!AM247))</f>
        <v>8</v>
      </c>
      <c r="AN249" s="47">
        <f>IFERROR(PIMExport!AN247*1,IFERROR(SUBSTITUTE(PIMExport!AN247,".",",")*1,PIMExport!AN247))</f>
        <v>1</v>
      </c>
      <c r="AO249" s="47">
        <f>IFERROR(PIMExport!AO247*1,IFERROR(SUBSTITUTE(PIMExport!AO247,".",",")*1,PIMExport!AO247))</f>
        <v>14300</v>
      </c>
      <c r="AP249" s="47">
        <f>IFERROR(PIMExport!AP247*1,IFERROR(SUBSTITUTE(PIMExport!AP247,".",",")*1,PIMExport!AP247))</f>
        <v>0</v>
      </c>
      <c r="AQ249" s="47">
        <f>IFERROR(PIMExport!AQ247*1,IFERROR(SUBSTITUTE(PIMExport!AQ247,".",",")*1,PIMExport!AQ247))</f>
        <v>0</v>
      </c>
      <c r="AR249" s="47">
        <f>IFERROR(PIMExport!AR247*1,IFERROR(SUBSTITUTE(PIMExport!AR247,".",",")*1,PIMExport!AR247))</f>
        <v>0</v>
      </c>
      <c r="AS249" s="47">
        <f>IFERROR(PIMExport!AS247*1,IFERROR(SUBSTITUTE(PIMExport!AS247,".",",")*1,PIMExport!AS247))</f>
        <v>0</v>
      </c>
      <c r="AT249" s="47">
        <f>IFERROR(PIMExport!AT247*1,IFERROR(SUBSTITUTE(PIMExport!AT247,".",",")*1,PIMExport!AT247))</f>
        <v>0</v>
      </c>
      <c r="AU249" s="47">
        <f>IFERROR(PIMExport!AU247*1,IFERROR(SUBSTITUTE(PIMExport!AU247,".",",")*1,PIMExport!AU247))</f>
        <v>0</v>
      </c>
      <c r="AV249" s="47">
        <f>IFERROR(PIMExport!AV247*1,IFERROR(SUBSTITUTE(PIMExport!AV247,".",",")*1,PIMExport!AV247))</f>
        <v>0</v>
      </c>
      <c r="AW249" s="47">
        <f>IFERROR(PIMExport!AW247*1,IFERROR(SUBSTITUTE(PIMExport!AW247,".",",")*1,PIMExport!AW247))</f>
        <v>0</v>
      </c>
      <c r="AX249" s="47">
        <f>IFERROR(PIMExport!AX247*1,IFERROR(SUBSTITUTE(PIMExport!AX247,".",",")*1,PIMExport!AX247))</f>
        <v>0</v>
      </c>
      <c r="AY249" s="47">
        <f>IFERROR(PIMExport!AY247*1,IFERROR(SUBSTITUTE(PIMExport!AY247,".",",")*1,PIMExport!AY247))</f>
        <v>0</v>
      </c>
      <c r="AZ249" s="47">
        <f>IFERROR(PIMExport!AZ247*1,IFERROR(SUBSTITUTE(PIMExport!AZ247,".",",")*1,PIMExport!AZ247))</f>
        <v>14000</v>
      </c>
      <c r="BA249" s="47">
        <f>IFERROR(PIMExport!BA247*1,IFERROR(SUBSTITUTE(PIMExport!BA247,".",",")*1,PIMExport!BA247))</f>
        <v>0</v>
      </c>
      <c r="BB249" s="47">
        <f>IFERROR(PIMExport!BB247*1,IFERROR(SUBSTITUTE(PIMExport!BB247,".",",")*1,PIMExport!BB247))</f>
        <v>0</v>
      </c>
      <c r="BC249" s="47">
        <f>IFERROR(PIMExport!BC247*1,IFERROR(SUBSTITUTE(PIMExport!BC247,".",",")*1,PIMExport!BC247))</f>
        <v>0</v>
      </c>
      <c r="BD249" s="47">
        <f>IFERROR(PIMExport!BD247*1,IFERROR(SUBSTITUTE(PIMExport!BD247,".",",")*1,PIMExport!BD247))</f>
        <v>0</v>
      </c>
      <c r="BE249" s="47">
        <f>IFERROR(PIMExport!BE247*1,IFERROR(SUBSTITUTE(PIMExport!BE247,".",",")*1,PIMExport!BE247))</f>
        <v>0</v>
      </c>
      <c r="BF249" s="47">
        <f>IFERROR(PIMExport!BF247*1,IFERROR(SUBSTITUTE(PIMExport!BF247,".",",")*1,PIMExport!BF247))</f>
        <v>75</v>
      </c>
      <c r="BG249" s="47">
        <f>IFERROR(PIMExport!BG247*1,IFERROR(SUBSTITUTE(PIMExport!BG247,".",",")*1,PIMExport!BG247))</f>
        <v>470</v>
      </c>
      <c r="BH249" s="47">
        <f>IFERROR(PIMExport!BH247*1,IFERROR(SUBSTITUTE(PIMExport!BH247,".",",")*1,PIMExport!BH247))</f>
        <v>0</v>
      </c>
      <c r="BI249" s="47">
        <f>IFERROR(PIMExport!BI247*1,IFERROR(SUBSTITUTE(PIMExport!BI247,".",",")*1,PIMExport!BI247))</f>
        <v>0</v>
      </c>
      <c r="BJ249" s="47">
        <f>IFERROR(PIMExport!BJ247*1,IFERROR(SUBSTITUTE(PIMExport!BJ247,".",",")*1,PIMExport!BJ247))</f>
        <v>0</v>
      </c>
      <c r="BK249" s="47">
        <f>IFERROR(PIMExport!BK247*1,IFERROR(SUBSTITUTE(PIMExport!BK247,".",",")*1,PIMExport!BK247))</f>
        <v>0</v>
      </c>
      <c r="BL249" s="47">
        <f>IFERROR(PIMExport!BL247*1,IFERROR(SUBSTITUTE(PIMExport!BL247,".",",")*1,PIMExport!BL247))</f>
        <v>0</v>
      </c>
      <c r="BM249" s="47">
        <f>IFERROR(PIMExport!BM247*1,IFERROR(SUBSTITUTE(PIMExport!BM247,".",",")*1,PIMExport!BM247))</f>
        <v>0</v>
      </c>
      <c r="BN249" s="47">
        <f>IFERROR(PIMExport!BN247*1,IFERROR(SUBSTITUTE(PIMExport!BN247,".",",")*1,PIMExport!BN247))</f>
        <v>0</v>
      </c>
      <c r="BO249" s="47">
        <f>IFERROR(PIMExport!BO247*1,IFERROR(SUBSTITUTE(PIMExport!BO247,".",",")*1,PIMExport!BO247))</f>
        <v>0</v>
      </c>
      <c r="BP249" s="47">
        <f>IFERROR(PIMExport!BP247*1,IFERROR(SUBSTITUTE(PIMExport!BP247,".",",")*1,PIMExport!BP247))</f>
        <v>0</v>
      </c>
      <c r="BQ249" s="47">
        <f>IFERROR(PIMExport!BQ247*1,IFERROR(SUBSTITUTE(PIMExport!BQ247,".",",")*1,PIMExport!BQ247))</f>
        <v>0</v>
      </c>
      <c r="BR249" s="47">
        <f>IFERROR(PIMExport!BR247*1,IFERROR(SUBSTITUTE(PIMExport!BR247,".",",")*1,PIMExport!BR247))</f>
        <v>0</v>
      </c>
      <c r="BS249" s="47">
        <f>IFERROR(PIMExport!BS247*1,IFERROR(SUBSTITUTE(PIMExport!BS247,".",",")*1,PIMExport!BS247))</f>
        <v>0</v>
      </c>
      <c r="BT249" s="47">
        <f>IFERROR(PIMExport!BT247*1,IFERROR(SUBSTITUTE(PIMExport!BT247,".",",")*1,PIMExport!BT247))</f>
        <v>0</v>
      </c>
      <c r="BU249" s="47">
        <f>IFERROR(PIMExport!BU247*1,IFERROR(SUBSTITUTE(PIMExport!BU247,".",",")*1,PIMExport!BU247))</f>
        <v>0</v>
      </c>
      <c r="BV249" s="47">
        <f>IFERROR(PIMExport!BV247*1,IFERROR(SUBSTITUTE(PIMExport!BV247,".",",")*1,PIMExport!BV247))</f>
        <v>0</v>
      </c>
      <c r="BW249" s="47">
        <f>IFERROR(PIMExport!BW247*1,IFERROR(SUBSTITUTE(PIMExport!BW247,".",",")*1,PIMExport!BW247))</f>
        <v>0</v>
      </c>
      <c r="BX249" s="47">
        <f>IFERROR(PIMExport!BX247*1,IFERROR(SUBSTITUTE(PIMExport!BX247,".",",")*1,PIMExport!BX247))</f>
        <v>0</v>
      </c>
      <c r="BY249" s="47">
        <f>IFERROR(PIMExport!BY247*1,IFERROR(SUBSTITUTE(PIMExport!BY247,".",",")*1,PIMExport!BY247))</f>
        <v>0</v>
      </c>
      <c r="BZ249" s="47">
        <f>IFERROR(PIMExport!BZ247*1,IFERROR(SUBSTITUTE(PIMExport!BZ247,".",",")*1,PIMExport!BZ247))</f>
        <v>0</v>
      </c>
      <c r="CA249" s="47">
        <f>IFERROR(PIMExport!CA247*1,IFERROR(SUBSTITUTE(PIMExport!CA247,".",",")*1,PIMExport!CA247))</f>
        <v>0</v>
      </c>
      <c r="CB249" s="47">
        <f>IFERROR(PIMExport!CB247*1,IFERROR(SUBSTITUTE(PIMExport!CB247,".",",")*1,PIMExport!CB247))</f>
        <v>0</v>
      </c>
      <c r="CC249" s="47">
        <f>IFERROR(PIMExport!CC247*1,IFERROR(SUBSTITUTE(PIMExport!CC247,".",",")*1,PIMExport!CC247))</f>
        <v>0</v>
      </c>
      <c r="CD249" s="47">
        <f>IFERROR(PIMExport!CD247*1,IFERROR(SUBSTITUTE(PIMExport!CD247,".",",")*1,PIMExport!CD247))</f>
        <v>0</v>
      </c>
      <c r="CE249" s="47">
        <f>IFERROR(PIMExport!CE247*1,IFERROR(SUBSTITUTE(PIMExport!CE247,".",",")*1,PIMExport!CE247))</f>
        <v>0</v>
      </c>
      <c r="CF249" s="47">
        <f>IFERROR(PIMExport!CF247*1,IFERROR(SUBSTITUTE(PIMExport!CF247,".",",")*1,PIMExport!CF247))</f>
        <v>0</v>
      </c>
      <c r="CG249" s="47">
        <f>IFERROR(PIMExport!CG247*1,IFERROR(SUBSTITUTE(PIMExport!CG247,".",",")*1,PIMExport!CG247))</f>
        <v>0</v>
      </c>
      <c r="CH249" s="47">
        <f>IFERROR(PIMExport!CH247*1,IFERROR(SUBSTITUTE(PIMExport!CH247,".",",")*1,PIMExport!CH247))</f>
        <v>0</v>
      </c>
      <c r="CI249" s="47">
        <f>IFERROR(PIMExport!CI247*1,IFERROR(SUBSTITUTE(PIMExport!CI247,".",",")*1,PIMExport!CI247))</f>
        <v>0</v>
      </c>
      <c r="CJ249" s="47">
        <f>IFERROR(PIMExport!CJ247*1,IFERROR(SUBSTITUTE(PIMExport!CJ247,".",",")*1,PIMExport!CJ247))</f>
        <v>0</v>
      </c>
      <c r="CK249" s="47">
        <f>IFERROR(PIMExport!CK247*1,IFERROR(SUBSTITUTE(PIMExport!CK247,".",",")*1,PIMExport!CK247))</f>
        <v>0</v>
      </c>
      <c r="CL249" s="47">
        <f>IFERROR(PIMExport!CL247*1,IFERROR(SUBSTITUTE(PIMExport!CL247,".",",")*1,PIMExport!CL247))</f>
        <v>0</v>
      </c>
      <c r="CM249" s="47">
        <f>IFERROR(PIMExport!CM247*1,IFERROR(SUBSTITUTE(PIMExport!CM247,".",",")*1,PIMExport!CM247))</f>
        <v>0</v>
      </c>
      <c r="CN249" s="47">
        <f>IFERROR(PIMExport!CN247*1,IFERROR(SUBSTITUTE(PIMExport!CN247,".",",")*1,PIMExport!CN247))</f>
        <v>0</v>
      </c>
      <c r="CO249" s="47">
        <f>IFERROR(PIMExport!CO247*1,IFERROR(SUBSTITUTE(PIMExport!CO247,".",",")*1,PIMExport!CO247))</f>
        <v>0</v>
      </c>
      <c r="CP249" s="47">
        <f>IFERROR(PIMExport!CP247*1,IFERROR(SUBSTITUTE(PIMExport!CP247,".",",")*1,PIMExport!CP247))</f>
        <v>0</v>
      </c>
      <c r="CQ249" s="47">
        <f>IFERROR(PIMExport!CQ247*1,IFERROR(SUBSTITUTE(PIMExport!CQ247,".",",")*1,PIMExport!CQ247))</f>
        <v>0</v>
      </c>
      <c r="CR249" s="47">
        <f>IFERROR(PIMExport!CR247*1,IFERROR(SUBSTITUTE(PIMExport!CR247,".",",")*1,PIMExport!CR247))</f>
        <v>0</v>
      </c>
      <c r="CS249" s="47">
        <f>IFERROR(PIMExport!CS247*1,IFERROR(SUBSTITUTE(PIMExport!CS247,".",",")*1,PIMExport!CS247))</f>
        <v>0</v>
      </c>
      <c r="CT249" s="47">
        <f>IFERROR(PIMExport!CT247*1,IFERROR(SUBSTITUTE(PIMExport!CT247,".",",")*1,PIMExport!CT247))</f>
        <v>0</v>
      </c>
      <c r="CU249" s="47">
        <f>IFERROR(PIMExport!CU247*1,IFERROR(SUBSTITUTE(PIMExport!CU247,".",",")*1,PIMExport!CU247))</f>
        <v>20</v>
      </c>
      <c r="CV249" s="47">
        <f>IFERROR(PIMExport!CV247*1,IFERROR(SUBSTITUTE(PIMExport!CV247,".",",")*1,PIMExport!CV247))</f>
        <v>10400</v>
      </c>
      <c r="CW249" s="47">
        <f>IFERROR(PIMExport!CW247*1,IFERROR(SUBSTITUTE(PIMExport!CW247,".",",")*1,PIMExport!CW247))</f>
        <v>1.6000000000000001E-4</v>
      </c>
      <c r="CX249" s="47">
        <f>IFERROR(PIMExport!CX247*1,IFERROR(SUBSTITUTE(PIMExport!CX247,".",",")*1,PIMExport!CX247))</f>
        <v>0</v>
      </c>
      <c r="CY249" s="47">
        <f>IFERROR(PIMExport!CY247*1,IFERROR(SUBSTITUTE(PIMExport!CY247,".",",")*1,PIMExport!CY247))</f>
        <v>0</v>
      </c>
      <c r="CZ249" s="47">
        <f>IFERROR(PIMExport!CZ247*1,IFERROR(SUBSTITUTE(PIMExport!CZ247,".",",")*1,PIMExport!CZ247))</f>
        <v>14000</v>
      </c>
      <c r="DA249" s="47">
        <f>IFERROR(PIMExport!DA247*1,IFERROR(SUBSTITUTE(PIMExport!DA247,".",",")*1,PIMExport!DA247))</f>
        <v>300</v>
      </c>
      <c r="DB249" s="47">
        <f>IFERROR(PIMExport!DB247*1,IFERROR(SUBSTITUTE(PIMExport!DB247,".",",")*1,PIMExport!DB247))</f>
        <v>166</v>
      </c>
      <c r="DC249" s="47">
        <f>IFERROR(PIMExport!DC247*1,IFERROR(SUBSTITUTE(PIMExport!DC247,".",",")*1,PIMExport!DC247))</f>
        <v>17.43</v>
      </c>
      <c r="DD249" s="47">
        <f>IFERROR(PIMExport!DD247*1,IFERROR(SUBSTITUTE(PIMExport!DD247,".",",")*1,PIMExport!DD247))</f>
        <v>2</v>
      </c>
      <c r="DE249" s="47">
        <f>IFERROR(PIMExport!DE247*1,IFERROR(SUBSTITUTE(PIMExport!DE247,".",",")*1,PIMExport!DE247))</f>
        <v>0</v>
      </c>
      <c r="DF249" s="47">
        <f>IFERROR(PIMExport!DF247*1,IFERROR(SUBSTITUTE(PIMExport!DF247,".",",")*1,PIMExport!DF247))</f>
        <v>0</v>
      </c>
      <c r="DG249" s="47">
        <f>IFERROR(PIMExport!DG247*1,IFERROR(SUBSTITUTE(PIMExport!DG247,".",",")*1,PIMExport!DG247))</f>
        <v>0</v>
      </c>
      <c r="DH249" s="47" t="str">
        <f>IFERROR(PIMExport!DH247*1,IFERROR(SUBSTITUTE(PIMExport!DH247,".",",")*1,PIMExport!DH247))</f>
        <v>Equal to or better than 0.100 mm</v>
      </c>
      <c r="DI249" s="47">
        <f>IFERROR(PIMExport!DI247*1,IFERROR(SUBSTITUTE(PIMExport!DI247,".",",")*1,PIMExport!DI247))</f>
        <v>0</v>
      </c>
      <c r="DJ249" s="47" t="str">
        <f>IFERROR(PIMExport!DJ247*1,IFERROR(SUBSTITUTE(PIMExport!DJ247,".",",")*1,PIMExport!DJ247))</f>
        <v>86 x 75 mm</v>
      </c>
      <c r="DK249" s="47" t="str">
        <f>IFERROR(PIMExport!DK247*1,IFERROR(SUBSTITUTE(PIMExport!DK247,".",",")*1,PIMExport!DK247))</f>
        <v>20 mm</v>
      </c>
      <c r="DL249" s="47">
        <f>IFERROR(PIMExport!DL247*1,IFERROR(SUBSTITUTE(PIMExport!DL247,".",",")*1,PIMExport!DL247))</f>
        <v>218</v>
      </c>
      <c r="DM249" s="47">
        <f>IFERROR(PIMExport!DM247*1,IFERROR(SUBSTITUTE(PIMExport!DM247,".",",")*1,PIMExport!DM247))</f>
        <v>4470</v>
      </c>
      <c r="DN249" s="47">
        <f>IFERROR(PIMExport!DN247*1,IFERROR(SUBSTITUTE(PIMExport!DN247,".",",")*1,PIMExport!DN247))</f>
        <v>0</v>
      </c>
      <c r="DO249" s="47">
        <f>IFERROR(PIMExport!DO247*1,IFERROR(SUBSTITUTE(PIMExport!DO247,".",",")*1,PIMExport!DO247))</f>
        <v>0</v>
      </c>
    </row>
    <row r="250" spans="1:119">
      <c r="A250" s="47" t="str">
        <f>IFERROR(PIMExport!A248*1,IFERROR(SUBSTITUTE(PIMExport!A248,".",",")*1,PIMExport!A248))</f>
        <v>MG07S20N_S</v>
      </c>
      <c r="B250" s="47" t="str">
        <f>IFERROR(PIMExport!B248*1,IFERROR(SUBSTITUTE(PIMExport!B248,".",",")*1,PIMExport!B248))</f>
        <v>BallScrew</v>
      </c>
      <c r="C250" s="47" t="str">
        <f>IFERROR(PIMExport!C248*1,IFERROR(SUBSTITUTE(PIMExport!C248,".",",")*1,PIMExport!C248))</f>
        <v>Prism Guide</v>
      </c>
      <c r="D250" s="47">
        <f>IFERROR(PIMExport!D248*1,IFERROR(SUBSTITUTE(PIMExport!D248,".",",")*1,PIMExport!D248))</f>
        <v>3662</v>
      </c>
      <c r="E250" s="47">
        <f>IFERROR(PIMExport!E248*1,IFERROR(SUBSTITUTE(PIMExport!E248,".",",")*1,PIMExport!E248))</f>
        <v>1.7</v>
      </c>
      <c r="F250" s="47">
        <f>IFERROR(PIMExport!F248*1,IFERROR(SUBSTITUTE(PIMExport!F248,".",",")*1,PIMExport!F248))</f>
        <v>1.7</v>
      </c>
      <c r="G250" s="47">
        <f>IFERROR(PIMExport!G248*1,IFERROR(SUBSTITUTE(PIMExport!G248,".",",")*1,PIMExport!G248))</f>
        <v>6.07</v>
      </c>
      <c r="H250" s="47">
        <f>IFERROR(PIMExport!H248*1,IFERROR(SUBSTITUTE(PIMExport!H248,".",",")*1,PIMExport!H248))</f>
        <v>0.82</v>
      </c>
      <c r="I250" s="47">
        <f>IFERROR(PIMExport!I248*1,IFERROR(SUBSTITUTE(PIMExport!I248,".",",")*1,PIMExport!I248))</f>
        <v>114</v>
      </c>
      <c r="J250" s="47">
        <f>IFERROR(PIMExport!J248*1,IFERROR(SUBSTITUTE(PIMExport!J248,".",",")*1,PIMExport!J248))</f>
        <v>66</v>
      </c>
      <c r="K250" s="47">
        <f>IFERROR(PIMExport!K248*1,IFERROR(SUBSTITUTE(PIMExport!K248,".",",")*1,PIMExport!K248))</f>
        <v>55</v>
      </c>
      <c r="L250" s="47">
        <f>IFERROR(PIMExport!L248*1,IFERROR(SUBSTITUTE(PIMExport!L248,".",",")*1,PIMExport!L248))</f>
        <v>1.63E-4</v>
      </c>
      <c r="M250" s="47">
        <f>IFERROR(PIMExport!M248*1,IFERROR(SUBSTITUTE(PIMExport!M248,".",",")*1,PIMExport!M248))</f>
        <v>0.9</v>
      </c>
      <c r="N250" s="47">
        <f>IFERROR(PIMExport!N248*1,IFERROR(SUBSTITUTE(PIMExport!N248,".",",")*1,PIMExport!N248))</f>
        <v>99999</v>
      </c>
      <c r="O250" s="47">
        <f>IFERROR(PIMExport!O248*1,IFERROR(SUBSTITUTE(PIMExport!O248,".",",")*1,PIMExport!O248))</f>
        <v>99999</v>
      </c>
      <c r="P250" s="47">
        <f>IFERROR(PIMExport!P248*1,IFERROR(SUBSTITUTE(PIMExport!P248,".",",")*1,PIMExport!P248))</f>
        <v>500</v>
      </c>
      <c r="Q250" s="47">
        <f>IFERROR(PIMExport!Q248*1,IFERROR(SUBSTITUTE(PIMExport!Q248,".",",")*1,PIMExport!Q248))</f>
        <v>0.56999999999999995</v>
      </c>
      <c r="R250" s="47">
        <f>IFERROR(PIMExport!R248*1,IFERROR(SUBSTITUTE(PIMExport!R248,".",",")*1,PIMExport!R248))</f>
        <v>0.56999999999999995</v>
      </c>
      <c r="S250" s="47">
        <f>IFERROR(PIMExport!S248*1,IFERROR(SUBSTITUTE(PIMExport!S248,".",",")*1,PIMExport!S248))</f>
        <v>0.56999999999999995</v>
      </c>
      <c r="T250" s="47">
        <f>IFERROR(PIMExport!T248*1,IFERROR(SUBSTITUTE(PIMExport!T248,".",",")*1,PIMExport!T248))</f>
        <v>40</v>
      </c>
      <c r="U250" s="47">
        <f>IFERROR(PIMExport!U248*1,IFERROR(SUBSTITUTE(PIMExport!U248,".",",")*1,PIMExport!U248))</f>
        <v>0.21213000000000001</v>
      </c>
      <c r="V250" s="47">
        <f>IFERROR(PIMExport!V248*1,IFERROR(SUBSTITUTE(PIMExport!V248,".",",")*1,PIMExport!V248))</f>
        <v>0</v>
      </c>
      <c r="W250" s="47">
        <f>IFERROR(PIMExport!W248*1,IFERROR(SUBSTITUTE(PIMExport!W248,".",",")*1,PIMExport!W248))</f>
        <v>0</v>
      </c>
      <c r="X250" s="47">
        <f>IFERROR(PIMExport!X248*1,IFERROR(SUBSTITUTE(PIMExport!X248,".",",")*1,PIMExport!X248))</f>
        <v>0</v>
      </c>
      <c r="Y250" s="47">
        <f>IFERROR(PIMExport!Y248*1,IFERROR(SUBSTITUTE(PIMExport!Y248,".",",")*1,PIMExport!Y248))</f>
        <v>2500</v>
      </c>
      <c r="Z250" s="47">
        <f>IFERROR(PIMExport!Z248*1,IFERROR(SUBSTITUTE(PIMExport!Z248,".",",")*1,PIMExport!Z248))</f>
        <v>0</v>
      </c>
      <c r="AA250" s="47">
        <f>IFERROR(PIMExport!AA248*1,IFERROR(SUBSTITUTE(PIMExport!AA248,".",",")*1,PIMExport!AA248))</f>
        <v>0</v>
      </c>
      <c r="AB250" s="47">
        <f>IFERROR(PIMExport!AB248*1,IFERROR(SUBSTITUTE(PIMExport!AB248,".",",")*1,PIMExport!AB248))</f>
        <v>0</v>
      </c>
      <c r="AC250" s="47">
        <f>IFERROR(PIMExport!AC248*1,IFERROR(SUBSTITUTE(PIMExport!AC248,".",",")*1,PIMExport!AC248))</f>
        <v>0</v>
      </c>
      <c r="AD250" s="47">
        <f>IFERROR(PIMExport!AD248*1,IFERROR(SUBSTITUTE(PIMExport!AD248,".",",")*1,PIMExport!AD248))</f>
        <v>0</v>
      </c>
      <c r="AE250" s="47">
        <f>IFERROR(PIMExport!AE248*1,IFERROR(SUBSTITUTE(PIMExport!AE248,".",",")*1,PIMExport!AE248))</f>
        <v>1485</v>
      </c>
      <c r="AF250" s="47">
        <f>IFERROR(PIMExport!AF248*1,IFERROR(SUBSTITUTE(PIMExport!AF248,".",",")*1,PIMExport!AF248))</f>
        <v>1485</v>
      </c>
      <c r="AG250" s="47">
        <f>IFERROR(PIMExport!AG248*1,IFERROR(SUBSTITUTE(PIMExport!AG248,".",",")*1,PIMExport!AG248))</f>
        <v>49</v>
      </c>
      <c r="AH250" s="47">
        <f>IFERROR(PIMExport!AH248*1,IFERROR(SUBSTITUTE(PIMExport!AH248,".",",")*1,PIMExport!AH248))</f>
        <v>85</v>
      </c>
      <c r="AI250" s="47">
        <f>IFERROR(PIMExport!AI248*1,IFERROR(SUBSTITUTE(PIMExport!AI248,".",",")*1,PIMExport!AI248))</f>
        <v>85</v>
      </c>
      <c r="AJ250" s="47">
        <f>IFERROR(PIMExport!AJ248*1,IFERROR(SUBSTITUTE(PIMExport!AJ248,".",",")*1,PIMExport!AJ248))</f>
        <v>0</v>
      </c>
      <c r="AK250" s="47">
        <f>IFERROR(PIMExport!AK248*1,IFERROR(SUBSTITUTE(PIMExport!AK248,".",",")*1,PIMExport!AK248))</f>
        <v>0</v>
      </c>
      <c r="AL250" s="47">
        <f>IFERROR(PIMExport!AL248*1,IFERROR(SUBSTITUTE(PIMExport!AL248,".",",")*1,PIMExport!AL248))</f>
        <v>1.67</v>
      </c>
      <c r="AM250" s="47">
        <f>IFERROR(PIMExport!AM248*1,IFERROR(SUBSTITUTE(PIMExport!AM248,".",",")*1,PIMExport!AM248))</f>
        <v>8</v>
      </c>
      <c r="AN250" s="47">
        <f>IFERROR(PIMExport!AN248*1,IFERROR(SUBSTITUTE(PIMExport!AN248,".",",")*1,PIMExport!AN248))</f>
        <v>1</v>
      </c>
      <c r="AO250" s="47">
        <f>IFERROR(PIMExport!AO248*1,IFERROR(SUBSTITUTE(PIMExport!AO248,".",",")*1,PIMExport!AO248))</f>
        <v>14300</v>
      </c>
      <c r="AP250" s="47">
        <f>IFERROR(PIMExport!AP248*1,IFERROR(SUBSTITUTE(PIMExport!AP248,".",",")*1,PIMExport!AP248))</f>
        <v>0</v>
      </c>
      <c r="AQ250" s="47">
        <f>IFERROR(PIMExport!AQ248*1,IFERROR(SUBSTITUTE(PIMExport!AQ248,".",",")*1,PIMExport!AQ248))</f>
        <v>0</v>
      </c>
      <c r="AR250" s="47">
        <f>IFERROR(PIMExport!AR248*1,IFERROR(SUBSTITUTE(PIMExport!AR248,".",",")*1,PIMExport!AR248))</f>
        <v>0</v>
      </c>
      <c r="AS250" s="47">
        <f>IFERROR(PIMExport!AS248*1,IFERROR(SUBSTITUTE(PIMExport!AS248,".",",")*1,PIMExport!AS248))</f>
        <v>0</v>
      </c>
      <c r="AT250" s="47">
        <f>IFERROR(PIMExport!AT248*1,IFERROR(SUBSTITUTE(PIMExport!AT248,".",",")*1,PIMExport!AT248))</f>
        <v>0</v>
      </c>
      <c r="AU250" s="47">
        <f>IFERROR(PIMExport!AU248*1,IFERROR(SUBSTITUTE(PIMExport!AU248,".",",")*1,PIMExport!AU248))</f>
        <v>0</v>
      </c>
      <c r="AV250" s="47">
        <f>IFERROR(PIMExport!AV248*1,IFERROR(SUBSTITUTE(PIMExport!AV248,".",",")*1,PIMExport!AV248))</f>
        <v>0</v>
      </c>
      <c r="AW250" s="47">
        <f>IFERROR(PIMExport!AW248*1,IFERROR(SUBSTITUTE(PIMExport!AW248,".",",")*1,PIMExport!AW248))</f>
        <v>0</v>
      </c>
      <c r="AX250" s="47">
        <f>IFERROR(PIMExport!AX248*1,IFERROR(SUBSTITUTE(PIMExport!AX248,".",",")*1,PIMExport!AX248))</f>
        <v>0</v>
      </c>
      <c r="AY250" s="47">
        <f>IFERROR(PIMExport!AY248*1,IFERROR(SUBSTITUTE(PIMExport!AY248,".",",")*1,PIMExport!AY248))</f>
        <v>0</v>
      </c>
      <c r="AZ250" s="47">
        <f>IFERROR(PIMExport!AZ248*1,IFERROR(SUBSTITUTE(PIMExport!AZ248,".",",")*1,PIMExport!AZ248))</f>
        <v>14000</v>
      </c>
      <c r="BA250" s="47">
        <f>IFERROR(PIMExport!BA248*1,IFERROR(SUBSTITUTE(PIMExport!BA248,".",",")*1,PIMExport!BA248))</f>
        <v>0</v>
      </c>
      <c r="BB250" s="47">
        <f>IFERROR(PIMExport!BB248*1,IFERROR(SUBSTITUTE(PIMExport!BB248,".",",")*1,PIMExport!BB248))</f>
        <v>0</v>
      </c>
      <c r="BC250" s="47">
        <f>IFERROR(PIMExport!BC248*1,IFERROR(SUBSTITUTE(PIMExport!BC248,".",",")*1,PIMExport!BC248))</f>
        <v>0</v>
      </c>
      <c r="BD250" s="47">
        <f>IFERROR(PIMExport!BD248*1,IFERROR(SUBSTITUTE(PIMExport!BD248,".",",")*1,PIMExport!BD248))</f>
        <v>0</v>
      </c>
      <c r="BE250" s="47">
        <f>IFERROR(PIMExport!BE248*1,IFERROR(SUBSTITUTE(PIMExport!BE248,".",",")*1,PIMExport!BE248))</f>
        <v>0</v>
      </c>
      <c r="BF250" s="47">
        <f>IFERROR(PIMExport!BF248*1,IFERROR(SUBSTITUTE(PIMExport!BF248,".",",")*1,PIMExport!BF248))</f>
        <v>75</v>
      </c>
      <c r="BG250" s="47">
        <f>IFERROR(PIMExport!BG248*1,IFERROR(SUBSTITUTE(PIMExport!BG248,".",",")*1,PIMExport!BG248))</f>
        <v>338</v>
      </c>
      <c r="BH250" s="47">
        <f>IFERROR(PIMExport!BH248*1,IFERROR(SUBSTITUTE(PIMExport!BH248,".",",")*1,PIMExport!BH248))</f>
        <v>0</v>
      </c>
      <c r="BI250" s="47">
        <f>IFERROR(PIMExport!BI248*1,IFERROR(SUBSTITUTE(PIMExport!BI248,".",",")*1,PIMExport!BI248))</f>
        <v>0</v>
      </c>
      <c r="BJ250" s="47">
        <f>IFERROR(PIMExport!BJ248*1,IFERROR(SUBSTITUTE(PIMExport!BJ248,".",",")*1,PIMExport!BJ248))</f>
        <v>0</v>
      </c>
      <c r="BK250" s="47">
        <f>IFERROR(PIMExport!BK248*1,IFERROR(SUBSTITUTE(PIMExport!BK248,".",",")*1,PIMExport!BK248))</f>
        <v>0</v>
      </c>
      <c r="BL250" s="47">
        <f>IFERROR(PIMExport!BL248*1,IFERROR(SUBSTITUTE(PIMExport!BL248,".",",")*1,PIMExport!BL248))</f>
        <v>0</v>
      </c>
      <c r="BM250" s="47">
        <f>IFERROR(PIMExport!BM248*1,IFERROR(SUBSTITUTE(PIMExport!BM248,".",",")*1,PIMExport!BM248))</f>
        <v>0</v>
      </c>
      <c r="BN250" s="47">
        <f>IFERROR(PIMExport!BN248*1,IFERROR(SUBSTITUTE(PIMExport!BN248,".",",")*1,PIMExport!BN248))</f>
        <v>0</v>
      </c>
      <c r="BO250" s="47">
        <f>IFERROR(PIMExport!BO248*1,IFERROR(SUBSTITUTE(PIMExport!BO248,".",",")*1,PIMExport!BO248))</f>
        <v>0</v>
      </c>
      <c r="BP250" s="47">
        <f>IFERROR(PIMExport!BP248*1,IFERROR(SUBSTITUTE(PIMExport!BP248,".",",")*1,PIMExport!BP248))</f>
        <v>0</v>
      </c>
      <c r="BQ250" s="47">
        <f>IFERROR(PIMExport!BQ248*1,IFERROR(SUBSTITUTE(PIMExport!BQ248,".",",")*1,PIMExport!BQ248))</f>
        <v>0</v>
      </c>
      <c r="BR250" s="47">
        <f>IFERROR(PIMExport!BR248*1,IFERROR(SUBSTITUTE(PIMExport!BR248,".",",")*1,PIMExport!BR248))</f>
        <v>0</v>
      </c>
      <c r="BS250" s="47">
        <f>IFERROR(PIMExport!BS248*1,IFERROR(SUBSTITUTE(PIMExport!BS248,".",",")*1,PIMExport!BS248))</f>
        <v>0</v>
      </c>
      <c r="BT250" s="47">
        <f>IFERROR(PIMExport!BT248*1,IFERROR(SUBSTITUTE(PIMExport!BT248,".",",")*1,PIMExport!BT248))</f>
        <v>0</v>
      </c>
      <c r="BU250" s="47">
        <f>IFERROR(PIMExport!BU248*1,IFERROR(SUBSTITUTE(PIMExport!BU248,".",",")*1,PIMExport!BU248))</f>
        <v>0</v>
      </c>
      <c r="BV250" s="47">
        <f>IFERROR(PIMExport!BV248*1,IFERROR(SUBSTITUTE(PIMExport!BV248,".",",")*1,PIMExport!BV248))</f>
        <v>0</v>
      </c>
      <c r="BW250" s="47">
        <f>IFERROR(PIMExport!BW248*1,IFERROR(SUBSTITUTE(PIMExport!BW248,".",",")*1,PIMExport!BW248))</f>
        <v>0</v>
      </c>
      <c r="BX250" s="47">
        <f>IFERROR(PIMExport!BX248*1,IFERROR(SUBSTITUTE(PIMExport!BX248,".",",")*1,PIMExport!BX248))</f>
        <v>0</v>
      </c>
      <c r="BY250" s="47">
        <f>IFERROR(PIMExport!BY248*1,IFERROR(SUBSTITUTE(PIMExport!BY248,".",",")*1,PIMExport!BY248))</f>
        <v>0</v>
      </c>
      <c r="BZ250" s="47">
        <f>IFERROR(PIMExport!BZ248*1,IFERROR(SUBSTITUTE(PIMExport!BZ248,".",",")*1,PIMExport!BZ248))</f>
        <v>0</v>
      </c>
      <c r="CA250" s="47">
        <f>IFERROR(PIMExport!CA248*1,IFERROR(SUBSTITUTE(PIMExport!CA248,".",",")*1,PIMExport!CA248))</f>
        <v>0</v>
      </c>
      <c r="CB250" s="47">
        <f>IFERROR(PIMExport!CB248*1,IFERROR(SUBSTITUTE(PIMExport!CB248,".",",")*1,PIMExport!CB248))</f>
        <v>0</v>
      </c>
      <c r="CC250" s="47">
        <f>IFERROR(PIMExport!CC248*1,IFERROR(SUBSTITUTE(PIMExport!CC248,".",",")*1,PIMExport!CC248))</f>
        <v>0</v>
      </c>
      <c r="CD250" s="47">
        <f>IFERROR(PIMExport!CD248*1,IFERROR(SUBSTITUTE(PIMExport!CD248,".",",")*1,PIMExport!CD248))</f>
        <v>0</v>
      </c>
      <c r="CE250" s="47">
        <f>IFERROR(PIMExport!CE248*1,IFERROR(SUBSTITUTE(PIMExport!CE248,".",",")*1,PIMExport!CE248))</f>
        <v>0</v>
      </c>
      <c r="CF250" s="47">
        <f>IFERROR(PIMExport!CF248*1,IFERROR(SUBSTITUTE(PIMExport!CF248,".",",")*1,PIMExport!CF248))</f>
        <v>0</v>
      </c>
      <c r="CG250" s="47">
        <f>IFERROR(PIMExport!CG248*1,IFERROR(SUBSTITUTE(PIMExport!CG248,".",",")*1,PIMExport!CG248))</f>
        <v>0</v>
      </c>
      <c r="CH250" s="47">
        <f>IFERROR(PIMExport!CH248*1,IFERROR(SUBSTITUTE(PIMExport!CH248,".",",")*1,PIMExport!CH248))</f>
        <v>0</v>
      </c>
      <c r="CI250" s="47">
        <f>IFERROR(PIMExport!CI248*1,IFERROR(SUBSTITUTE(PIMExport!CI248,".",",")*1,PIMExport!CI248))</f>
        <v>0</v>
      </c>
      <c r="CJ250" s="47">
        <f>IFERROR(PIMExport!CJ248*1,IFERROR(SUBSTITUTE(PIMExport!CJ248,".",",")*1,PIMExport!CJ248))</f>
        <v>0</v>
      </c>
      <c r="CK250" s="47">
        <f>IFERROR(PIMExport!CK248*1,IFERROR(SUBSTITUTE(PIMExport!CK248,".",",")*1,PIMExport!CK248))</f>
        <v>0</v>
      </c>
      <c r="CL250" s="47">
        <f>IFERROR(PIMExport!CL248*1,IFERROR(SUBSTITUTE(PIMExport!CL248,".",",")*1,PIMExport!CL248))</f>
        <v>0</v>
      </c>
      <c r="CM250" s="47">
        <f>IFERROR(PIMExport!CM248*1,IFERROR(SUBSTITUTE(PIMExport!CM248,".",",")*1,PIMExport!CM248))</f>
        <v>0</v>
      </c>
      <c r="CN250" s="47">
        <f>IFERROR(PIMExport!CN248*1,IFERROR(SUBSTITUTE(PIMExport!CN248,".",",")*1,PIMExport!CN248))</f>
        <v>0</v>
      </c>
      <c r="CO250" s="47">
        <f>IFERROR(PIMExport!CO248*1,IFERROR(SUBSTITUTE(PIMExport!CO248,".",",")*1,PIMExport!CO248))</f>
        <v>0</v>
      </c>
      <c r="CP250" s="47">
        <f>IFERROR(PIMExport!CP248*1,IFERROR(SUBSTITUTE(PIMExport!CP248,".",",")*1,PIMExport!CP248))</f>
        <v>0</v>
      </c>
      <c r="CQ250" s="47">
        <f>IFERROR(PIMExport!CQ248*1,IFERROR(SUBSTITUTE(PIMExport!CQ248,".",",")*1,PIMExport!CQ248))</f>
        <v>0</v>
      </c>
      <c r="CR250" s="47">
        <f>IFERROR(PIMExport!CR248*1,IFERROR(SUBSTITUTE(PIMExport!CR248,".",",")*1,PIMExport!CR248))</f>
        <v>0</v>
      </c>
      <c r="CS250" s="47">
        <f>IFERROR(PIMExport!CS248*1,IFERROR(SUBSTITUTE(PIMExport!CS248,".",",")*1,PIMExport!CS248))</f>
        <v>0</v>
      </c>
      <c r="CT250" s="47">
        <f>IFERROR(PIMExport!CT248*1,IFERROR(SUBSTITUTE(PIMExport!CT248,".",",")*1,PIMExport!CT248))</f>
        <v>0</v>
      </c>
      <c r="CU250" s="47">
        <f>IFERROR(PIMExport!CU248*1,IFERROR(SUBSTITUTE(PIMExport!CU248,".",",")*1,PIMExport!CU248))</f>
        <v>20</v>
      </c>
      <c r="CV250" s="47">
        <f>IFERROR(PIMExport!CV248*1,IFERROR(SUBSTITUTE(PIMExport!CV248,".",",")*1,PIMExport!CV248))</f>
        <v>10400</v>
      </c>
      <c r="CW250" s="47">
        <f>IFERROR(PIMExport!CW248*1,IFERROR(SUBSTITUTE(PIMExport!CW248,".",",")*1,PIMExport!CW248))</f>
        <v>1.6000000000000001E-4</v>
      </c>
      <c r="CX250" s="47">
        <f>IFERROR(PIMExport!CX248*1,IFERROR(SUBSTITUTE(PIMExport!CX248,".",",")*1,PIMExport!CX248))</f>
        <v>0</v>
      </c>
      <c r="CY250" s="47">
        <f>IFERROR(PIMExport!CY248*1,IFERROR(SUBSTITUTE(PIMExport!CY248,".",",")*1,PIMExport!CY248))</f>
        <v>0</v>
      </c>
      <c r="CZ250" s="47">
        <f>IFERROR(PIMExport!CZ248*1,IFERROR(SUBSTITUTE(PIMExport!CZ248,".",",")*1,PIMExport!CZ248))</f>
        <v>14000</v>
      </c>
      <c r="DA250" s="47">
        <f>IFERROR(PIMExport!DA248*1,IFERROR(SUBSTITUTE(PIMExport!DA248,".",",")*1,PIMExport!DA248))</f>
        <v>300</v>
      </c>
      <c r="DB250" s="47">
        <f>IFERROR(PIMExport!DB248*1,IFERROR(SUBSTITUTE(PIMExport!DB248,".",",")*1,PIMExport!DB248))</f>
        <v>166</v>
      </c>
      <c r="DC250" s="47">
        <f>IFERROR(PIMExport!DC248*1,IFERROR(SUBSTITUTE(PIMExport!DC248,".",",")*1,PIMExport!DC248))</f>
        <v>17.43</v>
      </c>
      <c r="DD250" s="47">
        <f>IFERROR(PIMExport!DD248*1,IFERROR(SUBSTITUTE(PIMExport!DD248,".",",")*1,PIMExport!DD248))</f>
        <v>1</v>
      </c>
      <c r="DE250" s="47">
        <f>IFERROR(PIMExport!DE248*1,IFERROR(SUBSTITUTE(PIMExport!DE248,".",",")*1,PIMExport!DE248))</f>
        <v>0</v>
      </c>
      <c r="DF250" s="47">
        <f>IFERROR(PIMExport!DF248*1,IFERROR(SUBSTITUTE(PIMExport!DF248,".",",")*1,PIMExport!DF248))</f>
        <v>0</v>
      </c>
      <c r="DG250" s="47">
        <f>IFERROR(PIMExport!DG248*1,IFERROR(SUBSTITUTE(PIMExport!DG248,".",",")*1,PIMExport!DG248))</f>
        <v>0</v>
      </c>
      <c r="DH250" s="47" t="str">
        <f>IFERROR(PIMExport!DH248*1,IFERROR(SUBSTITUTE(PIMExport!DH248,".",",")*1,PIMExport!DH248))</f>
        <v>Equal to or better than 0.100 mm</v>
      </c>
      <c r="DI250" s="47">
        <f>IFERROR(PIMExport!DI248*1,IFERROR(SUBSTITUTE(PIMExport!DI248,".",",")*1,PIMExport!DI248))</f>
        <v>0</v>
      </c>
      <c r="DJ250" s="47" t="str">
        <f>IFERROR(PIMExport!DJ248*1,IFERROR(SUBSTITUTE(PIMExport!DJ248,".",",")*1,PIMExport!DJ248))</f>
        <v>86 x 75 mm</v>
      </c>
      <c r="DK250" s="47" t="str">
        <f>IFERROR(PIMExport!DK248*1,IFERROR(SUBSTITUTE(PIMExport!DK248,".",",")*1,PIMExport!DK248))</f>
        <v>20 mm</v>
      </c>
      <c r="DL250" s="47">
        <f>IFERROR(PIMExport!DL248*1,IFERROR(SUBSTITUTE(PIMExport!DL248,".",",")*1,PIMExport!DL248))</f>
        <v>218</v>
      </c>
      <c r="DM250" s="47">
        <f>IFERROR(PIMExport!DM248*1,IFERROR(SUBSTITUTE(PIMExport!DM248,".",",")*1,PIMExport!DM248))</f>
        <v>4338</v>
      </c>
      <c r="DN250" s="47">
        <f>IFERROR(PIMExport!DN248*1,IFERROR(SUBSTITUTE(PIMExport!DN248,".",",")*1,PIMExport!DN248))</f>
        <v>0</v>
      </c>
      <c r="DO250" s="47">
        <f>IFERROR(PIMExport!DO248*1,IFERROR(SUBSTITUTE(PIMExport!DO248,".",",")*1,PIMExport!DO248))</f>
        <v>0</v>
      </c>
    </row>
    <row r="251" spans="1:119">
      <c r="A251" s="47" t="str">
        <f>IFERROR(PIMExport!A249*1,IFERROR(SUBSTITUTE(PIMExport!A249,".",",")*1,PIMExport!A249))</f>
        <v>MG07S20N_X</v>
      </c>
      <c r="B251" s="47" t="str">
        <f>IFERROR(PIMExport!B249*1,IFERROR(SUBSTITUTE(PIMExport!B249,".",",")*1,PIMExport!B249))</f>
        <v>BallScrew</v>
      </c>
      <c r="C251" s="47" t="str">
        <f>IFERROR(PIMExport!C249*1,IFERROR(SUBSTITUTE(PIMExport!C249,".",",")*1,PIMExport!C249))</f>
        <v>Prism Guide</v>
      </c>
      <c r="D251" s="47">
        <f>IFERROR(PIMExport!D249*1,IFERROR(SUBSTITUTE(PIMExport!D249,".",",")*1,PIMExport!D249))</f>
        <v>3772</v>
      </c>
      <c r="E251" s="47">
        <f>IFERROR(PIMExport!E249*1,IFERROR(SUBSTITUTE(PIMExport!E249,".",",")*1,PIMExport!E249))</f>
        <v>1.7</v>
      </c>
      <c r="F251" s="47">
        <f>IFERROR(PIMExport!F249*1,IFERROR(SUBSTITUTE(PIMExport!F249,".",",")*1,PIMExport!F249))</f>
        <v>0</v>
      </c>
      <c r="G251" s="47">
        <f>IFERROR(PIMExport!G249*1,IFERROR(SUBSTITUTE(PIMExport!G249,".",",")*1,PIMExport!G249))</f>
        <v>6.07</v>
      </c>
      <c r="H251" s="47">
        <f>IFERROR(PIMExport!H249*1,IFERROR(SUBSTITUTE(PIMExport!H249,".",",")*1,PIMExport!H249))</f>
        <v>0.82</v>
      </c>
      <c r="I251" s="47">
        <f>IFERROR(PIMExport!I249*1,IFERROR(SUBSTITUTE(PIMExport!I249,".",",")*1,PIMExport!I249))</f>
        <v>114</v>
      </c>
      <c r="J251" s="47">
        <f>IFERROR(PIMExport!J249*1,IFERROR(SUBSTITUTE(PIMExport!J249,".",",")*1,PIMExport!J249))</f>
        <v>66</v>
      </c>
      <c r="K251" s="47">
        <f>IFERROR(PIMExport!K249*1,IFERROR(SUBSTITUTE(PIMExport!K249,".",",")*1,PIMExport!K249))</f>
        <v>55</v>
      </c>
      <c r="L251" s="47">
        <f>IFERROR(PIMExport!L249*1,IFERROR(SUBSTITUTE(PIMExport!L249,".",",")*1,PIMExport!L249))</f>
        <v>1.63E-4</v>
      </c>
      <c r="M251" s="47">
        <f>IFERROR(PIMExport!M249*1,IFERROR(SUBSTITUTE(PIMExport!M249,".",",")*1,PIMExport!M249))</f>
        <v>0.9</v>
      </c>
      <c r="N251" s="47">
        <f>IFERROR(PIMExport!N249*1,IFERROR(SUBSTITUTE(PIMExport!N249,".",",")*1,PIMExport!N249))</f>
        <v>99999</v>
      </c>
      <c r="O251" s="47">
        <f>IFERROR(PIMExport!O249*1,IFERROR(SUBSTITUTE(PIMExport!O249,".",",")*1,PIMExport!O249))</f>
        <v>99999</v>
      </c>
      <c r="P251" s="47">
        <f>IFERROR(PIMExport!P249*1,IFERROR(SUBSTITUTE(PIMExport!P249,".",",")*1,PIMExport!P249))</f>
        <v>500</v>
      </c>
      <c r="Q251" s="47">
        <f>IFERROR(PIMExport!Q249*1,IFERROR(SUBSTITUTE(PIMExport!Q249,".",",")*1,PIMExport!Q249))</f>
        <v>0.37</v>
      </c>
      <c r="R251" s="47">
        <f>IFERROR(PIMExport!R249*1,IFERROR(SUBSTITUTE(PIMExport!R249,".",",")*1,PIMExport!R249))</f>
        <v>0.37</v>
      </c>
      <c r="S251" s="47">
        <f>IFERROR(PIMExport!S249*1,IFERROR(SUBSTITUTE(PIMExport!S249,".",",")*1,PIMExport!S249))</f>
        <v>0.37</v>
      </c>
      <c r="T251" s="47">
        <f>IFERROR(PIMExport!T249*1,IFERROR(SUBSTITUTE(PIMExport!T249,".",",")*1,PIMExport!T249))</f>
        <v>40</v>
      </c>
      <c r="U251" s="47">
        <f>IFERROR(PIMExport!U249*1,IFERROR(SUBSTITUTE(PIMExport!U249,".",",")*1,PIMExport!U249))</f>
        <v>0.21213000000000001</v>
      </c>
      <c r="V251" s="47">
        <f>IFERROR(PIMExport!V249*1,IFERROR(SUBSTITUTE(PIMExport!V249,".",",")*1,PIMExport!V249))</f>
        <v>0</v>
      </c>
      <c r="W251" s="47">
        <f>IFERROR(PIMExport!W249*1,IFERROR(SUBSTITUTE(PIMExport!W249,".",",")*1,PIMExport!W249))</f>
        <v>0</v>
      </c>
      <c r="X251" s="47">
        <f>IFERROR(PIMExport!X249*1,IFERROR(SUBSTITUTE(PIMExport!X249,".",",")*1,PIMExport!X249))</f>
        <v>0</v>
      </c>
      <c r="Y251" s="47">
        <f>IFERROR(PIMExport!Y249*1,IFERROR(SUBSTITUTE(PIMExport!Y249,".",",")*1,PIMExport!Y249))</f>
        <v>2500</v>
      </c>
      <c r="Z251" s="47">
        <f>IFERROR(PIMExport!Z249*1,IFERROR(SUBSTITUTE(PIMExport!Z249,".",",")*1,PIMExport!Z249))</f>
        <v>0</v>
      </c>
      <c r="AA251" s="47">
        <f>IFERROR(PIMExport!AA249*1,IFERROR(SUBSTITUTE(PIMExport!AA249,".",",")*1,PIMExport!AA249))</f>
        <v>0</v>
      </c>
      <c r="AB251" s="47">
        <f>IFERROR(PIMExport!AB249*1,IFERROR(SUBSTITUTE(PIMExport!AB249,".",",")*1,PIMExport!AB249))</f>
        <v>0</v>
      </c>
      <c r="AC251" s="47">
        <f>IFERROR(PIMExport!AC249*1,IFERROR(SUBSTITUTE(PIMExport!AC249,".",",")*1,PIMExport!AC249))</f>
        <v>0</v>
      </c>
      <c r="AD251" s="47">
        <f>IFERROR(PIMExport!AD249*1,IFERROR(SUBSTITUTE(PIMExport!AD249,".",",")*1,PIMExport!AD249))</f>
        <v>0</v>
      </c>
      <c r="AE251" s="47">
        <f>IFERROR(PIMExport!AE249*1,IFERROR(SUBSTITUTE(PIMExport!AE249,".",",")*1,PIMExport!AE249))</f>
        <v>1485</v>
      </c>
      <c r="AF251" s="47">
        <f>IFERROR(PIMExport!AF249*1,IFERROR(SUBSTITUTE(PIMExport!AF249,".",",")*1,PIMExport!AF249))</f>
        <v>1485</v>
      </c>
      <c r="AG251" s="47">
        <f>IFERROR(PIMExport!AG249*1,IFERROR(SUBSTITUTE(PIMExport!AG249,".",",")*1,PIMExport!AG249))</f>
        <v>49</v>
      </c>
      <c r="AH251" s="47">
        <f>IFERROR(PIMExport!AH249*1,IFERROR(SUBSTITUTE(PIMExport!AH249,".",",")*1,PIMExport!AH249))</f>
        <v>85</v>
      </c>
      <c r="AI251" s="47">
        <f>IFERROR(PIMExport!AI249*1,IFERROR(SUBSTITUTE(PIMExport!AI249,".",",")*1,PIMExport!AI249))</f>
        <v>85</v>
      </c>
      <c r="AJ251" s="47">
        <f>IFERROR(PIMExport!AJ249*1,IFERROR(SUBSTITUTE(PIMExport!AJ249,".",",")*1,PIMExport!AJ249))</f>
        <v>0</v>
      </c>
      <c r="AK251" s="47">
        <f>IFERROR(PIMExport!AK249*1,IFERROR(SUBSTITUTE(PIMExport!AK249,".",",")*1,PIMExport!AK249))</f>
        <v>0</v>
      </c>
      <c r="AL251" s="47">
        <f>IFERROR(PIMExport!AL249*1,IFERROR(SUBSTITUTE(PIMExport!AL249,".",",")*1,PIMExport!AL249))</f>
        <v>1.67</v>
      </c>
      <c r="AM251" s="47">
        <f>IFERROR(PIMExport!AM249*1,IFERROR(SUBSTITUTE(PIMExport!AM249,".",",")*1,PIMExport!AM249))</f>
        <v>8</v>
      </c>
      <c r="AN251" s="47">
        <f>IFERROR(PIMExport!AN249*1,IFERROR(SUBSTITUTE(PIMExport!AN249,".",",")*1,PIMExport!AN249))</f>
        <v>1</v>
      </c>
      <c r="AO251" s="47">
        <f>IFERROR(PIMExport!AO249*1,IFERROR(SUBSTITUTE(PIMExport!AO249,".",",")*1,PIMExport!AO249))</f>
        <v>14300</v>
      </c>
      <c r="AP251" s="47">
        <f>IFERROR(PIMExport!AP249*1,IFERROR(SUBSTITUTE(PIMExport!AP249,".",",")*1,PIMExport!AP249))</f>
        <v>0</v>
      </c>
      <c r="AQ251" s="47">
        <f>IFERROR(PIMExport!AQ249*1,IFERROR(SUBSTITUTE(PIMExport!AQ249,".",",")*1,PIMExport!AQ249))</f>
        <v>0</v>
      </c>
      <c r="AR251" s="47">
        <f>IFERROR(PIMExport!AR249*1,IFERROR(SUBSTITUTE(PIMExport!AR249,".",",")*1,PIMExport!AR249))</f>
        <v>0</v>
      </c>
      <c r="AS251" s="47">
        <f>IFERROR(PIMExport!AS249*1,IFERROR(SUBSTITUTE(PIMExport!AS249,".",",")*1,PIMExport!AS249))</f>
        <v>0</v>
      </c>
      <c r="AT251" s="47">
        <f>IFERROR(PIMExport!AT249*1,IFERROR(SUBSTITUTE(PIMExport!AT249,".",",")*1,PIMExport!AT249))</f>
        <v>0</v>
      </c>
      <c r="AU251" s="47">
        <f>IFERROR(PIMExport!AU249*1,IFERROR(SUBSTITUTE(PIMExport!AU249,".",",")*1,PIMExport!AU249))</f>
        <v>0</v>
      </c>
      <c r="AV251" s="47">
        <f>IFERROR(PIMExport!AV249*1,IFERROR(SUBSTITUTE(PIMExport!AV249,".",",")*1,PIMExport!AV249))</f>
        <v>0</v>
      </c>
      <c r="AW251" s="47">
        <f>IFERROR(PIMExport!AW249*1,IFERROR(SUBSTITUTE(PIMExport!AW249,".",",")*1,PIMExport!AW249))</f>
        <v>0</v>
      </c>
      <c r="AX251" s="47">
        <f>IFERROR(PIMExport!AX249*1,IFERROR(SUBSTITUTE(PIMExport!AX249,".",",")*1,PIMExport!AX249))</f>
        <v>0</v>
      </c>
      <c r="AY251" s="47">
        <f>IFERROR(PIMExport!AY249*1,IFERROR(SUBSTITUTE(PIMExport!AY249,".",",")*1,PIMExport!AY249))</f>
        <v>0</v>
      </c>
      <c r="AZ251" s="47">
        <f>IFERROR(PIMExport!AZ249*1,IFERROR(SUBSTITUTE(PIMExport!AZ249,".",",")*1,PIMExport!AZ249))</f>
        <v>14000</v>
      </c>
      <c r="BA251" s="47">
        <f>IFERROR(PIMExport!BA249*1,IFERROR(SUBSTITUTE(PIMExport!BA249,".",",")*1,PIMExport!BA249))</f>
        <v>0</v>
      </c>
      <c r="BB251" s="47">
        <f>IFERROR(PIMExport!BB249*1,IFERROR(SUBSTITUTE(PIMExport!BB249,".",",")*1,PIMExport!BB249))</f>
        <v>0</v>
      </c>
      <c r="BC251" s="47">
        <f>IFERROR(PIMExport!BC249*1,IFERROR(SUBSTITUTE(PIMExport!BC249,".",",")*1,PIMExport!BC249))</f>
        <v>0</v>
      </c>
      <c r="BD251" s="47">
        <f>IFERROR(PIMExport!BD249*1,IFERROR(SUBSTITUTE(PIMExport!BD249,".",",")*1,PIMExport!BD249))</f>
        <v>0</v>
      </c>
      <c r="BE251" s="47">
        <f>IFERROR(PIMExport!BE249*1,IFERROR(SUBSTITUTE(PIMExport!BE249,".",",")*1,PIMExport!BE249))</f>
        <v>0</v>
      </c>
      <c r="BF251" s="47">
        <f>IFERROR(PIMExport!BF249*1,IFERROR(SUBSTITUTE(PIMExport!BF249,".",",")*1,PIMExport!BF249))</f>
        <v>75</v>
      </c>
      <c r="BG251" s="47">
        <f>IFERROR(PIMExport!BG249*1,IFERROR(SUBSTITUTE(PIMExport!BG249,".",",")*1,PIMExport!BG249))</f>
        <v>228</v>
      </c>
      <c r="BH251" s="47">
        <f>IFERROR(PIMExport!BH249*1,IFERROR(SUBSTITUTE(PIMExport!BH249,".",",")*1,PIMExport!BH249))</f>
        <v>0</v>
      </c>
      <c r="BI251" s="47">
        <f>IFERROR(PIMExport!BI249*1,IFERROR(SUBSTITUTE(PIMExport!BI249,".",",")*1,PIMExport!BI249))</f>
        <v>0</v>
      </c>
      <c r="BJ251" s="47">
        <f>IFERROR(PIMExport!BJ249*1,IFERROR(SUBSTITUTE(PIMExport!BJ249,".",",")*1,PIMExport!BJ249))</f>
        <v>0</v>
      </c>
      <c r="BK251" s="47">
        <f>IFERROR(PIMExport!BK249*1,IFERROR(SUBSTITUTE(PIMExport!BK249,".",",")*1,PIMExport!BK249))</f>
        <v>0</v>
      </c>
      <c r="BL251" s="47">
        <f>IFERROR(PIMExport!BL249*1,IFERROR(SUBSTITUTE(PIMExport!BL249,".",",")*1,PIMExport!BL249))</f>
        <v>0</v>
      </c>
      <c r="BM251" s="47">
        <f>IFERROR(PIMExport!BM249*1,IFERROR(SUBSTITUTE(PIMExport!BM249,".",",")*1,PIMExport!BM249))</f>
        <v>0</v>
      </c>
      <c r="BN251" s="47">
        <f>IFERROR(PIMExport!BN249*1,IFERROR(SUBSTITUTE(PIMExport!BN249,".",",")*1,PIMExport!BN249))</f>
        <v>0</v>
      </c>
      <c r="BO251" s="47">
        <f>IFERROR(PIMExport!BO249*1,IFERROR(SUBSTITUTE(PIMExport!BO249,".",",")*1,PIMExport!BO249))</f>
        <v>0</v>
      </c>
      <c r="BP251" s="47">
        <f>IFERROR(PIMExport!BP249*1,IFERROR(SUBSTITUTE(PIMExport!BP249,".",",")*1,PIMExport!BP249))</f>
        <v>0</v>
      </c>
      <c r="BQ251" s="47">
        <f>IFERROR(PIMExport!BQ249*1,IFERROR(SUBSTITUTE(PIMExport!BQ249,".",",")*1,PIMExport!BQ249))</f>
        <v>0</v>
      </c>
      <c r="BR251" s="47">
        <f>IFERROR(PIMExport!BR249*1,IFERROR(SUBSTITUTE(PIMExport!BR249,".",",")*1,PIMExport!BR249))</f>
        <v>0</v>
      </c>
      <c r="BS251" s="47">
        <f>IFERROR(PIMExport!BS249*1,IFERROR(SUBSTITUTE(PIMExport!BS249,".",",")*1,PIMExport!BS249))</f>
        <v>0</v>
      </c>
      <c r="BT251" s="47">
        <f>IFERROR(PIMExport!BT249*1,IFERROR(SUBSTITUTE(PIMExport!BT249,".",",")*1,PIMExport!BT249))</f>
        <v>0</v>
      </c>
      <c r="BU251" s="47">
        <f>IFERROR(PIMExport!BU249*1,IFERROR(SUBSTITUTE(PIMExport!BU249,".",",")*1,PIMExport!BU249))</f>
        <v>0</v>
      </c>
      <c r="BV251" s="47">
        <f>IFERROR(PIMExport!BV249*1,IFERROR(SUBSTITUTE(PIMExport!BV249,".",",")*1,PIMExport!BV249))</f>
        <v>0</v>
      </c>
      <c r="BW251" s="47">
        <f>IFERROR(PIMExport!BW249*1,IFERROR(SUBSTITUTE(PIMExport!BW249,".",",")*1,PIMExport!BW249))</f>
        <v>0</v>
      </c>
      <c r="BX251" s="47">
        <f>IFERROR(PIMExport!BX249*1,IFERROR(SUBSTITUTE(PIMExport!BX249,".",",")*1,PIMExport!BX249))</f>
        <v>0</v>
      </c>
      <c r="BY251" s="47">
        <f>IFERROR(PIMExport!BY249*1,IFERROR(SUBSTITUTE(PIMExport!BY249,".",",")*1,PIMExport!BY249))</f>
        <v>0</v>
      </c>
      <c r="BZ251" s="47">
        <f>IFERROR(PIMExport!BZ249*1,IFERROR(SUBSTITUTE(PIMExport!BZ249,".",",")*1,PIMExport!BZ249))</f>
        <v>0</v>
      </c>
      <c r="CA251" s="47">
        <f>IFERROR(PIMExport!CA249*1,IFERROR(SUBSTITUTE(PIMExport!CA249,".",",")*1,PIMExport!CA249))</f>
        <v>0</v>
      </c>
      <c r="CB251" s="47">
        <f>IFERROR(PIMExport!CB249*1,IFERROR(SUBSTITUTE(PIMExport!CB249,".",",")*1,PIMExport!CB249))</f>
        <v>0</v>
      </c>
      <c r="CC251" s="47">
        <f>IFERROR(PIMExport!CC249*1,IFERROR(SUBSTITUTE(PIMExport!CC249,".",",")*1,PIMExport!CC249))</f>
        <v>0</v>
      </c>
      <c r="CD251" s="47">
        <f>IFERROR(PIMExport!CD249*1,IFERROR(SUBSTITUTE(PIMExport!CD249,".",",")*1,PIMExport!CD249))</f>
        <v>0</v>
      </c>
      <c r="CE251" s="47">
        <f>IFERROR(PIMExport!CE249*1,IFERROR(SUBSTITUTE(PIMExport!CE249,".",",")*1,PIMExport!CE249))</f>
        <v>0</v>
      </c>
      <c r="CF251" s="47">
        <f>IFERROR(PIMExport!CF249*1,IFERROR(SUBSTITUTE(PIMExport!CF249,".",",")*1,PIMExport!CF249))</f>
        <v>0</v>
      </c>
      <c r="CG251" s="47">
        <f>IFERROR(PIMExport!CG249*1,IFERROR(SUBSTITUTE(PIMExport!CG249,".",",")*1,PIMExport!CG249))</f>
        <v>0</v>
      </c>
      <c r="CH251" s="47">
        <f>IFERROR(PIMExport!CH249*1,IFERROR(SUBSTITUTE(PIMExport!CH249,".",",")*1,PIMExport!CH249))</f>
        <v>0</v>
      </c>
      <c r="CI251" s="47">
        <f>IFERROR(PIMExport!CI249*1,IFERROR(SUBSTITUTE(PIMExport!CI249,".",",")*1,PIMExport!CI249))</f>
        <v>0</v>
      </c>
      <c r="CJ251" s="47">
        <f>IFERROR(PIMExport!CJ249*1,IFERROR(SUBSTITUTE(PIMExport!CJ249,".",",")*1,PIMExport!CJ249))</f>
        <v>0</v>
      </c>
      <c r="CK251" s="47">
        <f>IFERROR(PIMExport!CK249*1,IFERROR(SUBSTITUTE(PIMExport!CK249,".",",")*1,PIMExport!CK249))</f>
        <v>0</v>
      </c>
      <c r="CL251" s="47">
        <f>IFERROR(PIMExport!CL249*1,IFERROR(SUBSTITUTE(PIMExport!CL249,".",",")*1,PIMExport!CL249))</f>
        <v>0</v>
      </c>
      <c r="CM251" s="47">
        <f>IFERROR(PIMExport!CM249*1,IFERROR(SUBSTITUTE(PIMExport!CM249,".",",")*1,PIMExport!CM249))</f>
        <v>0</v>
      </c>
      <c r="CN251" s="47">
        <f>IFERROR(PIMExport!CN249*1,IFERROR(SUBSTITUTE(PIMExport!CN249,".",",")*1,PIMExport!CN249))</f>
        <v>0</v>
      </c>
      <c r="CO251" s="47">
        <f>IFERROR(PIMExport!CO249*1,IFERROR(SUBSTITUTE(PIMExport!CO249,".",",")*1,PIMExport!CO249))</f>
        <v>0</v>
      </c>
      <c r="CP251" s="47">
        <f>IFERROR(PIMExport!CP249*1,IFERROR(SUBSTITUTE(PIMExport!CP249,".",",")*1,PIMExport!CP249))</f>
        <v>0</v>
      </c>
      <c r="CQ251" s="47">
        <f>IFERROR(PIMExport!CQ249*1,IFERROR(SUBSTITUTE(PIMExport!CQ249,".",",")*1,PIMExport!CQ249))</f>
        <v>0</v>
      </c>
      <c r="CR251" s="47">
        <f>IFERROR(PIMExport!CR249*1,IFERROR(SUBSTITUTE(PIMExport!CR249,".",",")*1,PIMExport!CR249))</f>
        <v>0</v>
      </c>
      <c r="CS251" s="47">
        <f>IFERROR(PIMExport!CS249*1,IFERROR(SUBSTITUTE(PIMExport!CS249,".",",")*1,PIMExport!CS249))</f>
        <v>0</v>
      </c>
      <c r="CT251" s="47">
        <f>IFERROR(PIMExport!CT249*1,IFERROR(SUBSTITUTE(PIMExport!CT249,".",",")*1,PIMExport!CT249))</f>
        <v>0</v>
      </c>
      <c r="CU251" s="47">
        <f>IFERROR(PIMExport!CU249*1,IFERROR(SUBSTITUTE(PIMExport!CU249,".",",")*1,PIMExport!CU249))</f>
        <v>20</v>
      </c>
      <c r="CV251" s="47">
        <f>IFERROR(PIMExport!CV249*1,IFERROR(SUBSTITUTE(PIMExport!CV249,".",",")*1,PIMExport!CV249))</f>
        <v>10400</v>
      </c>
      <c r="CW251" s="47">
        <f>IFERROR(PIMExport!CW249*1,IFERROR(SUBSTITUTE(PIMExport!CW249,".",",")*1,PIMExport!CW249))</f>
        <v>1.6000000000000001E-4</v>
      </c>
      <c r="CX251" s="47">
        <f>IFERROR(PIMExport!CX249*1,IFERROR(SUBSTITUTE(PIMExport!CX249,".",",")*1,PIMExport!CX249))</f>
        <v>0</v>
      </c>
      <c r="CY251" s="47">
        <f>IFERROR(PIMExport!CY249*1,IFERROR(SUBSTITUTE(PIMExport!CY249,".",",")*1,PIMExport!CY249))</f>
        <v>0</v>
      </c>
      <c r="CZ251" s="47">
        <f>IFERROR(PIMExport!CZ249*1,IFERROR(SUBSTITUTE(PIMExport!CZ249,".",",")*1,PIMExport!CZ249))</f>
        <v>14000</v>
      </c>
      <c r="DA251" s="47">
        <f>IFERROR(PIMExport!DA249*1,IFERROR(SUBSTITUTE(PIMExport!DA249,".",",")*1,PIMExport!DA249))</f>
        <v>300</v>
      </c>
      <c r="DB251" s="47">
        <f>IFERROR(PIMExport!DB249*1,IFERROR(SUBSTITUTE(PIMExport!DB249,".",",")*1,PIMExport!DB249))</f>
        <v>166</v>
      </c>
      <c r="DC251" s="47">
        <f>IFERROR(PIMExport!DC249*1,IFERROR(SUBSTITUTE(PIMExport!DC249,".",",")*1,PIMExport!DC249))</f>
        <v>17.43</v>
      </c>
      <c r="DD251" s="47">
        <f>IFERROR(PIMExport!DD249*1,IFERROR(SUBSTITUTE(PIMExport!DD249,".",",")*1,PIMExport!DD249))</f>
        <v>0</v>
      </c>
      <c r="DE251" s="47">
        <f>IFERROR(PIMExport!DE249*1,IFERROR(SUBSTITUTE(PIMExport!DE249,".",",")*1,PIMExport!DE249))</f>
        <v>0</v>
      </c>
      <c r="DF251" s="47">
        <f>IFERROR(PIMExport!DF249*1,IFERROR(SUBSTITUTE(PIMExport!DF249,".",",")*1,PIMExport!DF249))</f>
        <v>0</v>
      </c>
      <c r="DG251" s="47">
        <f>IFERROR(PIMExport!DG249*1,IFERROR(SUBSTITUTE(PIMExport!DG249,".",",")*1,PIMExport!DG249))</f>
        <v>0</v>
      </c>
      <c r="DH251" s="47" t="str">
        <f>IFERROR(PIMExport!DH249*1,IFERROR(SUBSTITUTE(PIMExport!DH249,".",",")*1,PIMExport!DH249))</f>
        <v>Equal to or better than 0.100 mm</v>
      </c>
      <c r="DI251" s="47">
        <f>IFERROR(PIMExport!DI249*1,IFERROR(SUBSTITUTE(PIMExport!DI249,".",",")*1,PIMExport!DI249))</f>
        <v>0</v>
      </c>
      <c r="DJ251" s="47" t="str">
        <f>IFERROR(PIMExport!DJ249*1,IFERROR(SUBSTITUTE(PIMExport!DJ249,".",",")*1,PIMExport!DJ249))</f>
        <v>86 x 75 mm</v>
      </c>
      <c r="DK251" s="47" t="str">
        <f>IFERROR(PIMExport!DK249*1,IFERROR(SUBSTITUTE(PIMExport!DK249,".",",")*1,PIMExport!DK249))</f>
        <v>20 mm</v>
      </c>
      <c r="DL251" s="47">
        <f>IFERROR(PIMExport!DL249*1,IFERROR(SUBSTITUTE(PIMExport!DL249,".",",")*1,PIMExport!DL249))</f>
        <v>218</v>
      </c>
      <c r="DM251" s="47">
        <f>IFERROR(PIMExport!DM249*1,IFERROR(SUBSTITUTE(PIMExport!DM249,".",",")*1,PIMExport!DM249))</f>
        <v>4228</v>
      </c>
      <c r="DN251" s="47">
        <f>IFERROR(PIMExport!DN249*1,IFERROR(SUBSTITUTE(PIMExport!DN249,".",",")*1,PIMExport!DN249))</f>
        <v>0</v>
      </c>
      <c r="DO251" s="47">
        <f>IFERROR(PIMExport!DO249*1,IFERROR(SUBSTITUTE(PIMExport!DO249,".",",")*1,PIMExport!DO249))</f>
        <v>0</v>
      </c>
    </row>
    <row r="252" spans="1:119">
      <c r="A252" s="47" t="str">
        <f>IFERROR(PIMExport!A250*1,IFERROR(SUBSTITUTE(PIMExport!A250,".",",")*1,PIMExport!A250))</f>
        <v>MG07S05Z250_D</v>
      </c>
      <c r="B252" s="47" t="str">
        <f>IFERROR(PIMExport!B250*1,IFERROR(SUBSTITUTE(PIMExport!B250,".",",")*1,PIMExport!B250))</f>
        <v>BallScrew</v>
      </c>
      <c r="C252" s="47" t="str">
        <f>IFERROR(PIMExport!C250*1,IFERROR(SUBSTITUTE(PIMExport!C250,".",",")*1,PIMExport!C250))</f>
        <v>Prism Guide</v>
      </c>
      <c r="D252" s="47">
        <f>IFERROR(PIMExport!D250*1,IFERROR(SUBSTITUTE(PIMExport!D250,".",",")*1,PIMExport!D250))</f>
        <v>3280</v>
      </c>
      <c r="E252" s="47">
        <f>IFERROR(PIMExport!E250*1,IFERROR(SUBSTITUTE(PIMExport!E250,".",",")*1,PIMExport!E250))</f>
        <v>1.7</v>
      </c>
      <c r="F252" s="47">
        <f>IFERROR(PIMExport!F250*1,IFERROR(SUBSTITUTE(PIMExport!F250,".",",")*1,PIMExport!F250))</f>
        <v>3.58</v>
      </c>
      <c r="G252" s="47">
        <f>IFERROR(PIMExport!G250*1,IFERROR(SUBSTITUTE(PIMExport!G250,".",",")*1,PIMExport!G250))</f>
        <v>6.07</v>
      </c>
      <c r="H252" s="47">
        <f>IFERROR(PIMExport!H250*1,IFERROR(SUBSTITUTE(PIMExport!H250,".",",")*1,PIMExport!H250))</f>
        <v>0.82</v>
      </c>
      <c r="I252" s="47">
        <f>IFERROR(PIMExport!I250*1,IFERROR(SUBSTITUTE(PIMExport!I250,".",",")*1,PIMExport!I250))</f>
        <v>250</v>
      </c>
      <c r="J252" s="47">
        <f>IFERROR(PIMExport!J250*1,IFERROR(SUBSTITUTE(PIMExport!J250,".",",")*1,PIMExport!J250))</f>
        <v>66</v>
      </c>
      <c r="K252" s="47">
        <f>IFERROR(PIMExport!K250*1,IFERROR(SUBSTITUTE(PIMExport!K250,".",",")*1,PIMExport!K250))</f>
        <v>55</v>
      </c>
      <c r="L252" s="47">
        <f>IFERROR(PIMExport!L250*1,IFERROR(SUBSTITUTE(PIMExport!L250,".",",")*1,PIMExport!L250))</f>
        <v>1.63E-4</v>
      </c>
      <c r="M252" s="47">
        <f>IFERROR(PIMExport!M250*1,IFERROR(SUBSTITUTE(PIMExport!M250,".",",")*1,PIMExport!M250))</f>
        <v>0.9</v>
      </c>
      <c r="N252" s="47">
        <f>IFERROR(PIMExport!N250*1,IFERROR(SUBSTITUTE(PIMExport!N250,".",",")*1,PIMExport!N250))</f>
        <v>99999</v>
      </c>
      <c r="O252" s="47">
        <f>IFERROR(PIMExport!O250*1,IFERROR(SUBSTITUTE(PIMExport!O250,".",",")*1,PIMExport!O250))</f>
        <v>99999</v>
      </c>
      <c r="P252" s="47">
        <f>IFERROR(PIMExport!P250*1,IFERROR(SUBSTITUTE(PIMExport!P250,".",",")*1,PIMExport!P250))</f>
        <v>500</v>
      </c>
      <c r="Q252" s="47">
        <f>IFERROR(PIMExport!Q250*1,IFERROR(SUBSTITUTE(PIMExport!Q250,".",",")*1,PIMExport!Q250))</f>
        <v>0.15</v>
      </c>
      <c r="R252" s="47">
        <f>IFERROR(PIMExport!R250*1,IFERROR(SUBSTITUTE(PIMExport!R250,".",",")*1,PIMExport!R250))</f>
        <v>0.15</v>
      </c>
      <c r="S252" s="47">
        <f>IFERROR(PIMExport!S250*1,IFERROR(SUBSTITUTE(PIMExport!S250,".",",")*1,PIMExport!S250))</f>
        <v>0.15</v>
      </c>
      <c r="T252" s="47">
        <f>IFERROR(PIMExport!T250*1,IFERROR(SUBSTITUTE(PIMExport!T250,".",",")*1,PIMExport!T250))</f>
        <v>40</v>
      </c>
      <c r="U252" s="47">
        <f>IFERROR(PIMExport!U250*1,IFERROR(SUBSTITUTE(PIMExport!U250,".",",")*1,PIMExport!U250))</f>
        <v>0.21213000000000001</v>
      </c>
      <c r="V252" s="47">
        <f>IFERROR(PIMExport!V250*1,IFERROR(SUBSTITUTE(PIMExport!V250,".",",")*1,PIMExport!V250))</f>
        <v>0</v>
      </c>
      <c r="W252" s="47">
        <f>IFERROR(PIMExport!W250*1,IFERROR(SUBSTITUTE(PIMExport!W250,".",",")*1,PIMExport!W250))</f>
        <v>0</v>
      </c>
      <c r="X252" s="47">
        <f>IFERROR(PIMExport!X250*1,IFERROR(SUBSTITUTE(PIMExport!X250,".",",")*1,PIMExport!X250))</f>
        <v>0</v>
      </c>
      <c r="Y252" s="47">
        <f>IFERROR(PIMExport!Y250*1,IFERROR(SUBSTITUTE(PIMExport!Y250,".",",")*1,PIMExport!Y250))</f>
        <v>2500</v>
      </c>
      <c r="Z252" s="47">
        <f>IFERROR(PIMExport!Z250*1,IFERROR(SUBSTITUTE(PIMExport!Z250,".",",")*1,PIMExport!Z250))</f>
        <v>0</v>
      </c>
      <c r="AA252" s="47">
        <f>IFERROR(PIMExport!AA250*1,IFERROR(SUBSTITUTE(PIMExport!AA250,".",",")*1,PIMExport!AA250))</f>
        <v>0</v>
      </c>
      <c r="AB252" s="47">
        <f>IFERROR(PIMExport!AB250*1,IFERROR(SUBSTITUTE(PIMExport!AB250,".",",")*1,PIMExport!AB250))</f>
        <v>0</v>
      </c>
      <c r="AC252" s="47">
        <f>IFERROR(PIMExport!AC250*1,IFERROR(SUBSTITUTE(PIMExport!AC250,".",",")*1,PIMExport!AC250))</f>
        <v>0</v>
      </c>
      <c r="AD252" s="47">
        <f>IFERROR(PIMExport!AD250*1,IFERROR(SUBSTITUTE(PIMExport!AD250,".",",")*1,PIMExport!AD250))</f>
        <v>0</v>
      </c>
      <c r="AE252" s="47">
        <f>IFERROR(PIMExport!AE250*1,IFERROR(SUBSTITUTE(PIMExport!AE250,".",",")*1,PIMExport!AE250))</f>
        <v>1485</v>
      </c>
      <c r="AF252" s="47">
        <f>IFERROR(PIMExport!AF250*1,IFERROR(SUBSTITUTE(PIMExport!AF250,".",",")*1,PIMExport!AF250))</f>
        <v>1485</v>
      </c>
      <c r="AG252" s="47">
        <f>IFERROR(PIMExport!AG250*1,IFERROR(SUBSTITUTE(PIMExport!AG250,".",",")*1,PIMExport!AG250))</f>
        <v>49</v>
      </c>
      <c r="AH252" s="47">
        <f>IFERROR(PIMExport!AH250*1,IFERROR(SUBSTITUTE(PIMExport!AH250,".",",")*1,PIMExport!AH250))</f>
        <v>0</v>
      </c>
      <c r="AI252" s="47">
        <f>IFERROR(PIMExport!AI250*1,IFERROR(SUBSTITUTE(PIMExport!AI250,".",",")*1,PIMExport!AI250))</f>
        <v>0</v>
      </c>
      <c r="AJ252" s="47">
        <f>IFERROR(PIMExport!AJ250*1,IFERROR(SUBSTITUTE(PIMExport!AJ250,".",",")*1,PIMExport!AJ250))</f>
        <v>1.1140000000000001</v>
      </c>
      <c r="AK252" s="47">
        <f>IFERROR(PIMExport!AK250*1,IFERROR(SUBSTITUTE(PIMExport!AK250,".",",")*1,PIMExport!AK250))</f>
        <v>1.1140000000000001</v>
      </c>
      <c r="AL252" s="47">
        <f>IFERROR(PIMExport!AL250*1,IFERROR(SUBSTITUTE(PIMExport!AL250,".",",")*1,PIMExport!AL250))</f>
        <v>0.42</v>
      </c>
      <c r="AM252" s="47">
        <f>IFERROR(PIMExport!AM250*1,IFERROR(SUBSTITUTE(PIMExport!AM250,".",",")*1,PIMExport!AM250))</f>
        <v>8</v>
      </c>
      <c r="AN252" s="47">
        <f>IFERROR(PIMExport!AN250*1,IFERROR(SUBSTITUTE(PIMExport!AN250,".",",")*1,PIMExport!AN250))</f>
        <v>2</v>
      </c>
      <c r="AO252" s="47">
        <f>IFERROR(PIMExport!AO250*1,IFERROR(SUBSTITUTE(PIMExport!AO250,".",",")*1,PIMExport!AO250))</f>
        <v>14300</v>
      </c>
      <c r="AP252" s="47">
        <f>IFERROR(PIMExport!AP250*1,IFERROR(SUBSTITUTE(PIMExport!AP250,".",",")*1,PIMExport!AP250))</f>
        <v>0</v>
      </c>
      <c r="AQ252" s="47">
        <f>IFERROR(PIMExport!AQ250*1,IFERROR(SUBSTITUTE(PIMExport!AQ250,".",",")*1,PIMExport!AQ250))</f>
        <v>0</v>
      </c>
      <c r="AR252" s="47">
        <f>IFERROR(PIMExport!AR250*1,IFERROR(SUBSTITUTE(PIMExport!AR250,".",",")*1,PIMExport!AR250))</f>
        <v>0</v>
      </c>
      <c r="AS252" s="47">
        <f>IFERROR(PIMExport!AS250*1,IFERROR(SUBSTITUTE(PIMExport!AS250,".",",")*1,PIMExport!AS250))</f>
        <v>0</v>
      </c>
      <c r="AT252" s="47">
        <f>IFERROR(PIMExport!AT250*1,IFERROR(SUBSTITUTE(PIMExport!AT250,".",",")*1,PIMExport!AT250))</f>
        <v>0</v>
      </c>
      <c r="AU252" s="47">
        <f>IFERROR(PIMExport!AU250*1,IFERROR(SUBSTITUTE(PIMExport!AU250,".",",")*1,PIMExport!AU250))</f>
        <v>0</v>
      </c>
      <c r="AV252" s="47">
        <f>IFERROR(PIMExport!AV250*1,IFERROR(SUBSTITUTE(PIMExport!AV250,".",",")*1,PIMExport!AV250))</f>
        <v>0</v>
      </c>
      <c r="AW252" s="47">
        <f>IFERROR(PIMExport!AW250*1,IFERROR(SUBSTITUTE(PIMExport!AW250,".",",")*1,PIMExport!AW250))</f>
        <v>0</v>
      </c>
      <c r="AX252" s="47">
        <f>IFERROR(PIMExport!AX250*1,IFERROR(SUBSTITUTE(PIMExport!AX250,".",",")*1,PIMExport!AX250))</f>
        <v>0</v>
      </c>
      <c r="AY252" s="47">
        <f>IFERROR(PIMExport!AY250*1,IFERROR(SUBSTITUTE(PIMExport!AY250,".",",")*1,PIMExport!AY250))</f>
        <v>0</v>
      </c>
      <c r="AZ252" s="47">
        <f>IFERROR(PIMExport!AZ250*1,IFERROR(SUBSTITUTE(PIMExport!AZ250,".",",")*1,PIMExport!AZ250))</f>
        <v>14000</v>
      </c>
      <c r="BA252" s="47">
        <f>IFERROR(PIMExport!BA250*1,IFERROR(SUBSTITUTE(PIMExport!BA250,".",",")*1,PIMExport!BA250))</f>
        <v>0</v>
      </c>
      <c r="BB252" s="47">
        <f>IFERROR(PIMExport!BB250*1,IFERROR(SUBSTITUTE(PIMExport!BB250,".",",")*1,PIMExport!BB250))</f>
        <v>0</v>
      </c>
      <c r="BC252" s="47">
        <f>IFERROR(PIMExport!BC250*1,IFERROR(SUBSTITUTE(PIMExport!BC250,".",",")*1,PIMExport!BC250))</f>
        <v>0</v>
      </c>
      <c r="BD252" s="47">
        <f>IFERROR(PIMExport!BD250*1,IFERROR(SUBSTITUTE(PIMExport!BD250,".",",")*1,PIMExport!BD250))</f>
        <v>0</v>
      </c>
      <c r="BE252" s="47">
        <f>IFERROR(PIMExport!BE250*1,IFERROR(SUBSTITUTE(PIMExport!BE250,".",",")*1,PIMExport!BE250))</f>
        <v>0</v>
      </c>
      <c r="BF252" s="47">
        <f>IFERROR(PIMExport!BF250*1,IFERROR(SUBSTITUTE(PIMExport!BF250,".",",")*1,PIMExport!BF250))</f>
        <v>75</v>
      </c>
      <c r="BG252" s="47">
        <f>IFERROR(PIMExport!BG250*1,IFERROR(SUBSTITUTE(PIMExport!BG250,".",",")*1,PIMExport!BG250))</f>
        <v>470</v>
      </c>
      <c r="BH252" s="47">
        <f>IFERROR(PIMExport!BH250*1,IFERROR(SUBSTITUTE(PIMExport!BH250,".",",")*1,PIMExport!BH250))</f>
        <v>0</v>
      </c>
      <c r="BI252" s="47">
        <f>IFERROR(PIMExport!BI250*1,IFERROR(SUBSTITUTE(PIMExport!BI250,".",",")*1,PIMExport!BI250))</f>
        <v>0</v>
      </c>
      <c r="BJ252" s="47">
        <f>IFERROR(PIMExport!BJ250*1,IFERROR(SUBSTITUTE(PIMExport!BJ250,".",",")*1,PIMExport!BJ250))</f>
        <v>0</v>
      </c>
      <c r="BK252" s="47">
        <f>IFERROR(PIMExport!BK250*1,IFERROR(SUBSTITUTE(PIMExport!BK250,".",",")*1,PIMExport!BK250))</f>
        <v>0</v>
      </c>
      <c r="BL252" s="47">
        <f>IFERROR(PIMExport!BL250*1,IFERROR(SUBSTITUTE(PIMExport!BL250,".",",")*1,PIMExport!BL250))</f>
        <v>0</v>
      </c>
      <c r="BM252" s="47">
        <f>IFERROR(PIMExport!BM250*1,IFERROR(SUBSTITUTE(PIMExport!BM250,".",",")*1,PIMExport!BM250))</f>
        <v>0</v>
      </c>
      <c r="BN252" s="47">
        <f>IFERROR(PIMExport!BN250*1,IFERROR(SUBSTITUTE(PIMExport!BN250,".",",")*1,PIMExport!BN250))</f>
        <v>0</v>
      </c>
      <c r="BO252" s="47">
        <f>IFERROR(PIMExport!BO250*1,IFERROR(SUBSTITUTE(PIMExport!BO250,".",",")*1,PIMExport!BO250))</f>
        <v>0</v>
      </c>
      <c r="BP252" s="47">
        <f>IFERROR(PIMExport!BP250*1,IFERROR(SUBSTITUTE(PIMExport!BP250,".",",")*1,PIMExport!BP250))</f>
        <v>0</v>
      </c>
      <c r="BQ252" s="47">
        <f>IFERROR(PIMExport!BQ250*1,IFERROR(SUBSTITUTE(PIMExport!BQ250,".",",")*1,PIMExport!BQ250))</f>
        <v>0</v>
      </c>
      <c r="BR252" s="47">
        <f>IFERROR(PIMExport!BR250*1,IFERROR(SUBSTITUTE(PIMExport!BR250,".",",")*1,PIMExport!BR250))</f>
        <v>0</v>
      </c>
      <c r="BS252" s="47">
        <f>IFERROR(PIMExport!BS250*1,IFERROR(SUBSTITUTE(PIMExport!BS250,".",",")*1,PIMExport!BS250))</f>
        <v>0</v>
      </c>
      <c r="BT252" s="47">
        <f>IFERROR(PIMExport!BT250*1,IFERROR(SUBSTITUTE(PIMExport!BT250,".",",")*1,PIMExport!BT250))</f>
        <v>0</v>
      </c>
      <c r="BU252" s="47">
        <f>IFERROR(PIMExport!BU250*1,IFERROR(SUBSTITUTE(PIMExport!BU250,".",",")*1,PIMExport!BU250))</f>
        <v>0</v>
      </c>
      <c r="BV252" s="47">
        <f>IFERROR(PIMExport!BV250*1,IFERROR(SUBSTITUTE(PIMExport!BV250,".",",")*1,PIMExport!BV250))</f>
        <v>0</v>
      </c>
      <c r="BW252" s="47">
        <f>IFERROR(PIMExport!BW250*1,IFERROR(SUBSTITUTE(PIMExport!BW250,".",",")*1,PIMExport!BW250))</f>
        <v>0</v>
      </c>
      <c r="BX252" s="47">
        <f>IFERROR(PIMExport!BX250*1,IFERROR(SUBSTITUTE(PIMExport!BX250,".",",")*1,PIMExport!BX250))</f>
        <v>0</v>
      </c>
      <c r="BY252" s="47">
        <f>IFERROR(PIMExport!BY250*1,IFERROR(SUBSTITUTE(PIMExport!BY250,".",",")*1,PIMExport!BY250))</f>
        <v>0</v>
      </c>
      <c r="BZ252" s="47">
        <f>IFERROR(PIMExport!BZ250*1,IFERROR(SUBSTITUTE(PIMExport!BZ250,".",",")*1,PIMExport!BZ250))</f>
        <v>0</v>
      </c>
      <c r="CA252" s="47">
        <f>IFERROR(PIMExport!CA250*1,IFERROR(SUBSTITUTE(PIMExport!CA250,".",",")*1,PIMExport!CA250))</f>
        <v>0</v>
      </c>
      <c r="CB252" s="47">
        <f>IFERROR(PIMExport!CB250*1,IFERROR(SUBSTITUTE(PIMExport!CB250,".",",")*1,PIMExport!CB250))</f>
        <v>0</v>
      </c>
      <c r="CC252" s="47">
        <f>IFERROR(PIMExport!CC250*1,IFERROR(SUBSTITUTE(PIMExport!CC250,".",",")*1,PIMExport!CC250))</f>
        <v>0</v>
      </c>
      <c r="CD252" s="47">
        <f>IFERROR(PIMExport!CD250*1,IFERROR(SUBSTITUTE(PIMExport!CD250,".",",")*1,PIMExport!CD250))</f>
        <v>0</v>
      </c>
      <c r="CE252" s="47">
        <f>IFERROR(PIMExport!CE250*1,IFERROR(SUBSTITUTE(PIMExport!CE250,".",",")*1,PIMExport!CE250))</f>
        <v>0</v>
      </c>
      <c r="CF252" s="47">
        <f>IFERROR(PIMExport!CF250*1,IFERROR(SUBSTITUTE(PIMExport!CF250,".",",")*1,PIMExport!CF250))</f>
        <v>0</v>
      </c>
      <c r="CG252" s="47">
        <f>IFERROR(PIMExport!CG250*1,IFERROR(SUBSTITUTE(PIMExport!CG250,".",",")*1,PIMExport!CG250))</f>
        <v>0</v>
      </c>
      <c r="CH252" s="47">
        <f>IFERROR(PIMExport!CH250*1,IFERROR(SUBSTITUTE(PIMExport!CH250,".",",")*1,PIMExport!CH250))</f>
        <v>0</v>
      </c>
      <c r="CI252" s="47">
        <f>IFERROR(PIMExport!CI250*1,IFERROR(SUBSTITUTE(PIMExport!CI250,".",",")*1,PIMExport!CI250))</f>
        <v>0</v>
      </c>
      <c r="CJ252" s="47">
        <f>IFERROR(PIMExport!CJ250*1,IFERROR(SUBSTITUTE(PIMExport!CJ250,".",",")*1,PIMExport!CJ250))</f>
        <v>0</v>
      </c>
      <c r="CK252" s="47">
        <f>IFERROR(PIMExport!CK250*1,IFERROR(SUBSTITUTE(PIMExport!CK250,".",",")*1,PIMExport!CK250))</f>
        <v>0</v>
      </c>
      <c r="CL252" s="47">
        <f>IFERROR(PIMExport!CL250*1,IFERROR(SUBSTITUTE(PIMExport!CL250,".",",")*1,PIMExport!CL250))</f>
        <v>0</v>
      </c>
      <c r="CM252" s="47">
        <f>IFERROR(PIMExport!CM250*1,IFERROR(SUBSTITUTE(PIMExport!CM250,".",",")*1,PIMExport!CM250))</f>
        <v>0</v>
      </c>
      <c r="CN252" s="47">
        <f>IFERROR(PIMExport!CN250*1,IFERROR(SUBSTITUTE(PIMExport!CN250,".",",")*1,PIMExport!CN250))</f>
        <v>0</v>
      </c>
      <c r="CO252" s="47">
        <f>IFERROR(PIMExport!CO250*1,IFERROR(SUBSTITUTE(PIMExport!CO250,".",",")*1,PIMExport!CO250))</f>
        <v>0</v>
      </c>
      <c r="CP252" s="47">
        <f>IFERROR(PIMExport!CP250*1,IFERROR(SUBSTITUTE(PIMExport!CP250,".",",")*1,PIMExport!CP250))</f>
        <v>0</v>
      </c>
      <c r="CQ252" s="47">
        <f>IFERROR(PIMExport!CQ250*1,IFERROR(SUBSTITUTE(PIMExport!CQ250,".",",")*1,PIMExport!CQ250))</f>
        <v>0</v>
      </c>
      <c r="CR252" s="47">
        <f>IFERROR(PIMExport!CR250*1,IFERROR(SUBSTITUTE(PIMExport!CR250,".",",")*1,PIMExport!CR250))</f>
        <v>0</v>
      </c>
      <c r="CS252" s="47">
        <f>IFERROR(PIMExport!CS250*1,IFERROR(SUBSTITUTE(PIMExport!CS250,".",",")*1,PIMExport!CS250))</f>
        <v>0</v>
      </c>
      <c r="CT252" s="47">
        <f>IFERROR(PIMExport!CT250*1,IFERROR(SUBSTITUTE(PIMExport!CT250,".",",")*1,PIMExport!CT250))</f>
        <v>0</v>
      </c>
      <c r="CU252" s="47">
        <f>IFERROR(PIMExport!CU250*1,IFERROR(SUBSTITUTE(PIMExport!CU250,".",",")*1,PIMExport!CU250))</f>
        <v>5</v>
      </c>
      <c r="CV252" s="47">
        <f>IFERROR(PIMExport!CV250*1,IFERROR(SUBSTITUTE(PIMExport!CV250,".",",")*1,PIMExport!CV250))</f>
        <v>10400</v>
      </c>
      <c r="CW252" s="47">
        <f>IFERROR(PIMExport!CW250*1,IFERROR(SUBSTITUTE(PIMExport!CW250,".",",")*1,PIMExport!CW250))</f>
        <v>1.6000000000000001E-4</v>
      </c>
      <c r="CX252" s="47">
        <f>IFERROR(PIMExport!CX250*1,IFERROR(SUBSTITUTE(PIMExport!CX250,".",",")*1,PIMExport!CX250))</f>
        <v>0</v>
      </c>
      <c r="CY252" s="47">
        <f>IFERROR(PIMExport!CY250*1,IFERROR(SUBSTITUTE(PIMExport!CY250,".",",")*1,PIMExport!CY250))</f>
        <v>0</v>
      </c>
      <c r="CZ252" s="47">
        <f>IFERROR(PIMExport!CZ250*1,IFERROR(SUBSTITUTE(PIMExport!CZ250,".",",")*1,PIMExport!CZ250))</f>
        <v>14000</v>
      </c>
      <c r="DA252" s="47">
        <f>IFERROR(PIMExport!DA250*1,IFERROR(SUBSTITUTE(PIMExport!DA250,".",",")*1,PIMExport!DA250))</f>
        <v>300</v>
      </c>
      <c r="DB252" s="47">
        <f>IFERROR(PIMExport!DB250*1,IFERROR(SUBSTITUTE(PIMExport!DB250,".",",")*1,PIMExport!DB250))</f>
        <v>166</v>
      </c>
      <c r="DC252" s="47">
        <f>IFERROR(PIMExport!DC250*1,IFERROR(SUBSTITUTE(PIMExport!DC250,".",",")*1,PIMExport!DC250))</f>
        <v>17.43</v>
      </c>
      <c r="DD252" s="47">
        <f>IFERROR(PIMExport!DD250*1,IFERROR(SUBSTITUTE(PIMExport!DD250,".",",")*1,PIMExport!DD250))</f>
        <v>2</v>
      </c>
      <c r="DE252" s="47">
        <f>IFERROR(PIMExport!DE250*1,IFERROR(SUBSTITUTE(PIMExport!DE250,".",",")*1,PIMExport!DE250))</f>
        <v>0</v>
      </c>
      <c r="DF252" s="47">
        <f>IFERROR(PIMExport!DF250*1,IFERROR(SUBSTITUTE(PIMExport!DF250,".",",")*1,PIMExport!DF250))</f>
        <v>0</v>
      </c>
      <c r="DG252" s="47">
        <f>IFERROR(PIMExport!DG250*1,IFERROR(SUBSTITUTE(PIMExport!DG250,".",",")*1,PIMExport!DG250))</f>
        <v>0</v>
      </c>
      <c r="DH252" s="47" t="str">
        <f>IFERROR(PIMExport!DH250*1,IFERROR(SUBSTITUTE(PIMExport!DH250,".",",")*1,PIMExport!DH250))</f>
        <v>Equal to or better than 0.100 mm</v>
      </c>
      <c r="DI252" s="47">
        <f>IFERROR(PIMExport!DI250*1,IFERROR(SUBSTITUTE(PIMExport!DI250,".",",")*1,PIMExport!DI250))</f>
        <v>0</v>
      </c>
      <c r="DJ252" s="47" t="str">
        <f>IFERROR(PIMExport!DJ250*1,IFERROR(SUBSTITUTE(PIMExport!DJ250,".",",")*1,PIMExport!DJ250))</f>
        <v>86 x 75 mm</v>
      </c>
      <c r="DK252" s="47" t="str">
        <f>IFERROR(PIMExport!DK250*1,IFERROR(SUBSTITUTE(PIMExport!DK250,".",",")*1,PIMExport!DK250))</f>
        <v>20 mm</v>
      </c>
      <c r="DL252" s="47">
        <f>IFERROR(PIMExport!DL250*1,IFERROR(SUBSTITUTE(PIMExport!DL250,".",",")*1,PIMExport!DL250))</f>
        <v>468</v>
      </c>
      <c r="DM252" s="47">
        <f>IFERROR(PIMExport!DM250*1,IFERROR(SUBSTITUTE(PIMExport!DM250,".",",")*1,PIMExport!DM250))</f>
        <v>4470</v>
      </c>
      <c r="DN252" s="47">
        <f>IFERROR(PIMExport!DN250*1,IFERROR(SUBSTITUTE(PIMExport!DN250,".",",")*1,PIMExport!DN250))</f>
        <v>0</v>
      </c>
      <c r="DO252" s="47">
        <f>IFERROR(PIMExport!DO250*1,IFERROR(SUBSTITUTE(PIMExport!DO250,".",",")*1,PIMExport!DO250))</f>
        <v>0</v>
      </c>
    </row>
    <row r="253" spans="1:119">
      <c r="A253" s="47" t="str">
        <f>IFERROR(PIMExport!A251*1,IFERROR(SUBSTITUTE(PIMExport!A251,".",",")*1,PIMExport!A251))</f>
        <v>MG07S05Z250_S</v>
      </c>
      <c r="B253" s="47" t="str">
        <f>IFERROR(PIMExport!B251*1,IFERROR(SUBSTITUTE(PIMExport!B251,".",",")*1,PIMExport!B251))</f>
        <v>BallScrew</v>
      </c>
      <c r="C253" s="47" t="str">
        <f>IFERROR(PIMExport!C251*1,IFERROR(SUBSTITUTE(PIMExport!C251,".",",")*1,PIMExport!C251))</f>
        <v>Prism Guide</v>
      </c>
      <c r="D253" s="47">
        <f>IFERROR(PIMExport!D251*1,IFERROR(SUBSTITUTE(PIMExport!D251,".",",")*1,PIMExport!D251))</f>
        <v>3412</v>
      </c>
      <c r="E253" s="47">
        <f>IFERROR(PIMExport!E251*1,IFERROR(SUBSTITUTE(PIMExport!E251,".",",")*1,PIMExport!E251))</f>
        <v>1.7</v>
      </c>
      <c r="F253" s="47">
        <f>IFERROR(PIMExport!F251*1,IFERROR(SUBSTITUTE(PIMExport!F251,".",",")*1,PIMExport!F251))</f>
        <v>1.7</v>
      </c>
      <c r="G253" s="47">
        <f>IFERROR(PIMExport!G251*1,IFERROR(SUBSTITUTE(PIMExport!G251,".",",")*1,PIMExport!G251))</f>
        <v>6.07</v>
      </c>
      <c r="H253" s="47">
        <f>IFERROR(PIMExport!H251*1,IFERROR(SUBSTITUTE(PIMExport!H251,".",",")*1,PIMExport!H251))</f>
        <v>0.82</v>
      </c>
      <c r="I253" s="47">
        <f>IFERROR(PIMExport!I251*1,IFERROR(SUBSTITUTE(PIMExport!I251,".",",")*1,PIMExport!I251))</f>
        <v>250</v>
      </c>
      <c r="J253" s="47">
        <f>IFERROR(PIMExport!J251*1,IFERROR(SUBSTITUTE(PIMExport!J251,".",",")*1,PIMExport!J251))</f>
        <v>66</v>
      </c>
      <c r="K253" s="47">
        <f>IFERROR(PIMExport!K251*1,IFERROR(SUBSTITUTE(PIMExport!K251,".",",")*1,PIMExport!K251))</f>
        <v>55</v>
      </c>
      <c r="L253" s="47">
        <f>IFERROR(PIMExport!L251*1,IFERROR(SUBSTITUTE(PIMExport!L251,".",",")*1,PIMExport!L251))</f>
        <v>1.63E-4</v>
      </c>
      <c r="M253" s="47">
        <f>IFERROR(PIMExport!M251*1,IFERROR(SUBSTITUTE(PIMExport!M251,".",",")*1,PIMExport!M251))</f>
        <v>0.9</v>
      </c>
      <c r="N253" s="47">
        <f>IFERROR(PIMExport!N251*1,IFERROR(SUBSTITUTE(PIMExport!N251,".",",")*1,PIMExport!N251))</f>
        <v>99999</v>
      </c>
      <c r="O253" s="47">
        <f>IFERROR(PIMExport!O251*1,IFERROR(SUBSTITUTE(PIMExport!O251,".",",")*1,PIMExport!O251))</f>
        <v>99999</v>
      </c>
      <c r="P253" s="47">
        <f>IFERROR(PIMExport!P251*1,IFERROR(SUBSTITUTE(PIMExport!P251,".",",")*1,PIMExport!P251))</f>
        <v>500</v>
      </c>
      <c r="Q253" s="47">
        <f>IFERROR(PIMExport!Q251*1,IFERROR(SUBSTITUTE(PIMExport!Q251,".",",")*1,PIMExport!Q251))</f>
        <v>0.15</v>
      </c>
      <c r="R253" s="47">
        <f>IFERROR(PIMExport!R251*1,IFERROR(SUBSTITUTE(PIMExport!R251,".",",")*1,PIMExport!R251))</f>
        <v>0.15</v>
      </c>
      <c r="S253" s="47">
        <f>IFERROR(PIMExport!S251*1,IFERROR(SUBSTITUTE(PIMExport!S251,".",",")*1,PIMExport!S251))</f>
        <v>0.15</v>
      </c>
      <c r="T253" s="47">
        <f>IFERROR(PIMExport!T251*1,IFERROR(SUBSTITUTE(PIMExport!T251,".",",")*1,PIMExport!T251))</f>
        <v>40</v>
      </c>
      <c r="U253" s="47">
        <f>IFERROR(PIMExport!U251*1,IFERROR(SUBSTITUTE(PIMExport!U251,".",",")*1,PIMExport!U251))</f>
        <v>0.21213000000000001</v>
      </c>
      <c r="V253" s="47">
        <f>IFERROR(PIMExport!V251*1,IFERROR(SUBSTITUTE(PIMExport!V251,".",",")*1,PIMExport!V251))</f>
        <v>0</v>
      </c>
      <c r="W253" s="47">
        <f>IFERROR(PIMExport!W251*1,IFERROR(SUBSTITUTE(PIMExport!W251,".",",")*1,PIMExport!W251))</f>
        <v>0</v>
      </c>
      <c r="X253" s="47">
        <f>IFERROR(PIMExport!X251*1,IFERROR(SUBSTITUTE(PIMExport!X251,".",",")*1,PIMExport!X251))</f>
        <v>0</v>
      </c>
      <c r="Y253" s="47">
        <f>IFERROR(PIMExport!Y251*1,IFERROR(SUBSTITUTE(PIMExport!Y251,".",",")*1,PIMExport!Y251))</f>
        <v>2500</v>
      </c>
      <c r="Z253" s="47">
        <f>IFERROR(PIMExport!Z251*1,IFERROR(SUBSTITUTE(PIMExport!Z251,".",",")*1,PIMExport!Z251))</f>
        <v>0</v>
      </c>
      <c r="AA253" s="47">
        <f>IFERROR(PIMExport!AA251*1,IFERROR(SUBSTITUTE(PIMExport!AA251,".",",")*1,PIMExport!AA251))</f>
        <v>0</v>
      </c>
      <c r="AB253" s="47">
        <f>IFERROR(PIMExport!AB251*1,IFERROR(SUBSTITUTE(PIMExport!AB251,".",",")*1,PIMExport!AB251))</f>
        <v>0</v>
      </c>
      <c r="AC253" s="47">
        <f>IFERROR(PIMExport!AC251*1,IFERROR(SUBSTITUTE(PIMExport!AC251,".",",")*1,PIMExport!AC251))</f>
        <v>0</v>
      </c>
      <c r="AD253" s="47">
        <f>IFERROR(PIMExport!AD251*1,IFERROR(SUBSTITUTE(PIMExport!AD251,".",",")*1,PIMExport!AD251))</f>
        <v>0</v>
      </c>
      <c r="AE253" s="47">
        <f>IFERROR(PIMExport!AE251*1,IFERROR(SUBSTITUTE(PIMExport!AE251,".",",")*1,PIMExport!AE251))</f>
        <v>1485</v>
      </c>
      <c r="AF253" s="47">
        <f>IFERROR(PIMExport!AF251*1,IFERROR(SUBSTITUTE(PIMExport!AF251,".",",")*1,PIMExport!AF251))</f>
        <v>1485</v>
      </c>
      <c r="AG253" s="47">
        <f>IFERROR(PIMExport!AG251*1,IFERROR(SUBSTITUTE(PIMExport!AG251,".",",")*1,PIMExport!AG251))</f>
        <v>49</v>
      </c>
      <c r="AH253" s="47">
        <f>IFERROR(PIMExport!AH251*1,IFERROR(SUBSTITUTE(PIMExport!AH251,".",",")*1,PIMExport!AH251))</f>
        <v>0</v>
      </c>
      <c r="AI253" s="47">
        <f>IFERROR(PIMExport!AI251*1,IFERROR(SUBSTITUTE(PIMExport!AI251,".",",")*1,PIMExport!AI251))</f>
        <v>0</v>
      </c>
      <c r="AJ253" s="47">
        <f>IFERROR(PIMExport!AJ251*1,IFERROR(SUBSTITUTE(PIMExport!AJ251,".",",")*1,PIMExport!AJ251))</f>
        <v>1.1140000000000001</v>
      </c>
      <c r="AK253" s="47">
        <f>IFERROR(PIMExport!AK251*1,IFERROR(SUBSTITUTE(PIMExport!AK251,".",",")*1,PIMExport!AK251))</f>
        <v>1.1140000000000001</v>
      </c>
      <c r="AL253" s="47">
        <f>IFERROR(PIMExport!AL251*1,IFERROR(SUBSTITUTE(PIMExport!AL251,".",",")*1,PIMExport!AL251))</f>
        <v>0.42</v>
      </c>
      <c r="AM253" s="47">
        <f>IFERROR(PIMExport!AM251*1,IFERROR(SUBSTITUTE(PIMExport!AM251,".",",")*1,PIMExport!AM251))</f>
        <v>8</v>
      </c>
      <c r="AN253" s="47">
        <f>IFERROR(PIMExport!AN251*1,IFERROR(SUBSTITUTE(PIMExport!AN251,".",",")*1,PIMExport!AN251))</f>
        <v>2</v>
      </c>
      <c r="AO253" s="47">
        <f>IFERROR(PIMExport!AO251*1,IFERROR(SUBSTITUTE(PIMExport!AO251,".",",")*1,PIMExport!AO251))</f>
        <v>14300</v>
      </c>
      <c r="AP253" s="47">
        <f>IFERROR(PIMExport!AP251*1,IFERROR(SUBSTITUTE(PIMExport!AP251,".",",")*1,PIMExport!AP251))</f>
        <v>0</v>
      </c>
      <c r="AQ253" s="47">
        <f>IFERROR(PIMExport!AQ251*1,IFERROR(SUBSTITUTE(PIMExport!AQ251,".",",")*1,PIMExport!AQ251))</f>
        <v>0</v>
      </c>
      <c r="AR253" s="47">
        <f>IFERROR(PIMExport!AR251*1,IFERROR(SUBSTITUTE(PIMExport!AR251,".",",")*1,PIMExport!AR251))</f>
        <v>0</v>
      </c>
      <c r="AS253" s="47">
        <f>IFERROR(PIMExport!AS251*1,IFERROR(SUBSTITUTE(PIMExport!AS251,".",",")*1,PIMExport!AS251))</f>
        <v>0</v>
      </c>
      <c r="AT253" s="47">
        <f>IFERROR(PIMExport!AT251*1,IFERROR(SUBSTITUTE(PIMExport!AT251,".",",")*1,PIMExport!AT251))</f>
        <v>0</v>
      </c>
      <c r="AU253" s="47">
        <f>IFERROR(PIMExport!AU251*1,IFERROR(SUBSTITUTE(PIMExport!AU251,".",",")*1,PIMExport!AU251))</f>
        <v>0</v>
      </c>
      <c r="AV253" s="47">
        <f>IFERROR(PIMExport!AV251*1,IFERROR(SUBSTITUTE(PIMExport!AV251,".",",")*1,PIMExport!AV251))</f>
        <v>0</v>
      </c>
      <c r="AW253" s="47">
        <f>IFERROR(PIMExport!AW251*1,IFERROR(SUBSTITUTE(PIMExport!AW251,".",",")*1,PIMExport!AW251))</f>
        <v>0</v>
      </c>
      <c r="AX253" s="47">
        <f>IFERROR(PIMExport!AX251*1,IFERROR(SUBSTITUTE(PIMExport!AX251,".",",")*1,PIMExport!AX251))</f>
        <v>0</v>
      </c>
      <c r="AY253" s="47">
        <f>IFERROR(PIMExport!AY251*1,IFERROR(SUBSTITUTE(PIMExport!AY251,".",",")*1,PIMExport!AY251))</f>
        <v>0</v>
      </c>
      <c r="AZ253" s="47">
        <f>IFERROR(PIMExport!AZ251*1,IFERROR(SUBSTITUTE(PIMExport!AZ251,".",",")*1,PIMExport!AZ251))</f>
        <v>14000</v>
      </c>
      <c r="BA253" s="47">
        <f>IFERROR(PIMExport!BA251*1,IFERROR(SUBSTITUTE(PIMExport!BA251,".",",")*1,PIMExport!BA251))</f>
        <v>0</v>
      </c>
      <c r="BB253" s="47">
        <f>IFERROR(PIMExport!BB251*1,IFERROR(SUBSTITUTE(PIMExport!BB251,".",",")*1,PIMExport!BB251))</f>
        <v>0</v>
      </c>
      <c r="BC253" s="47">
        <f>IFERROR(PIMExport!BC251*1,IFERROR(SUBSTITUTE(PIMExport!BC251,".",",")*1,PIMExport!BC251))</f>
        <v>0</v>
      </c>
      <c r="BD253" s="47">
        <f>IFERROR(PIMExport!BD251*1,IFERROR(SUBSTITUTE(PIMExport!BD251,".",",")*1,PIMExport!BD251))</f>
        <v>0</v>
      </c>
      <c r="BE253" s="47">
        <f>IFERROR(PIMExport!BE251*1,IFERROR(SUBSTITUTE(PIMExport!BE251,".",",")*1,PIMExport!BE251))</f>
        <v>0</v>
      </c>
      <c r="BF253" s="47">
        <f>IFERROR(PIMExport!BF251*1,IFERROR(SUBSTITUTE(PIMExport!BF251,".",",")*1,PIMExport!BF251))</f>
        <v>75</v>
      </c>
      <c r="BG253" s="47">
        <f>IFERROR(PIMExport!BG251*1,IFERROR(SUBSTITUTE(PIMExport!BG251,".",",")*1,PIMExport!BG251))</f>
        <v>338</v>
      </c>
      <c r="BH253" s="47">
        <f>IFERROR(PIMExport!BH251*1,IFERROR(SUBSTITUTE(PIMExport!BH251,".",",")*1,PIMExport!BH251))</f>
        <v>0</v>
      </c>
      <c r="BI253" s="47">
        <f>IFERROR(PIMExport!BI251*1,IFERROR(SUBSTITUTE(PIMExport!BI251,".",",")*1,PIMExport!BI251))</f>
        <v>0</v>
      </c>
      <c r="BJ253" s="47">
        <f>IFERROR(PIMExport!BJ251*1,IFERROR(SUBSTITUTE(PIMExport!BJ251,".",",")*1,PIMExport!BJ251))</f>
        <v>0</v>
      </c>
      <c r="BK253" s="47">
        <f>IFERROR(PIMExport!BK251*1,IFERROR(SUBSTITUTE(PIMExport!BK251,".",",")*1,PIMExport!BK251))</f>
        <v>0</v>
      </c>
      <c r="BL253" s="47">
        <f>IFERROR(PIMExport!BL251*1,IFERROR(SUBSTITUTE(PIMExport!BL251,".",",")*1,PIMExport!BL251))</f>
        <v>0</v>
      </c>
      <c r="BM253" s="47">
        <f>IFERROR(PIMExport!BM251*1,IFERROR(SUBSTITUTE(PIMExport!BM251,".",",")*1,PIMExport!BM251))</f>
        <v>0</v>
      </c>
      <c r="BN253" s="47">
        <f>IFERROR(PIMExport!BN251*1,IFERROR(SUBSTITUTE(PIMExport!BN251,".",",")*1,PIMExport!BN251))</f>
        <v>0</v>
      </c>
      <c r="BO253" s="47">
        <f>IFERROR(PIMExport!BO251*1,IFERROR(SUBSTITUTE(PIMExport!BO251,".",",")*1,PIMExport!BO251))</f>
        <v>0</v>
      </c>
      <c r="BP253" s="47">
        <f>IFERROR(PIMExport!BP251*1,IFERROR(SUBSTITUTE(PIMExport!BP251,".",",")*1,PIMExport!BP251))</f>
        <v>0</v>
      </c>
      <c r="BQ253" s="47">
        <f>IFERROR(PIMExport!BQ251*1,IFERROR(SUBSTITUTE(PIMExport!BQ251,".",",")*1,PIMExport!BQ251))</f>
        <v>0</v>
      </c>
      <c r="BR253" s="47">
        <f>IFERROR(PIMExport!BR251*1,IFERROR(SUBSTITUTE(PIMExport!BR251,".",",")*1,PIMExport!BR251))</f>
        <v>0</v>
      </c>
      <c r="BS253" s="47">
        <f>IFERROR(PIMExport!BS251*1,IFERROR(SUBSTITUTE(PIMExport!BS251,".",",")*1,PIMExport!BS251))</f>
        <v>0</v>
      </c>
      <c r="BT253" s="47">
        <f>IFERROR(PIMExport!BT251*1,IFERROR(SUBSTITUTE(PIMExport!BT251,".",",")*1,PIMExport!BT251))</f>
        <v>0</v>
      </c>
      <c r="BU253" s="47">
        <f>IFERROR(PIMExport!BU251*1,IFERROR(SUBSTITUTE(PIMExport!BU251,".",",")*1,PIMExport!BU251))</f>
        <v>0</v>
      </c>
      <c r="BV253" s="47">
        <f>IFERROR(PIMExport!BV251*1,IFERROR(SUBSTITUTE(PIMExport!BV251,".",",")*1,PIMExport!BV251))</f>
        <v>0</v>
      </c>
      <c r="BW253" s="47">
        <f>IFERROR(PIMExport!BW251*1,IFERROR(SUBSTITUTE(PIMExport!BW251,".",",")*1,PIMExport!BW251))</f>
        <v>0</v>
      </c>
      <c r="BX253" s="47">
        <f>IFERROR(PIMExport!BX251*1,IFERROR(SUBSTITUTE(PIMExport!BX251,".",",")*1,PIMExport!BX251))</f>
        <v>0</v>
      </c>
      <c r="BY253" s="47">
        <f>IFERROR(PIMExport!BY251*1,IFERROR(SUBSTITUTE(PIMExport!BY251,".",",")*1,PIMExport!BY251))</f>
        <v>0</v>
      </c>
      <c r="BZ253" s="47">
        <f>IFERROR(PIMExport!BZ251*1,IFERROR(SUBSTITUTE(PIMExport!BZ251,".",",")*1,PIMExport!BZ251))</f>
        <v>0</v>
      </c>
      <c r="CA253" s="47">
        <f>IFERROR(PIMExport!CA251*1,IFERROR(SUBSTITUTE(PIMExport!CA251,".",",")*1,PIMExport!CA251))</f>
        <v>0</v>
      </c>
      <c r="CB253" s="47">
        <f>IFERROR(PIMExport!CB251*1,IFERROR(SUBSTITUTE(PIMExport!CB251,".",",")*1,PIMExport!CB251))</f>
        <v>0</v>
      </c>
      <c r="CC253" s="47">
        <f>IFERROR(PIMExport!CC251*1,IFERROR(SUBSTITUTE(PIMExport!CC251,".",",")*1,PIMExport!CC251))</f>
        <v>0</v>
      </c>
      <c r="CD253" s="47">
        <f>IFERROR(PIMExport!CD251*1,IFERROR(SUBSTITUTE(PIMExport!CD251,".",",")*1,PIMExport!CD251))</f>
        <v>0</v>
      </c>
      <c r="CE253" s="47">
        <f>IFERROR(PIMExport!CE251*1,IFERROR(SUBSTITUTE(PIMExport!CE251,".",",")*1,PIMExport!CE251))</f>
        <v>0</v>
      </c>
      <c r="CF253" s="47">
        <f>IFERROR(PIMExport!CF251*1,IFERROR(SUBSTITUTE(PIMExport!CF251,".",",")*1,PIMExport!CF251))</f>
        <v>0</v>
      </c>
      <c r="CG253" s="47">
        <f>IFERROR(PIMExport!CG251*1,IFERROR(SUBSTITUTE(PIMExport!CG251,".",",")*1,PIMExport!CG251))</f>
        <v>0</v>
      </c>
      <c r="CH253" s="47">
        <f>IFERROR(PIMExport!CH251*1,IFERROR(SUBSTITUTE(PIMExport!CH251,".",",")*1,PIMExport!CH251))</f>
        <v>0</v>
      </c>
      <c r="CI253" s="47">
        <f>IFERROR(PIMExport!CI251*1,IFERROR(SUBSTITUTE(PIMExport!CI251,".",",")*1,PIMExport!CI251))</f>
        <v>0</v>
      </c>
      <c r="CJ253" s="47">
        <f>IFERROR(PIMExport!CJ251*1,IFERROR(SUBSTITUTE(PIMExport!CJ251,".",",")*1,PIMExport!CJ251))</f>
        <v>0</v>
      </c>
      <c r="CK253" s="47">
        <f>IFERROR(PIMExport!CK251*1,IFERROR(SUBSTITUTE(PIMExport!CK251,".",",")*1,PIMExport!CK251))</f>
        <v>0</v>
      </c>
      <c r="CL253" s="47">
        <f>IFERROR(PIMExport!CL251*1,IFERROR(SUBSTITUTE(PIMExport!CL251,".",",")*1,PIMExport!CL251))</f>
        <v>0</v>
      </c>
      <c r="CM253" s="47">
        <f>IFERROR(PIMExport!CM251*1,IFERROR(SUBSTITUTE(PIMExport!CM251,".",",")*1,PIMExport!CM251))</f>
        <v>0</v>
      </c>
      <c r="CN253" s="47">
        <f>IFERROR(PIMExport!CN251*1,IFERROR(SUBSTITUTE(PIMExport!CN251,".",",")*1,PIMExport!CN251))</f>
        <v>0</v>
      </c>
      <c r="CO253" s="47">
        <f>IFERROR(PIMExport!CO251*1,IFERROR(SUBSTITUTE(PIMExport!CO251,".",",")*1,PIMExport!CO251))</f>
        <v>0</v>
      </c>
      <c r="CP253" s="47">
        <f>IFERROR(PIMExport!CP251*1,IFERROR(SUBSTITUTE(PIMExport!CP251,".",",")*1,PIMExport!CP251))</f>
        <v>0</v>
      </c>
      <c r="CQ253" s="47">
        <f>IFERROR(PIMExport!CQ251*1,IFERROR(SUBSTITUTE(PIMExport!CQ251,".",",")*1,PIMExport!CQ251))</f>
        <v>0</v>
      </c>
      <c r="CR253" s="47">
        <f>IFERROR(PIMExport!CR251*1,IFERROR(SUBSTITUTE(PIMExport!CR251,".",",")*1,PIMExport!CR251))</f>
        <v>0</v>
      </c>
      <c r="CS253" s="47">
        <f>IFERROR(PIMExport!CS251*1,IFERROR(SUBSTITUTE(PIMExport!CS251,".",",")*1,PIMExport!CS251))</f>
        <v>0</v>
      </c>
      <c r="CT253" s="47">
        <f>IFERROR(PIMExport!CT251*1,IFERROR(SUBSTITUTE(PIMExport!CT251,".",",")*1,PIMExport!CT251))</f>
        <v>0</v>
      </c>
      <c r="CU253" s="47">
        <f>IFERROR(PIMExport!CU251*1,IFERROR(SUBSTITUTE(PIMExport!CU251,".",",")*1,PIMExport!CU251))</f>
        <v>5</v>
      </c>
      <c r="CV253" s="47">
        <f>IFERROR(PIMExport!CV251*1,IFERROR(SUBSTITUTE(PIMExport!CV251,".",",")*1,PIMExport!CV251))</f>
        <v>10400</v>
      </c>
      <c r="CW253" s="47">
        <f>IFERROR(PIMExport!CW251*1,IFERROR(SUBSTITUTE(PIMExport!CW251,".",",")*1,PIMExport!CW251))</f>
        <v>1.6000000000000001E-4</v>
      </c>
      <c r="CX253" s="47">
        <f>IFERROR(PIMExport!CX251*1,IFERROR(SUBSTITUTE(PIMExport!CX251,".",",")*1,PIMExport!CX251))</f>
        <v>0</v>
      </c>
      <c r="CY253" s="47">
        <f>IFERROR(PIMExport!CY251*1,IFERROR(SUBSTITUTE(PIMExport!CY251,".",",")*1,PIMExport!CY251))</f>
        <v>0</v>
      </c>
      <c r="CZ253" s="47">
        <f>IFERROR(PIMExport!CZ251*1,IFERROR(SUBSTITUTE(PIMExport!CZ251,".",",")*1,PIMExport!CZ251))</f>
        <v>14000</v>
      </c>
      <c r="DA253" s="47">
        <f>IFERROR(PIMExport!DA251*1,IFERROR(SUBSTITUTE(PIMExport!DA251,".",",")*1,PIMExport!DA251))</f>
        <v>300</v>
      </c>
      <c r="DB253" s="47">
        <f>IFERROR(PIMExport!DB251*1,IFERROR(SUBSTITUTE(PIMExport!DB251,".",",")*1,PIMExport!DB251))</f>
        <v>166</v>
      </c>
      <c r="DC253" s="47">
        <f>IFERROR(PIMExport!DC251*1,IFERROR(SUBSTITUTE(PIMExport!DC251,".",",")*1,PIMExport!DC251))</f>
        <v>17.43</v>
      </c>
      <c r="DD253" s="47">
        <f>IFERROR(PIMExport!DD251*1,IFERROR(SUBSTITUTE(PIMExport!DD251,".",",")*1,PIMExport!DD251))</f>
        <v>1</v>
      </c>
      <c r="DE253" s="47">
        <f>IFERROR(PIMExport!DE251*1,IFERROR(SUBSTITUTE(PIMExport!DE251,".",",")*1,PIMExport!DE251))</f>
        <v>0</v>
      </c>
      <c r="DF253" s="47">
        <f>IFERROR(PIMExport!DF251*1,IFERROR(SUBSTITUTE(PIMExport!DF251,".",",")*1,PIMExport!DF251))</f>
        <v>0</v>
      </c>
      <c r="DG253" s="47">
        <f>IFERROR(PIMExport!DG251*1,IFERROR(SUBSTITUTE(PIMExport!DG251,".",",")*1,PIMExport!DG251))</f>
        <v>0</v>
      </c>
      <c r="DH253" s="47" t="str">
        <f>IFERROR(PIMExport!DH251*1,IFERROR(SUBSTITUTE(PIMExport!DH251,".",",")*1,PIMExport!DH251))</f>
        <v>Equal to or better than 0.100 mm</v>
      </c>
      <c r="DI253" s="47">
        <f>IFERROR(PIMExport!DI251*1,IFERROR(SUBSTITUTE(PIMExport!DI251,".",",")*1,PIMExport!DI251))</f>
        <v>0</v>
      </c>
      <c r="DJ253" s="47" t="str">
        <f>IFERROR(PIMExport!DJ251*1,IFERROR(SUBSTITUTE(PIMExport!DJ251,".",",")*1,PIMExport!DJ251))</f>
        <v>86 x 75 mm</v>
      </c>
      <c r="DK253" s="47" t="str">
        <f>IFERROR(PIMExport!DK251*1,IFERROR(SUBSTITUTE(PIMExport!DK251,".",",")*1,PIMExport!DK251))</f>
        <v>20 mm</v>
      </c>
      <c r="DL253" s="47">
        <f>IFERROR(PIMExport!DL251*1,IFERROR(SUBSTITUTE(PIMExport!DL251,".",",")*1,PIMExport!DL251))</f>
        <v>468</v>
      </c>
      <c r="DM253" s="47">
        <f>IFERROR(PIMExport!DM251*1,IFERROR(SUBSTITUTE(PIMExport!DM251,".",",")*1,PIMExport!DM251))</f>
        <v>4338</v>
      </c>
      <c r="DN253" s="47">
        <f>IFERROR(PIMExport!DN251*1,IFERROR(SUBSTITUTE(PIMExport!DN251,".",",")*1,PIMExport!DN251))</f>
        <v>0</v>
      </c>
      <c r="DO253" s="47">
        <f>IFERROR(PIMExport!DO251*1,IFERROR(SUBSTITUTE(PIMExport!DO251,".",",")*1,PIMExport!DO251))</f>
        <v>0</v>
      </c>
    </row>
    <row r="254" spans="1:119">
      <c r="A254" s="47" t="str">
        <f>IFERROR(PIMExport!A252*1,IFERROR(SUBSTITUTE(PIMExport!A252,".",",")*1,PIMExport!A252))</f>
        <v>MG07S05Z250_X</v>
      </c>
      <c r="B254" s="47" t="str">
        <f>IFERROR(PIMExport!B252*1,IFERROR(SUBSTITUTE(PIMExport!B252,".",",")*1,PIMExport!B252))</f>
        <v>BallScrew</v>
      </c>
      <c r="C254" s="47" t="str">
        <f>IFERROR(PIMExport!C252*1,IFERROR(SUBSTITUTE(PIMExport!C252,".",",")*1,PIMExport!C252))</f>
        <v>Prism Guide</v>
      </c>
      <c r="D254" s="47">
        <f>IFERROR(PIMExport!D252*1,IFERROR(SUBSTITUTE(PIMExport!D252,".",",")*1,PIMExport!D252))</f>
        <v>3522</v>
      </c>
      <c r="E254" s="47">
        <f>IFERROR(PIMExport!E252*1,IFERROR(SUBSTITUTE(PIMExport!E252,".",",")*1,PIMExport!E252))</f>
        <v>1.7</v>
      </c>
      <c r="F254" s="47">
        <f>IFERROR(PIMExport!F252*1,IFERROR(SUBSTITUTE(PIMExport!F252,".",",")*1,PIMExport!F252))</f>
        <v>0</v>
      </c>
      <c r="G254" s="47">
        <f>IFERROR(PIMExport!G252*1,IFERROR(SUBSTITUTE(PIMExport!G252,".",",")*1,PIMExport!G252))</f>
        <v>6.07</v>
      </c>
      <c r="H254" s="47">
        <f>IFERROR(PIMExport!H252*1,IFERROR(SUBSTITUTE(PIMExport!H252,".",",")*1,PIMExport!H252))</f>
        <v>0.82</v>
      </c>
      <c r="I254" s="47">
        <f>IFERROR(PIMExport!I252*1,IFERROR(SUBSTITUTE(PIMExport!I252,".",",")*1,PIMExport!I252))</f>
        <v>250</v>
      </c>
      <c r="J254" s="47">
        <f>IFERROR(PIMExport!J252*1,IFERROR(SUBSTITUTE(PIMExport!J252,".",",")*1,PIMExport!J252))</f>
        <v>66</v>
      </c>
      <c r="K254" s="47">
        <f>IFERROR(PIMExport!K252*1,IFERROR(SUBSTITUTE(PIMExport!K252,".",",")*1,PIMExport!K252))</f>
        <v>55</v>
      </c>
      <c r="L254" s="47">
        <f>IFERROR(PIMExport!L252*1,IFERROR(SUBSTITUTE(PIMExport!L252,".",",")*1,PIMExport!L252))</f>
        <v>1.63E-4</v>
      </c>
      <c r="M254" s="47">
        <f>IFERROR(PIMExport!M252*1,IFERROR(SUBSTITUTE(PIMExport!M252,".",",")*1,PIMExport!M252))</f>
        <v>0.9</v>
      </c>
      <c r="N254" s="47">
        <f>IFERROR(PIMExport!N252*1,IFERROR(SUBSTITUTE(PIMExport!N252,".",",")*1,PIMExport!N252))</f>
        <v>99999</v>
      </c>
      <c r="O254" s="47">
        <f>IFERROR(PIMExport!O252*1,IFERROR(SUBSTITUTE(PIMExport!O252,".",",")*1,PIMExport!O252))</f>
        <v>99999</v>
      </c>
      <c r="P254" s="47">
        <f>IFERROR(PIMExport!P252*1,IFERROR(SUBSTITUTE(PIMExport!P252,".",",")*1,PIMExport!P252))</f>
        <v>500</v>
      </c>
      <c r="Q254" s="47">
        <f>IFERROR(PIMExport!Q252*1,IFERROR(SUBSTITUTE(PIMExport!Q252,".",",")*1,PIMExport!Q252))</f>
        <v>0.1</v>
      </c>
      <c r="R254" s="47">
        <f>IFERROR(PIMExport!R252*1,IFERROR(SUBSTITUTE(PIMExport!R252,".",",")*1,PIMExport!R252))</f>
        <v>0.1</v>
      </c>
      <c r="S254" s="47">
        <f>IFERROR(PIMExport!S252*1,IFERROR(SUBSTITUTE(PIMExport!S252,".",",")*1,PIMExport!S252))</f>
        <v>0.1</v>
      </c>
      <c r="T254" s="47">
        <f>IFERROR(PIMExport!T252*1,IFERROR(SUBSTITUTE(PIMExport!T252,".",",")*1,PIMExport!T252))</f>
        <v>40</v>
      </c>
      <c r="U254" s="47">
        <f>IFERROR(PIMExport!U252*1,IFERROR(SUBSTITUTE(PIMExport!U252,".",",")*1,PIMExport!U252))</f>
        <v>0.21213000000000001</v>
      </c>
      <c r="V254" s="47">
        <f>IFERROR(PIMExport!V252*1,IFERROR(SUBSTITUTE(PIMExport!V252,".",",")*1,PIMExport!V252))</f>
        <v>0</v>
      </c>
      <c r="W254" s="47">
        <f>IFERROR(PIMExport!W252*1,IFERROR(SUBSTITUTE(PIMExport!W252,".",",")*1,PIMExport!W252))</f>
        <v>0</v>
      </c>
      <c r="X254" s="47">
        <f>IFERROR(PIMExport!X252*1,IFERROR(SUBSTITUTE(PIMExport!X252,".",",")*1,PIMExport!X252))</f>
        <v>0</v>
      </c>
      <c r="Y254" s="47">
        <f>IFERROR(PIMExport!Y252*1,IFERROR(SUBSTITUTE(PIMExport!Y252,".",",")*1,PIMExport!Y252))</f>
        <v>2500</v>
      </c>
      <c r="Z254" s="47">
        <f>IFERROR(PIMExport!Z252*1,IFERROR(SUBSTITUTE(PIMExport!Z252,".",",")*1,PIMExport!Z252))</f>
        <v>0</v>
      </c>
      <c r="AA254" s="47">
        <f>IFERROR(PIMExport!AA252*1,IFERROR(SUBSTITUTE(PIMExport!AA252,".",",")*1,PIMExport!AA252))</f>
        <v>0</v>
      </c>
      <c r="AB254" s="47">
        <f>IFERROR(PIMExport!AB252*1,IFERROR(SUBSTITUTE(PIMExport!AB252,".",",")*1,PIMExport!AB252))</f>
        <v>0</v>
      </c>
      <c r="AC254" s="47">
        <f>IFERROR(PIMExport!AC252*1,IFERROR(SUBSTITUTE(PIMExport!AC252,".",",")*1,PIMExport!AC252))</f>
        <v>0</v>
      </c>
      <c r="AD254" s="47">
        <f>IFERROR(PIMExport!AD252*1,IFERROR(SUBSTITUTE(PIMExport!AD252,".",",")*1,PIMExport!AD252))</f>
        <v>0</v>
      </c>
      <c r="AE254" s="47">
        <f>IFERROR(PIMExport!AE252*1,IFERROR(SUBSTITUTE(PIMExport!AE252,".",",")*1,PIMExport!AE252))</f>
        <v>1485</v>
      </c>
      <c r="AF254" s="47">
        <f>IFERROR(PIMExport!AF252*1,IFERROR(SUBSTITUTE(PIMExport!AF252,".",",")*1,PIMExport!AF252))</f>
        <v>1485</v>
      </c>
      <c r="AG254" s="47">
        <f>IFERROR(PIMExport!AG252*1,IFERROR(SUBSTITUTE(PIMExport!AG252,".",",")*1,PIMExport!AG252))</f>
        <v>49</v>
      </c>
      <c r="AH254" s="47">
        <f>IFERROR(PIMExport!AH252*1,IFERROR(SUBSTITUTE(PIMExport!AH252,".",",")*1,PIMExport!AH252))</f>
        <v>0</v>
      </c>
      <c r="AI254" s="47">
        <f>IFERROR(PIMExport!AI252*1,IFERROR(SUBSTITUTE(PIMExport!AI252,".",",")*1,PIMExport!AI252))</f>
        <v>0</v>
      </c>
      <c r="AJ254" s="47">
        <f>IFERROR(PIMExport!AJ252*1,IFERROR(SUBSTITUTE(PIMExport!AJ252,".",",")*1,PIMExport!AJ252))</f>
        <v>1.1140000000000001</v>
      </c>
      <c r="AK254" s="47">
        <f>IFERROR(PIMExport!AK252*1,IFERROR(SUBSTITUTE(PIMExport!AK252,".",",")*1,PIMExport!AK252))</f>
        <v>1.1140000000000001</v>
      </c>
      <c r="AL254" s="47">
        <f>IFERROR(PIMExport!AL252*1,IFERROR(SUBSTITUTE(PIMExport!AL252,".",",")*1,PIMExport!AL252))</f>
        <v>0.42</v>
      </c>
      <c r="AM254" s="47">
        <f>IFERROR(PIMExport!AM252*1,IFERROR(SUBSTITUTE(PIMExport!AM252,".",",")*1,PIMExport!AM252))</f>
        <v>8</v>
      </c>
      <c r="AN254" s="47">
        <f>IFERROR(PIMExport!AN252*1,IFERROR(SUBSTITUTE(PIMExport!AN252,".",",")*1,PIMExport!AN252))</f>
        <v>2</v>
      </c>
      <c r="AO254" s="47">
        <f>IFERROR(PIMExport!AO252*1,IFERROR(SUBSTITUTE(PIMExport!AO252,".",",")*1,PIMExport!AO252))</f>
        <v>14300</v>
      </c>
      <c r="AP254" s="47">
        <f>IFERROR(PIMExport!AP252*1,IFERROR(SUBSTITUTE(PIMExport!AP252,".",",")*1,PIMExport!AP252))</f>
        <v>0</v>
      </c>
      <c r="AQ254" s="47">
        <f>IFERROR(PIMExport!AQ252*1,IFERROR(SUBSTITUTE(PIMExport!AQ252,".",",")*1,PIMExport!AQ252))</f>
        <v>0</v>
      </c>
      <c r="AR254" s="47">
        <f>IFERROR(PIMExport!AR252*1,IFERROR(SUBSTITUTE(PIMExport!AR252,".",",")*1,PIMExport!AR252))</f>
        <v>0</v>
      </c>
      <c r="AS254" s="47">
        <f>IFERROR(PIMExport!AS252*1,IFERROR(SUBSTITUTE(PIMExport!AS252,".",",")*1,PIMExport!AS252))</f>
        <v>0</v>
      </c>
      <c r="AT254" s="47">
        <f>IFERROR(PIMExport!AT252*1,IFERROR(SUBSTITUTE(PIMExport!AT252,".",",")*1,PIMExport!AT252))</f>
        <v>0</v>
      </c>
      <c r="AU254" s="47">
        <f>IFERROR(PIMExport!AU252*1,IFERROR(SUBSTITUTE(PIMExport!AU252,".",",")*1,PIMExport!AU252))</f>
        <v>0</v>
      </c>
      <c r="AV254" s="47">
        <f>IFERROR(PIMExport!AV252*1,IFERROR(SUBSTITUTE(PIMExport!AV252,".",",")*1,PIMExport!AV252))</f>
        <v>0</v>
      </c>
      <c r="AW254" s="47">
        <f>IFERROR(PIMExport!AW252*1,IFERROR(SUBSTITUTE(PIMExport!AW252,".",",")*1,PIMExport!AW252))</f>
        <v>0</v>
      </c>
      <c r="AX254" s="47">
        <f>IFERROR(PIMExport!AX252*1,IFERROR(SUBSTITUTE(PIMExport!AX252,".",",")*1,PIMExport!AX252))</f>
        <v>0</v>
      </c>
      <c r="AY254" s="47">
        <f>IFERROR(PIMExport!AY252*1,IFERROR(SUBSTITUTE(PIMExport!AY252,".",",")*1,PIMExport!AY252))</f>
        <v>0</v>
      </c>
      <c r="AZ254" s="47">
        <f>IFERROR(PIMExport!AZ252*1,IFERROR(SUBSTITUTE(PIMExport!AZ252,".",",")*1,PIMExport!AZ252))</f>
        <v>14000</v>
      </c>
      <c r="BA254" s="47">
        <f>IFERROR(PIMExport!BA252*1,IFERROR(SUBSTITUTE(PIMExport!BA252,".",",")*1,PIMExport!BA252))</f>
        <v>0</v>
      </c>
      <c r="BB254" s="47">
        <f>IFERROR(PIMExport!BB252*1,IFERROR(SUBSTITUTE(PIMExport!BB252,".",",")*1,PIMExport!BB252))</f>
        <v>0</v>
      </c>
      <c r="BC254" s="47">
        <f>IFERROR(PIMExport!BC252*1,IFERROR(SUBSTITUTE(PIMExport!BC252,".",",")*1,PIMExport!BC252))</f>
        <v>0</v>
      </c>
      <c r="BD254" s="47">
        <f>IFERROR(PIMExport!BD252*1,IFERROR(SUBSTITUTE(PIMExport!BD252,".",",")*1,PIMExport!BD252))</f>
        <v>0</v>
      </c>
      <c r="BE254" s="47">
        <f>IFERROR(PIMExport!BE252*1,IFERROR(SUBSTITUTE(PIMExport!BE252,".",",")*1,PIMExport!BE252))</f>
        <v>0</v>
      </c>
      <c r="BF254" s="47">
        <f>IFERROR(PIMExport!BF252*1,IFERROR(SUBSTITUTE(PIMExport!BF252,".",",")*1,PIMExport!BF252))</f>
        <v>75</v>
      </c>
      <c r="BG254" s="47">
        <f>IFERROR(PIMExport!BG252*1,IFERROR(SUBSTITUTE(PIMExport!BG252,".",",")*1,PIMExport!BG252))</f>
        <v>228</v>
      </c>
      <c r="BH254" s="47">
        <f>IFERROR(PIMExport!BH252*1,IFERROR(SUBSTITUTE(PIMExport!BH252,".",",")*1,PIMExport!BH252))</f>
        <v>0</v>
      </c>
      <c r="BI254" s="47">
        <f>IFERROR(PIMExport!BI252*1,IFERROR(SUBSTITUTE(PIMExport!BI252,".",",")*1,PIMExport!BI252))</f>
        <v>0</v>
      </c>
      <c r="BJ254" s="47">
        <f>IFERROR(PIMExport!BJ252*1,IFERROR(SUBSTITUTE(PIMExport!BJ252,".",",")*1,PIMExport!BJ252))</f>
        <v>0</v>
      </c>
      <c r="BK254" s="47">
        <f>IFERROR(PIMExport!BK252*1,IFERROR(SUBSTITUTE(PIMExport!BK252,".",",")*1,PIMExport!BK252))</f>
        <v>0</v>
      </c>
      <c r="BL254" s="47">
        <f>IFERROR(PIMExport!BL252*1,IFERROR(SUBSTITUTE(PIMExport!BL252,".",",")*1,PIMExport!BL252))</f>
        <v>0</v>
      </c>
      <c r="BM254" s="47">
        <f>IFERROR(PIMExport!BM252*1,IFERROR(SUBSTITUTE(PIMExport!BM252,".",",")*1,PIMExport!BM252))</f>
        <v>0</v>
      </c>
      <c r="BN254" s="47">
        <f>IFERROR(PIMExport!BN252*1,IFERROR(SUBSTITUTE(PIMExport!BN252,".",",")*1,PIMExport!BN252))</f>
        <v>0</v>
      </c>
      <c r="BO254" s="47">
        <f>IFERROR(PIMExport!BO252*1,IFERROR(SUBSTITUTE(PIMExport!BO252,".",",")*1,PIMExport!BO252))</f>
        <v>0</v>
      </c>
      <c r="BP254" s="47">
        <f>IFERROR(PIMExport!BP252*1,IFERROR(SUBSTITUTE(PIMExport!BP252,".",",")*1,PIMExport!BP252))</f>
        <v>0</v>
      </c>
      <c r="BQ254" s="47">
        <f>IFERROR(PIMExport!BQ252*1,IFERROR(SUBSTITUTE(PIMExport!BQ252,".",",")*1,PIMExport!BQ252))</f>
        <v>0</v>
      </c>
      <c r="BR254" s="47">
        <f>IFERROR(PIMExport!BR252*1,IFERROR(SUBSTITUTE(PIMExport!BR252,".",",")*1,PIMExport!BR252))</f>
        <v>0</v>
      </c>
      <c r="BS254" s="47">
        <f>IFERROR(PIMExport!BS252*1,IFERROR(SUBSTITUTE(PIMExport!BS252,".",",")*1,PIMExport!BS252))</f>
        <v>0</v>
      </c>
      <c r="BT254" s="47">
        <f>IFERROR(PIMExport!BT252*1,IFERROR(SUBSTITUTE(PIMExport!BT252,".",",")*1,PIMExport!BT252))</f>
        <v>0</v>
      </c>
      <c r="BU254" s="47">
        <f>IFERROR(PIMExport!BU252*1,IFERROR(SUBSTITUTE(PIMExport!BU252,".",",")*1,PIMExport!BU252))</f>
        <v>0</v>
      </c>
      <c r="BV254" s="47">
        <f>IFERROR(PIMExport!BV252*1,IFERROR(SUBSTITUTE(PIMExport!BV252,".",",")*1,PIMExport!BV252))</f>
        <v>0</v>
      </c>
      <c r="BW254" s="47">
        <f>IFERROR(PIMExport!BW252*1,IFERROR(SUBSTITUTE(PIMExport!BW252,".",",")*1,PIMExport!BW252))</f>
        <v>0</v>
      </c>
      <c r="BX254" s="47">
        <f>IFERROR(PIMExport!BX252*1,IFERROR(SUBSTITUTE(PIMExport!BX252,".",",")*1,PIMExport!BX252))</f>
        <v>0</v>
      </c>
      <c r="BY254" s="47">
        <f>IFERROR(PIMExport!BY252*1,IFERROR(SUBSTITUTE(PIMExport!BY252,".",",")*1,PIMExport!BY252))</f>
        <v>0</v>
      </c>
      <c r="BZ254" s="47">
        <f>IFERROR(PIMExport!BZ252*1,IFERROR(SUBSTITUTE(PIMExport!BZ252,".",",")*1,PIMExport!BZ252))</f>
        <v>0</v>
      </c>
      <c r="CA254" s="47">
        <f>IFERROR(PIMExport!CA252*1,IFERROR(SUBSTITUTE(PIMExport!CA252,".",",")*1,PIMExport!CA252))</f>
        <v>0</v>
      </c>
      <c r="CB254" s="47">
        <f>IFERROR(PIMExport!CB252*1,IFERROR(SUBSTITUTE(PIMExport!CB252,".",",")*1,PIMExport!CB252))</f>
        <v>0</v>
      </c>
      <c r="CC254" s="47">
        <f>IFERROR(PIMExport!CC252*1,IFERROR(SUBSTITUTE(PIMExport!CC252,".",",")*1,PIMExport!CC252))</f>
        <v>0</v>
      </c>
      <c r="CD254" s="47">
        <f>IFERROR(PIMExport!CD252*1,IFERROR(SUBSTITUTE(PIMExport!CD252,".",",")*1,PIMExport!CD252))</f>
        <v>0</v>
      </c>
      <c r="CE254" s="47">
        <f>IFERROR(PIMExport!CE252*1,IFERROR(SUBSTITUTE(PIMExport!CE252,".",",")*1,PIMExport!CE252))</f>
        <v>0</v>
      </c>
      <c r="CF254" s="47">
        <f>IFERROR(PIMExport!CF252*1,IFERROR(SUBSTITUTE(PIMExport!CF252,".",",")*1,PIMExport!CF252))</f>
        <v>0</v>
      </c>
      <c r="CG254" s="47">
        <f>IFERROR(PIMExport!CG252*1,IFERROR(SUBSTITUTE(PIMExport!CG252,".",",")*1,PIMExport!CG252))</f>
        <v>0</v>
      </c>
      <c r="CH254" s="47">
        <f>IFERROR(PIMExport!CH252*1,IFERROR(SUBSTITUTE(PIMExport!CH252,".",",")*1,PIMExport!CH252))</f>
        <v>0</v>
      </c>
      <c r="CI254" s="47">
        <f>IFERROR(PIMExport!CI252*1,IFERROR(SUBSTITUTE(PIMExport!CI252,".",",")*1,PIMExport!CI252))</f>
        <v>0</v>
      </c>
      <c r="CJ254" s="47">
        <f>IFERROR(PIMExport!CJ252*1,IFERROR(SUBSTITUTE(PIMExport!CJ252,".",",")*1,PIMExport!CJ252))</f>
        <v>0</v>
      </c>
      <c r="CK254" s="47">
        <f>IFERROR(PIMExport!CK252*1,IFERROR(SUBSTITUTE(PIMExport!CK252,".",",")*1,PIMExport!CK252))</f>
        <v>0</v>
      </c>
      <c r="CL254" s="47">
        <f>IFERROR(PIMExport!CL252*1,IFERROR(SUBSTITUTE(PIMExport!CL252,".",",")*1,PIMExport!CL252))</f>
        <v>0</v>
      </c>
      <c r="CM254" s="47">
        <f>IFERROR(PIMExport!CM252*1,IFERROR(SUBSTITUTE(PIMExport!CM252,".",",")*1,PIMExport!CM252))</f>
        <v>0</v>
      </c>
      <c r="CN254" s="47">
        <f>IFERROR(PIMExport!CN252*1,IFERROR(SUBSTITUTE(PIMExport!CN252,".",",")*1,PIMExport!CN252))</f>
        <v>0</v>
      </c>
      <c r="CO254" s="47">
        <f>IFERROR(PIMExport!CO252*1,IFERROR(SUBSTITUTE(PIMExport!CO252,".",",")*1,PIMExport!CO252))</f>
        <v>0</v>
      </c>
      <c r="CP254" s="47">
        <f>IFERROR(PIMExport!CP252*1,IFERROR(SUBSTITUTE(PIMExport!CP252,".",",")*1,PIMExport!CP252))</f>
        <v>0</v>
      </c>
      <c r="CQ254" s="47">
        <f>IFERROR(PIMExport!CQ252*1,IFERROR(SUBSTITUTE(PIMExport!CQ252,".",",")*1,PIMExport!CQ252))</f>
        <v>0</v>
      </c>
      <c r="CR254" s="47">
        <f>IFERROR(PIMExport!CR252*1,IFERROR(SUBSTITUTE(PIMExport!CR252,".",",")*1,PIMExport!CR252))</f>
        <v>0</v>
      </c>
      <c r="CS254" s="47">
        <f>IFERROR(PIMExport!CS252*1,IFERROR(SUBSTITUTE(PIMExport!CS252,".",",")*1,PIMExport!CS252))</f>
        <v>0</v>
      </c>
      <c r="CT254" s="47">
        <f>IFERROR(PIMExport!CT252*1,IFERROR(SUBSTITUTE(PIMExport!CT252,".",",")*1,PIMExport!CT252))</f>
        <v>0</v>
      </c>
      <c r="CU254" s="47">
        <f>IFERROR(PIMExport!CU252*1,IFERROR(SUBSTITUTE(PIMExport!CU252,".",",")*1,PIMExport!CU252))</f>
        <v>5</v>
      </c>
      <c r="CV254" s="47">
        <f>IFERROR(PIMExport!CV252*1,IFERROR(SUBSTITUTE(PIMExport!CV252,".",",")*1,PIMExport!CV252))</f>
        <v>10400</v>
      </c>
      <c r="CW254" s="47">
        <f>IFERROR(PIMExport!CW252*1,IFERROR(SUBSTITUTE(PIMExport!CW252,".",",")*1,PIMExport!CW252))</f>
        <v>1.6000000000000001E-4</v>
      </c>
      <c r="CX254" s="47">
        <f>IFERROR(PIMExport!CX252*1,IFERROR(SUBSTITUTE(PIMExport!CX252,".",",")*1,PIMExport!CX252))</f>
        <v>0</v>
      </c>
      <c r="CY254" s="47">
        <f>IFERROR(PIMExport!CY252*1,IFERROR(SUBSTITUTE(PIMExport!CY252,".",",")*1,PIMExport!CY252))</f>
        <v>0</v>
      </c>
      <c r="CZ254" s="47">
        <f>IFERROR(PIMExport!CZ252*1,IFERROR(SUBSTITUTE(PIMExport!CZ252,".",",")*1,PIMExport!CZ252))</f>
        <v>14000</v>
      </c>
      <c r="DA254" s="47">
        <f>IFERROR(PIMExport!DA252*1,IFERROR(SUBSTITUTE(PIMExport!DA252,".",",")*1,PIMExport!DA252))</f>
        <v>300</v>
      </c>
      <c r="DB254" s="47">
        <f>IFERROR(PIMExport!DB252*1,IFERROR(SUBSTITUTE(PIMExport!DB252,".",",")*1,PIMExport!DB252))</f>
        <v>166</v>
      </c>
      <c r="DC254" s="47">
        <f>IFERROR(PIMExport!DC252*1,IFERROR(SUBSTITUTE(PIMExport!DC252,".",",")*1,PIMExport!DC252))</f>
        <v>17.43</v>
      </c>
      <c r="DD254" s="47">
        <f>IFERROR(PIMExport!DD252*1,IFERROR(SUBSTITUTE(PIMExport!DD252,".",",")*1,PIMExport!DD252))</f>
        <v>0</v>
      </c>
      <c r="DE254" s="47">
        <f>IFERROR(PIMExport!DE252*1,IFERROR(SUBSTITUTE(PIMExport!DE252,".",",")*1,PIMExport!DE252))</f>
        <v>0</v>
      </c>
      <c r="DF254" s="47">
        <f>IFERROR(PIMExport!DF252*1,IFERROR(SUBSTITUTE(PIMExport!DF252,".",",")*1,PIMExport!DF252))</f>
        <v>0</v>
      </c>
      <c r="DG254" s="47">
        <f>IFERROR(PIMExport!DG252*1,IFERROR(SUBSTITUTE(PIMExport!DG252,".",",")*1,PIMExport!DG252))</f>
        <v>0</v>
      </c>
      <c r="DH254" s="47" t="str">
        <f>IFERROR(PIMExport!DH252*1,IFERROR(SUBSTITUTE(PIMExport!DH252,".",",")*1,PIMExport!DH252))</f>
        <v>Equal to or better than 0.100 mm</v>
      </c>
      <c r="DI254" s="47">
        <f>IFERROR(PIMExport!DI252*1,IFERROR(SUBSTITUTE(PIMExport!DI252,".",",")*1,PIMExport!DI252))</f>
        <v>0</v>
      </c>
      <c r="DJ254" s="47" t="str">
        <f>IFERROR(PIMExport!DJ252*1,IFERROR(SUBSTITUTE(PIMExport!DJ252,".",",")*1,PIMExport!DJ252))</f>
        <v>86 x 75 mm</v>
      </c>
      <c r="DK254" s="47" t="str">
        <f>IFERROR(PIMExport!DK252*1,IFERROR(SUBSTITUTE(PIMExport!DK252,".",",")*1,PIMExport!DK252))</f>
        <v>20 mm</v>
      </c>
      <c r="DL254" s="47">
        <f>IFERROR(PIMExport!DL252*1,IFERROR(SUBSTITUTE(PIMExport!DL252,".",",")*1,PIMExport!DL252))</f>
        <v>468</v>
      </c>
      <c r="DM254" s="47">
        <f>IFERROR(PIMExport!DM252*1,IFERROR(SUBSTITUTE(PIMExport!DM252,".",",")*1,PIMExport!DM252))</f>
        <v>4228</v>
      </c>
      <c r="DN254" s="47">
        <f>IFERROR(PIMExport!DN252*1,IFERROR(SUBSTITUTE(PIMExport!DN252,".",",")*1,PIMExport!DN252))</f>
        <v>0</v>
      </c>
      <c r="DO254" s="47">
        <f>IFERROR(PIMExport!DO252*1,IFERROR(SUBSTITUTE(PIMExport!DO252,".",",")*1,PIMExport!DO252))</f>
        <v>0</v>
      </c>
    </row>
    <row r="255" spans="1:119">
      <c r="A255" s="47" t="str">
        <f>IFERROR(PIMExport!A253*1,IFERROR(SUBSTITUTE(PIMExport!A253,".",",")*1,PIMExport!A253))</f>
        <v>MG07S20Z250_D</v>
      </c>
      <c r="B255" s="47" t="str">
        <f>IFERROR(PIMExport!B253*1,IFERROR(SUBSTITUTE(PIMExport!B253,".",",")*1,PIMExport!B253))</f>
        <v>BallScrew</v>
      </c>
      <c r="C255" s="47" t="str">
        <f>IFERROR(PIMExport!C253*1,IFERROR(SUBSTITUTE(PIMExport!C253,".",",")*1,PIMExport!C253))</f>
        <v>Prism Guide</v>
      </c>
      <c r="D255" s="47">
        <f>IFERROR(PIMExport!D253*1,IFERROR(SUBSTITUTE(PIMExport!D253,".",",")*1,PIMExport!D253))</f>
        <v>3280</v>
      </c>
      <c r="E255" s="47">
        <f>IFERROR(PIMExport!E253*1,IFERROR(SUBSTITUTE(PIMExport!E253,".",",")*1,PIMExport!E253))</f>
        <v>1.7</v>
      </c>
      <c r="F255" s="47">
        <f>IFERROR(PIMExport!F253*1,IFERROR(SUBSTITUTE(PIMExport!F253,".",",")*1,PIMExport!F253))</f>
        <v>3.58</v>
      </c>
      <c r="G255" s="47">
        <f>IFERROR(PIMExport!G253*1,IFERROR(SUBSTITUTE(PIMExport!G253,".",",")*1,PIMExport!G253))</f>
        <v>6.07</v>
      </c>
      <c r="H255" s="47">
        <f>IFERROR(PIMExport!H253*1,IFERROR(SUBSTITUTE(PIMExport!H253,".",",")*1,PIMExport!H253))</f>
        <v>0.82</v>
      </c>
      <c r="I255" s="47">
        <f>IFERROR(PIMExport!I253*1,IFERROR(SUBSTITUTE(PIMExport!I253,".",",")*1,PIMExport!I253))</f>
        <v>250</v>
      </c>
      <c r="J255" s="47">
        <f>IFERROR(PIMExport!J253*1,IFERROR(SUBSTITUTE(PIMExport!J253,".",",")*1,PIMExport!J253))</f>
        <v>66</v>
      </c>
      <c r="K255" s="47">
        <f>IFERROR(PIMExport!K253*1,IFERROR(SUBSTITUTE(PIMExport!K253,".",",")*1,PIMExport!K253))</f>
        <v>55</v>
      </c>
      <c r="L255" s="47">
        <f>IFERROR(PIMExport!L253*1,IFERROR(SUBSTITUTE(PIMExport!L253,".",",")*1,PIMExport!L253))</f>
        <v>1.63E-4</v>
      </c>
      <c r="M255" s="47">
        <f>IFERROR(PIMExport!M253*1,IFERROR(SUBSTITUTE(PIMExport!M253,".",",")*1,PIMExport!M253))</f>
        <v>0.9</v>
      </c>
      <c r="N255" s="47">
        <f>IFERROR(PIMExport!N253*1,IFERROR(SUBSTITUTE(PIMExport!N253,".",",")*1,PIMExport!N253))</f>
        <v>99999</v>
      </c>
      <c r="O255" s="47">
        <f>IFERROR(PIMExport!O253*1,IFERROR(SUBSTITUTE(PIMExport!O253,".",",")*1,PIMExport!O253))</f>
        <v>99999</v>
      </c>
      <c r="P255" s="47">
        <f>IFERROR(PIMExport!P253*1,IFERROR(SUBSTITUTE(PIMExport!P253,".",",")*1,PIMExport!P253))</f>
        <v>500</v>
      </c>
      <c r="Q255" s="47">
        <f>IFERROR(PIMExport!Q253*1,IFERROR(SUBSTITUTE(PIMExport!Q253,".",",")*1,PIMExport!Q253))</f>
        <v>0.56999999999999995</v>
      </c>
      <c r="R255" s="47">
        <f>IFERROR(PIMExport!R253*1,IFERROR(SUBSTITUTE(PIMExport!R253,".",",")*1,PIMExport!R253))</f>
        <v>0.56999999999999995</v>
      </c>
      <c r="S255" s="47">
        <f>IFERROR(PIMExport!S253*1,IFERROR(SUBSTITUTE(PIMExport!S253,".",",")*1,PIMExport!S253))</f>
        <v>0.56999999999999995</v>
      </c>
      <c r="T255" s="47">
        <f>IFERROR(PIMExport!T253*1,IFERROR(SUBSTITUTE(PIMExport!T253,".",",")*1,PIMExport!T253))</f>
        <v>40</v>
      </c>
      <c r="U255" s="47">
        <f>IFERROR(PIMExport!U253*1,IFERROR(SUBSTITUTE(PIMExport!U253,".",",")*1,PIMExport!U253))</f>
        <v>0.21213000000000001</v>
      </c>
      <c r="V255" s="47">
        <f>IFERROR(PIMExport!V253*1,IFERROR(SUBSTITUTE(PIMExport!V253,".",",")*1,PIMExport!V253))</f>
        <v>0</v>
      </c>
      <c r="W255" s="47">
        <f>IFERROR(PIMExport!W253*1,IFERROR(SUBSTITUTE(PIMExport!W253,".",",")*1,PIMExport!W253))</f>
        <v>0</v>
      </c>
      <c r="X255" s="47">
        <f>IFERROR(PIMExport!X253*1,IFERROR(SUBSTITUTE(PIMExport!X253,".",",")*1,PIMExport!X253))</f>
        <v>0</v>
      </c>
      <c r="Y255" s="47">
        <f>IFERROR(PIMExport!Y253*1,IFERROR(SUBSTITUTE(PIMExport!Y253,".",",")*1,PIMExport!Y253))</f>
        <v>2500</v>
      </c>
      <c r="Z255" s="47">
        <f>IFERROR(PIMExport!Z253*1,IFERROR(SUBSTITUTE(PIMExport!Z253,".",",")*1,PIMExport!Z253))</f>
        <v>0</v>
      </c>
      <c r="AA255" s="47">
        <f>IFERROR(PIMExport!AA253*1,IFERROR(SUBSTITUTE(PIMExport!AA253,".",",")*1,PIMExport!AA253))</f>
        <v>0</v>
      </c>
      <c r="AB255" s="47">
        <f>IFERROR(PIMExport!AB253*1,IFERROR(SUBSTITUTE(PIMExport!AB253,".",",")*1,PIMExport!AB253))</f>
        <v>0</v>
      </c>
      <c r="AC255" s="47">
        <f>IFERROR(PIMExport!AC253*1,IFERROR(SUBSTITUTE(PIMExport!AC253,".",",")*1,PIMExport!AC253))</f>
        <v>0</v>
      </c>
      <c r="AD255" s="47">
        <f>IFERROR(PIMExport!AD253*1,IFERROR(SUBSTITUTE(PIMExport!AD253,".",",")*1,PIMExport!AD253))</f>
        <v>0</v>
      </c>
      <c r="AE255" s="47">
        <f>IFERROR(PIMExport!AE253*1,IFERROR(SUBSTITUTE(PIMExport!AE253,".",",")*1,PIMExport!AE253))</f>
        <v>1113.5</v>
      </c>
      <c r="AF255" s="47">
        <f>IFERROR(PIMExport!AF253*1,IFERROR(SUBSTITUTE(PIMExport!AF253,".",",")*1,PIMExport!AF253))</f>
        <v>1113.5</v>
      </c>
      <c r="AG255" s="47">
        <f>IFERROR(PIMExport!AG253*1,IFERROR(SUBSTITUTE(PIMExport!AG253,".",",")*1,PIMExport!AG253))</f>
        <v>49</v>
      </c>
      <c r="AH255" s="47">
        <f>IFERROR(PIMExport!AH253*1,IFERROR(SUBSTITUTE(PIMExport!AH253,".",",")*1,PIMExport!AH253))</f>
        <v>0</v>
      </c>
      <c r="AI255" s="47">
        <f>IFERROR(PIMExport!AI253*1,IFERROR(SUBSTITUTE(PIMExport!AI253,".",",")*1,PIMExport!AI253))</f>
        <v>0</v>
      </c>
      <c r="AJ255" s="47">
        <f>IFERROR(PIMExport!AJ253*1,IFERROR(SUBSTITUTE(PIMExport!AJ253,".",",")*1,PIMExport!AJ253))</f>
        <v>1.1140000000000001</v>
      </c>
      <c r="AK255" s="47">
        <f>IFERROR(PIMExport!AK253*1,IFERROR(SUBSTITUTE(PIMExport!AK253,".",",")*1,PIMExport!AK253))</f>
        <v>1.1140000000000001</v>
      </c>
      <c r="AL255" s="47">
        <f>IFERROR(PIMExport!AL253*1,IFERROR(SUBSTITUTE(PIMExport!AL253,".",",")*1,PIMExport!AL253))</f>
        <v>1.67</v>
      </c>
      <c r="AM255" s="47">
        <f>IFERROR(PIMExport!AM253*1,IFERROR(SUBSTITUTE(PIMExport!AM253,".",",")*1,PIMExport!AM253))</f>
        <v>8</v>
      </c>
      <c r="AN255" s="47">
        <f>IFERROR(PIMExport!AN253*1,IFERROR(SUBSTITUTE(PIMExport!AN253,".",",")*1,PIMExport!AN253))</f>
        <v>2</v>
      </c>
      <c r="AO255" s="47">
        <f>IFERROR(PIMExport!AO253*1,IFERROR(SUBSTITUTE(PIMExport!AO253,".",",")*1,PIMExport!AO253))</f>
        <v>14300</v>
      </c>
      <c r="AP255" s="47">
        <f>IFERROR(PIMExport!AP253*1,IFERROR(SUBSTITUTE(PIMExport!AP253,".",",")*1,PIMExport!AP253))</f>
        <v>0</v>
      </c>
      <c r="AQ255" s="47">
        <f>IFERROR(PIMExport!AQ253*1,IFERROR(SUBSTITUTE(PIMExport!AQ253,".",",")*1,PIMExport!AQ253))</f>
        <v>0</v>
      </c>
      <c r="AR255" s="47">
        <f>IFERROR(PIMExport!AR253*1,IFERROR(SUBSTITUTE(PIMExport!AR253,".",",")*1,PIMExport!AR253))</f>
        <v>0</v>
      </c>
      <c r="AS255" s="47">
        <f>IFERROR(PIMExport!AS253*1,IFERROR(SUBSTITUTE(PIMExport!AS253,".",",")*1,PIMExport!AS253))</f>
        <v>0</v>
      </c>
      <c r="AT255" s="47">
        <f>IFERROR(PIMExport!AT253*1,IFERROR(SUBSTITUTE(PIMExport!AT253,".",",")*1,PIMExport!AT253))</f>
        <v>0</v>
      </c>
      <c r="AU255" s="47">
        <f>IFERROR(PIMExport!AU253*1,IFERROR(SUBSTITUTE(PIMExport!AU253,".",",")*1,PIMExport!AU253))</f>
        <v>0</v>
      </c>
      <c r="AV255" s="47">
        <f>IFERROR(PIMExport!AV253*1,IFERROR(SUBSTITUTE(PIMExport!AV253,".",",")*1,PIMExport!AV253))</f>
        <v>0</v>
      </c>
      <c r="AW255" s="47">
        <f>IFERROR(PIMExport!AW253*1,IFERROR(SUBSTITUTE(PIMExport!AW253,".",",")*1,PIMExport!AW253))</f>
        <v>0</v>
      </c>
      <c r="AX255" s="47">
        <f>IFERROR(PIMExport!AX253*1,IFERROR(SUBSTITUTE(PIMExport!AX253,".",",")*1,PIMExport!AX253))</f>
        <v>0</v>
      </c>
      <c r="AY255" s="47">
        <f>IFERROR(PIMExport!AY253*1,IFERROR(SUBSTITUTE(PIMExport!AY253,".",",")*1,PIMExport!AY253))</f>
        <v>0</v>
      </c>
      <c r="AZ255" s="47">
        <f>IFERROR(PIMExport!AZ253*1,IFERROR(SUBSTITUTE(PIMExport!AZ253,".",",")*1,PIMExport!AZ253))</f>
        <v>14000</v>
      </c>
      <c r="BA255" s="47">
        <f>IFERROR(PIMExport!BA253*1,IFERROR(SUBSTITUTE(PIMExport!BA253,".",",")*1,PIMExport!BA253))</f>
        <v>0</v>
      </c>
      <c r="BB255" s="47">
        <f>IFERROR(PIMExport!BB253*1,IFERROR(SUBSTITUTE(PIMExport!BB253,".",",")*1,PIMExport!BB253))</f>
        <v>0</v>
      </c>
      <c r="BC255" s="47">
        <f>IFERROR(PIMExport!BC253*1,IFERROR(SUBSTITUTE(PIMExport!BC253,".",",")*1,PIMExport!BC253))</f>
        <v>0</v>
      </c>
      <c r="BD255" s="47">
        <f>IFERROR(PIMExport!BD253*1,IFERROR(SUBSTITUTE(PIMExport!BD253,".",",")*1,PIMExport!BD253))</f>
        <v>0</v>
      </c>
      <c r="BE255" s="47">
        <f>IFERROR(PIMExport!BE253*1,IFERROR(SUBSTITUTE(PIMExport!BE253,".",",")*1,PIMExport!BE253))</f>
        <v>0</v>
      </c>
      <c r="BF255" s="47">
        <f>IFERROR(PIMExport!BF253*1,IFERROR(SUBSTITUTE(PIMExport!BF253,".",",")*1,PIMExport!BF253))</f>
        <v>75</v>
      </c>
      <c r="BG255" s="47">
        <f>IFERROR(PIMExport!BG253*1,IFERROR(SUBSTITUTE(PIMExport!BG253,".",",")*1,PIMExport!BG253))</f>
        <v>470</v>
      </c>
      <c r="BH255" s="47">
        <f>IFERROR(PIMExport!BH253*1,IFERROR(SUBSTITUTE(PIMExport!BH253,".",",")*1,PIMExport!BH253))</f>
        <v>0</v>
      </c>
      <c r="BI255" s="47">
        <f>IFERROR(PIMExport!BI253*1,IFERROR(SUBSTITUTE(PIMExport!BI253,".",",")*1,PIMExport!BI253))</f>
        <v>0</v>
      </c>
      <c r="BJ255" s="47">
        <f>IFERROR(PIMExport!BJ253*1,IFERROR(SUBSTITUTE(PIMExport!BJ253,".",",")*1,PIMExport!BJ253))</f>
        <v>0</v>
      </c>
      <c r="BK255" s="47">
        <f>IFERROR(PIMExport!BK253*1,IFERROR(SUBSTITUTE(PIMExport!BK253,".",",")*1,PIMExport!BK253))</f>
        <v>0</v>
      </c>
      <c r="BL255" s="47">
        <f>IFERROR(PIMExport!BL253*1,IFERROR(SUBSTITUTE(PIMExport!BL253,".",",")*1,PIMExport!BL253))</f>
        <v>0</v>
      </c>
      <c r="BM255" s="47">
        <f>IFERROR(PIMExport!BM253*1,IFERROR(SUBSTITUTE(PIMExport!BM253,".",",")*1,PIMExport!BM253))</f>
        <v>0</v>
      </c>
      <c r="BN255" s="47">
        <f>IFERROR(PIMExport!BN253*1,IFERROR(SUBSTITUTE(PIMExport!BN253,".",",")*1,PIMExport!BN253))</f>
        <v>0</v>
      </c>
      <c r="BO255" s="47">
        <f>IFERROR(PIMExport!BO253*1,IFERROR(SUBSTITUTE(PIMExport!BO253,".",",")*1,PIMExport!BO253))</f>
        <v>0</v>
      </c>
      <c r="BP255" s="47">
        <f>IFERROR(PIMExport!BP253*1,IFERROR(SUBSTITUTE(PIMExport!BP253,".",",")*1,PIMExport!BP253))</f>
        <v>0</v>
      </c>
      <c r="BQ255" s="47">
        <f>IFERROR(PIMExport!BQ253*1,IFERROR(SUBSTITUTE(PIMExport!BQ253,".",",")*1,PIMExport!BQ253))</f>
        <v>0</v>
      </c>
      <c r="BR255" s="47">
        <f>IFERROR(PIMExport!BR253*1,IFERROR(SUBSTITUTE(PIMExport!BR253,".",",")*1,PIMExport!BR253))</f>
        <v>0</v>
      </c>
      <c r="BS255" s="47">
        <f>IFERROR(PIMExport!BS253*1,IFERROR(SUBSTITUTE(PIMExport!BS253,".",",")*1,PIMExport!BS253))</f>
        <v>0</v>
      </c>
      <c r="BT255" s="47">
        <f>IFERROR(PIMExport!BT253*1,IFERROR(SUBSTITUTE(PIMExport!BT253,".",",")*1,PIMExport!BT253))</f>
        <v>0</v>
      </c>
      <c r="BU255" s="47">
        <f>IFERROR(PIMExport!BU253*1,IFERROR(SUBSTITUTE(PIMExport!BU253,".",",")*1,PIMExport!BU253))</f>
        <v>0</v>
      </c>
      <c r="BV255" s="47">
        <f>IFERROR(PIMExport!BV253*1,IFERROR(SUBSTITUTE(PIMExport!BV253,".",",")*1,PIMExport!BV253))</f>
        <v>0</v>
      </c>
      <c r="BW255" s="47">
        <f>IFERROR(PIMExport!BW253*1,IFERROR(SUBSTITUTE(PIMExport!BW253,".",",")*1,PIMExport!BW253))</f>
        <v>0</v>
      </c>
      <c r="BX255" s="47">
        <f>IFERROR(PIMExport!BX253*1,IFERROR(SUBSTITUTE(PIMExport!BX253,".",",")*1,PIMExport!BX253))</f>
        <v>0</v>
      </c>
      <c r="BY255" s="47">
        <f>IFERROR(PIMExport!BY253*1,IFERROR(SUBSTITUTE(PIMExport!BY253,".",",")*1,PIMExport!BY253))</f>
        <v>0</v>
      </c>
      <c r="BZ255" s="47">
        <f>IFERROR(PIMExport!BZ253*1,IFERROR(SUBSTITUTE(PIMExport!BZ253,".",",")*1,PIMExport!BZ253))</f>
        <v>0</v>
      </c>
      <c r="CA255" s="47">
        <f>IFERROR(PIMExport!CA253*1,IFERROR(SUBSTITUTE(PIMExport!CA253,".",",")*1,PIMExport!CA253))</f>
        <v>0</v>
      </c>
      <c r="CB255" s="47">
        <f>IFERROR(PIMExport!CB253*1,IFERROR(SUBSTITUTE(PIMExport!CB253,".",",")*1,PIMExport!CB253))</f>
        <v>0</v>
      </c>
      <c r="CC255" s="47">
        <f>IFERROR(PIMExport!CC253*1,IFERROR(SUBSTITUTE(PIMExport!CC253,".",",")*1,PIMExport!CC253))</f>
        <v>0</v>
      </c>
      <c r="CD255" s="47">
        <f>IFERROR(PIMExport!CD253*1,IFERROR(SUBSTITUTE(PIMExport!CD253,".",",")*1,PIMExport!CD253))</f>
        <v>0</v>
      </c>
      <c r="CE255" s="47">
        <f>IFERROR(PIMExport!CE253*1,IFERROR(SUBSTITUTE(PIMExport!CE253,".",",")*1,PIMExport!CE253))</f>
        <v>0</v>
      </c>
      <c r="CF255" s="47">
        <f>IFERROR(PIMExport!CF253*1,IFERROR(SUBSTITUTE(PIMExport!CF253,".",",")*1,PIMExport!CF253))</f>
        <v>0</v>
      </c>
      <c r="CG255" s="47">
        <f>IFERROR(PIMExport!CG253*1,IFERROR(SUBSTITUTE(PIMExport!CG253,".",",")*1,PIMExport!CG253))</f>
        <v>0</v>
      </c>
      <c r="CH255" s="47">
        <f>IFERROR(PIMExport!CH253*1,IFERROR(SUBSTITUTE(PIMExport!CH253,".",",")*1,PIMExport!CH253))</f>
        <v>0</v>
      </c>
      <c r="CI255" s="47">
        <f>IFERROR(PIMExport!CI253*1,IFERROR(SUBSTITUTE(PIMExport!CI253,".",",")*1,PIMExport!CI253))</f>
        <v>0</v>
      </c>
      <c r="CJ255" s="47">
        <f>IFERROR(PIMExport!CJ253*1,IFERROR(SUBSTITUTE(PIMExport!CJ253,".",",")*1,PIMExport!CJ253))</f>
        <v>0</v>
      </c>
      <c r="CK255" s="47">
        <f>IFERROR(PIMExport!CK253*1,IFERROR(SUBSTITUTE(PIMExport!CK253,".",",")*1,PIMExport!CK253))</f>
        <v>0</v>
      </c>
      <c r="CL255" s="47">
        <f>IFERROR(PIMExport!CL253*1,IFERROR(SUBSTITUTE(PIMExport!CL253,".",",")*1,PIMExport!CL253))</f>
        <v>0</v>
      </c>
      <c r="CM255" s="47">
        <f>IFERROR(PIMExport!CM253*1,IFERROR(SUBSTITUTE(PIMExport!CM253,".",",")*1,PIMExport!CM253))</f>
        <v>0</v>
      </c>
      <c r="CN255" s="47">
        <f>IFERROR(PIMExport!CN253*1,IFERROR(SUBSTITUTE(PIMExport!CN253,".",",")*1,PIMExport!CN253))</f>
        <v>0</v>
      </c>
      <c r="CO255" s="47">
        <f>IFERROR(PIMExport!CO253*1,IFERROR(SUBSTITUTE(PIMExport!CO253,".",",")*1,PIMExport!CO253))</f>
        <v>0</v>
      </c>
      <c r="CP255" s="47">
        <f>IFERROR(PIMExport!CP253*1,IFERROR(SUBSTITUTE(PIMExport!CP253,".",",")*1,PIMExport!CP253))</f>
        <v>0</v>
      </c>
      <c r="CQ255" s="47">
        <f>IFERROR(PIMExport!CQ253*1,IFERROR(SUBSTITUTE(PIMExport!CQ253,".",",")*1,PIMExport!CQ253))</f>
        <v>0</v>
      </c>
      <c r="CR255" s="47">
        <f>IFERROR(PIMExport!CR253*1,IFERROR(SUBSTITUTE(PIMExport!CR253,".",",")*1,PIMExport!CR253))</f>
        <v>0</v>
      </c>
      <c r="CS255" s="47">
        <f>IFERROR(PIMExport!CS253*1,IFERROR(SUBSTITUTE(PIMExport!CS253,".",",")*1,PIMExport!CS253))</f>
        <v>0</v>
      </c>
      <c r="CT255" s="47">
        <f>IFERROR(PIMExport!CT253*1,IFERROR(SUBSTITUTE(PIMExport!CT253,".",",")*1,PIMExport!CT253))</f>
        <v>0</v>
      </c>
      <c r="CU255" s="47">
        <f>IFERROR(PIMExport!CU253*1,IFERROR(SUBSTITUTE(PIMExport!CU253,".",",")*1,PIMExport!CU253))</f>
        <v>20</v>
      </c>
      <c r="CV255" s="47">
        <f>IFERROR(PIMExport!CV253*1,IFERROR(SUBSTITUTE(PIMExport!CV253,".",",")*1,PIMExport!CV253))</f>
        <v>10400</v>
      </c>
      <c r="CW255" s="47">
        <f>IFERROR(PIMExport!CW253*1,IFERROR(SUBSTITUTE(PIMExport!CW253,".",",")*1,PIMExport!CW253))</f>
        <v>1.6000000000000001E-4</v>
      </c>
      <c r="CX255" s="47">
        <f>IFERROR(PIMExport!CX253*1,IFERROR(SUBSTITUTE(PIMExport!CX253,".",",")*1,PIMExport!CX253))</f>
        <v>0</v>
      </c>
      <c r="CY255" s="47">
        <f>IFERROR(PIMExport!CY253*1,IFERROR(SUBSTITUTE(PIMExport!CY253,".",",")*1,PIMExport!CY253))</f>
        <v>0</v>
      </c>
      <c r="CZ255" s="47">
        <f>IFERROR(PIMExport!CZ253*1,IFERROR(SUBSTITUTE(PIMExport!CZ253,".",",")*1,PIMExport!CZ253))</f>
        <v>14000</v>
      </c>
      <c r="DA255" s="47">
        <f>IFERROR(PIMExport!DA253*1,IFERROR(SUBSTITUTE(PIMExport!DA253,".",",")*1,PIMExport!DA253))</f>
        <v>300</v>
      </c>
      <c r="DB255" s="47">
        <f>IFERROR(PIMExport!DB253*1,IFERROR(SUBSTITUTE(PIMExport!DB253,".",",")*1,PIMExport!DB253))</f>
        <v>166</v>
      </c>
      <c r="DC255" s="47">
        <f>IFERROR(PIMExport!DC253*1,IFERROR(SUBSTITUTE(PIMExport!DC253,".",",")*1,PIMExport!DC253))</f>
        <v>17.43</v>
      </c>
      <c r="DD255" s="47">
        <f>IFERROR(PIMExport!DD253*1,IFERROR(SUBSTITUTE(PIMExport!DD253,".",",")*1,PIMExport!DD253))</f>
        <v>2</v>
      </c>
      <c r="DE255" s="47">
        <f>IFERROR(PIMExport!DE253*1,IFERROR(SUBSTITUTE(PIMExport!DE253,".",",")*1,PIMExport!DE253))</f>
        <v>0</v>
      </c>
      <c r="DF255" s="47">
        <f>IFERROR(PIMExport!DF253*1,IFERROR(SUBSTITUTE(PIMExport!DF253,".",",")*1,PIMExport!DF253))</f>
        <v>0</v>
      </c>
      <c r="DG255" s="47">
        <f>IFERROR(PIMExport!DG253*1,IFERROR(SUBSTITUTE(PIMExport!DG253,".",",")*1,PIMExport!DG253))</f>
        <v>0</v>
      </c>
      <c r="DH255" s="47" t="str">
        <f>IFERROR(PIMExport!DH253*1,IFERROR(SUBSTITUTE(PIMExport!DH253,".",",")*1,PIMExport!DH253))</f>
        <v>Equal to or better than 0.100 mm</v>
      </c>
      <c r="DI255" s="47">
        <f>IFERROR(PIMExport!DI253*1,IFERROR(SUBSTITUTE(PIMExport!DI253,".",",")*1,PIMExport!DI253))</f>
        <v>0</v>
      </c>
      <c r="DJ255" s="47" t="str">
        <f>IFERROR(PIMExport!DJ253*1,IFERROR(SUBSTITUTE(PIMExport!DJ253,".",",")*1,PIMExport!DJ253))</f>
        <v>86 x 75 mm</v>
      </c>
      <c r="DK255" s="47" t="str">
        <f>IFERROR(PIMExport!DK253*1,IFERROR(SUBSTITUTE(PIMExport!DK253,".",",")*1,PIMExport!DK253))</f>
        <v>20 mm</v>
      </c>
      <c r="DL255" s="47">
        <f>IFERROR(PIMExport!DL253*1,IFERROR(SUBSTITUTE(PIMExport!DL253,".",",")*1,PIMExport!DL253))</f>
        <v>468</v>
      </c>
      <c r="DM255" s="47">
        <f>IFERROR(PIMExport!DM253*1,IFERROR(SUBSTITUTE(PIMExport!DM253,".",",")*1,PIMExport!DM253))</f>
        <v>4470</v>
      </c>
      <c r="DN255" s="47">
        <f>IFERROR(PIMExport!DN253*1,IFERROR(SUBSTITUTE(PIMExport!DN253,".",",")*1,PIMExport!DN253))</f>
        <v>0</v>
      </c>
      <c r="DO255" s="47">
        <f>IFERROR(PIMExport!DO253*1,IFERROR(SUBSTITUTE(PIMExport!DO253,".",",")*1,PIMExport!DO253))</f>
        <v>0</v>
      </c>
    </row>
    <row r="256" spans="1:119">
      <c r="A256" s="47" t="str">
        <f>IFERROR(PIMExport!A254*1,IFERROR(SUBSTITUTE(PIMExport!A254,".",",")*1,PIMExport!A254))</f>
        <v>MG07S20Z250_X</v>
      </c>
      <c r="B256" s="47" t="str">
        <f>IFERROR(PIMExport!B254*1,IFERROR(SUBSTITUTE(PIMExport!B254,".",",")*1,PIMExport!B254))</f>
        <v>BallScrew</v>
      </c>
      <c r="C256" s="47" t="str">
        <f>IFERROR(PIMExport!C254*1,IFERROR(SUBSTITUTE(PIMExport!C254,".",",")*1,PIMExport!C254))</f>
        <v>Prism Guide</v>
      </c>
      <c r="D256" s="47">
        <f>IFERROR(PIMExport!D254*1,IFERROR(SUBSTITUTE(PIMExport!D254,".",",")*1,PIMExport!D254))</f>
        <v>3522</v>
      </c>
      <c r="E256" s="47">
        <f>IFERROR(PIMExport!E254*1,IFERROR(SUBSTITUTE(PIMExport!E254,".",",")*1,PIMExport!E254))</f>
        <v>1.7</v>
      </c>
      <c r="F256" s="47">
        <f>IFERROR(PIMExport!F254*1,IFERROR(SUBSTITUTE(PIMExport!F254,".",",")*1,PIMExport!F254))</f>
        <v>0</v>
      </c>
      <c r="G256" s="47">
        <f>IFERROR(PIMExport!G254*1,IFERROR(SUBSTITUTE(PIMExport!G254,".",",")*1,PIMExport!G254))</f>
        <v>6.07</v>
      </c>
      <c r="H256" s="47">
        <f>IFERROR(PIMExport!H254*1,IFERROR(SUBSTITUTE(PIMExport!H254,".",",")*1,PIMExport!H254))</f>
        <v>0.82</v>
      </c>
      <c r="I256" s="47">
        <f>IFERROR(PIMExport!I254*1,IFERROR(SUBSTITUTE(PIMExport!I254,".",",")*1,PIMExport!I254))</f>
        <v>250</v>
      </c>
      <c r="J256" s="47">
        <f>IFERROR(PIMExport!J254*1,IFERROR(SUBSTITUTE(PIMExport!J254,".",",")*1,PIMExport!J254))</f>
        <v>66</v>
      </c>
      <c r="K256" s="47">
        <f>IFERROR(PIMExport!K254*1,IFERROR(SUBSTITUTE(PIMExport!K254,".",",")*1,PIMExport!K254))</f>
        <v>55</v>
      </c>
      <c r="L256" s="47">
        <f>IFERROR(PIMExport!L254*1,IFERROR(SUBSTITUTE(PIMExport!L254,".",",")*1,PIMExport!L254))</f>
        <v>1.63E-4</v>
      </c>
      <c r="M256" s="47">
        <f>IFERROR(PIMExport!M254*1,IFERROR(SUBSTITUTE(PIMExport!M254,".",",")*1,PIMExport!M254))</f>
        <v>0.9</v>
      </c>
      <c r="N256" s="47">
        <f>IFERROR(PIMExport!N254*1,IFERROR(SUBSTITUTE(PIMExport!N254,".",",")*1,PIMExport!N254))</f>
        <v>99999</v>
      </c>
      <c r="O256" s="47">
        <f>IFERROR(PIMExport!O254*1,IFERROR(SUBSTITUTE(PIMExport!O254,".",",")*1,PIMExport!O254))</f>
        <v>99999</v>
      </c>
      <c r="P256" s="47">
        <f>IFERROR(PIMExport!P254*1,IFERROR(SUBSTITUTE(PIMExport!P254,".",",")*1,PIMExport!P254))</f>
        <v>500</v>
      </c>
      <c r="Q256" s="47">
        <f>IFERROR(PIMExport!Q254*1,IFERROR(SUBSTITUTE(PIMExport!Q254,".",",")*1,PIMExport!Q254))</f>
        <v>0.37</v>
      </c>
      <c r="R256" s="47">
        <f>IFERROR(PIMExport!R254*1,IFERROR(SUBSTITUTE(PIMExport!R254,".",",")*1,PIMExport!R254))</f>
        <v>0.37</v>
      </c>
      <c r="S256" s="47">
        <f>IFERROR(PIMExport!S254*1,IFERROR(SUBSTITUTE(PIMExport!S254,".",",")*1,PIMExport!S254))</f>
        <v>0.37</v>
      </c>
      <c r="T256" s="47">
        <f>IFERROR(PIMExport!T254*1,IFERROR(SUBSTITUTE(PIMExport!T254,".",",")*1,PIMExport!T254))</f>
        <v>40</v>
      </c>
      <c r="U256" s="47">
        <f>IFERROR(PIMExport!U254*1,IFERROR(SUBSTITUTE(PIMExport!U254,".",",")*1,PIMExport!U254))</f>
        <v>0.21213000000000001</v>
      </c>
      <c r="V256" s="47">
        <f>IFERROR(PIMExport!V254*1,IFERROR(SUBSTITUTE(PIMExport!V254,".",",")*1,PIMExport!V254))</f>
        <v>0</v>
      </c>
      <c r="W256" s="47">
        <f>IFERROR(PIMExport!W254*1,IFERROR(SUBSTITUTE(PIMExport!W254,".",",")*1,PIMExport!W254))</f>
        <v>0</v>
      </c>
      <c r="X256" s="47">
        <f>IFERROR(PIMExport!X254*1,IFERROR(SUBSTITUTE(PIMExport!X254,".",",")*1,PIMExport!X254))</f>
        <v>0</v>
      </c>
      <c r="Y256" s="47">
        <f>IFERROR(PIMExport!Y254*1,IFERROR(SUBSTITUTE(PIMExport!Y254,".",",")*1,PIMExport!Y254))</f>
        <v>2500</v>
      </c>
      <c r="Z256" s="47">
        <f>IFERROR(PIMExport!Z254*1,IFERROR(SUBSTITUTE(PIMExport!Z254,".",",")*1,PIMExport!Z254))</f>
        <v>0</v>
      </c>
      <c r="AA256" s="47">
        <f>IFERROR(PIMExport!AA254*1,IFERROR(SUBSTITUTE(PIMExport!AA254,".",",")*1,PIMExport!AA254))</f>
        <v>0</v>
      </c>
      <c r="AB256" s="47">
        <f>IFERROR(PIMExport!AB254*1,IFERROR(SUBSTITUTE(PIMExport!AB254,".",",")*1,PIMExport!AB254))</f>
        <v>0</v>
      </c>
      <c r="AC256" s="47">
        <f>IFERROR(PIMExport!AC254*1,IFERROR(SUBSTITUTE(PIMExport!AC254,".",",")*1,PIMExport!AC254))</f>
        <v>0</v>
      </c>
      <c r="AD256" s="47">
        <f>IFERROR(PIMExport!AD254*1,IFERROR(SUBSTITUTE(PIMExport!AD254,".",",")*1,PIMExport!AD254))</f>
        <v>0</v>
      </c>
      <c r="AE256" s="47">
        <f>IFERROR(PIMExport!AE254*1,IFERROR(SUBSTITUTE(PIMExport!AE254,".",",")*1,PIMExport!AE254))</f>
        <v>1485</v>
      </c>
      <c r="AF256" s="47">
        <f>IFERROR(PIMExport!AF254*1,IFERROR(SUBSTITUTE(PIMExport!AF254,".",",")*1,PIMExport!AF254))</f>
        <v>1485</v>
      </c>
      <c r="AG256" s="47">
        <f>IFERROR(PIMExport!AG254*1,IFERROR(SUBSTITUTE(PIMExport!AG254,".",",")*1,PIMExport!AG254))</f>
        <v>49</v>
      </c>
      <c r="AH256" s="47">
        <f>IFERROR(PIMExport!AH254*1,IFERROR(SUBSTITUTE(PIMExport!AH254,".",",")*1,PIMExport!AH254))</f>
        <v>0</v>
      </c>
      <c r="AI256" s="47">
        <f>IFERROR(PIMExport!AI254*1,IFERROR(SUBSTITUTE(PIMExport!AI254,".",",")*1,PIMExport!AI254))</f>
        <v>0</v>
      </c>
      <c r="AJ256" s="47">
        <f>IFERROR(PIMExport!AJ254*1,IFERROR(SUBSTITUTE(PIMExport!AJ254,".",",")*1,PIMExport!AJ254))</f>
        <v>1.1140000000000001</v>
      </c>
      <c r="AK256" s="47">
        <f>IFERROR(PIMExport!AK254*1,IFERROR(SUBSTITUTE(PIMExport!AK254,".",",")*1,PIMExport!AK254))</f>
        <v>1.1140000000000001</v>
      </c>
      <c r="AL256" s="47">
        <f>IFERROR(PIMExport!AL254*1,IFERROR(SUBSTITUTE(PIMExport!AL254,".",",")*1,PIMExport!AL254))</f>
        <v>1.67</v>
      </c>
      <c r="AM256" s="47">
        <f>IFERROR(PIMExport!AM254*1,IFERROR(SUBSTITUTE(PIMExport!AM254,".",",")*1,PIMExport!AM254))</f>
        <v>8</v>
      </c>
      <c r="AN256" s="47">
        <f>IFERROR(PIMExport!AN254*1,IFERROR(SUBSTITUTE(PIMExport!AN254,".",",")*1,PIMExport!AN254))</f>
        <v>2</v>
      </c>
      <c r="AO256" s="47">
        <f>IFERROR(PIMExport!AO254*1,IFERROR(SUBSTITUTE(PIMExport!AO254,".",",")*1,PIMExport!AO254))</f>
        <v>14300</v>
      </c>
      <c r="AP256" s="47">
        <f>IFERROR(PIMExport!AP254*1,IFERROR(SUBSTITUTE(PIMExport!AP254,".",",")*1,PIMExport!AP254))</f>
        <v>0</v>
      </c>
      <c r="AQ256" s="47">
        <f>IFERROR(PIMExport!AQ254*1,IFERROR(SUBSTITUTE(PIMExport!AQ254,".",",")*1,PIMExport!AQ254))</f>
        <v>0</v>
      </c>
      <c r="AR256" s="47">
        <f>IFERROR(PIMExport!AR254*1,IFERROR(SUBSTITUTE(PIMExport!AR254,".",",")*1,PIMExport!AR254))</f>
        <v>0</v>
      </c>
      <c r="AS256" s="47">
        <f>IFERROR(PIMExport!AS254*1,IFERROR(SUBSTITUTE(PIMExport!AS254,".",",")*1,PIMExport!AS254))</f>
        <v>0</v>
      </c>
      <c r="AT256" s="47">
        <f>IFERROR(PIMExport!AT254*1,IFERROR(SUBSTITUTE(PIMExport!AT254,".",",")*1,PIMExport!AT254))</f>
        <v>0</v>
      </c>
      <c r="AU256" s="47">
        <f>IFERROR(PIMExport!AU254*1,IFERROR(SUBSTITUTE(PIMExport!AU254,".",",")*1,PIMExport!AU254))</f>
        <v>0</v>
      </c>
      <c r="AV256" s="47">
        <f>IFERROR(PIMExport!AV254*1,IFERROR(SUBSTITUTE(PIMExport!AV254,".",",")*1,PIMExport!AV254))</f>
        <v>0</v>
      </c>
      <c r="AW256" s="47">
        <f>IFERROR(PIMExport!AW254*1,IFERROR(SUBSTITUTE(PIMExport!AW254,".",",")*1,PIMExport!AW254))</f>
        <v>0</v>
      </c>
      <c r="AX256" s="47">
        <f>IFERROR(PIMExport!AX254*1,IFERROR(SUBSTITUTE(PIMExport!AX254,".",",")*1,PIMExport!AX254))</f>
        <v>0</v>
      </c>
      <c r="AY256" s="47">
        <f>IFERROR(PIMExport!AY254*1,IFERROR(SUBSTITUTE(PIMExport!AY254,".",",")*1,PIMExport!AY254))</f>
        <v>0</v>
      </c>
      <c r="AZ256" s="47">
        <f>IFERROR(PIMExport!AZ254*1,IFERROR(SUBSTITUTE(PIMExport!AZ254,".",",")*1,PIMExport!AZ254))</f>
        <v>14000</v>
      </c>
      <c r="BA256" s="47">
        <f>IFERROR(PIMExport!BA254*1,IFERROR(SUBSTITUTE(PIMExport!BA254,".",",")*1,PIMExport!BA254))</f>
        <v>0</v>
      </c>
      <c r="BB256" s="47">
        <f>IFERROR(PIMExport!BB254*1,IFERROR(SUBSTITUTE(PIMExport!BB254,".",",")*1,PIMExport!BB254))</f>
        <v>0</v>
      </c>
      <c r="BC256" s="47">
        <f>IFERROR(PIMExport!BC254*1,IFERROR(SUBSTITUTE(PIMExport!BC254,".",",")*1,PIMExport!BC254))</f>
        <v>0</v>
      </c>
      <c r="BD256" s="47">
        <f>IFERROR(PIMExport!BD254*1,IFERROR(SUBSTITUTE(PIMExport!BD254,".",",")*1,PIMExport!BD254))</f>
        <v>0</v>
      </c>
      <c r="BE256" s="47">
        <f>IFERROR(PIMExport!BE254*1,IFERROR(SUBSTITUTE(PIMExport!BE254,".",",")*1,PIMExport!BE254))</f>
        <v>0</v>
      </c>
      <c r="BF256" s="47">
        <f>IFERROR(PIMExport!BF254*1,IFERROR(SUBSTITUTE(PIMExport!BF254,".",",")*1,PIMExport!BF254))</f>
        <v>75</v>
      </c>
      <c r="BG256" s="47">
        <f>IFERROR(PIMExport!BG254*1,IFERROR(SUBSTITUTE(PIMExport!BG254,".",",")*1,PIMExport!BG254))</f>
        <v>228</v>
      </c>
      <c r="BH256" s="47">
        <f>IFERROR(PIMExport!BH254*1,IFERROR(SUBSTITUTE(PIMExport!BH254,".",",")*1,PIMExport!BH254))</f>
        <v>0</v>
      </c>
      <c r="BI256" s="47">
        <f>IFERROR(PIMExport!BI254*1,IFERROR(SUBSTITUTE(PIMExport!BI254,".",",")*1,PIMExport!BI254))</f>
        <v>0</v>
      </c>
      <c r="BJ256" s="47">
        <f>IFERROR(PIMExport!BJ254*1,IFERROR(SUBSTITUTE(PIMExport!BJ254,".",",")*1,PIMExport!BJ254))</f>
        <v>0</v>
      </c>
      <c r="BK256" s="47">
        <f>IFERROR(PIMExport!BK254*1,IFERROR(SUBSTITUTE(PIMExport!BK254,".",",")*1,PIMExport!BK254))</f>
        <v>0</v>
      </c>
      <c r="BL256" s="47">
        <f>IFERROR(PIMExport!BL254*1,IFERROR(SUBSTITUTE(PIMExport!BL254,".",",")*1,PIMExport!BL254))</f>
        <v>0</v>
      </c>
      <c r="BM256" s="47">
        <f>IFERROR(PIMExport!BM254*1,IFERROR(SUBSTITUTE(PIMExport!BM254,".",",")*1,PIMExport!BM254))</f>
        <v>0</v>
      </c>
      <c r="BN256" s="47">
        <f>IFERROR(PIMExport!BN254*1,IFERROR(SUBSTITUTE(PIMExport!BN254,".",",")*1,PIMExport!BN254))</f>
        <v>0</v>
      </c>
      <c r="BO256" s="47">
        <f>IFERROR(PIMExport!BO254*1,IFERROR(SUBSTITUTE(PIMExport!BO254,".",",")*1,PIMExport!BO254))</f>
        <v>0</v>
      </c>
      <c r="BP256" s="47">
        <f>IFERROR(PIMExport!BP254*1,IFERROR(SUBSTITUTE(PIMExport!BP254,".",",")*1,PIMExport!BP254))</f>
        <v>0</v>
      </c>
      <c r="BQ256" s="47">
        <f>IFERROR(PIMExport!BQ254*1,IFERROR(SUBSTITUTE(PIMExport!BQ254,".",",")*1,PIMExport!BQ254))</f>
        <v>0</v>
      </c>
      <c r="BR256" s="47">
        <f>IFERROR(PIMExport!BR254*1,IFERROR(SUBSTITUTE(PIMExport!BR254,".",",")*1,PIMExport!BR254))</f>
        <v>0</v>
      </c>
      <c r="BS256" s="47">
        <f>IFERROR(PIMExport!BS254*1,IFERROR(SUBSTITUTE(PIMExport!BS254,".",",")*1,PIMExport!BS254))</f>
        <v>0</v>
      </c>
      <c r="BT256" s="47">
        <f>IFERROR(PIMExport!BT254*1,IFERROR(SUBSTITUTE(PIMExport!BT254,".",",")*1,PIMExport!BT254))</f>
        <v>0</v>
      </c>
      <c r="BU256" s="47">
        <f>IFERROR(PIMExport!BU254*1,IFERROR(SUBSTITUTE(PIMExport!BU254,".",",")*1,PIMExport!BU254))</f>
        <v>0</v>
      </c>
      <c r="BV256" s="47">
        <f>IFERROR(PIMExport!BV254*1,IFERROR(SUBSTITUTE(PIMExport!BV254,".",",")*1,PIMExport!BV254))</f>
        <v>0</v>
      </c>
      <c r="BW256" s="47">
        <f>IFERROR(PIMExport!BW254*1,IFERROR(SUBSTITUTE(PIMExport!BW254,".",",")*1,PIMExport!BW254))</f>
        <v>0</v>
      </c>
      <c r="BX256" s="47">
        <f>IFERROR(PIMExport!BX254*1,IFERROR(SUBSTITUTE(PIMExport!BX254,".",",")*1,PIMExport!BX254))</f>
        <v>0</v>
      </c>
      <c r="BY256" s="47">
        <f>IFERROR(PIMExport!BY254*1,IFERROR(SUBSTITUTE(PIMExport!BY254,".",",")*1,PIMExport!BY254))</f>
        <v>0</v>
      </c>
      <c r="BZ256" s="47">
        <f>IFERROR(PIMExport!BZ254*1,IFERROR(SUBSTITUTE(PIMExport!BZ254,".",",")*1,PIMExport!BZ254))</f>
        <v>0</v>
      </c>
      <c r="CA256" s="47">
        <f>IFERROR(PIMExport!CA254*1,IFERROR(SUBSTITUTE(PIMExport!CA254,".",",")*1,PIMExport!CA254))</f>
        <v>0</v>
      </c>
      <c r="CB256" s="47">
        <f>IFERROR(PIMExport!CB254*1,IFERROR(SUBSTITUTE(PIMExport!CB254,".",",")*1,PIMExport!CB254))</f>
        <v>0</v>
      </c>
      <c r="CC256" s="47">
        <f>IFERROR(PIMExport!CC254*1,IFERROR(SUBSTITUTE(PIMExport!CC254,".",",")*1,PIMExport!CC254))</f>
        <v>0</v>
      </c>
      <c r="CD256" s="47">
        <f>IFERROR(PIMExport!CD254*1,IFERROR(SUBSTITUTE(PIMExport!CD254,".",",")*1,PIMExport!CD254))</f>
        <v>0</v>
      </c>
      <c r="CE256" s="47">
        <f>IFERROR(PIMExport!CE254*1,IFERROR(SUBSTITUTE(PIMExport!CE254,".",",")*1,PIMExport!CE254))</f>
        <v>0</v>
      </c>
      <c r="CF256" s="47">
        <f>IFERROR(PIMExport!CF254*1,IFERROR(SUBSTITUTE(PIMExport!CF254,".",",")*1,PIMExport!CF254))</f>
        <v>0</v>
      </c>
      <c r="CG256" s="47">
        <f>IFERROR(PIMExport!CG254*1,IFERROR(SUBSTITUTE(PIMExport!CG254,".",",")*1,PIMExport!CG254))</f>
        <v>0</v>
      </c>
      <c r="CH256" s="47">
        <f>IFERROR(PIMExport!CH254*1,IFERROR(SUBSTITUTE(PIMExport!CH254,".",",")*1,PIMExport!CH254))</f>
        <v>0</v>
      </c>
      <c r="CI256" s="47">
        <f>IFERROR(PIMExport!CI254*1,IFERROR(SUBSTITUTE(PIMExport!CI254,".",",")*1,PIMExport!CI254))</f>
        <v>0</v>
      </c>
      <c r="CJ256" s="47">
        <f>IFERROR(PIMExport!CJ254*1,IFERROR(SUBSTITUTE(PIMExport!CJ254,".",",")*1,PIMExport!CJ254))</f>
        <v>0</v>
      </c>
      <c r="CK256" s="47">
        <f>IFERROR(PIMExport!CK254*1,IFERROR(SUBSTITUTE(PIMExport!CK254,".",",")*1,PIMExport!CK254))</f>
        <v>0</v>
      </c>
      <c r="CL256" s="47">
        <f>IFERROR(PIMExport!CL254*1,IFERROR(SUBSTITUTE(PIMExport!CL254,".",",")*1,PIMExport!CL254))</f>
        <v>0</v>
      </c>
      <c r="CM256" s="47">
        <f>IFERROR(PIMExport!CM254*1,IFERROR(SUBSTITUTE(PIMExport!CM254,".",",")*1,PIMExport!CM254))</f>
        <v>0</v>
      </c>
      <c r="CN256" s="47">
        <f>IFERROR(PIMExport!CN254*1,IFERROR(SUBSTITUTE(PIMExport!CN254,".",",")*1,PIMExport!CN254))</f>
        <v>0</v>
      </c>
      <c r="CO256" s="47">
        <f>IFERROR(PIMExport!CO254*1,IFERROR(SUBSTITUTE(PIMExport!CO254,".",",")*1,PIMExport!CO254))</f>
        <v>0</v>
      </c>
      <c r="CP256" s="47">
        <f>IFERROR(PIMExport!CP254*1,IFERROR(SUBSTITUTE(PIMExport!CP254,".",",")*1,PIMExport!CP254))</f>
        <v>0</v>
      </c>
      <c r="CQ256" s="47">
        <f>IFERROR(PIMExport!CQ254*1,IFERROR(SUBSTITUTE(PIMExport!CQ254,".",",")*1,PIMExport!CQ254))</f>
        <v>0</v>
      </c>
      <c r="CR256" s="47">
        <f>IFERROR(PIMExport!CR254*1,IFERROR(SUBSTITUTE(PIMExport!CR254,".",",")*1,PIMExport!CR254))</f>
        <v>0</v>
      </c>
      <c r="CS256" s="47">
        <f>IFERROR(PIMExport!CS254*1,IFERROR(SUBSTITUTE(PIMExport!CS254,".",",")*1,PIMExport!CS254))</f>
        <v>0</v>
      </c>
      <c r="CT256" s="47">
        <f>IFERROR(PIMExport!CT254*1,IFERROR(SUBSTITUTE(PIMExport!CT254,".",",")*1,PIMExport!CT254))</f>
        <v>0</v>
      </c>
      <c r="CU256" s="47">
        <f>IFERROR(PIMExport!CU254*1,IFERROR(SUBSTITUTE(PIMExport!CU254,".",",")*1,PIMExport!CU254))</f>
        <v>20</v>
      </c>
      <c r="CV256" s="47">
        <f>IFERROR(PIMExport!CV254*1,IFERROR(SUBSTITUTE(PIMExport!CV254,".",",")*1,PIMExport!CV254))</f>
        <v>10400</v>
      </c>
      <c r="CW256" s="47">
        <f>IFERROR(PIMExport!CW254*1,IFERROR(SUBSTITUTE(PIMExport!CW254,".",",")*1,PIMExport!CW254))</f>
        <v>1.6000000000000001E-4</v>
      </c>
      <c r="CX256" s="47">
        <f>IFERROR(PIMExport!CX254*1,IFERROR(SUBSTITUTE(PIMExport!CX254,".",",")*1,PIMExport!CX254))</f>
        <v>0</v>
      </c>
      <c r="CY256" s="47">
        <f>IFERROR(PIMExport!CY254*1,IFERROR(SUBSTITUTE(PIMExport!CY254,".",",")*1,PIMExport!CY254))</f>
        <v>0</v>
      </c>
      <c r="CZ256" s="47">
        <f>IFERROR(PIMExport!CZ254*1,IFERROR(SUBSTITUTE(PIMExport!CZ254,".",",")*1,PIMExport!CZ254))</f>
        <v>14000</v>
      </c>
      <c r="DA256" s="47">
        <f>IFERROR(PIMExport!DA254*1,IFERROR(SUBSTITUTE(PIMExport!DA254,".",",")*1,PIMExport!DA254))</f>
        <v>300</v>
      </c>
      <c r="DB256" s="47">
        <f>IFERROR(PIMExport!DB254*1,IFERROR(SUBSTITUTE(PIMExport!DB254,".",",")*1,PIMExport!DB254))</f>
        <v>166</v>
      </c>
      <c r="DC256" s="47">
        <f>IFERROR(PIMExport!DC254*1,IFERROR(SUBSTITUTE(PIMExport!DC254,".",",")*1,PIMExport!DC254))</f>
        <v>17.43</v>
      </c>
      <c r="DD256" s="47">
        <f>IFERROR(PIMExport!DD254*1,IFERROR(SUBSTITUTE(PIMExport!DD254,".",",")*1,PIMExport!DD254))</f>
        <v>0</v>
      </c>
      <c r="DE256" s="47">
        <f>IFERROR(PIMExport!DE254*1,IFERROR(SUBSTITUTE(PIMExport!DE254,".",",")*1,PIMExport!DE254))</f>
        <v>0</v>
      </c>
      <c r="DF256" s="47">
        <f>IFERROR(PIMExport!DF254*1,IFERROR(SUBSTITUTE(PIMExport!DF254,".",",")*1,PIMExport!DF254))</f>
        <v>0</v>
      </c>
      <c r="DG256" s="47">
        <f>IFERROR(PIMExport!DG254*1,IFERROR(SUBSTITUTE(PIMExport!DG254,".",",")*1,PIMExport!DG254))</f>
        <v>0</v>
      </c>
      <c r="DH256" s="47" t="str">
        <f>IFERROR(PIMExport!DH254*1,IFERROR(SUBSTITUTE(PIMExport!DH254,".",",")*1,PIMExport!DH254))</f>
        <v>Equal to or better than 0.100 mm</v>
      </c>
      <c r="DI256" s="47">
        <f>IFERROR(PIMExport!DI254*1,IFERROR(SUBSTITUTE(PIMExport!DI254,".",",")*1,PIMExport!DI254))</f>
        <v>0</v>
      </c>
      <c r="DJ256" s="47" t="str">
        <f>IFERROR(PIMExport!DJ254*1,IFERROR(SUBSTITUTE(PIMExport!DJ254,".",",")*1,PIMExport!DJ254))</f>
        <v>86 x 75 mm</v>
      </c>
      <c r="DK256" s="47" t="str">
        <f>IFERROR(PIMExport!DK254*1,IFERROR(SUBSTITUTE(PIMExport!DK254,".",",")*1,PIMExport!DK254))</f>
        <v>20 mm</v>
      </c>
      <c r="DL256" s="47">
        <f>IFERROR(PIMExport!DL254*1,IFERROR(SUBSTITUTE(PIMExport!DL254,".",",")*1,PIMExport!DL254))</f>
        <v>468</v>
      </c>
      <c r="DM256" s="47">
        <f>IFERROR(PIMExport!DM254*1,IFERROR(SUBSTITUTE(PIMExport!DM254,".",",")*1,PIMExport!DM254))</f>
        <v>4228</v>
      </c>
      <c r="DN256" s="47">
        <f>IFERROR(PIMExport!DN254*1,IFERROR(SUBSTITUTE(PIMExport!DN254,".",",")*1,PIMExport!DN254))</f>
        <v>0</v>
      </c>
      <c r="DO256" s="47">
        <f>IFERROR(PIMExport!DO254*1,IFERROR(SUBSTITUTE(PIMExport!DO254,".",",")*1,PIMExport!DO254))</f>
        <v>0</v>
      </c>
    </row>
    <row r="257" spans="1:119">
      <c r="A257" s="47" t="str">
        <f>IFERROR(PIMExport!A255*1,IFERROR(SUBSTITUTE(PIMExport!A255,".",",")*1,PIMExport!A255))</f>
        <v>MG07S20Z250_S</v>
      </c>
      <c r="B257" s="47" t="str">
        <f>IFERROR(PIMExport!B255*1,IFERROR(SUBSTITUTE(PIMExport!B255,".",",")*1,PIMExport!B255))</f>
        <v>BallScrew</v>
      </c>
      <c r="C257" s="47" t="str">
        <f>IFERROR(PIMExport!C255*1,IFERROR(SUBSTITUTE(PIMExport!C255,".",",")*1,PIMExport!C255))</f>
        <v>Prism Guide</v>
      </c>
      <c r="D257" s="47">
        <f>IFERROR(PIMExport!D255*1,IFERROR(SUBSTITUTE(PIMExport!D255,".",",")*1,PIMExport!D255))</f>
        <v>3412</v>
      </c>
      <c r="E257" s="47">
        <f>IFERROR(PIMExport!E255*1,IFERROR(SUBSTITUTE(PIMExport!E255,".",",")*1,PIMExport!E255))</f>
        <v>1.7</v>
      </c>
      <c r="F257" s="47">
        <f>IFERROR(PIMExport!F255*1,IFERROR(SUBSTITUTE(PIMExport!F255,".",",")*1,PIMExport!F255))</f>
        <v>1.7</v>
      </c>
      <c r="G257" s="47">
        <f>IFERROR(PIMExport!G255*1,IFERROR(SUBSTITUTE(PIMExport!G255,".",",")*1,PIMExport!G255))</f>
        <v>6.07</v>
      </c>
      <c r="H257" s="47">
        <f>IFERROR(PIMExport!H255*1,IFERROR(SUBSTITUTE(PIMExport!H255,".",",")*1,PIMExport!H255))</f>
        <v>0.82</v>
      </c>
      <c r="I257" s="47">
        <f>IFERROR(PIMExport!I255*1,IFERROR(SUBSTITUTE(PIMExport!I255,".",",")*1,PIMExport!I255))</f>
        <v>250</v>
      </c>
      <c r="J257" s="47">
        <f>IFERROR(PIMExport!J255*1,IFERROR(SUBSTITUTE(PIMExport!J255,".",",")*1,PIMExport!J255))</f>
        <v>66</v>
      </c>
      <c r="K257" s="47">
        <f>IFERROR(PIMExport!K255*1,IFERROR(SUBSTITUTE(PIMExport!K255,".",",")*1,PIMExport!K255))</f>
        <v>55</v>
      </c>
      <c r="L257" s="47">
        <f>IFERROR(PIMExport!L255*1,IFERROR(SUBSTITUTE(PIMExport!L255,".",",")*1,PIMExport!L255))</f>
        <v>1.63E-4</v>
      </c>
      <c r="M257" s="47">
        <f>IFERROR(PIMExport!M255*1,IFERROR(SUBSTITUTE(PIMExport!M255,".",",")*1,PIMExport!M255))</f>
        <v>0.9</v>
      </c>
      <c r="N257" s="47">
        <f>IFERROR(PIMExport!N255*1,IFERROR(SUBSTITUTE(PIMExport!N255,".",",")*1,PIMExport!N255))</f>
        <v>99999</v>
      </c>
      <c r="O257" s="47">
        <f>IFERROR(PIMExport!O255*1,IFERROR(SUBSTITUTE(PIMExport!O255,".",",")*1,PIMExport!O255))</f>
        <v>99999</v>
      </c>
      <c r="P257" s="47">
        <f>IFERROR(PIMExport!P255*1,IFERROR(SUBSTITUTE(PIMExport!P255,".",",")*1,PIMExport!P255))</f>
        <v>500</v>
      </c>
      <c r="Q257" s="47">
        <f>IFERROR(PIMExport!Q255*1,IFERROR(SUBSTITUTE(PIMExport!Q255,".",",")*1,PIMExport!Q255))</f>
        <v>0.56999999999999995</v>
      </c>
      <c r="R257" s="47">
        <f>IFERROR(PIMExport!R255*1,IFERROR(SUBSTITUTE(PIMExport!R255,".",",")*1,PIMExport!R255))</f>
        <v>0.56999999999999995</v>
      </c>
      <c r="S257" s="47">
        <f>IFERROR(PIMExport!S255*1,IFERROR(SUBSTITUTE(PIMExport!S255,".",",")*1,PIMExport!S255))</f>
        <v>0.56999999999999995</v>
      </c>
      <c r="T257" s="47">
        <f>IFERROR(PIMExport!T255*1,IFERROR(SUBSTITUTE(PIMExport!T255,".",",")*1,PIMExport!T255))</f>
        <v>40</v>
      </c>
      <c r="U257" s="47">
        <f>IFERROR(PIMExport!U255*1,IFERROR(SUBSTITUTE(PIMExport!U255,".",",")*1,PIMExport!U255))</f>
        <v>0.21213000000000001</v>
      </c>
      <c r="V257" s="47">
        <f>IFERROR(PIMExport!V255*1,IFERROR(SUBSTITUTE(PIMExport!V255,".",",")*1,PIMExport!V255))</f>
        <v>0</v>
      </c>
      <c r="W257" s="47">
        <f>IFERROR(PIMExport!W255*1,IFERROR(SUBSTITUTE(PIMExport!W255,".",",")*1,PIMExport!W255))</f>
        <v>0</v>
      </c>
      <c r="X257" s="47">
        <f>IFERROR(PIMExport!X255*1,IFERROR(SUBSTITUTE(PIMExport!X255,".",",")*1,PIMExport!X255))</f>
        <v>0</v>
      </c>
      <c r="Y257" s="47">
        <f>IFERROR(PIMExport!Y255*1,IFERROR(SUBSTITUTE(PIMExport!Y255,".",",")*1,PIMExport!Y255))</f>
        <v>2500</v>
      </c>
      <c r="Z257" s="47">
        <f>IFERROR(PIMExport!Z255*1,IFERROR(SUBSTITUTE(PIMExport!Z255,".",",")*1,PIMExport!Z255))</f>
        <v>0</v>
      </c>
      <c r="AA257" s="47">
        <f>IFERROR(PIMExport!AA255*1,IFERROR(SUBSTITUTE(PIMExport!AA255,".",",")*1,PIMExport!AA255))</f>
        <v>0</v>
      </c>
      <c r="AB257" s="47">
        <f>IFERROR(PIMExport!AB255*1,IFERROR(SUBSTITUTE(PIMExport!AB255,".",",")*1,PIMExport!AB255))</f>
        <v>0</v>
      </c>
      <c r="AC257" s="47">
        <f>IFERROR(PIMExport!AC255*1,IFERROR(SUBSTITUTE(PIMExport!AC255,".",",")*1,PIMExport!AC255))</f>
        <v>0</v>
      </c>
      <c r="AD257" s="47">
        <f>IFERROR(PIMExport!AD255*1,IFERROR(SUBSTITUTE(PIMExport!AD255,".",",")*1,PIMExport!AD255))</f>
        <v>0</v>
      </c>
      <c r="AE257" s="47">
        <f>IFERROR(PIMExport!AE255*1,IFERROR(SUBSTITUTE(PIMExport!AE255,".",",")*1,PIMExport!AE255))</f>
        <v>1485</v>
      </c>
      <c r="AF257" s="47">
        <f>IFERROR(PIMExport!AF255*1,IFERROR(SUBSTITUTE(PIMExport!AF255,".",",")*1,PIMExport!AF255))</f>
        <v>1485</v>
      </c>
      <c r="AG257" s="47">
        <f>IFERROR(PIMExport!AG255*1,IFERROR(SUBSTITUTE(PIMExport!AG255,".",",")*1,PIMExport!AG255))</f>
        <v>49</v>
      </c>
      <c r="AH257" s="47">
        <f>IFERROR(PIMExport!AH255*1,IFERROR(SUBSTITUTE(PIMExport!AH255,".",",")*1,PIMExport!AH255))</f>
        <v>0</v>
      </c>
      <c r="AI257" s="47">
        <f>IFERROR(PIMExport!AI255*1,IFERROR(SUBSTITUTE(PIMExport!AI255,".",",")*1,PIMExport!AI255))</f>
        <v>0</v>
      </c>
      <c r="AJ257" s="47">
        <f>IFERROR(PIMExport!AJ255*1,IFERROR(SUBSTITUTE(PIMExport!AJ255,".",",")*1,PIMExport!AJ255))</f>
        <v>1.1140000000000001</v>
      </c>
      <c r="AK257" s="47">
        <f>IFERROR(PIMExport!AK255*1,IFERROR(SUBSTITUTE(PIMExport!AK255,".",",")*1,PIMExport!AK255))</f>
        <v>1.1140000000000001</v>
      </c>
      <c r="AL257" s="47">
        <f>IFERROR(PIMExport!AL255*1,IFERROR(SUBSTITUTE(PIMExport!AL255,".",",")*1,PIMExport!AL255))</f>
        <v>1.67</v>
      </c>
      <c r="AM257" s="47">
        <f>IFERROR(PIMExport!AM255*1,IFERROR(SUBSTITUTE(PIMExport!AM255,".",",")*1,PIMExport!AM255))</f>
        <v>8</v>
      </c>
      <c r="AN257" s="47">
        <f>IFERROR(PIMExport!AN255*1,IFERROR(SUBSTITUTE(PIMExport!AN255,".",",")*1,PIMExport!AN255))</f>
        <v>2</v>
      </c>
      <c r="AO257" s="47">
        <f>IFERROR(PIMExport!AO255*1,IFERROR(SUBSTITUTE(PIMExport!AO255,".",",")*1,PIMExport!AO255))</f>
        <v>14300</v>
      </c>
      <c r="AP257" s="47">
        <f>IFERROR(PIMExport!AP255*1,IFERROR(SUBSTITUTE(PIMExport!AP255,".",",")*1,PIMExport!AP255))</f>
        <v>0</v>
      </c>
      <c r="AQ257" s="47">
        <f>IFERROR(PIMExport!AQ255*1,IFERROR(SUBSTITUTE(PIMExport!AQ255,".",",")*1,PIMExport!AQ255))</f>
        <v>0</v>
      </c>
      <c r="AR257" s="47">
        <f>IFERROR(PIMExport!AR255*1,IFERROR(SUBSTITUTE(PIMExport!AR255,".",",")*1,PIMExport!AR255))</f>
        <v>0</v>
      </c>
      <c r="AS257" s="47">
        <f>IFERROR(PIMExport!AS255*1,IFERROR(SUBSTITUTE(PIMExport!AS255,".",",")*1,PIMExport!AS255))</f>
        <v>0</v>
      </c>
      <c r="AT257" s="47">
        <f>IFERROR(PIMExport!AT255*1,IFERROR(SUBSTITUTE(PIMExport!AT255,".",",")*1,PIMExport!AT255))</f>
        <v>0</v>
      </c>
      <c r="AU257" s="47">
        <f>IFERROR(PIMExport!AU255*1,IFERROR(SUBSTITUTE(PIMExport!AU255,".",",")*1,PIMExport!AU255))</f>
        <v>0</v>
      </c>
      <c r="AV257" s="47">
        <f>IFERROR(PIMExport!AV255*1,IFERROR(SUBSTITUTE(PIMExport!AV255,".",",")*1,PIMExport!AV255))</f>
        <v>0</v>
      </c>
      <c r="AW257" s="47">
        <f>IFERROR(PIMExport!AW255*1,IFERROR(SUBSTITUTE(PIMExport!AW255,".",",")*1,PIMExport!AW255))</f>
        <v>0</v>
      </c>
      <c r="AX257" s="47">
        <f>IFERROR(PIMExport!AX255*1,IFERROR(SUBSTITUTE(PIMExport!AX255,".",",")*1,PIMExport!AX255))</f>
        <v>0</v>
      </c>
      <c r="AY257" s="47">
        <f>IFERROR(PIMExport!AY255*1,IFERROR(SUBSTITUTE(PIMExport!AY255,".",",")*1,PIMExport!AY255))</f>
        <v>0</v>
      </c>
      <c r="AZ257" s="47">
        <f>IFERROR(PIMExport!AZ255*1,IFERROR(SUBSTITUTE(PIMExport!AZ255,".",",")*1,PIMExport!AZ255))</f>
        <v>14000</v>
      </c>
      <c r="BA257" s="47">
        <f>IFERROR(PIMExport!BA255*1,IFERROR(SUBSTITUTE(PIMExport!BA255,".",",")*1,PIMExport!BA255))</f>
        <v>0</v>
      </c>
      <c r="BB257" s="47">
        <f>IFERROR(PIMExport!BB255*1,IFERROR(SUBSTITUTE(PIMExport!BB255,".",",")*1,PIMExport!BB255))</f>
        <v>0</v>
      </c>
      <c r="BC257" s="47">
        <f>IFERROR(PIMExport!BC255*1,IFERROR(SUBSTITUTE(PIMExport!BC255,".",",")*1,PIMExport!BC255))</f>
        <v>0</v>
      </c>
      <c r="BD257" s="47">
        <f>IFERROR(PIMExport!BD255*1,IFERROR(SUBSTITUTE(PIMExport!BD255,".",",")*1,PIMExport!BD255))</f>
        <v>0</v>
      </c>
      <c r="BE257" s="47">
        <f>IFERROR(PIMExport!BE255*1,IFERROR(SUBSTITUTE(PIMExport!BE255,".",",")*1,PIMExport!BE255))</f>
        <v>0</v>
      </c>
      <c r="BF257" s="47">
        <f>IFERROR(PIMExport!BF255*1,IFERROR(SUBSTITUTE(PIMExport!BF255,".",",")*1,PIMExport!BF255))</f>
        <v>75</v>
      </c>
      <c r="BG257" s="47">
        <f>IFERROR(PIMExport!BG255*1,IFERROR(SUBSTITUTE(PIMExport!BG255,".",",")*1,PIMExport!BG255))</f>
        <v>338</v>
      </c>
      <c r="BH257" s="47">
        <f>IFERROR(PIMExport!BH255*1,IFERROR(SUBSTITUTE(PIMExport!BH255,".",",")*1,PIMExport!BH255))</f>
        <v>0</v>
      </c>
      <c r="BI257" s="47">
        <f>IFERROR(PIMExport!BI255*1,IFERROR(SUBSTITUTE(PIMExport!BI255,".",",")*1,PIMExport!BI255))</f>
        <v>0</v>
      </c>
      <c r="BJ257" s="47">
        <f>IFERROR(PIMExport!BJ255*1,IFERROR(SUBSTITUTE(PIMExport!BJ255,".",",")*1,PIMExport!BJ255))</f>
        <v>0</v>
      </c>
      <c r="BK257" s="47">
        <f>IFERROR(PIMExport!BK255*1,IFERROR(SUBSTITUTE(PIMExport!BK255,".",",")*1,PIMExport!BK255))</f>
        <v>0</v>
      </c>
      <c r="BL257" s="47">
        <f>IFERROR(PIMExport!BL255*1,IFERROR(SUBSTITUTE(PIMExport!BL255,".",",")*1,PIMExport!BL255))</f>
        <v>0</v>
      </c>
      <c r="BM257" s="47">
        <f>IFERROR(PIMExport!BM255*1,IFERROR(SUBSTITUTE(PIMExport!BM255,".",",")*1,PIMExport!BM255))</f>
        <v>0</v>
      </c>
      <c r="BN257" s="47">
        <f>IFERROR(PIMExport!BN255*1,IFERROR(SUBSTITUTE(PIMExport!BN255,".",",")*1,PIMExport!BN255))</f>
        <v>0</v>
      </c>
      <c r="BO257" s="47">
        <f>IFERROR(PIMExport!BO255*1,IFERROR(SUBSTITUTE(PIMExport!BO255,".",",")*1,PIMExport!BO255))</f>
        <v>0</v>
      </c>
      <c r="BP257" s="47">
        <f>IFERROR(PIMExport!BP255*1,IFERROR(SUBSTITUTE(PIMExport!BP255,".",",")*1,PIMExport!BP255))</f>
        <v>0</v>
      </c>
      <c r="BQ257" s="47">
        <f>IFERROR(PIMExport!BQ255*1,IFERROR(SUBSTITUTE(PIMExport!BQ255,".",",")*1,PIMExport!BQ255))</f>
        <v>0</v>
      </c>
      <c r="BR257" s="47">
        <f>IFERROR(PIMExport!BR255*1,IFERROR(SUBSTITUTE(PIMExport!BR255,".",",")*1,PIMExport!BR255))</f>
        <v>0</v>
      </c>
      <c r="BS257" s="47">
        <f>IFERROR(PIMExport!BS255*1,IFERROR(SUBSTITUTE(PIMExport!BS255,".",",")*1,PIMExport!BS255))</f>
        <v>0</v>
      </c>
      <c r="BT257" s="47">
        <f>IFERROR(PIMExport!BT255*1,IFERROR(SUBSTITUTE(PIMExport!BT255,".",",")*1,PIMExport!BT255))</f>
        <v>0</v>
      </c>
      <c r="BU257" s="47">
        <f>IFERROR(PIMExport!BU255*1,IFERROR(SUBSTITUTE(PIMExport!BU255,".",",")*1,PIMExport!BU255))</f>
        <v>0</v>
      </c>
      <c r="BV257" s="47">
        <f>IFERROR(PIMExport!BV255*1,IFERROR(SUBSTITUTE(PIMExport!BV255,".",",")*1,PIMExport!BV255))</f>
        <v>0</v>
      </c>
      <c r="BW257" s="47">
        <f>IFERROR(PIMExport!BW255*1,IFERROR(SUBSTITUTE(PIMExport!BW255,".",",")*1,PIMExport!BW255))</f>
        <v>0</v>
      </c>
      <c r="BX257" s="47">
        <f>IFERROR(PIMExport!BX255*1,IFERROR(SUBSTITUTE(PIMExport!BX255,".",",")*1,PIMExport!BX255))</f>
        <v>0</v>
      </c>
      <c r="BY257" s="47">
        <f>IFERROR(PIMExport!BY255*1,IFERROR(SUBSTITUTE(PIMExport!BY255,".",",")*1,PIMExport!BY255))</f>
        <v>0</v>
      </c>
      <c r="BZ257" s="47">
        <f>IFERROR(PIMExport!BZ255*1,IFERROR(SUBSTITUTE(PIMExport!BZ255,".",",")*1,PIMExport!BZ255))</f>
        <v>0</v>
      </c>
      <c r="CA257" s="47">
        <f>IFERROR(PIMExport!CA255*1,IFERROR(SUBSTITUTE(PIMExport!CA255,".",",")*1,PIMExport!CA255))</f>
        <v>0</v>
      </c>
      <c r="CB257" s="47">
        <f>IFERROR(PIMExport!CB255*1,IFERROR(SUBSTITUTE(PIMExport!CB255,".",",")*1,PIMExport!CB255))</f>
        <v>0</v>
      </c>
      <c r="CC257" s="47">
        <f>IFERROR(PIMExport!CC255*1,IFERROR(SUBSTITUTE(PIMExport!CC255,".",",")*1,PIMExport!CC255))</f>
        <v>0</v>
      </c>
      <c r="CD257" s="47">
        <f>IFERROR(PIMExport!CD255*1,IFERROR(SUBSTITUTE(PIMExport!CD255,".",",")*1,PIMExport!CD255))</f>
        <v>0</v>
      </c>
      <c r="CE257" s="47">
        <f>IFERROR(PIMExport!CE255*1,IFERROR(SUBSTITUTE(PIMExport!CE255,".",",")*1,PIMExport!CE255))</f>
        <v>0</v>
      </c>
      <c r="CF257" s="47">
        <f>IFERROR(PIMExport!CF255*1,IFERROR(SUBSTITUTE(PIMExport!CF255,".",",")*1,PIMExport!CF255))</f>
        <v>0</v>
      </c>
      <c r="CG257" s="47">
        <f>IFERROR(PIMExport!CG255*1,IFERROR(SUBSTITUTE(PIMExport!CG255,".",",")*1,PIMExport!CG255))</f>
        <v>0</v>
      </c>
      <c r="CH257" s="47">
        <f>IFERROR(PIMExport!CH255*1,IFERROR(SUBSTITUTE(PIMExport!CH255,".",",")*1,PIMExport!CH255))</f>
        <v>0</v>
      </c>
      <c r="CI257" s="47">
        <f>IFERROR(PIMExport!CI255*1,IFERROR(SUBSTITUTE(PIMExport!CI255,".",",")*1,PIMExport!CI255))</f>
        <v>0</v>
      </c>
      <c r="CJ257" s="47">
        <f>IFERROR(PIMExport!CJ255*1,IFERROR(SUBSTITUTE(PIMExport!CJ255,".",",")*1,PIMExport!CJ255))</f>
        <v>0</v>
      </c>
      <c r="CK257" s="47">
        <f>IFERROR(PIMExport!CK255*1,IFERROR(SUBSTITUTE(PIMExport!CK255,".",",")*1,PIMExport!CK255))</f>
        <v>0</v>
      </c>
      <c r="CL257" s="47">
        <f>IFERROR(PIMExport!CL255*1,IFERROR(SUBSTITUTE(PIMExport!CL255,".",",")*1,PIMExport!CL255))</f>
        <v>0</v>
      </c>
      <c r="CM257" s="47">
        <f>IFERROR(PIMExport!CM255*1,IFERROR(SUBSTITUTE(PIMExport!CM255,".",",")*1,PIMExport!CM255))</f>
        <v>0</v>
      </c>
      <c r="CN257" s="47">
        <f>IFERROR(PIMExport!CN255*1,IFERROR(SUBSTITUTE(PIMExport!CN255,".",",")*1,PIMExport!CN255))</f>
        <v>0</v>
      </c>
      <c r="CO257" s="47">
        <f>IFERROR(PIMExport!CO255*1,IFERROR(SUBSTITUTE(PIMExport!CO255,".",",")*1,PIMExport!CO255))</f>
        <v>0</v>
      </c>
      <c r="CP257" s="47">
        <f>IFERROR(PIMExport!CP255*1,IFERROR(SUBSTITUTE(PIMExport!CP255,".",",")*1,PIMExport!CP255))</f>
        <v>0</v>
      </c>
      <c r="CQ257" s="47">
        <f>IFERROR(PIMExport!CQ255*1,IFERROR(SUBSTITUTE(PIMExport!CQ255,".",",")*1,PIMExport!CQ255))</f>
        <v>0</v>
      </c>
      <c r="CR257" s="47">
        <f>IFERROR(PIMExport!CR255*1,IFERROR(SUBSTITUTE(PIMExport!CR255,".",",")*1,PIMExport!CR255))</f>
        <v>0</v>
      </c>
      <c r="CS257" s="47">
        <f>IFERROR(PIMExport!CS255*1,IFERROR(SUBSTITUTE(PIMExport!CS255,".",",")*1,PIMExport!CS255))</f>
        <v>0</v>
      </c>
      <c r="CT257" s="47">
        <f>IFERROR(PIMExport!CT255*1,IFERROR(SUBSTITUTE(PIMExport!CT255,".",",")*1,PIMExport!CT255))</f>
        <v>0</v>
      </c>
      <c r="CU257" s="47">
        <f>IFERROR(PIMExport!CU255*1,IFERROR(SUBSTITUTE(PIMExport!CU255,".",",")*1,PIMExport!CU255))</f>
        <v>20</v>
      </c>
      <c r="CV257" s="47">
        <f>IFERROR(PIMExport!CV255*1,IFERROR(SUBSTITUTE(PIMExport!CV255,".",",")*1,PIMExport!CV255))</f>
        <v>10400</v>
      </c>
      <c r="CW257" s="47">
        <f>IFERROR(PIMExport!CW255*1,IFERROR(SUBSTITUTE(PIMExport!CW255,".",",")*1,PIMExport!CW255))</f>
        <v>1.6000000000000001E-4</v>
      </c>
      <c r="CX257" s="47">
        <f>IFERROR(PIMExport!CX255*1,IFERROR(SUBSTITUTE(PIMExport!CX255,".",",")*1,PIMExport!CX255))</f>
        <v>0</v>
      </c>
      <c r="CY257" s="47">
        <f>IFERROR(PIMExport!CY255*1,IFERROR(SUBSTITUTE(PIMExport!CY255,".",",")*1,PIMExport!CY255))</f>
        <v>0</v>
      </c>
      <c r="CZ257" s="47">
        <f>IFERROR(PIMExport!CZ255*1,IFERROR(SUBSTITUTE(PIMExport!CZ255,".",",")*1,PIMExport!CZ255))</f>
        <v>14000</v>
      </c>
      <c r="DA257" s="47">
        <f>IFERROR(PIMExport!DA255*1,IFERROR(SUBSTITUTE(PIMExport!DA255,".",",")*1,PIMExport!DA255))</f>
        <v>300</v>
      </c>
      <c r="DB257" s="47">
        <f>IFERROR(PIMExport!DB255*1,IFERROR(SUBSTITUTE(PIMExport!DB255,".",",")*1,PIMExport!DB255))</f>
        <v>166</v>
      </c>
      <c r="DC257" s="47">
        <f>IFERROR(PIMExport!DC255*1,IFERROR(SUBSTITUTE(PIMExport!DC255,".",",")*1,PIMExport!DC255))</f>
        <v>17.43</v>
      </c>
      <c r="DD257" s="47">
        <f>IFERROR(PIMExport!DD255*1,IFERROR(SUBSTITUTE(PIMExport!DD255,".",",")*1,PIMExport!DD255))</f>
        <v>1</v>
      </c>
      <c r="DE257" s="47">
        <f>IFERROR(PIMExport!DE255*1,IFERROR(SUBSTITUTE(PIMExport!DE255,".",",")*1,PIMExport!DE255))</f>
        <v>0</v>
      </c>
      <c r="DF257" s="47">
        <f>IFERROR(PIMExport!DF255*1,IFERROR(SUBSTITUTE(PIMExport!DF255,".",",")*1,PIMExport!DF255))</f>
        <v>0</v>
      </c>
      <c r="DG257" s="47">
        <f>IFERROR(PIMExport!DG255*1,IFERROR(SUBSTITUTE(PIMExport!DG255,".",",")*1,PIMExport!DG255))</f>
        <v>0</v>
      </c>
      <c r="DH257" s="47" t="str">
        <f>IFERROR(PIMExport!DH255*1,IFERROR(SUBSTITUTE(PIMExport!DH255,".",",")*1,PIMExport!DH255))</f>
        <v>Equal to or better than 0.100 mm</v>
      </c>
      <c r="DI257" s="47">
        <f>IFERROR(PIMExport!DI255*1,IFERROR(SUBSTITUTE(PIMExport!DI255,".",",")*1,PIMExport!DI255))</f>
        <v>0</v>
      </c>
      <c r="DJ257" s="47" t="str">
        <f>IFERROR(PIMExport!DJ255*1,IFERROR(SUBSTITUTE(PIMExport!DJ255,".",",")*1,PIMExport!DJ255))</f>
        <v>86 x 75 mm</v>
      </c>
      <c r="DK257" s="47" t="str">
        <f>IFERROR(PIMExport!DK255*1,IFERROR(SUBSTITUTE(PIMExport!DK255,".",",")*1,PIMExport!DK255))</f>
        <v>20 mm</v>
      </c>
      <c r="DL257" s="47">
        <f>IFERROR(PIMExport!DL255*1,IFERROR(SUBSTITUTE(PIMExport!DL255,".",",")*1,PIMExport!DL255))</f>
        <v>468</v>
      </c>
      <c r="DM257" s="47">
        <f>IFERROR(PIMExport!DM255*1,IFERROR(SUBSTITUTE(PIMExport!DM255,".",",")*1,PIMExport!DM255))</f>
        <v>4338</v>
      </c>
      <c r="DN257" s="47">
        <f>IFERROR(PIMExport!DN255*1,IFERROR(SUBSTITUTE(PIMExport!DN255,".",",")*1,PIMExport!DN255))</f>
        <v>0</v>
      </c>
      <c r="DO257" s="47">
        <f>IFERROR(PIMExport!DO255*1,IFERROR(SUBSTITUTE(PIMExport!DO255,".",",")*1,PIMExport!DO255))</f>
        <v>0</v>
      </c>
    </row>
    <row r="258" spans="1:119">
      <c r="A258" s="47" t="str">
        <f>IFERROR(PIMExport!A256*1,IFERROR(SUBSTITUTE(PIMExport!A256,".",",")*1,PIMExport!A256))</f>
        <v>MG07S12Z250_D</v>
      </c>
      <c r="B258" s="47" t="str">
        <f>IFERROR(PIMExport!B256*1,IFERROR(SUBSTITUTE(PIMExport!B256,".",",")*1,PIMExport!B256))</f>
        <v>BallScrew</v>
      </c>
      <c r="C258" s="47" t="str">
        <f>IFERROR(PIMExport!C256*1,IFERROR(SUBSTITUTE(PIMExport!C256,".",",")*1,PIMExport!C256))</f>
        <v>Prism Guide</v>
      </c>
      <c r="D258" s="47">
        <f>IFERROR(PIMExport!D256*1,IFERROR(SUBSTITUTE(PIMExport!D256,".",",")*1,PIMExport!D256))</f>
        <v>2173</v>
      </c>
      <c r="E258" s="47">
        <f>IFERROR(PIMExport!E256*1,IFERROR(SUBSTITUTE(PIMExport!E256,".",",")*1,PIMExport!E256))</f>
        <v>1.7</v>
      </c>
      <c r="F258" s="47">
        <f>IFERROR(PIMExport!F256*1,IFERROR(SUBSTITUTE(PIMExport!F256,".",",")*1,PIMExport!F256))</f>
        <v>3.58</v>
      </c>
      <c r="G258" s="47">
        <f>IFERROR(PIMExport!G256*1,IFERROR(SUBSTITUTE(PIMExport!G256,".",",")*1,PIMExport!G256))</f>
        <v>6.07</v>
      </c>
      <c r="H258" s="47">
        <f>IFERROR(PIMExport!H256*1,IFERROR(SUBSTITUTE(PIMExport!H256,".",",")*1,PIMExport!H256))</f>
        <v>0.82</v>
      </c>
      <c r="I258" s="47">
        <f>IFERROR(PIMExport!I256*1,IFERROR(SUBSTITUTE(PIMExport!I256,".",",")*1,PIMExport!I256))</f>
        <v>250</v>
      </c>
      <c r="J258" s="47">
        <f>IFERROR(PIMExport!J256*1,IFERROR(SUBSTITUTE(PIMExport!J256,".",",")*1,PIMExport!J256))</f>
        <v>66</v>
      </c>
      <c r="K258" s="47">
        <f>IFERROR(PIMExport!K256*1,IFERROR(SUBSTITUTE(PIMExport!K256,".",",")*1,PIMExport!K256))</f>
        <v>55</v>
      </c>
      <c r="L258" s="47">
        <f>IFERROR(PIMExport!L256*1,IFERROR(SUBSTITUTE(PIMExport!L256,".",",")*1,PIMExport!L256))</f>
        <v>1.63E-4</v>
      </c>
      <c r="M258" s="47">
        <f>IFERROR(PIMExport!M256*1,IFERROR(SUBSTITUTE(PIMExport!M256,".",",")*1,PIMExport!M256))</f>
        <v>0.9</v>
      </c>
      <c r="N258" s="47">
        <f>IFERROR(PIMExport!N256*1,IFERROR(SUBSTITUTE(PIMExport!N256,".",",")*1,PIMExport!N256))</f>
        <v>99999</v>
      </c>
      <c r="O258" s="47">
        <f>IFERROR(PIMExport!O256*1,IFERROR(SUBSTITUTE(PIMExport!O256,".",",")*1,PIMExport!O256))</f>
        <v>99999</v>
      </c>
      <c r="P258" s="47">
        <f>IFERROR(PIMExport!P256*1,IFERROR(SUBSTITUTE(PIMExport!P256,".",",")*1,PIMExport!P256))</f>
        <v>500</v>
      </c>
      <c r="Q258" s="47">
        <f>IFERROR(PIMExport!Q256*1,IFERROR(SUBSTITUTE(PIMExport!Q256,".",",")*1,PIMExport!Q256))</f>
        <v>0.39</v>
      </c>
      <c r="R258" s="47">
        <f>IFERROR(PIMExport!R256*1,IFERROR(SUBSTITUTE(PIMExport!R256,".",",")*1,PIMExport!R256))</f>
        <v>0.39</v>
      </c>
      <c r="S258" s="47">
        <f>IFERROR(PIMExport!S256*1,IFERROR(SUBSTITUTE(PIMExport!S256,".",",")*1,PIMExport!S256))</f>
        <v>0.39</v>
      </c>
      <c r="T258" s="47">
        <f>IFERROR(PIMExport!T256*1,IFERROR(SUBSTITUTE(PIMExport!T256,".",",")*1,PIMExport!T256))</f>
        <v>40</v>
      </c>
      <c r="U258" s="47">
        <f>IFERROR(PIMExport!U256*1,IFERROR(SUBSTITUTE(PIMExport!U256,".",",")*1,PIMExport!U256))</f>
        <v>0.21213000000000001</v>
      </c>
      <c r="V258" s="47">
        <f>IFERROR(PIMExport!V256*1,IFERROR(SUBSTITUTE(PIMExport!V256,".",",")*1,PIMExport!V256))</f>
        <v>0</v>
      </c>
      <c r="W258" s="47">
        <f>IFERROR(PIMExport!W256*1,IFERROR(SUBSTITUTE(PIMExport!W256,".",",")*1,PIMExport!W256))</f>
        <v>0</v>
      </c>
      <c r="X258" s="47">
        <f>IFERROR(PIMExport!X256*1,IFERROR(SUBSTITUTE(PIMExport!X256,".",",")*1,PIMExport!X256))</f>
        <v>0</v>
      </c>
      <c r="Y258" s="47">
        <f>IFERROR(PIMExport!Y256*1,IFERROR(SUBSTITUTE(PIMExport!Y256,".",",")*1,PIMExport!Y256))</f>
        <v>2500</v>
      </c>
      <c r="Z258" s="47">
        <f>IFERROR(PIMExport!Z256*1,IFERROR(SUBSTITUTE(PIMExport!Z256,".",",")*1,PIMExport!Z256))</f>
        <v>0</v>
      </c>
      <c r="AA258" s="47">
        <f>IFERROR(PIMExport!AA256*1,IFERROR(SUBSTITUTE(PIMExport!AA256,".",",")*1,PIMExport!AA256))</f>
        <v>0</v>
      </c>
      <c r="AB258" s="47">
        <f>IFERROR(PIMExport!AB256*1,IFERROR(SUBSTITUTE(PIMExport!AB256,".",",")*1,PIMExport!AB256))</f>
        <v>0</v>
      </c>
      <c r="AC258" s="47">
        <f>IFERROR(PIMExport!AC256*1,IFERROR(SUBSTITUTE(PIMExport!AC256,".",",")*1,PIMExport!AC256))</f>
        <v>0</v>
      </c>
      <c r="AD258" s="47">
        <f>IFERROR(PIMExport!AD256*1,IFERROR(SUBSTITUTE(PIMExport!AD256,".",",")*1,PIMExport!AD256))</f>
        <v>0</v>
      </c>
      <c r="AE258" s="47">
        <f>IFERROR(PIMExport!AE256*1,IFERROR(SUBSTITUTE(PIMExport!AE256,".",",")*1,PIMExport!AE256))</f>
        <v>1485</v>
      </c>
      <c r="AF258" s="47">
        <f>IFERROR(PIMExport!AF256*1,IFERROR(SUBSTITUTE(PIMExport!AF256,".",",")*1,PIMExport!AF256))</f>
        <v>1485</v>
      </c>
      <c r="AG258" s="47">
        <f>IFERROR(PIMExport!AG256*1,IFERROR(SUBSTITUTE(PIMExport!AG256,".",",")*1,PIMExport!AG256))</f>
        <v>49</v>
      </c>
      <c r="AH258" s="47">
        <f>IFERROR(PIMExport!AH256*1,IFERROR(SUBSTITUTE(PIMExport!AH256,".",",")*1,PIMExport!AH256))</f>
        <v>0</v>
      </c>
      <c r="AI258" s="47">
        <f>IFERROR(PIMExport!AI256*1,IFERROR(SUBSTITUTE(PIMExport!AI256,".",",")*1,PIMExport!AI256))</f>
        <v>0</v>
      </c>
      <c r="AJ258" s="47">
        <f>IFERROR(PIMExport!AJ256*1,IFERROR(SUBSTITUTE(PIMExport!AJ256,".",",")*1,PIMExport!AJ256))</f>
        <v>1.1140000000000001</v>
      </c>
      <c r="AK258" s="47">
        <f>IFERROR(PIMExport!AK256*1,IFERROR(SUBSTITUTE(PIMExport!AK256,".",",")*1,PIMExport!AK256))</f>
        <v>1.1140000000000001</v>
      </c>
      <c r="AL258" s="47">
        <f>IFERROR(PIMExport!AL256*1,IFERROR(SUBSTITUTE(PIMExport!AL256,".",",")*1,PIMExport!AL256))</f>
        <v>1.06</v>
      </c>
      <c r="AM258" s="47">
        <f>IFERROR(PIMExport!AM256*1,IFERROR(SUBSTITUTE(PIMExport!AM256,".",",")*1,PIMExport!AM256))</f>
        <v>8</v>
      </c>
      <c r="AN258" s="47">
        <f>IFERROR(PIMExport!AN256*1,IFERROR(SUBSTITUTE(PIMExport!AN256,".",",")*1,PIMExport!AN256))</f>
        <v>2</v>
      </c>
      <c r="AO258" s="47">
        <f>IFERROR(PIMExport!AO256*1,IFERROR(SUBSTITUTE(PIMExport!AO256,".",",")*1,PIMExport!AO256))</f>
        <v>14300</v>
      </c>
      <c r="AP258" s="47">
        <f>IFERROR(PIMExport!AP256*1,IFERROR(SUBSTITUTE(PIMExport!AP256,".",",")*1,PIMExport!AP256))</f>
        <v>0</v>
      </c>
      <c r="AQ258" s="47">
        <f>IFERROR(PIMExport!AQ256*1,IFERROR(SUBSTITUTE(PIMExport!AQ256,".",",")*1,PIMExport!AQ256))</f>
        <v>0</v>
      </c>
      <c r="AR258" s="47">
        <f>IFERROR(PIMExport!AR256*1,IFERROR(SUBSTITUTE(PIMExport!AR256,".",",")*1,PIMExport!AR256))</f>
        <v>0</v>
      </c>
      <c r="AS258" s="47">
        <f>IFERROR(PIMExport!AS256*1,IFERROR(SUBSTITUTE(PIMExport!AS256,".",",")*1,PIMExport!AS256))</f>
        <v>0</v>
      </c>
      <c r="AT258" s="47">
        <f>IFERROR(PIMExport!AT256*1,IFERROR(SUBSTITUTE(PIMExport!AT256,".",",")*1,PIMExport!AT256))</f>
        <v>0</v>
      </c>
      <c r="AU258" s="47">
        <f>IFERROR(PIMExport!AU256*1,IFERROR(SUBSTITUTE(PIMExport!AU256,".",",")*1,PIMExport!AU256))</f>
        <v>0</v>
      </c>
      <c r="AV258" s="47">
        <f>IFERROR(PIMExport!AV256*1,IFERROR(SUBSTITUTE(PIMExport!AV256,".",",")*1,PIMExport!AV256))</f>
        <v>0</v>
      </c>
      <c r="AW258" s="47">
        <f>IFERROR(PIMExport!AW256*1,IFERROR(SUBSTITUTE(PIMExport!AW256,".",",")*1,PIMExport!AW256))</f>
        <v>0</v>
      </c>
      <c r="AX258" s="47">
        <f>IFERROR(PIMExport!AX256*1,IFERROR(SUBSTITUTE(PIMExport!AX256,".",",")*1,PIMExport!AX256))</f>
        <v>0</v>
      </c>
      <c r="AY258" s="47">
        <f>IFERROR(PIMExport!AY256*1,IFERROR(SUBSTITUTE(PIMExport!AY256,".",",")*1,PIMExport!AY256))</f>
        <v>0</v>
      </c>
      <c r="AZ258" s="47">
        <f>IFERROR(PIMExport!AZ256*1,IFERROR(SUBSTITUTE(PIMExport!AZ256,".",",")*1,PIMExport!AZ256))</f>
        <v>14000</v>
      </c>
      <c r="BA258" s="47">
        <f>IFERROR(PIMExport!BA256*1,IFERROR(SUBSTITUTE(PIMExport!BA256,".",",")*1,PIMExport!BA256))</f>
        <v>0</v>
      </c>
      <c r="BB258" s="47">
        <f>IFERROR(PIMExport!BB256*1,IFERROR(SUBSTITUTE(PIMExport!BB256,".",",")*1,PIMExport!BB256))</f>
        <v>0</v>
      </c>
      <c r="BC258" s="47">
        <f>IFERROR(PIMExport!BC256*1,IFERROR(SUBSTITUTE(PIMExport!BC256,".",",")*1,PIMExport!BC256))</f>
        <v>0</v>
      </c>
      <c r="BD258" s="47">
        <f>IFERROR(PIMExport!BD256*1,IFERROR(SUBSTITUTE(PIMExport!BD256,".",",")*1,PIMExport!BD256))</f>
        <v>0</v>
      </c>
      <c r="BE258" s="47">
        <f>IFERROR(PIMExport!BE256*1,IFERROR(SUBSTITUTE(PIMExport!BE256,".",",")*1,PIMExport!BE256))</f>
        <v>0</v>
      </c>
      <c r="BF258" s="47">
        <f>IFERROR(PIMExport!BF256*1,IFERROR(SUBSTITUTE(PIMExport!BF256,".",",")*1,PIMExport!BF256))</f>
        <v>75</v>
      </c>
      <c r="BG258" s="47">
        <f>IFERROR(PIMExport!BG256*1,IFERROR(SUBSTITUTE(PIMExport!BG256,".",",")*1,PIMExport!BG256))</f>
        <v>470</v>
      </c>
      <c r="BH258" s="47">
        <f>IFERROR(PIMExport!BH256*1,IFERROR(SUBSTITUTE(PIMExport!BH256,".",",")*1,PIMExport!BH256))</f>
        <v>0</v>
      </c>
      <c r="BI258" s="47">
        <f>IFERROR(PIMExport!BI256*1,IFERROR(SUBSTITUTE(PIMExport!BI256,".",",")*1,PIMExport!BI256))</f>
        <v>0</v>
      </c>
      <c r="BJ258" s="47">
        <f>IFERROR(PIMExport!BJ256*1,IFERROR(SUBSTITUTE(PIMExport!BJ256,".",",")*1,PIMExport!BJ256))</f>
        <v>0</v>
      </c>
      <c r="BK258" s="47">
        <f>IFERROR(PIMExport!BK256*1,IFERROR(SUBSTITUTE(PIMExport!BK256,".",",")*1,PIMExport!BK256))</f>
        <v>0</v>
      </c>
      <c r="BL258" s="47">
        <f>IFERROR(PIMExport!BL256*1,IFERROR(SUBSTITUTE(PIMExport!BL256,".",",")*1,PIMExport!BL256))</f>
        <v>0</v>
      </c>
      <c r="BM258" s="47">
        <f>IFERROR(PIMExport!BM256*1,IFERROR(SUBSTITUTE(PIMExport!BM256,".",",")*1,PIMExport!BM256))</f>
        <v>0</v>
      </c>
      <c r="BN258" s="47">
        <f>IFERROR(PIMExport!BN256*1,IFERROR(SUBSTITUTE(PIMExport!BN256,".",",")*1,PIMExport!BN256))</f>
        <v>0</v>
      </c>
      <c r="BO258" s="47">
        <f>IFERROR(PIMExport!BO256*1,IFERROR(SUBSTITUTE(PIMExport!BO256,".",",")*1,PIMExport!BO256))</f>
        <v>0</v>
      </c>
      <c r="BP258" s="47">
        <f>IFERROR(PIMExport!BP256*1,IFERROR(SUBSTITUTE(PIMExport!BP256,".",",")*1,PIMExport!BP256))</f>
        <v>0</v>
      </c>
      <c r="BQ258" s="47">
        <f>IFERROR(PIMExport!BQ256*1,IFERROR(SUBSTITUTE(PIMExport!BQ256,".",",")*1,PIMExport!BQ256))</f>
        <v>0</v>
      </c>
      <c r="BR258" s="47">
        <f>IFERROR(PIMExport!BR256*1,IFERROR(SUBSTITUTE(PIMExport!BR256,".",",")*1,PIMExport!BR256))</f>
        <v>0</v>
      </c>
      <c r="BS258" s="47">
        <f>IFERROR(PIMExport!BS256*1,IFERROR(SUBSTITUTE(PIMExport!BS256,".",",")*1,PIMExport!BS256))</f>
        <v>0</v>
      </c>
      <c r="BT258" s="47">
        <f>IFERROR(PIMExport!BT256*1,IFERROR(SUBSTITUTE(PIMExport!BT256,".",",")*1,PIMExport!BT256))</f>
        <v>0</v>
      </c>
      <c r="BU258" s="47">
        <f>IFERROR(PIMExport!BU256*1,IFERROR(SUBSTITUTE(PIMExport!BU256,".",",")*1,PIMExport!BU256))</f>
        <v>0</v>
      </c>
      <c r="BV258" s="47">
        <f>IFERROR(PIMExport!BV256*1,IFERROR(SUBSTITUTE(PIMExport!BV256,".",",")*1,PIMExport!BV256))</f>
        <v>0</v>
      </c>
      <c r="BW258" s="47">
        <f>IFERROR(PIMExport!BW256*1,IFERROR(SUBSTITUTE(PIMExport!BW256,".",",")*1,PIMExport!BW256))</f>
        <v>0</v>
      </c>
      <c r="BX258" s="47">
        <f>IFERROR(PIMExport!BX256*1,IFERROR(SUBSTITUTE(PIMExport!BX256,".",",")*1,PIMExport!BX256))</f>
        <v>0</v>
      </c>
      <c r="BY258" s="47">
        <f>IFERROR(PIMExport!BY256*1,IFERROR(SUBSTITUTE(PIMExport!BY256,".",",")*1,PIMExport!BY256))</f>
        <v>0</v>
      </c>
      <c r="BZ258" s="47">
        <f>IFERROR(PIMExport!BZ256*1,IFERROR(SUBSTITUTE(PIMExport!BZ256,".",",")*1,PIMExport!BZ256))</f>
        <v>0</v>
      </c>
      <c r="CA258" s="47">
        <f>IFERROR(PIMExport!CA256*1,IFERROR(SUBSTITUTE(PIMExport!CA256,".",",")*1,PIMExport!CA256))</f>
        <v>0</v>
      </c>
      <c r="CB258" s="47">
        <f>IFERROR(PIMExport!CB256*1,IFERROR(SUBSTITUTE(PIMExport!CB256,".",",")*1,PIMExport!CB256))</f>
        <v>0</v>
      </c>
      <c r="CC258" s="47">
        <f>IFERROR(PIMExport!CC256*1,IFERROR(SUBSTITUTE(PIMExport!CC256,".",",")*1,PIMExport!CC256))</f>
        <v>0</v>
      </c>
      <c r="CD258" s="47">
        <f>IFERROR(PIMExport!CD256*1,IFERROR(SUBSTITUTE(PIMExport!CD256,".",",")*1,PIMExport!CD256))</f>
        <v>0</v>
      </c>
      <c r="CE258" s="47">
        <f>IFERROR(PIMExport!CE256*1,IFERROR(SUBSTITUTE(PIMExport!CE256,".",",")*1,PIMExport!CE256))</f>
        <v>0</v>
      </c>
      <c r="CF258" s="47">
        <f>IFERROR(PIMExport!CF256*1,IFERROR(SUBSTITUTE(PIMExport!CF256,".",",")*1,PIMExport!CF256))</f>
        <v>0</v>
      </c>
      <c r="CG258" s="47">
        <f>IFERROR(PIMExport!CG256*1,IFERROR(SUBSTITUTE(PIMExport!CG256,".",",")*1,PIMExport!CG256))</f>
        <v>0</v>
      </c>
      <c r="CH258" s="47">
        <f>IFERROR(PIMExport!CH256*1,IFERROR(SUBSTITUTE(PIMExport!CH256,".",",")*1,PIMExport!CH256))</f>
        <v>0</v>
      </c>
      <c r="CI258" s="47">
        <f>IFERROR(PIMExport!CI256*1,IFERROR(SUBSTITUTE(PIMExport!CI256,".",",")*1,PIMExport!CI256))</f>
        <v>0</v>
      </c>
      <c r="CJ258" s="47">
        <f>IFERROR(PIMExport!CJ256*1,IFERROR(SUBSTITUTE(PIMExport!CJ256,".",",")*1,PIMExport!CJ256))</f>
        <v>0</v>
      </c>
      <c r="CK258" s="47">
        <f>IFERROR(PIMExport!CK256*1,IFERROR(SUBSTITUTE(PIMExport!CK256,".",",")*1,PIMExport!CK256))</f>
        <v>0</v>
      </c>
      <c r="CL258" s="47">
        <f>IFERROR(PIMExport!CL256*1,IFERROR(SUBSTITUTE(PIMExport!CL256,".",",")*1,PIMExport!CL256))</f>
        <v>0</v>
      </c>
      <c r="CM258" s="47">
        <f>IFERROR(PIMExport!CM256*1,IFERROR(SUBSTITUTE(PIMExport!CM256,".",",")*1,PIMExport!CM256))</f>
        <v>0</v>
      </c>
      <c r="CN258" s="47">
        <f>IFERROR(PIMExport!CN256*1,IFERROR(SUBSTITUTE(PIMExport!CN256,".",",")*1,PIMExport!CN256))</f>
        <v>0</v>
      </c>
      <c r="CO258" s="47">
        <f>IFERROR(PIMExport!CO256*1,IFERROR(SUBSTITUTE(PIMExport!CO256,".",",")*1,PIMExport!CO256))</f>
        <v>0</v>
      </c>
      <c r="CP258" s="47">
        <f>IFERROR(PIMExport!CP256*1,IFERROR(SUBSTITUTE(PIMExport!CP256,".",",")*1,PIMExport!CP256))</f>
        <v>0</v>
      </c>
      <c r="CQ258" s="47">
        <f>IFERROR(PIMExport!CQ256*1,IFERROR(SUBSTITUTE(PIMExport!CQ256,".",",")*1,PIMExport!CQ256))</f>
        <v>0</v>
      </c>
      <c r="CR258" s="47">
        <f>IFERROR(PIMExport!CR256*1,IFERROR(SUBSTITUTE(PIMExport!CR256,".",",")*1,PIMExport!CR256))</f>
        <v>0</v>
      </c>
      <c r="CS258" s="47">
        <f>IFERROR(PIMExport!CS256*1,IFERROR(SUBSTITUTE(PIMExport!CS256,".",",")*1,PIMExport!CS256))</f>
        <v>0</v>
      </c>
      <c r="CT258" s="47">
        <f>IFERROR(PIMExport!CT256*1,IFERROR(SUBSTITUTE(PIMExport!CT256,".",",")*1,PIMExport!CT256))</f>
        <v>0</v>
      </c>
      <c r="CU258" s="47">
        <f>IFERROR(PIMExport!CU256*1,IFERROR(SUBSTITUTE(PIMExport!CU256,".",",")*1,PIMExport!CU256))</f>
        <v>12.7</v>
      </c>
      <c r="CV258" s="47">
        <f>IFERROR(PIMExport!CV256*1,IFERROR(SUBSTITUTE(PIMExport!CV256,".",",")*1,PIMExport!CV256))</f>
        <v>17960</v>
      </c>
      <c r="CW258" s="47">
        <f>IFERROR(PIMExport!CW256*1,IFERROR(SUBSTITUTE(PIMExport!CW256,".",",")*1,PIMExport!CW256))</f>
        <v>1.6000000000000001E-4</v>
      </c>
      <c r="CX258" s="47">
        <f>IFERROR(PIMExport!CX256*1,IFERROR(SUBSTITUTE(PIMExport!CX256,".",",")*1,PIMExport!CX256))</f>
        <v>0</v>
      </c>
      <c r="CY258" s="47">
        <f>IFERROR(PIMExport!CY256*1,IFERROR(SUBSTITUTE(PIMExport!CY256,".",",")*1,PIMExport!CY256))</f>
        <v>0</v>
      </c>
      <c r="CZ258" s="47">
        <f>IFERROR(PIMExport!CZ256*1,IFERROR(SUBSTITUTE(PIMExport!CZ256,".",",")*1,PIMExport!CZ256))</f>
        <v>14000</v>
      </c>
      <c r="DA258" s="47">
        <f>IFERROR(PIMExport!DA256*1,IFERROR(SUBSTITUTE(PIMExport!DA256,".",",")*1,PIMExport!DA256))</f>
        <v>300</v>
      </c>
      <c r="DB258" s="47">
        <f>IFERROR(PIMExport!DB256*1,IFERROR(SUBSTITUTE(PIMExport!DB256,".",",")*1,PIMExport!DB256))</f>
        <v>166</v>
      </c>
      <c r="DC258" s="47">
        <f>IFERROR(PIMExport!DC256*1,IFERROR(SUBSTITUTE(PIMExport!DC256,".",",")*1,PIMExport!DC256))</f>
        <v>17.43</v>
      </c>
      <c r="DD258" s="47">
        <f>IFERROR(PIMExport!DD256*1,IFERROR(SUBSTITUTE(PIMExport!DD256,".",",")*1,PIMExport!DD256))</f>
        <v>2</v>
      </c>
      <c r="DE258" s="47">
        <f>IFERROR(PIMExport!DE256*1,IFERROR(SUBSTITUTE(PIMExport!DE256,".",",")*1,PIMExport!DE256))</f>
        <v>0</v>
      </c>
      <c r="DF258" s="47">
        <f>IFERROR(PIMExport!DF256*1,IFERROR(SUBSTITUTE(PIMExport!DF256,".",",")*1,PIMExport!DF256))</f>
        <v>0</v>
      </c>
      <c r="DG258" s="47">
        <f>IFERROR(PIMExport!DG256*1,IFERROR(SUBSTITUTE(PIMExport!DG256,".",",")*1,PIMExport!DG256))</f>
        <v>0</v>
      </c>
      <c r="DH258" s="47" t="str">
        <f>IFERROR(PIMExport!DH256*1,IFERROR(SUBSTITUTE(PIMExport!DH256,".",",")*1,PIMExport!DH256))</f>
        <v>Equal to or better than 0.100 mm</v>
      </c>
      <c r="DI258" s="47">
        <f>IFERROR(PIMExport!DI256*1,IFERROR(SUBSTITUTE(PIMExport!DI256,".",",")*1,PIMExport!DI256))</f>
        <v>0</v>
      </c>
      <c r="DJ258" s="47" t="str">
        <f>IFERROR(PIMExport!DJ256*1,IFERROR(SUBSTITUTE(PIMExport!DJ256,".",",")*1,PIMExport!DJ256))</f>
        <v>86 x 75 mm</v>
      </c>
      <c r="DK258" s="47" t="str">
        <f>IFERROR(PIMExport!DK256*1,IFERROR(SUBSTITUTE(PIMExport!DK256,".",",")*1,PIMExport!DK256))</f>
        <v>20 mm</v>
      </c>
      <c r="DL258" s="47">
        <f>IFERROR(PIMExport!DL256*1,IFERROR(SUBSTITUTE(PIMExport!DL256,".",",")*1,PIMExport!DL256))</f>
        <v>468</v>
      </c>
      <c r="DM258" s="47">
        <f>IFERROR(PIMExport!DM256*1,IFERROR(SUBSTITUTE(PIMExport!DM256,".",",")*1,PIMExport!DM256))</f>
        <v>4470</v>
      </c>
      <c r="DN258" s="47">
        <f>IFERROR(PIMExport!DN256*1,IFERROR(SUBSTITUTE(PIMExport!DN256,".",",")*1,PIMExport!DN256))</f>
        <v>0</v>
      </c>
      <c r="DO258" s="47">
        <f>IFERROR(PIMExport!DO256*1,IFERROR(SUBSTITUTE(PIMExport!DO256,".",",")*1,PIMExport!DO256))</f>
        <v>0</v>
      </c>
    </row>
    <row r="259" spans="1:119">
      <c r="A259" s="47" t="str">
        <f>IFERROR(PIMExport!A257*1,IFERROR(SUBSTITUTE(PIMExport!A257,".",",")*1,PIMExport!A257))</f>
        <v>MG07S12Z250_S</v>
      </c>
      <c r="B259" s="47" t="str">
        <f>IFERROR(PIMExport!B257*1,IFERROR(SUBSTITUTE(PIMExport!B257,".",",")*1,PIMExport!B257))</f>
        <v>BallScrew</v>
      </c>
      <c r="C259" s="47" t="str">
        <f>IFERROR(PIMExport!C257*1,IFERROR(SUBSTITUTE(PIMExport!C257,".",",")*1,PIMExport!C257))</f>
        <v>Prism Guide</v>
      </c>
      <c r="D259" s="47">
        <f>IFERROR(PIMExport!D257*1,IFERROR(SUBSTITUTE(PIMExport!D257,".",",")*1,PIMExport!D257))</f>
        <v>2305</v>
      </c>
      <c r="E259" s="47">
        <f>IFERROR(PIMExport!E257*1,IFERROR(SUBSTITUTE(PIMExport!E257,".",",")*1,PIMExport!E257))</f>
        <v>1.7</v>
      </c>
      <c r="F259" s="47">
        <f>IFERROR(PIMExport!F257*1,IFERROR(SUBSTITUTE(PIMExport!F257,".",",")*1,PIMExport!F257))</f>
        <v>1.7</v>
      </c>
      <c r="G259" s="47">
        <f>IFERROR(PIMExport!G257*1,IFERROR(SUBSTITUTE(PIMExport!G257,".",",")*1,PIMExport!G257))</f>
        <v>6.07</v>
      </c>
      <c r="H259" s="47">
        <f>IFERROR(PIMExport!H257*1,IFERROR(SUBSTITUTE(PIMExport!H257,".",",")*1,PIMExport!H257))</f>
        <v>0.82</v>
      </c>
      <c r="I259" s="47">
        <f>IFERROR(PIMExport!I257*1,IFERROR(SUBSTITUTE(PIMExport!I257,".",",")*1,PIMExport!I257))</f>
        <v>250</v>
      </c>
      <c r="J259" s="47">
        <f>IFERROR(PIMExport!J257*1,IFERROR(SUBSTITUTE(PIMExport!J257,".",",")*1,PIMExport!J257))</f>
        <v>66</v>
      </c>
      <c r="K259" s="47">
        <f>IFERROR(PIMExport!K257*1,IFERROR(SUBSTITUTE(PIMExport!K257,".",",")*1,PIMExport!K257))</f>
        <v>55</v>
      </c>
      <c r="L259" s="47">
        <f>IFERROR(PIMExport!L257*1,IFERROR(SUBSTITUTE(PIMExport!L257,".",",")*1,PIMExport!L257))</f>
        <v>1.63E-4</v>
      </c>
      <c r="M259" s="47">
        <f>IFERROR(PIMExport!M257*1,IFERROR(SUBSTITUTE(PIMExport!M257,".",",")*1,PIMExport!M257))</f>
        <v>0.9</v>
      </c>
      <c r="N259" s="47">
        <f>IFERROR(PIMExport!N257*1,IFERROR(SUBSTITUTE(PIMExport!N257,".",",")*1,PIMExport!N257))</f>
        <v>99999</v>
      </c>
      <c r="O259" s="47">
        <f>IFERROR(PIMExport!O257*1,IFERROR(SUBSTITUTE(PIMExport!O257,".",",")*1,PIMExport!O257))</f>
        <v>99999</v>
      </c>
      <c r="P259" s="47">
        <f>IFERROR(PIMExport!P257*1,IFERROR(SUBSTITUTE(PIMExport!P257,".",",")*1,PIMExport!P257))</f>
        <v>500</v>
      </c>
      <c r="Q259" s="47">
        <f>IFERROR(PIMExport!Q257*1,IFERROR(SUBSTITUTE(PIMExport!Q257,".",",")*1,PIMExport!Q257))</f>
        <v>0.39</v>
      </c>
      <c r="R259" s="47">
        <f>IFERROR(PIMExport!R257*1,IFERROR(SUBSTITUTE(PIMExport!R257,".",",")*1,PIMExport!R257))</f>
        <v>0.39</v>
      </c>
      <c r="S259" s="47">
        <f>IFERROR(PIMExport!S257*1,IFERROR(SUBSTITUTE(PIMExport!S257,".",",")*1,PIMExport!S257))</f>
        <v>0.39</v>
      </c>
      <c r="T259" s="47">
        <f>IFERROR(PIMExport!T257*1,IFERROR(SUBSTITUTE(PIMExport!T257,".",",")*1,PIMExport!T257))</f>
        <v>40</v>
      </c>
      <c r="U259" s="47">
        <f>IFERROR(PIMExport!U257*1,IFERROR(SUBSTITUTE(PIMExport!U257,".",",")*1,PIMExport!U257))</f>
        <v>0.21213000000000001</v>
      </c>
      <c r="V259" s="47">
        <f>IFERROR(PIMExport!V257*1,IFERROR(SUBSTITUTE(PIMExport!V257,".",",")*1,PIMExport!V257))</f>
        <v>0</v>
      </c>
      <c r="W259" s="47">
        <f>IFERROR(PIMExport!W257*1,IFERROR(SUBSTITUTE(PIMExport!W257,".",",")*1,PIMExport!W257))</f>
        <v>0</v>
      </c>
      <c r="X259" s="47">
        <f>IFERROR(PIMExport!X257*1,IFERROR(SUBSTITUTE(PIMExport!X257,".",",")*1,PIMExport!X257))</f>
        <v>0</v>
      </c>
      <c r="Y259" s="47">
        <f>IFERROR(PIMExport!Y257*1,IFERROR(SUBSTITUTE(PIMExport!Y257,".",",")*1,PIMExport!Y257))</f>
        <v>2500</v>
      </c>
      <c r="Z259" s="47">
        <f>IFERROR(PIMExport!Z257*1,IFERROR(SUBSTITUTE(PIMExport!Z257,".",",")*1,PIMExport!Z257))</f>
        <v>0</v>
      </c>
      <c r="AA259" s="47">
        <f>IFERROR(PIMExport!AA257*1,IFERROR(SUBSTITUTE(PIMExport!AA257,".",",")*1,PIMExport!AA257))</f>
        <v>0</v>
      </c>
      <c r="AB259" s="47">
        <f>IFERROR(PIMExport!AB257*1,IFERROR(SUBSTITUTE(PIMExport!AB257,".",",")*1,PIMExport!AB257))</f>
        <v>0</v>
      </c>
      <c r="AC259" s="47">
        <f>IFERROR(PIMExport!AC257*1,IFERROR(SUBSTITUTE(PIMExport!AC257,".",",")*1,PIMExport!AC257))</f>
        <v>0</v>
      </c>
      <c r="AD259" s="47">
        <f>IFERROR(PIMExport!AD257*1,IFERROR(SUBSTITUTE(PIMExport!AD257,".",",")*1,PIMExport!AD257))</f>
        <v>0</v>
      </c>
      <c r="AE259" s="47">
        <f>IFERROR(PIMExport!AE257*1,IFERROR(SUBSTITUTE(PIMExport!AE257,".",",")*1,PIMExport!AE257))</f>
        <v>1485</v>
      </c>
      <c r="AF259" s="47">
        <f>IFERROR(PIMExport!AF257*1,IFERROR(SUBSTITUTE(PIMExport!AF257,".",",")*1,PIMExport!AF257))</f>
        <v>1485</v>
      </c>
      <c r="AG259" s="47">
        <f>IFERROR(PIMExport!AG257*1,IFERROR(SUBSTITUTE(PIMExport!AG257,".",",")*1,PIMExport!AG257))</f>
        <v>49</v>
      </c>
      <c r="AH259" s="47">
        <f>IFERROR(PIMExport!AH257*1,IFERROR(SUBSTITUTE(PIMExport!AH257,".",",")*1,PIMExport!AH257))</f>
        <v>0</v>
      </c>
      <c r="AI259" s="47">
        <f>IFERROR(PIMExport!AI257*1,IFERROR(SUBSTITUTE(PIMExport!AI257,".",",")*1,PIMExport!AI257))</f>
        <v>0</v>
      </c>
      <c r="AJ259" s="47">
        <f>IFERROR(PIMExport!AJ257*1,IFERROR(SUBSTITUTE(PIMExport!AJ257,".",",")*1,PIMExport!AJ257))</f>
        <v>1.1140000000000001</v>
      </c>
      <c r="AK259" s="47">
        <f>IFERROR(PIMExport!AK257*1,IFERROR(SUBSTITUTE(PIMExport!AK257,".",",")*1,PIMExport!AK257))</f>
        <v>1.1140000000000001</v>
      </c>
      <c r="AL259" s="47">
        <f>IFERROR(PIMExport!AL257*1,IFERROR(SUBSTITUTE(PIMExport!AL257,".",",")*1,PIMExport!AL257))</f>
        <v>1.06</v>
      </c>
      <c r="AM259" s="47">
        <f>IFERROR(PIMExport!AM257*1,IFERROR(SUBSTITUTE(PIMExport!AM257,".",",")*1,PIMExport!AM257))</f>
        <v>8</v>
      </c>
      <c r="AN259" s="47">
        <f>IFERROR(PIMExport!AN257*1,IFERROR(SUBSTITUTE(PIMExport!AN257,".",",")*1,PIMExport!AN257))</f>
        <v>2</v>
      </c>
      <c r="AO259" s="47">
        <f>IFERROR(PIMExport!AO257*1,IFERROR(SUBSTITUTE(PIMExport!AO257,".",",")*1,PIMExport!AO257))</f>
        <v>14300</v>
      </c>
      <c r="AP259" s="47">
        <f>IFERROR(PIMExport!AP257*1,IFERROR(SUBSTITUTE(PIMExport!AP257,".",",")*1,PIMExport!AP257))</f>
        <v>0</v>
      </c>
      <c r="AQ259" s="47">
        <f>IFERROR(PIMExport!AQ257*1,IFERROR(SUBSTITUTE(PIMExport!AQ257,".",",")*1,PIMExport!AQ257))</f>
        <v>0</v>
      </c>
      <c r="AR259" s="47">
        <f>IFERROR(PIMExport!AR257*1,IFERROR(SUBSTITUTE(PIMExport!AR257,".",",")*1,PIMExport!AR257))</f>
        <v>0</v>
      </c>
      <c r="AS259" s="47">
        <f>IFERROR(PIMExport!AS257*1,IFERROR(SUBSTITUTE(PIMExport!AS257,".",",")*1,PIMExport!AS257))</f>
        <v>0</v>
      </c>
      <c r="AT259" s="47">
        <f>IFERROR(PIMExport!AT257*1,IFERROR(SUBSTITUTE(PIMExport!AT257,".",",")*1,PIMExport!AT257))</f>
        <v>0</v>
      </c>
      <c r="AU259" s="47">
        <f>IFERROR(PIMExport!AU257*1,IFERROR(SUBSTITUTE(PIMExport!AU257,".",",")*1,PIMExport!AU257))</f>
        <v>0</v>
      </c>
      <c r="AV259" s="47">
        <f>IFERROR(PIMExport!AV257*1,IFERROR(SUBSTITUTE(PIMExport!AV257,".",",")*1,PIMExport!AV257))</f>
        <v>0</v>
      </c>
      <c r="AW259" s="47">
        <f>IFERROR(PIMExport!AW257*1,IFERROR(SUBSTITUTE(PIMExport!AW257,".",",")*1,PIMExport!AW257))</f>
        <v>0</v>
      </c>
      <c r="AX259" s="47">
        <f>IFERROR(PIMExport!AX257*1,IFERROR(SUBSTITUTE(PIMExport!AX257,".",",")*1,PIMExport!AX257))</f>
        <v>0</v>
      </c>
      <c r="AY259" s="47">
        <f>IFERROR(PIMExport!AY257*1,IFERROR(SUBSTITUTE(PIMExport!AY257,".",",")*1,PIMExport!AY257))</f>
        <v>0</v>
      </c>
      <c r="AZ259" s="47">
        <f>IFERROR(PIMExport!AZ257*1,IFERROR(SUBSTITUTE(PIMExport!AZ257,".",",")*1,PIMExport!AZ257))</f>
        <v>14000</v>
      </c>
      <c r="BA259" s="47">
        <f>IFERROR(PIMExport!BA257*1,IFERROR(SUBSTITUTE(PIMExport!BA257,".",",")*1,PIMExport!BA257))</f>
        <v>0</v>
      </c>
      <c r="BB259" s="47">
        <f>IFERROR(PIMExport!BB257*1,IFERROR(SUBSTITUTE(PIMExport!BB257,".",",")*1,PIMExport!BB257))</f>
        <v>0</v>
      </c>
      <c r="BC259" s="47">
        <f>IFERROR(PIMExport!BC257*1,IFERROR(SUBSTITUTE(PIMExport!BC257,".",",")*1,PIMExport!BC257))</f>
        <v>0</v>
      </c>
      <c r="BD259" s="47">
        <f>IFERROR(PIMExport!BD257*1,IFERROR(SUBSTITUTE(PIMExport!BD257,".",",")*1,PIMExport!BD257))</f>
        <v>0</v>
      </c>
      <c r="BE259" s="47">
        <f>IFERROR(PIMExport!BE257*1,IFERROR(SUBSTITUTE(PIMExport!BE257,".",",")*1,PIMExport!BE257))</f>
        <v>0</v>
      </c>
      <c r="BF259" s="47">
        <f>IFERROR(PIMExport!BF257*1,IFERROR(SUBSTITUTE(PIMExport!BF257,".",",")*1,PIMExport!BF257))</f>
        <v>75</v>
      </c>
      <c r="BG259" s="47">
        <f>IFERROR(PIMExport!BG257*1,IFERROR(SUBSTITUTE(PIMExport!BG257,".",",")*1,PIMExport!BG257))</f>
        <v>338</v>
      </c>
      <c r="BH259" s="47">
        <f>IFERROR(PIMExport!BH257*1,IFERROR(SUBSTITUTE(PIMExport!BH257,".",",")*1,PIMExport!BH257))</f>
        <v>0</v>
      </c>
      <c r="BI259" s="47">
        <f>IFERROR(PIMExport!BI257*1,IFERROR(SUBSTITUTE(PIMExport!BI257,".",",")*1,PIMExport!BI257))</f>
        <v>0</v>
      </c>
      <c r="BJ259" s="47">
        <f>IFERROR(PIMExport!BJ257*1,IFERROR(SUBSTITUTE(PIMExport!BJ257,".",",")*1,PIMExport!BJ257))</f>
        <v>0</v>
      </c>
      <c r="BK259" s="47">
        <f>IFERROR(PIMExport!BK257*1,IFERROR(SUBSTITUTE(PIMExport!BK257,".",",")*1,PIMExport!BK257))</f>
        <v>0</v>
      </c>
      <c r="BL259" s="47">
        <f>IFERROR(PIMExport!BL257*1,IFERROR(SUBSTITUTE(PIMExport!BL257,".",",")*1,PIMExport!BL257))</f>
        <v>0</v>
      </c>
      <c r="BM259" s="47">
        <f>IFERROR(PIMExport!BM257*1,IFERROR(SUBSTITUTE(PIMExport!BM257,".",",")*1,PIMExport!BM257))</f>
        <v>0</v>
      </c>
      <c r="BN259" s="47">
        <f>IFERROR(PIMExport!BN257*1,IFERROR(SUBSTITUTE(PIMExport!BN257,".",",")*1,PIMExport!BN257))</f>
        <v>0</v>
      </c>
      <c r="BO259" s="47">
        <f>IFERROR(PIMExport!BO257*1,IFERROR(SUBSTITUTE(PIMExport!BO257,".",",")*1,PIMExport!BO257))</f>
        <v>0</v>
      </c>
      <c r="BP259" s="47">
        <f>IFERROR(PIMExport!BP257*1,IFERROR(SUBSTITUTE(PIMExport!BP257,".",",")*1,PIMExport!BP257))</f>
        <v>0</v>
      </c>
      <c r="BQ259" s="47">
        <f>IFERROR(PIMExport!BQ257*1,IFERROR(SUBSTITUTE(PIMExport!BQ257,".",",")*1,PIMExport!BQ257))</f>
        <v>0</v>
      </c>
      <c r="BR259" s="47">
        <f>IFERROR(PIMExport!BR257*1,IFERROR(SUBSTITUTE(PIMExport!BR257,".",",")*1,PIMExport!BR257))</f>
        <v>0</v>
      </c>
      <c r="BS259" s="47">
        <f>IFERROR(PIMExport!BS257*1,IFERROR(SUBSTITUTE(PIMExport!BS257,".",",")*1,PIMExport!BS257))</f>
        <v>0</v>
      </c>
      <c r="BT259" s="47">
        <f>IFERROR(PIMExport!BT257*1,IFERROR(SUBSTITUTE(PIMExport!BT257,".",",")*1,PIMExport!BT257))</f>
        <v>0</v>
      </c>
      <c r="BU259" s="47">
        <f>IFERROR(PIMExport!BU257*1,IFERROR(SUBSTITUTE(PIMExport!BU257,".",",")*1,PIMExport!BU257))</f>
        <v>0</v>
      </c>
      <c r="BV259" s="47">
        <f>IFERROR(PIMExport!BV257*1,IFERROR(SUBSTITUTE(PIMExport!BV257,".",",")*1,PIMExport!BV257))</f>
        <v>0</v>
      </c>
      <c r="BW259" s="47">
        <f>IFERROR(PIMExport!BW257*1,IFERROR(SUBSTITUTE(PIMExport!BW257,".",",")*1,PIMExport!BW257))</f>
        <v>0</v>
      </c>
      <c r="BX259" s="47">
        <f>IFERROR(PIMExport!BX257*1,IFERROR(SUBSTITUTE(PIMExport!BX257,".",",")*1,PIMExport!BX257))</f>
        <v>0</v>
      </c>
      <c r="BY259" s="47">
        <f>IFERROR(PIMExport!BY257*1,IFERROR(SUBSTITUTE(PIMExport!BY257,".",",")*1,PIMExport!BY257))</f>
        <v>0</v>
      </c>
      <c r="BZ259" s="47">
        <f>IFERROR(PIMExport!BZ257*1,IFERROR(SUBSTITUTE(PIMExport!BZ257,".",",")*1,PIMExport!BZ257))</f>
        <v>0</v>
      </c>
      <c r="CA259" s="47">
        <f>IFERROR(PIMExport!CA257*1,IFERROR(SUBSTITUTE(PIMExport!CA257,".",",")*1,PIMExport!CA257))</f>
        <v>0</v>
      </c>
      <c r="CB259" s="47">
        <f>IFERROR(PIMExport!CB257*1,IFERROR(SUBSTITUTE(PIMExport!CB257,".",",")*1,PIMExport!CB257))</f>
        <v>0</v>
      </c>
      <c r="CC259" s="47">
        <f>IFERROR(PIMExport!CC257*1,IFERROR(SUBSTITUTE(PIMExport!CC257,".",",")*1,PIMExport!CC257))</f>
        <v>0</v>
      </c>
      <c r="CD259" s="47">
        <f>IFERROR(PIMExport!CD257*1,IFERROR(SUBSTITUTE(PIMExport!CD257,".",",")*1,PIMExport!CD257))</f>
        <v>0</v>
      </c>
      <c r="CE259" s="47">
        <f>IFERROR(PIMExport!CE257*1,IFERROR(SUBSTITUTE(PIMExport!CE257,".",",")*1,PIMExport!CE257))</f>
        <v>0</v>
      </c>
      <c r="CF259" s="47">
        <f>IFERROR(PIMExport!CF257*1,IFERROR(SUBSTITUTE(PIMExport!CF257,".",",")*1,PIMExport!CF257))</f>
        <v>0</v>
      </c>
      <c r="CG259" s="47">
        <f>IFERROR(PIMExport!CG257*1,IFERROR(SUBSTITUTE(PIMExport!CG257,".",",")*1,PIMExport!CG257))</f>
        <v>0</v>
      </c>
      <c r="CH259" s="47">
        <f>IFERROR(PIMExport!CH257*1,IFERROR(SUBSTITUTE(PIMExport!CH257,".",",")*1,PIMExport!CH257))</f>
        <v>0</v>
      </c>
      <c r="CI259" s="47">
        <f>IFERROR(PIMExport!CI257*1,IFERROR(SUBSTITUTE(PIMExport!CI257,".",",")*1,PIMExport!CI257))</f>
        <v>0</v>
      </c>
      <c r="CJ259" s="47">
        <f>IFERROR(PIMExport!CJ257*1,IFERROR(SUBSTITUTE(PIMExport!CJ257,".",",")*1,PIMExport!CJ257))</f>
        <v>0</v>
      </c>
      <c r="CK259" s="47">
        <f>IFERROR(PIMExport!CK257*1,IFERROR(SUBSTITUTE(PIMExport!CK257,".",",")*1,PIMExport!CK257))</f>
        <v>0</v>
      </c>
      <c r="CL259" s="47">
        <f>IFERROR(PIMExport!CL257*1,IFERROR(SUBSTITUTE(PIMExport!CL257,".",",")*1,PIMExport!CL257))</f>
        <v>0</v>
      </c>
      <c r="CM259" s="47">
        <f>IFERROR(PIMExport!CM257*1,IFERROR(SUBSTITUTE(PIMExport!CM257,".",",")*1,PIMExport!CM257))</f>
        <v>0</v>
      </c>
      <c r="CN259" s="47">
        <f>IFERROR(PIMExport!CN257*1,IFERROR(SUBSTITUTE(PIMExport!CN257,".",",")*1,PIMExport!CN257))</f>
        <v>0</v>
      </c>
      <c r="CO259" s="47">
        <f>IFERROR(PIMExport!CO257*1,IFERROR(SUBSTITUTE(PIMExport!CO257,".",",")*1,PIMExport!CO257))</f>
        <v>0</v>
      </c>
      <c r="CP259" s="47">
        <f>IFERROR(PIMExport!CP257*1,IFERROR(SUBSTITUTE(PIMExport!CP257,".",",")*1,PIMExport!CP257))</f>
        <v>0</v>
      </c>
      <c r="CQ259" s="47">
        <f>IFERROR(PIMExport!CQ257*1,IFERROR(SUBSTITUTE(PIMExport!CQ257,".",",")*1,PIMExport!CQ257))</f>
        <v>0</v>
      </c>
      <c r="CR259" s="47">
        <f>IFERROR(PIMExport!CR257*1,IFERROR(SUBSTITUTE(PIMExport!CR257,".",",")*1,PIMExport!CR257))</f>
        <v>0</v>
      </c>
      <c r="CS259" s="47">
        <f>IFERROR(PIMExport!CS257*1,IFERROR(SUBSTITUTE(PIMExport!CS257,".",",")*1,PIMExport!CS257))</f>
        <v>0</v>
      </c>
      <c r="CT259" s="47">
        <f>IFERROR(PIMExport!CT257*1,IFERROR(SUBSTITUTE(PIMExport!CT257,".",",")*1,PIMExport!CT257))</f>
        <v>0</v>
      </c>
      <c r="CU259" s="47">
        <f>IFERROR(PIMExport!CU257*1,IFERROR(SUBSTITUTE(PIMExport!CU257,".",",")*1,PIMExport!CU257))</f>
        <v>12.7</v>
      </c>
      <c r="CV259" s="47">
        <f>IFERROR(PIMExport!CV257*1,IFERROR(SUBSTITUTE(PIMExport!CV257,".",",")*1,PIMExport!CV257))</f>
        <v>17960</v>
      </c>
      <c r="CW259" s="47">
        <f>IFERROR(PIMExport!CW257*1,IFERROR(SUBSTITUTE(PIMExport!CW257,".",",")*1,PIMExport!CW257))</f>
        <v>1.6000000000000001E-4</v>
      </c>
      <c r="CX259" s="47">
        <f>IFERROR(PIMExport!CX257*1,IFERROR(SUBSTITUTE(PIMExport!CX257,".",",")*1,PIMExport!CX257))</f>
        <v>0</v>
      </c>
      <c r="CY259" s="47">
        <f>IFERROR(PIMExport!CY257*1,IFERROR(SUBSTITUTE(PIMExport!CY257,".",",")*1,PIMExport!CY257))</f>
        <v>0</v>
      </c>
      <c r="CZ259" s="47">
        <f>IFERROR(PIMExport!CZ257*1,IFERROR(SUBSTITUTE(PIMExport!CZ257,".",",")*1,PIMExport!CZ257))</f>
        <v>14000</v>
      </c>
      <c r="DA259" s="47">
        <f>IFERROR(PIMExport!DA257*1,IFERROR(SUBSTITUTE(PIMExport!DA257,".",",")*1,PIMExport!DA257))</f>
        <v>300</v>
      </c>
      <c r="DB259" s="47">
        <f>IFERROR(PIMExport!DB257*1,IFERROR(SUBSTITUTE(PIMExport!DB257,".",",")*1,PIMExport!DB257))</f>
        <v>166</v>
      </c>
      <c r="DC259" s="47">
        <f>IFERROR(PIMExport!DC257*1,IFERROR(SUBSTITUTE(PIMExport!DC257,".",",")*1,PIMExport!DC257))</f>
        <v>17.43</v>
      </c>
      <c r="DD259" s="47">
        <f>IFERROR(PIMExport!DD257*1,IFERROR(SUBSTITUTE(PIMExport!DD257,".",",")*1,PIMExport!DD257))</f>
        <v>1</v>
      </c>
      <c r="DE259" s="47">
        <f>IFERROR(PIMExport!DE257*1,IFERROR(SUBSTITUTE(PIMExport!DE257,".",",")*1,PIMExport!DE257))</f>
        <v>0</v>
      </c>
      <c r="DF259" s="47">
        <f>IFERROR(PIMExport!DF257*1,IFERROR(SUBSTITUTE(PIMExport!DF257,".",",")*1,PIMExport!DF257))</f>
        <v>0</v>
      </c>
      <c r="DG259" s="47">
        <f>IFERROR(PIMExport!DG257*1,IFERROR(SUBSTITUTE(PIMExport!DG257,".",",")*1,PIMExport!DG257))</f>
        <v>0</v>
      </c>
      <c r="DH259" s="47" t="str">
        <f>IFERROR(PIMExport!DH257*1,IFERROR(SUBSTITUTE(PIMExport!DH257,".",",")*1,PIMExport!DH257))</f>
        <v>Equal to or better than 0.100 mm</v>
      </c>
      <c r="DI259" s="47">
        <f>IFERROR(PIMExport!DI257*1,IFERROR(SUBSTITUTE(PIMExport!DI257,".",",")*1,PIMExport!DI257))</f>
        <v>0</v>
      </c>
      <c r="DJ259" s="47" t="str">
        <f>IFERROR(PIMExport!DJ257*1,IFERROR(SUBSTITUTE(PIMExport!DJ257,".",",")*1,PIMExport!DJ257))</f>
        <v>86 x 75 mm</v>
      </c>
      <c r="DK259" s="47" t="str">
        <f>IFERROR(PIMExport!DK257*1,IFERROR(SUBSTITUTE(PIMExport!DK257,".",",")*1,PIMExport!DK257))</f>
        <v>20 mm</v>
      </c>
      <c r="DL259" s="47">
        <f>IFERROR(PIMExport!DL257*1,IFERROR(SUBSTITUTE(PIMExport!DL257,".",",")*1,PIMExport!DL257))</f>
        <v>468</v>
      </c>
      <c r="DM259" s="47">
        <f>IFERROR(PIMExport!DM257*1,IFERROR(SUBSTITUTE(PIMExport!DM257,".",",")*1,PIMExport!DM257))</f>
        <v>4338</v>
      </c>
      <c r="DN259" s="47">
        <f>IFERROR(PIMExport!DN257*1,IFERROR(SUBSTITUTE(PIMExport!DN257,".",",")*1,PIMExport!DN257))</f>
        <v>0</v>
      </c>
      <c r="DO259" s="47">
        <f>IFERROR(PIMExport!DO257*1,IFERROR(SUBSTITUTE(PIMExport!DO257,".",",")*1,PIMExport!DO257))</f>
        <v>0</v>
      </c>
    </row>
    <row r="260" spans="1:119">
      <c r="A260" s="47" t="str">
        <f>IFERROR(PIMExport!A258*1,IFERROR(SUBSTITUTE(PIMExport!A258,".",",")*1,PIMExport!A258))</f>
        <v>MG07S12Z250_X</v>
      </c>
      <c r="B260" s="47" t="str">
        <f>IFERROR(PIMExport!B258*1,IFERROR(SUBSTITUTE(PIMExport!B258,".",",")*1,PIMExport!B258))</f>
        <v>BallScrew</v>
      </c>
      <c r="C260" s="47" t="str">
        <f>IFERROR(PIMExport!C258*1,IFERROR(SUBSTITUTE(PIMExport!C258,".",",")*1,PIMExport!C258))</f>
        <v>Prism Guide</v>
      </c>
      <c r="D260" s="47">
        <f>IFERROR(PIMExport!D258*1,IFERROR(SUBSTITUTE(PIMExport!D258,".",",")*1,PIMExport!D258))</f>
        <v>2415</v>
      </c>
      <c r="E260" s="47">
        <f>IFERROR(PIMExport!E258*1,IFERROR(SUBSTITUTE(PIMExport!E258,".",",")*1,PIMExport!E258))</f>
        <v>1.7</v>
      </c>
      <c r="F260" s="47">
        <f>IFERROR(PIMExport!F258*1,IFERROR(SUBSTITUTE(PIMExport!F258,".",",")*1,PIMExport!F258))</f>
        <v>0</v>
      </c>
      <c r="G260" s="47">
        <f>IFERROR(PIMExport!G258*1,IFERROR(SUBSTITUTE(PIMExport!G258,".",",")*1,PIMExport!G258))</f>
        <v>6.07</v>
      </c>
      <c r="H260" s="47">
        <f>IFERROR(PIMExport!H258*1,IFERROR(SUBSTITUTE(PIMExport!H258,".",",")*1,PIMExport!H258))</f>
        <v>0.82</v>
      </c>
      <c r="I260" s="47">
        <f>IFERROR(PIMExport!I258*1,IFERROR(SUBSTITUTE(PIMExport!I258,".",",")*1,PIMExport!I258))</f>
        <v>250</v>
      </c>
      <c r="J260" s="47">
        <f>IFERROR(PIMExport!J258*1,IFERROR(SUBSTITUTE(PIMExport!J258,".",",")*1,PIMExport!J258))</f>
        <v>66</v>
      </c>
      <c r="K260" s="47">
        <f>IFERROR(PIMExport!K258*1,IFERROR(SUBSTITUTE(PIMExport!K258,".",",")*1,PIMExport!K258))</f>
        <v>55</v>
      </c>
      <c r="L260" s="47">
        <f>IFERROR(PIMExport!L258*1,IFERROR(SUBSTITUTE(PIMExport!L258,".",",")*1,PIMExport!L258))</f>
        <v>1.63E-4</v>
      </c>
      <c r="M260" s="47">
        <f>IFERROR(PIMExport!M258*1,IFERROR(SUBSTITUTE(PIMExport!M258,".",",")*1,PIMExport!M258))</f>
        <v>0.9</v>
      </c>
      <c r="N260" s="47">
        <f>IFERROR(PIMExport!N258*1,IFERROR(SUBSTITUTE(PIMExport!N258,".",",")*1,PIMExport!N258))</f>
        <v>99999</v>
      </c>
      <c r="O260" s="47">
        <f>IFERROR(PIMExport!O258*1,IFERROR(SUBSTITUTE(PIMExport!O258,".",",")*1,PIMExport!O258))</f>
        <v>99999</v>
      </c>
      <c r="P260" s="47">
        <f>IFERROR(PIMExport!P258*1,IFERROR(SUBSTITUTE(PIMExport!P258,".",",")*1,PIMExport!P258))</f>
        <v>500</v>
      </c>
      <c r="Q260" s="47">
        <f>IFERROR(PIMExport!Q258*1,IFERROR(SUBSTITUTE(PIMExport!Q258,".",",")*1,PIMExport!Q258))</f>
        <v>0.24</v>
      </c>
      <c r="R260" s="47">
        <f>IFERROR(PIMExport!R258*1,IFERROR(SUBSTITUTE(PIMExport!R258,".",",")*1,PIMExport!R258))</f>
        <v>0.24</v>
      </c>
      <c r="S260" s="47">
        <f>IFERROR(PIMExport!S258*1,IFERROR(SUBSTITUTE(PIMExport!S258,".",",")*1,PIMExport!S258))</f>
        <v>0.24</v>
      </c>
      <c r="T260" s="47">
        <f>IFERROR(PIMExport!T258*1,IFERROR(SUBSTITUTE(PIMExport!T258,".",",")*1,PIMExport!T258))</f>
        <v>40</v>
      </c>
      <c r="U260" s="47">
        <f>IFERROR(PIMExport!U258*1,IFERROR(SUBSTITUTE(PIMExport!U258,".",",")*1,PIMExport!U258))</f>
        <v>0.21213000000000001</v>
      </c>
      <c r="V260" s="47">
        <f>IFERROR(PIMExport!V258*1,IFERROR(SUBSTITUTE(PIMExport!V258,".",",")*1,PIMExport!V258))</f>
        <v>0</v>
      </c>
      <c r="W260" s="47">
        <f>IFERROR(PIMExport!W258*1,IFERROR(SUBSTITUTE(PIMExport!W258,".",",")*1,PIMExport!W258))</f>
        <v>0</v>
      </c>
      <c r="X260" s="47">
        <f>IFERROR(PIMExport!X258*1,IFERROR(SUBSTITUTE(PIMExport!X258,".",",")*1,PIMExport!X258))</f>
        <v>0</v>
      </c>
      <c r="Y260" s="47">
        <f>IFERROR(PIMExport!Y258*1,IFERROR(SUBSTITUTE(PIMExport!Y258,".",",")*1,PIMExport!Y258))</f>
        <v>2500</v>
      </c>
      <c r="Z260" s="47">
        <f>IFERROR(PIMExport!Z258*1,IFERROR(SUBSTITUTE(PIMExport!Z258,".",",")*1,PIMExport!Z258))</f>
        <v>0</v>
      </c>
      <c r="AA260" s="47">
        <f>IFERROR(PIMExport!AA258*1,IFERROR(SUBSTITUTE(PIMExport!AA258,".",",")*1,PIMExport!AA258))</f>
        <v>0</v>
      </c>
      <c r="AB260" s="47">
        <f>IFERROR(PIMExport!AB258*1,IFERROR(SUBSTITUTE(PIMExport!AB258,".",",")*1,PIMExport!AB258))</f>
        <v>0</v>
      </c>
      <c r="AC260" s="47">
        <f>IFERROR(PIMExport!AC258*1,IFERROR(SUBSTITUTE(PIMExport!AC258,".",",")*1,PIMExport!AC258))</f>
        <v>0</v>
      </c>
      <c r="AD260" s="47">
        <f>IFERROR(PIMExport!AD258*1,IFERROR(SUBSTITUTE(PIMExport!AD258,".",",")*1,PIMExport!AD258))</f>
        <v>0</v>
      </c>
      <c r="AE260" s="47">
        <f>IFERROR(PIMExport!AE258*1,IFERROR(SUBSTITUTE(PIMExport!AE258,".",",")*1,PIMExport!AE258))</f>
        <v>1485</v>
      </c>
      <c r="AF260" s="47">
        <f>IFERROR(PIMExport!AF258*1,IFERROR(SUBSTITUTE(PIMExport!AF258,".",",")*1,PIMExport!AF258))</f>
        <v>1485</v>
      </c>
      <c r="AG260" s="47">
        <f>IFERROR(PIMExport!AG258*1,IFERROR(SUBSTITUTE(PIMExport!AG258,".",",")*1,PIMExport!AG258))</f>
        <v>49</v>
      </c>
      <c r="AH260" s="47">
        <f>IFERROR(PIMExport!AH258*1,IFERROR(SUBSTITUTE(PIMExport!AH258,".",",")*1,PIMExport!AH258))</f>
        <v>0</v>
      </c>
      <c r="AI260" s="47">
        <f>IFERROR(PIMExport!AI258*1,IFERROR(SUBSTITUTE(PIMExport!AI258,".",",")*1,PIMExport!AI258))</f>
        <v>0</v>
      </c>
      <c r="AJ260" s="47">
        <f>IFERROR(PIMExport!AJ258*1,IFERROR(SUBSTITUTE(PIMExport!AJ258,".",",")*1,PIMExport!AJ258))</f>
        <v>1.1140000000000001</v>
      </c>
      <c r="AK260" s="47">
        <f>IFERROR(PIMExport!AK258*1,IFERROR(SUBSTITUTE(PIMExport!AK258,".",",")*1,PIMExport!AK258))</f>
        <v>1.1140000000000001</v>
      </c>
      <c r="AL260" s="47">
        <f>IFERROR(PIMExport!AL258*1,IFERROR(SUBSTITUTE(PIMExport!AL258,".",",")*1,PIMExport!AL258))</f>
        <v>1.06</v>
      </c>
      <c r="AM260" s="47">
        <f>IFERROR(PIMExport!AM258*1,IFERROR(SUBSTITUTE(PIMExport!AM258,".",",")*1,PIMExport!AM258))</f>
        <v>8</v>
      </c>
      <c r="AN260" s="47">
        <f>IFERROR(PIMExport!AN258*1,IFERROR(SUBSTITUTE(PIMExport!AN258,".",",")*1,PIMExport!AN258))</f>
        <v>2</v>
      </c>
      <c r="AO260" s="47">
        <f>IFERROR(PIMExport!AO258*1,IFERROR(SUBSTITUTE(PIMExport!AO258,".",",")*1,PIMExport!AO258))</f>
        <v>14300</v>
      </c>
      <c r="AP260" s="47">
        <f>IFERROR(PIMExport!AP258*1,IFERROR(SUBSTITUTE(PIMExport!AP258,".",",")*1,PIMExport!AP258))</f>
        <v>0</v>
      </c>
      <c r="AQ260" s="47">
        <f>IFERROR(PIMExport!AQ258*1,IFERROR(SUBSTITUTE(PIMExport!AQ258,".",",")*1,PIMExport!AQ258))</f>
        <v>0</v>
      </c>
      <c r="AR260" s="47">
        <f>IFERROR(PIMExport!AR258*1,IFERROR(SUBSTITUTE(PIMExport!AR258,".",",")*1,PIMExport!AR258))</f>
        <v>0</v>
      </c>
      <c r="AS260" s="47">
        <f>IFERROR(PIMExport!AS258*1,IFERROR(SUBSTITUTE(PIMExport!AS258,".",",")*1,PIMExport!AS258))</f>
        <v>0</v>
      </c>
      <c r="AT260" s="47">
        <f>IFERROR(PIMExport!AT258*1,IFERROR(SUBSTITUTE(PIMExport!AT258,".",",")*1,PIMExport!AT258))</f>
        <v>0</v>
      </c>
      <c r="AU260" s="47">
        <f>IFERROR(PIMExport!AU258*1,IFERROR(SUBSTITUTE(PIMExport!AU258,".",",")*1,PIMExport!AU258))</f>
        <v>0</v>
      </c>
      <c r="AV260" s="47">
        <f>IFERROR(PIMExport!AV258*1,IFERROR(SUBSTITUTE(PIMExport!AV258,".",",")*1,PIMExport!AV258))</f>
        <v>0</v>
      </c>
      <c r="AW260" s="47">
        <f>IFERROR(PIMExport!AW258*1,IFERROR(SUBSTITUTE(PIMExport!AW258,".",",")*1,PIMExport!AW258))</f>
        <v>0</v>
      </c>
      <c r="AX260" s="47">
        <f>IFERROR(PIMExport!AX258*1,IFERROR(SUBSTITUTE(PIMExport!AX258,".",",")*1,PIMExport!AX258))</f>
        <v>0</v>
      </c>
      <c r="AY260" s="47">
        <f>IFERROR(PIMExport!AY258*1,IFERROR(SUBSTITUTE(PIMExport!AY258,".",",")*1,PIMExport!AY258))</f>
        <v>0</v>
      </c>
      <c r="AZ260" s="47">
        <f>IFERROR(PIMExport!AZ258*1,IFERROR(SUBSTITUTE(PIMExport!AZ258,".",",")*1,PIMExport!AZ258))</f>
        <v>14000</v>
      </c>
      <c r="BA260" s="47">
        <f>IFERROR(PIMExport!BA258*1,IFERROR(SUBSTITUTE(PIMExport!BA258,".",",")*1,PIMExport!BA258))</f>
        <v>0</v>
      </c>
      <c r="BB260" s="47">
        <f>IFERROR(PIMExport!BB258*1,IFERROR(SUBSTITUTE(PIMExport!BB258,".",",")*1,PIMExport!BB258))</f>
        <v>0</v>
      </c>
      <c r="BC260" s="47">
        <f>IFERROR(PIMExport!BC258*1,IFERROR(SUBSTITUTE(PIMExport!BC258,".",",")*1,PIMExport!BC258))</f>
        <v>0</v>
      </c>
      <c r="BD260" s="47">
        <f>IFERROR(PIMExport!BD258*1,IFERROR(SUBSTITUTE(PIMExport!BD258,".",",")*1,PIMExport!BD258))</f>
        <v>0</v>
      </c>
      <c r="BE260" s="47">
        <f>IFERROR(PIMExport!BE258*1,IFERROR(SUBSTITUTE(PIMExport!BE258,".",",")*1,PIMExport!BE258))</f>
        <v>0</v>
      </c>
      <c r="BF260" s="47">
        <f>IFERROR(PIMExport!BF258*1,IFERROR(SUBSTITUTE(PIMExport!BF258,".",",")*1,PIMExport!BF258))</f>
        <v>75</v>
      </c>
      <c r="BG260" s="47">
        <f>IFERROR(PIMExport!BG258*1,IFERROR(SUBSTITUTE(PIMExport!BG258,".",",")*1,PIMExport!BG258))</f>
        <v>228</v>
      </c>
      <c r="BH260" s="47">
        <f>IFERROR(PIMExport!BH258*1,IFERROR(SUBSTITUTE(PIMExport!BH258,".",",")*1,PIMExport!BH258))</f>
        <v>0</v>
      </c>
      <c r="BI260" s="47">
        <f>IFERROR(PIMExport!BI258*1,IFERROR(SUBSTITUTE(PIMExport!BI258,".",",")*1,PIMExport!BI258))</f>
        <v>0</v>
      </c>
      <c r="BJ260" s="47">
        <f>IFERROR(PIMExport!BJ258*1,IFERROR(SUBSTITUTE(PIMExport!BJ258,".",",")*1,PIMExport!BJ258))</f>
        <v>0</v>
      </c>
      <c r="BK260" s="47">
        <f>IFERROR(PIMExport!BK258*1,IFERROR(SUBSTITUTE(PIMExport!BK258,".",",")*1,PIMExport!BK258))</f>
        <v>0</v>
      </c>
      <c r="BL260" s="47">
        <f>IFERROR(PIMExport!BL258*1,IFERROR(SUBSTITUTE(PIMExport!BL258,".",",")*1,PIMExport!BL258))</f>
        <v>0</v>
      </c>
      <c r="BM260" s="47">
        <f>IFERROR(PIMExport!BM258*1,IFERROR(SUBSTITUTE(PIMExport!BM258,".",",")*1,PIMExport!BM258))</f>
        <v>0</v>
      </c>
      <c r="BN260" s="47">
        <f>IFERROR(PIMExport!BN258*1,IFERROR(SUBSTITUTE(PIMExport!BN258,".",",")*1,PIMExport!BN258))</f>
        <v>0</v>
      </c>
      <c r="BO260" s="47">
        <f>IFERROR(PIMExport!BO258*1,IFERROR(SUBSTITUTE(PIMExport!BO258,".",",")*1,PIMExport!BO258))</f>
        <v>0</v>
      </c>
      <c r="BP260" s="47">
        <f>IFERROR(PIMExport!BP258*1,IFERROR(SUBSTITUTE(PIMExport!BP258,".",",")*1,PIMExport!BP258))</f>
        <v>0</v>
      </c>
      <c r="BQ260" s="47">
        <f>IFERROR(PIMExport!BQ258*1,IFERROR(SUBSTITUTE(PIMExport!BQ258,".",",")*1,PIMExport!BQ258))</f>
        <v>0</v>
      </c>
      <c r="BR260" s="47">
        <f>IFERROR(PIMExport!BR258*1,IFERROR(SUBSTITUTE(PIMExport!BR258,".",",")*1,PIMExport!BR258))</f>
        <v>0</v>
      </c>
      <c r="BS260" s="47">
        <f>IFERROR(PIMExport!BS258*1,IFERROR(SUBSTITUTE(PIMExport!BS258,".",",")*1,PIMExport!BS258))</f>
        <v>0</v>
      </c>
      <c r="BT260" s="47">
        <f>IFERROR(PIMExport!BT258*1,IFERROR(SUBSTITUTE(PIMExport!BT258,".",",")*1,PIMExport!BT258))</f>
        <v>0</v>
      </c>
      <c r="BU260" s="47">
        <f>IFERROR(PIMExport!BU258*1,IFERROR(SUBSTITUTE(PIMExport!BU258,".",",")*1,PIMExport!BU258))</f>
        <v>0</v>
      </c>
      <c r="BV260" s="47">
        <f>IFERROR(PIMExport!BV258*1,IFERROR(SUBSTITUTE(PIMExport!BV258,".",",")*1,PIMExport!BV258))</f>
        <v>0</v>
      </c>
      <c r="BW260" s="47">
        <f>IFERROR(PIMExport!BW258*1,IFERROR(SUBSTITUTE(PIMExport!BW258,".",",")*1,PIMExport!BW258))</f>
        <v>0</v>
      </c>
      <c r="BX260" s="47">
        <f>IFERROR(PIMExport!BX258*1,IFERROR(SUBSTITUTE(PIMExport!BX258,".",",")*1,PIMExport!BX258))</f>
        <v>0</v>
      </c>
      <c r="BY260" s="47">
        <f>IFERROR(PIMExport!BY258*1,IFERROR(SUBSTITUTE(PIMExport!BY258,".",",")*1,PIMExport!BY258))</f>
        <v>0</v>
      </c>
      <c r="BZ260" s="47">
        <f>IFERROR(PIMExport!BZ258*1,IFERROR(SUBSTITUTE(PIMExport!BZ258,".",",")*1,PIMExport!BZ258))</f>
        <v>0</v>
      </c>
      <c r="CA260" s="47">
        <f>IFERROR(PIMExport!CA258*1,IFERROR(SUBSTITUTE(PIMExport!CA258,".",",")*1,PIMExport!CA258))</f>
        <v>0</v>
      </c>
      <c r="CB260" s="47">
        <f>IFERROR(PIMExport!CB258*1,IFERROR(SUBSTITUTE(PIMExport!CB258,".",",")*1,PIMExport!CB258))</f>
        <v>0</v>
      </c>
      <c r="CC260" s="47">
        <f>IFERROR(PIMExport!CC258*1,IFERROR(SUBSTITUTE(PIMExport!CC258,".",",")*1,PIMExport!CC258))</f>
        <v>0</v>
      </c>
      <c r="CD260" s="47">
        <f>IFERROR(PIMExport!CD258*1,IFERROR(SUBSTITUTE(PIMExport!CD258,".",",")*1,PIMExport!CD258))</f>
        <v>0</v>
      </c>
      <c r="CE260" s="47">
        <f>IFERROR(PIMExport!CE258*1,IFERROR(SUBSTITUTE(PIMExport!CE258,".",",")*1,PIMExport!CE258))</f>
        <v>0</v>
      </c>
      <c r="CF260" s="47">
        <f>IFERROR(PIMExport!CF258*1,IFERROR(SUBSTITUTE(PIMExport!CF258,".",",")*1,PIMExport!CF258))</f>
        <v>0</v>
      </c>
      <c r="CG260" s="47">
        <f>IFERROR(PIMExport!CG258*1,IFERROR(SUBSTITUTE(PIMExport!CG258,".",",")*1,PIMExport!CG258))</f>
        <v>0</v>
      </c>
      <c r="CH260" s="47">
        <f>IFERROR(PIMExport!CH258*1,IFERROR(SUBSTITUTE(PIMExport!CH258,".",",")*1,PIMExport!CH258))</f>
        <v>0</v>
      </c>
      <c r="CI260" s="47">
        <f>IFERROR(PIMExport!CI258*1,IFERROR(SUBSTITUTE(PIMExport!CI258,".",",")*1,PIMExport!CI258))</f>
        <v>0</v>
      </c>
      <c r="CJ260" s="47">
        <f>IFERROR(PIMExport!CJ258*1,IFERROR(SUBSTITUTE(PIMExport!CJ258,".",",")*1,PIMExport!CJ258))</f>
        <v>0</v>
      </c>
      <c r="CK260" s="47">
        <f>IFERROR(PIMExport!CK258*1,IFERROR(SUBSTITUTE(PIMExport!CK258,".",",")*1,PIMExport!CK258))</f>
        <v>0</v>
      </c>
      <c r="CL260" s="47">
        <f>IFERROR(PIMExport!CL258*1,IFERROR(SUBSTITUTE(PIMExport!CL258,".",",")*1,PIMExport!CL258))</f>
        <v>0</v>
      </c>
      <c r="CM260" s="47">
        <f>IFERROR(PIMExport!CM258*1,IFERROR(SUBSTITUTE(PIMExport!CM258,".",",")*1,PIMExport!CM258))</f>
        <v>0</v>
      </c>
      <c r="CN260" s="47">
        <f>IFERROR(PIMExport!CN258*1,IFERROR(SUBSTITUTE(PIMExport!CN258,".",",")*1,PIMExport!CN258))</f>
        <v>0</v>
      </c>
      <c r="CO260" s="47">
        <f>IFERROR(PIMExport!CO258*1,IFERROR(SUBSTITUTE(PIMExport!CO258,".",",")*1,PIMExport!CO258))</f>
        <v>0</v>
      </c>
      <c r="CP260" s="47">
        <f>IFERROR(PIMExport!CP258*1,IFERROR(SUBSTITUTE(PIMExport!CP258,".",",")*1,PIMExport!CP258))</f>
        <v>0</v>
      </c>
      <c r="CQ260" s="47">
        <f>IFERROR(PIMExport!CQ258*1,IFERROR(SUBSTITUTE(PIMExport!CQ258,".",",")*1,PIMExport!CQ258))</f>
        <v>0</v>
      </c>
      <c r="CR260" s="47">
        <f>IFERROR(PIMExport!CR258*1,IFERROR(SUBSTITUTE(PIMExport!CR258,".",",")*1,PIMExport!CR258))</f>
        <v>0</v>
      </c>
      <c r="CS260" s="47">
        <f>IFERROR(PIMExport!CS258*1,IFERROR(SUBSTITUTE(PIMExport!CS258,".",",")*1,PIMExport!CS258))</f>
        <v>0</v>
      </c>
      <c r="CT260" s="47">
        <f>IFERROR(PIMExport!CT258*1,IFERROR(SUBSTITUTE(PIMExport!CT258,".",",")*1,PIMExport!CT258))</f>
        <v>0</v>
      </c>
      <c r="CU260" s="47">
        <f>IFERROR(PIMExport!CU258*1,IFERROR(SUBSTITUTE(PIMExport!CU258,".",",")*1,PIMExport!CU258))</f>
        <v>12.7</v>
      </c>
      <c r="CV260" s="47">
        <f>IFERROR(PIMExport!CV258*1,IFERROR(SUBSTITUTE(PIMExport!CV258,".",",")*1,PIMExport!CV258))</f>
        <v>17960</v>
      </c>
      <c r="CW260" s="47">
        <f>IFERROR(PIMExport!CW258*1,IFERROR(SUBSTITUTE(PIMExport!CW258,".",",")*1,PIMExport!CW258))</f>
        <v>1.6000000000000001E-4</v>
      </c>
      <c r="CX260" s="47">
        <f>IFERROR(PIMExport!CX258*1,IFERROR(SUBSTITUTE(PIMExport!CX258,".",",")*1,PIMExport!CX258))</f>
        <v>0</v>
      </c>
      <c r="CY260" s="47">
        <f>IFERROR(PIMExport!CY258*1,IFERROR(SUBSTITUTE(PIMExport!CY258,".",",")*1,PIMExport!CY258))</f>
        <v>0</v>
      </c>
      <c r="CZ260" s="47">
        <f>IFERROR(PIMExport!CZ258*1,IFERROR(SUBSTITUTE(PIMExport!CZ258,".",",")*1,PIMExport!CZ258))</f>
        <v>14000</v>
      </c>
      <c r="DA260" s="47">
        <f>IFERROR(PIMExport!DA258*1,IFERROR(SUBSTITUTE(PIMExport!DA258,".",",")*1,PIMExport!DA258))</f>
        <v>300</v>
      </c>
      <c r="DB260" s="47">
        <f>IFERROR(PIMExport!DB258*1,IFERROR(SUBSTITUTE(PIMExport!DB258,".",",")*1,PIMExport!DB258))</f>
        <v>166</v>
      </c>
      <c r="DC260" s="47">
        <f>IFERROR(PIMExport!DC258*1,IFERROR(SUBSTITUTE(PIMExport!DC258,".",",")*1,PIMExport!DC258))</f>
        <v>17.43</v>
      </c>
      <c r="DD260" s="47">
        <f>IFERROR(PIMExport!DD258*1,IFERROR(SUBSTITUTE(PIMExport!DD258,".",",")*1,PIMExport!DD258))</f>
        <v>0</v>
      </c>
      <c r="DE260" s="47">
        <f>IFERROR(PIMExport!DE258*1,IFERROR(SUBSTITUTE(PIMExport!DE258,".",",")*1,PIMExport!DE258))</f>
        <v>0</v>
      </c>
      <c r="DF260" s="47">
        <f>IFERROR(PIMExport!DF258*1,IFERROR(SUBSTITUTE(PIMExport!DF258,".",",")*1,PIMExport!DF258))</f>
        <v>0</v>
      </c>
      <c r="DG260" s="47">
        <f>IFERROR(PIMExport!DG258*1,IFERROR(SUBSTITUTE(PIMExport!DG258,".",",")*1,PIMExport!DG258))</f>
        <v>0</v>
      </c>
      <c r="DH260" s="47" t="str">
        <f>IFERROR(PIMExport!DH258*1,IFERROR(SUBSTITUTE(PIMExport!DH258,".",",")*1,PIMExport!DH258))</f>
        <v>Equal to or better than 0.100 mm</v>
      </c>
      <c r="DI260" s="47">
        <f>IFERROR(PIMExport!DI258*1,IFERROR(SUBSTITUTE(PIMExport!DI258,".",",")*1,PIMExport!DI258))</f>
        <v>0</v>
      </c>
      <c r="DJ260" s="47" t="str">
        <f>IFERROR(PIMExport!DJ258*1,IFERROR(SUBSTITUTE(PIMExport!DJ258,".",",")*1,PIMExport!DJ258))</f>
        <v>86 x 75 mm</v>
      </c>
      <c r="DK260" s="47" t="str">
        <f>IFERROR(PIMExport!DK258*1,IFERROR(SUBSTITUTE(PIMExport!DK258,".",",")*1,PIMExport!DK258))</f>
        <v>20 mm</v>
      </c>
      <c r="DL260" s="47">
        <f>IFERROR(PIMExport!DL258*1,IFERROR(SUBSTITUTE(PIMExport!DL258,".",",")*1,PIMExport!DL258))</f>
        <v>468</v>
      </c>
      <c r="DM260" s="47">
        <f>IFERROR(PIMExport!DM258*1,IFERROR(SUBSTITUTE(PIMExport!DM258,".",",")*1,PIMExport!DM258))</f>
        <v>4228</v>
      </c>
      <c r="DN260" s="47">
        <f>IFERROR(PIMExport!DN258*1,IFERROR(SUBSTITUTE(PIMExport!DN258,".",",")*1,PIMExport!DN258))</f>
        <v>0</v>
      </c>
      <c r="DO260" s="47">
        <f>IFERROR(PIMExport!DO258*1,IFERROR(SUBSTITUTE(PIMExport!DO258,".",",")*1,PIMExport!DO258))</f>
        <v>0</v>
      </c>
    </row>
    <row r="261" spans="1:119">
      <c r="A261" s="47" t="str">
        <f>IFERROR(PIMExport!A259*1,IFERROR(SUBSTITUTE(PIMExport!A259,".",",")*1,PIMExport!A259))</f>
        <v>MG10S05N_D</v>
      </c>
      <c r="B261" s="47" t="str">
        <f>IFERROR(PIMExport!B259*1,IFERROR(SUBSTITUTE(PIMExport!B259,".",",")*1,PIMExport!B259))</f>
        <v>BallScrew</v>
      </c>
      <c r="C261" s="47" t="str">
        <f>IFERROR(PIMExport!C259*1,IFERROR(SUBSTITUTE(PIMExport!C259,".",",")*1,PIMExport!C259))</f>
        <v>Prism Guide</v>
      </c>
      <c r="D261" s="47">
        <f>IFERROR(PIMExport!D259*1,IFERROR(SUBSTITUTE(PIMExport!D259,".",",")*1,PIMExport!D259))</f>
        <v>5408</v>
      </c>
      <c r="E261" s="47">
        <f>IFERROR(PIMExport!E259*1,IFERROR(SUBSTITUTE(PIMExport!E259,".",",")*1,PIMExport!E259))</f>
        <v>3.5</v>
      </c>
      <c r="F261" s="47">
        <f>IFERROR(PIMExport!F259*1,IFERROR(SUBSTITUTE(PIMExport!F259,".",",")*1,PIMExport!F259))</f>
        <v>4.42</v>
      </c>
      <c r="G261" s="47">
        <f>IFERROR(PIMExport!G259*1,IFERROR(SUBSTITUTE(PIMExport!G259,".",",")*1,PIMExport!G259))</f>
        <v>12.87</v>
      </c>
      <c r="H261" s="47">
        <f>IFERROR(PIMExport!H259*1,IFERROR(SUBSTITUTE(PIMExport!H259,".",",")*1,PIMExport!H259))</f>
        <v>1.42</v>
      </c>
      <c r="I261" s="47">
        <f>IFERROR(PIMExport!I259*1,IFERROR(SUBSTITUTE(PIMExport!I259,".",",")*1,PIMExport!I259))</f>
        <v>186</v>
      </c>
      <c r="J261" s="47">
        <f>IFERROR(PIMExport!J259*1,IFERROR(SUBSTITUTE(PIMExport!J259,".",",")*1,PIMExport!J259))</f>
        <v>78</v>
      </c>
      <c r="K261" s="47">
        <f>IFERROR(PIMExport!K259*1,IFERROR(SUBSTITUTE(PIMExport!K259,".",",")*1,PIMExport!K259))</f>
        <v>69</v>
      </c>
      <c r="L261" s="47">
        <f>IFERROR(PIMExport!L259*1,IFERROR(SUBSTITUTE(PIMExport!L259,".",",")*1,PIMExport!L259))</f>
        <v>1.63E-4</v>
      </c>
      <c r="M261" s="47">
        <f>IFERROR(PIMExport!M259*1,IFERROR(SUBSTITUTE(PIMExport!M259,".",",")*1,PIMExport!M259))</f>
        <v>0.9</v>
      </c>
      <c r="N261" s="47">
        <f>IFERROR(PIMExport!N259*1,IFERROR(SUBSTITUTE(PIMExport!N259,".",",")*1,PIMExport!N259))</f>
        <v>99999</v>
      </c>
      <c r="O261" s="47">
        <f>IFERROR(PIMExport!O259*1,IFERROR(SUBSTITUTE(PIMExport!O259,".",",")*1,PIMExport!O259))</f>
        <v>99999</v>
      </c>
      <c r="P261" s="47">
        <f>IFERROR(PIMExport!P259*1,IFERROR(SUBSTITUTE(PIMExport!P259,".",",")*1,PIMExport!P259))</f>
        <v>500</v>
      </c>
      <c r="Q261" s="47">
        <f>IFERROR(PIMExport!Q259*1,IFERROR(SUBSTITUTE(PIMExport!Q259,".",",")*1,PIMExport!Q259))</f>
        <v>0.25</v>
      </c>
      <c r="R261" s="47">
        <f>IFERROR(PIMExport!R259*1,IFERROR(SUBSTITUTE(PIMExport!R259,".",",")*1,PIMExport!R259))</f>
        <v>0.25</v>
      </c>
      <c r="S261" s="47">
        <f>IFERROR(PIMExport!S259*1,IFERROR(SUBSTITUTE(PIMExport!S259,".",",")*1,PIMExport!S259))</f>
        <v>0.25</v>
      </c>
      <c r="T261" s="47">
        <f>IFERROR(PIMExport!T259*1,IFERROR(SUBSTITUTE(PIMExport!T259,".",",")*1,PIMExport!T259))</f>
        <v>45</v>
      </c>
      <c r="U261" s="47">
        <f>IFERROR(PIMExport!U259*1,IFERROR(SUBSTITUTE(PIMExport!U259,".",",")*1,PIMExport!U259))</f>
        <v>0.21213000000000001</v>
      </c>
      <c r="V261" s="47">
        <f>IFERROR(PIMExport!V259*1,IFERROR(SUBSTITUTE(PIMExport!V259,".",",")*1,PIMExport!V259))</f>
        <v>0</v>
      </c>
      <c r="W261" s="47">
        <f>IFERROR(PIMExport!W259*1,IFERROR(SUBSTITUTE(PIMExport!W259,".",",")*1,PIMExport!W259))</f>
        <v>0</v>
      </c>
      <c r="X261" s="47">
        <f>IFERROR(PIMExport!X259*1,IFERROR(SUBSTITUTE(PIMExport!X259,".",",")*1,PIMExport!X259))</f>
        <v>0</v>
      </c>
      <c r="Y261" s="47">
        <f>IFERROR(PIMExport!Y259*1,IFERROR(SUBSTITUTE(PIMExport!Y259,".",",")*1,PIMExport!Y259))</f>
        <v>5000</v>
      </c>
      <c r="Z261" s="47">
        <f>IFERROR(PIMExport!Z259*1,IFERROR(SUBSTITUTE(PIMExport!Z259,".",",")*1,PIMExport!Z259))</f>
        <v>0</v>
      </c>
      <c r="AA261" s="47">
        <f>IFERROR(PIMExport!AA259*1,IFERROR(SUBSTITUTE(PIMExport!AA259,".",",")*1,PIMExport!AA259))</f>
        <v>0</v>
      </c>
      <c r="AB261" s="47">
        <f>IFERROR(PIMExport!AB259*1,IFERROR(SUBSTITUTE(PIMExport!AB259,".",",")*1,PIMExport!AB259))</f>
        <v>0</v>
      </c>
      <c r="AC261" s="47">
        <f>IFERROR(PIMExport!AC259*1,IFERROR(SUBSTITUTE(PIMExport!AC259,".",",")*1,PIMExport!AC259))</f>
        <v>0</v>
      </c>
      <c r="AD261" s="47">
        <f>IFERROR(PIMExport!AD259*1,IFERROR(SUBSTITUTE(PIMExport!AD259,".",",")*1,PIMExport!AD259))</f>
        <v>0</v>
      </c>
      <c r="AE261" s="47">
        <f>IFERROR(PIMExport!AE259*1,IFERROR(SUBSTITUTE(PIMExport!AE259,".",",")*1,PIMExport!AE259))</f>
        <v>3005</v>
      </c>
      <c r="AF261" s="47">
        <f>IFERROR(PIMExport!AF259*1,IFERROR(SUBSTITUTE(PIMExport!AF259,".",",")*1,PIMExport!AF259))</f>
        <v>3005</v>
      </c>
      <c r="AG261" s="47">
        <f>IFERROR(PIMExport!AG259*1,IFERROR(SUBSTITUTE(PIMExport!AG259,".",",")*1,PIMExport!AG259))</f>
        <v>117</v>
      </c>
      <c r="AH261" s="47">
        <f>IFERROR(PIMExport!AH259*1,IFERROR(SUBSTITUTE(PIMExport!AH259,".",",")*1,PIMExport!AH259))</f>
        <v>279</v>
      </c>
      <c r="AI261" s="47">
        <f>IFERROR(PIMExport!AI259*1,IFERROR(SUBSTITUTE(PIMExport!AI259,".",",")*1,PIMExport!AI259))</f>
        <v>279</v>
      </c>
      <c r="AJ261" s="47">
        <f>IFERROR(PIMExport!AJ259*1,IFERROR(SUBSTITUTE(PIMExport!AJ259,".",",")*1,PIMExport!AJ259))</f>
        <v>0</v>
      </c>
      <c r="AK261" s="47">
        <f>IFERROR(PIMExport!AK259*1,IFERROR(SUBSTITUTE(PIMExport!AK259,".",",")*1,PIMExport!AK259))</f>
        <v>0</v>
      </c>
      <c r="AL261" s="47">
        <f>IFERROR(PIMExport!AL259*1,IFERROR(SUBSTITUTE(PIMExport!AL259,".",",")*1,PIMExport!AL259))</f>
        <v>0.33</v>
      </c>
      <c r="AM261" s="47">
        <f>IFERROR(PIMExport!AM259*1,IFERROR(SUBSTITUTE(PIMExport!AM259,".",",")*1,PIMExport!AM259))</f>
        <v>8</v>
      </c>
      <c r="AN261" s="47">
        <f>IFERROR(PIMExport!AN259*1,IFERROR(SUBSTITUTE(PIMExport!AN259,".",",")*1,PIMExport!AN259))</f>
        <v>1</v>
      </c>
      <c r="AO261" s="47">
        <f>IFERROR(PIMExport!AO259*1,IFERROR(SUBSTITUTE(PIMExport!AO259,".",",")*1,PIMExport!AO259))</f>
        <v>41000</v>
      </c>
      <c r="AP261" s="47">
        <f>IFERROR(PIMExport!AP259*1,IFERROR(SUBSTITUTE(PIMExport!AP259,".",",")*1,PIMExport!AP259))</f>
        <v>0</v>
      </c>
      <c r="AQ261" s="47">
        <f>IFERROR(PIMExport!AQ259*1,IFERROR(SUBSTITUTE(PIMExport!AQ259,".",",")*1,PIMExport!AQ259))</f>
        <v>0</v>
      </c>
      <c r="AR261" s="47">
        <f>IFERROR(PIMExport!AR259*1,IFERROR(SUBSTITUTE(PIMExport!AR259,".",",")*1,PIMExport!AR259))</f>
        <v>0</v>
      </c>
      <c r="AS261" s="47">
        <f>IFERROR(PIMExport!AS259*1,IFERROR(SUBSTITUTE(PIMExport!AS259,".",",")*1,PIMExport!AS259))</f>
        <v>0</v>
      </c>
      <c r="AT261" s="47">
        <f>IFERROR(PIMExport!AT259*1,IFERROR(SUBSTITUTE(PIMExport!AT259,".",",")*1,PIMExport!AT259))</f>
        <v>0</v>
      </c>
      <c r="AU261" s="47">
        <f>IFERROR(PIMExport!AU259*1,IFERROR(SUBSTITUTE(PIMExport!AU259,".",",")*1,PIMExport!AU259))</f>
        <v>0</v>
      </c>
      <c r="AV261" s="47">
        <f>IFERROR(PIMExport!AV259*1,IFERROR(SUBSTITUTE(PIMExport!AV259,".",",")*1,PIMExport!AV259))</f>
        <v>0</v>
      </c>
      <c r="AW261" s="47">
        <f>IFERROR(PIMExport!AW259*1,IFERROR(SUBSTITUTE(PIMExport!AW259,".",",")*1,PIMExport!AW259))</f>
        <v>0</v>
      </c>
      <c r="AX261" s="47">
        <f>IFERROR(PIMExport!AX259*1,IFERROR(SUBSTITUTE(PIMExport!AX259,".",",")*1,PIMExport!AX259))</f>
        <v>0</v>
      </c>
      <c r="AY261" s="47">
        <f>IFERROR(PIMExport!AY259*1,IFERROR(SUBSTITUTE(PIMExport!AY259,".",",")*1,PIMExport!AY259))</f>
        <v>0</v>
      </c>
      <c r="AZ261" s="47">
        <f>IFERROR(PIMExport!AZ259*1,IFERROR(SUBSTITUTE(PIMExport!AZ259,".",",")*1,PIMExport!AZ259))</f>
        <v>18600</v>
      </c>
      <c r="BA261" s="47">
        <f>IFERROR(PIMExport!BA259*1,IFERROR(SUBSTITUTE(PIMExport!BA259,".",",")*1,PIMExport!BA259))</f>
        <v>0</v>
      </c>
      <c r="BB261" s="47">
        <f>IFERROR(PIMExport!BB259*1,IFERROR(SUBSTITUTE(PIMExport!BB259,".",",")*1,PIMExport!BB259))</f>
        <v>0</v>
      </c>
      <c r="BC261" s="47">
        <f>IFERROR(PIMExport!BC259*1,IFERROR(SUBSTITUTE(PIMExport!BC259,".",",")*1,PIMExport!BC259))</f>
        <v>0</v>
      </c>
      <c r="BD261" s="47">
        <f>IFERROR(PIMExport!BD259*1,IFERROR(SUBSTITUTE(PIMExport!BD259,".",",")*1,PIMExport!BD259))</f>
        <v>0</v>
      </c>
      <c r="BE261" s="47">
        <f>IFERROR(PIMExport!BE259*1,IFERROR(SUBSTITUTE(PIMExport!BE259,".",",")*1,PIMExport!BE259))</f>
        <v>0</v>
      </c>
      <c r="BF261" s="47">
        <f>IFERROR(PIMExport!BF259*1,IFERROR(SUBSTITUTE(PIMExport!BF259,".",",")*1,PIMExport!BF259))</f>
        <v>88</v>
      </c>
      <c r="BG261" s="47">
        <f>IFERROR(PIMExport!BG259*1,IFERROR(SUBSTITUTE(PIMExport!BG259,".",",")*1,PIMExport!BG259))</f>
        <v>478</v>
      </c>
      <c r="BH261" s="47">
        <f>IFERROR(PIMExport!BH259*1,IFERROR(SUBSTITUTE(PIMExport!BH259,".",",")*1,PIMExport!BH259))</f>
        <v>0</v>
      </c>
      <c r="BI261" s="47">
        <f>IFERROR(PIMExport!BI259*1,IFERROR(SUBSTITUTE(PIMExport!BI259,".",",")*1,PIMExport!BI259))</f>
        <v>0</v>
      </c>
      <c r="BJ261" s="47">
        <f>IFERROR(PIMExport!BJ259*1,IFERROR(SUBSTITUTE(PIMExport!BJ259,".",",")*1,PIMExport!BJ259))</f>
        <v>0</v>
      </c>
      <c r="BK261" s="47">
        <f>IFERROR(PIMExport!BK259*1,IFERROR(SUBSTITUTE(PIMExport!BK259,".",",")*1,PIMExport!BK259))</f>
        <v>0</v>
      </c>
      <c r="BL261" s="47">
        <f>IFERROR(PIMExport!BL259*1,IFERROR(SUBSTITUTE(PIMExport!BL259,".",",")*1,PIMExport!BL259))</f>
        <v>0</v>
      </c>
      <c r="BM261" s="47">
        <f>IFERROR(PIMExport!BM259*1,IFERROR(SUBSTITUTE(PIMExport!BM259,".",",")*1,PIMExport!BM259))</f>
        <v>0</v>
      </c>
      <c r="BN261" s="47">
        <f>IFERROR(PIMExport!BN259*1,IFERROR(SUBSTITUTE(PIMExport!BN259,".",",")*1,PIMExport!BN259))</f>
        <v>0</v>
      </c>
      <c r="BO261" s="47">
        <f>IFERROR(PIMExport!BO259*1,IFERROR(SUBSTITUTE(PIMExport!BO259,".",",")*1,PIMExport!BO259))</f>
        <v>0</v>
      </c>
      <c r="BP261" s="47">
        <f>IFERROR(PIMExport!BP259*1,IFERROR(SUBSTITUTE(PIMExport!BP259,".",",")*1,PIMExport!BP259))</f>
        <v>0</v>
      </c>
      <c r="BQ261" s="47">
        <f>IFERROR(PIMExport!BQ259*1,IFERROR(SUBSTITUTE(PIMExport!BQ259,".",",")*1,PIMExport!BQ259))</f>
        <v>0</v>
      </c>
      <c r="BR261" s="47">
        <f>IFERROR(PIMExport!BR259*1,IFERROR(SUBSTITUTE(PIMExport!BR259,".",",")*1,PIMExport!BR259))</f>
        <v>0</v>
      </c>
      <c r="BS261" s="47">
        <f>IFERROR(PIMExport!BS259*1,IFERROR(SUBSTITUTE(PIMExport!BS259,".",",")*1,PIMExport!BS259))</f>
        <v>0</v>
      </c>
      <c r="BT261" s="47">
        <f>IFERROR(PIMExport!BT259*1,IFERROR(SUBSTITUTE(PIMExport!BT259,".",",")*1,PIMExport!BT259))</f>
        <v>0</v>
      </c>
      <c r="BU261" s="47">
        <f>IFERROR(PIMExport!BU259*1,IFERROR(SUBSTITUTE(PIMExport!BU259,".",",")*1,PIMExport!BU259))</f>
        <v>0</v>
      </c>
      <c r="BV261" s="47">
        <f>IFERROR(PIMExport!BV259*1,IFERROR(SUBSTITUTE(PIMExport!BV259,".",",")*1,PIMExport!BV259))</f>
        <v>0</v>
      </c>
      <c r="BW261" s="47">
        <f>IFERROR(PIMExport!BW259*1,IFERROR(SUBSTITUTE(PIMExport!BW259,".",",")*1,PIMExport!BW259))</f>
        <v>0</v>
      </c>
      <c r="BX261" s="47">
        <f>IFERROR(PIMExport!BX259*1,IFERROR(SUBSTITUTE(PIMExport!BX259,".",",")*1,PIMExport!BX259))</f>
        <v>0</v>
      </c>
      <c r="BY261" s="47">
        <f>IFERROR(PIMExport!BY259*1,IFERROR(SUBSTITUTE(PIMExport!BY259,".",",")*1,PIMExport!BY259))</f>
        <v>0</v>
      </c>
      <c r="BZ261" s="47">
        <f>IFERROR(PIMExport!BZ259*1,IFERROR(SUBSTITUTE(PIMExport!BZ259,".",",")*1,PIMExport!BZ259))</f>
        <v>0</v>
      </c>
      <c r="CA261" s="47">
        <f>IFERROR(PIMExport!CA259*1,IFERROR(SUBSTITUTE(PIMExport!CA259,".",",")*1,PIMExport!CA259))</f>
        <v>0</v>
      </c>
      <c r="CB261" s="47">
        <f>IFERROR(PIMExport!CB259*1,IFERROR(SUBSTITUTE(PIMExport!CB259,".",",")*1,PIMExport!CB259))</f>
        <v>0</v>
      </c>
      <c r="CC261" s="47">
        <f>IFERROR(PIMExport!CC259*1,IFERROR(SUBSTITUTE(PIMExport!CC259,".",",")*1,PIMExport!CC259))</f>
        <v>0</v>
      </c>
      <c r="CD261" s="47">
        <f>IFERROR(PIMExport!CD259*1,IFERROR(SUBSTITUTE(PIMExport!CD259,".",",")*1,PIMExport!CD259))</f>
        <v>0</v>
      </c>
      <c r="CE261" s="47">
        <f>IFERROR(PIMExport!CE259*1,IFERROR(SUBSTITUTE(PIMExport!CE259,".",",")*1,PIMExport!CE259))</f>
        <v>0</v>
      </c>
      <c r="CF261" s="47">
        <f>IFERROR(PIMExport!CF259*1,IFERROR(SUBSTITUTE(PIMExport!CF259,".",",")*1,PIMExport!CF259))</f>
        <v>0</v>
      </c>
      <c r="CG261" s="47">
        <f>IFERROR(PIMExport!CG259*1,IFERROR(SUBSTITUTE(PIMExport!CG259,".",",")*1,PIMExport!CG259))</f>
        <v>0</v>
      </c>
      <c r="CH261" s="47">
        <f>IFERROR(PIMExport!CH259*1,IFERROR(SUBSTITUTE(PIMExport!CH259,".",",")*1,PIMExport!CH259))</f>
        <v>0</v>
      </c>
      <c r="CI261" s="47">
        <f>IFERROR(PIMExport!CI259*1,IFERROR(SUBSTITUTE(PIMExport!CI259,".",",")*1,PIMExport!CI259))</f>
        <v>0</v>
      </c>
      <c r="CJ261" s="47">
        <f>IFERROR(PIMExport!CJ259*1,IFERROR(SUBSTITUTE(PIMExport!CJ259,".",",")*1,PIMExport!CJ259))</f>
        <v>0</v>
      </c>
      <c r="CK261" s="47">
        <f>IFERROR(PIMExport!CK259*1,IFERROR(SUBSTITUTE(PIMExport!CK259,".",",")*1,PIMExport!CK259))</f>
        <v>0</v>
      </c>
      <c r="CL261" s="47">
        <f>IFERROR(PIMExport!CL259*1,IFERROR(SUBSTITUTE(PIMExport!CL259,".",",")*1,PIMExport!CL259))</f>
        <v>0</v>
      </c>
      <c r="CM261" s="47">
        <f>IFERROR(PIMExport!CM259*1,IFERROR(SUBSTITUTE(PIMExport!CM259,".",",")*1,PIMExport!CM259))</f>
        <v>0</v>
      </c>
      <c r="CN261" s="47">
        <f>IFERROR(PIMExport!CN259*1,IFERROR(SUBSTITUTE(PIMExport!CN259,".",",")*1,PIMExport!CN259))</f>
        <v>0</v>
      </c>
      <c r="CO261" s="47">
        <f>IFERROR(PIMExport!CO259*1,IFERROR(SUBSTITUTE(PIMExport!CO259,".",",")*1,PIMExport!CO259))</f>
        <v>0</v>
      </c>
      <c r="CP261" s="47">
        <f>IFERROR(PIMExport!CP259*1,IFERROR(SUBSTITUTE(PIMExport!CP259,".",",")*1,PIMExport!CP259))</f>
        <v>0</v>
      </c>
      <c r="CQ261" s="47">
        <f>IFERROR(PIMExport!CQ259*1,IFERROR(SUBSTITUTE(PIMExport!CQ259,".",",")*1,PIMExport!CQ259))</f>
        <v>0</v>
      </c>
      <c r="CR261" s="47">
        <f>IFERROR(PIMExport!CR259*1,IFERROR(SUBSTITUTE(PIMExport!CR259,".",",")*1,PIMExport!CR259))</f>
        <v>0</v>
      </c>
      <c r="CS261" s="47">
        <f>IFERROR(PIMExport!CS259*1,IFERROR(SUBSTITUTE(PIMExport!CS259,".",",")*1,PIMExport!CS259))</f>
        <v>0</v>
      </c>
      <c r="CT261" s="47">
        <f>IFERROR(PIMExport!CT259*1,IFERROR(SUBSTITUTE(PIMExport!CT259,".",",")*1,PIMExport!CT259))</f>
        <v>0</v>
      </c>
      <c r="CU261" s="47">
        <f>IFERROR(PIMExport!CU259*1,IFERROR(SUBSTITUTE(PIMExport!CU259,".",",")*1,PIMExport!CU259))</f>
        <v>5</v>
      </c>
      <c r="CV261" s="47">
        <f>IFERROR(PIMExport!CV259*1,IFERROR(SUBSTITUTE(PIMExport!CV259,".",",")*1,PIMExport!CV259))</f>
        <v>12500</v>
      </c>
      <c r="CW261" s="47">
        <f>IFERROR(PIMExport!CW259*1,IFERROR(SUBSTITUTE(PIMExport!CW259,".",",")*1,PIMExport!CW259))</f>
        <v>2.5000000000000001E-4</v>
      </c>
      <c r="CX261" s="47">
        <f>IFERROR(PIMExport!CX259*1,IFERROR(SUBSTITUTE(PIMExport!CX259,".",",")*1,PIMExport!CX259))</f>
        <v>0</v>
      </c>
      <c r="CY261" s="47">
        <f>IFERROR(PIMExport!CY259*1,IFERROR(SUBSTITUTE(PIMExport!CY259,".",",")*1,PIMExport!CY259))</f>
        <v>0</v>
      </c>
      <c r="CZ261" s="47">
        <f>IFERROR(PIMExport!CZ259*1,IFERROR(SUBSTITUTE(PIMExport!CZ259,".",",")*1,PIMExport!CZ259))</f>
        <v>18600</v>
      </c>
      <c r="DA261" s="47">
        <f>IFERROR(PIMExport!DA259*1,IFERROR(SUBSTITUTE(PIMExport!DA259,".",",")*1,PIMExport!DA259))</f>
        <v>500</v>
      </c>
      <c r="DB261" s="47">
        <f>IFERROR(PIMExport!DB259*1,IFERROR(SUBSTITUTE(PIMExport!DB259,".",",")*1,PIMExport!DB259))</f>
        <v>267</v>
      </c>
      <c r="DC261" s="47">
        <f>IFERROR(PIMExport!DC259*1,IFERROR(SUBSTITUTE(PIMExport!DC259,".",",")*1,PIMExport!DC259))</f>
        <v>23.35</v>
      </c>
      <c r="DD261" s="47">
        <f>IFERROR(PIMExport!DD259*1,IFERROR(SUBSTITUTE(PIMExport!DD259,".",",")*1,PIMExport!DD259))</f>
        <v>2</v>
      </c>
      <c r="DE261" s="47">
        <f>IFERROR(PIMExport!DE259*1,IFERROR(SUBSTITUTE(PIMExport!DE259,".",",")*1,PIMExport!DE259))</f>
        <v>0</v>
      </c>
      <c r="DF261" s="47">
        <f>IFERROR(PIMExport!DF259*1,IFERROR(SUBSTITUTE(PIMExport!DF259,".",",")*1,PIMExport!DF259))</f>
        <v>0</v>
      </c>
      <c r="DG261" s="47">
        <f>IFERROR(PIMExport!DG259*1,IFERROR(SUBSTITUTE(PIMExport!DG259,".",",")*1,PIMExport!DG259))</f>
        <v>0</v>
      </c>
      <c r="DH261" s="47" t="str">
        <f>IFERROR(PIMExport!DH259*1,IFERROR(SUBSTITUTE(PIMExport!DH259,".",",")*1,PIMExport!DH259))</f>
        <v>Equal to or better than 0.100 mm</v>
      </c>
      <c r="DI261" s="47">
        <f>IFERROR(PIMExport!DI259*1,IFERROR(SUBSTITUTE(PIMExport!DI259,".",",")*1,PIMExport!DI259))</f>
        <v>0</v>
      </c>
      <c r="DJ261" s="47" t="str">
        <f>IFERROR(PIMExport!DJ259*1,IFERROR(SUBSTITUTE(PIMExport!DJ259,".",",")*1,PIMExport!DJ259))</f>
        <v>108 x 100 mm</v>
      </c>
      <c r="DK261" s="47" t="str">
        <f>IFERROR(PIMExport!DK259*1,IFERROR(SUBSTITUTE(PIMExport!DK259,".",",")*1,PIMExport!DK259))</f>
        <v>25 mm</v>
      </c>
      <c r="DL261" s="47">
        <f>IFERROR(PIMExport!DL259*1,IFERROR(SUBSTITUTE(PIMExport!DL259,".",",")*1,PIMExport!DL259))</f>
        <v>306</v>
      </c>
      <c r="DM261" s="47">
        <f>IFERROR(PIMExport!DM259*1,IFERROR(SUBSTITUTE(PIMExport!DM259,".",",")*1,PIMExport!DM259))</f>
        <v>6478</v>
      </c>
      <c r="DN261" s="47">
        <f>IFERROR(PIMExport!DN259*1,IFERROR(SUBSTITUTE(PIMExport!DN259,".",",")*1,PIMExport!DN259))</f>
        <v>0</v>
      </c>
      <c r="DO261" s="47">
        <f>IFERROR(PIMExport!DO259*1,IFERROR(SUBSTITUTE(PIMExport!DO259,".",",")*1,PIMExport!DO259))</f>
        <v>0</v>
      </c>
    </row>
    <row r="262" spans="1:119">
      <c r="A262" s="47" t="str">
        <f>IFERROR(PIMExport!A260*1,IFERROR(SUBSTITUTE(PIMExport!A260,".",",")*1,PIMExport!A260))</f>
        <v>MG10S05N_S</v>
      </c>
      <c r="B262" s="47" t="str">
        <f>IFERROR(PIMExport!B260*1,IFERROR(SUBSTITUTE(PIMExport!B260,".",",")*1,PIMExport!B260))</f>
        <v>BallScrew</v>
      </c>
      <c r="C262" s="47" t="str">
        <f>IFERROR(PIMExport!C260*1,IFERROR(SUBSTITUTE(PIMExport!C260,".",",")*1,PIMExport!C260))</f>
        <v>Prism Guide</v>
      </c>
      <c r="D262" s="47">
        <f>IFERROR(PIMExport!D260*1,IFERROR(SUBSTITUTE(PIMExport!D260,".",",")*1,PIMExport!D260))</f>
        <v>5518</v>
      </c>
      <c r="E262" s="47">
        <f>IFERROR(PIMExport!E260*1,IFERROR(SUBSTITUTE(PIMExport!E260,".",",")*1,PIMExport!E260))</f>
        <v>3.5</v>
      </c>
      <c r="F262" s="47">
        <f>IFERROR(PIMExport!F260*1,IFERROR(SUBSTITUTE(PIMExport!F260,".",",")*1,PIMExport!F260))</f>
        <v>1.86</v>
      </c>
      <c r="G262" s="47">
        <f>IFERROR(PIMExport!G260*1,IFERROR(SUBSTITUTE(PIMExport!G260,".",",")*1,PIMExport!G260))</f>
        <v>12.87</v>
      </c>
      <c r="H262" s="47">
        <f>IFERROR(PIMExport!H260*1,IFERROR(SUBSTITUTE(PIMExport!H260,".",",")*1,PIMExport!H260))</f>
        <v>1.42</v>
      </c>
      <c r="I262" s="47">
        <f>IFERROR(PIMExport!I260*1,IFERROR(SUBSTITUTE(PIMExport!I260,".",",")*1,PIMExport!I260))</f>
        <v>186</v>
      </c>
      <c r="J262" s="47">
        <f>IFERROR(PIMExport!J260*1,IFERROR(SUBSTITUTE(PIMExport!J260,".",",")*1,PIMExport!J260))</f>
        <v>78</v>
      </c>
      <c r="K262" s="47">
        <f>IFERROR(PIMExport!K260*1,IFERROR(SUBSTITUTE(PIMExport!K260,".",",")*1,PIMExport!K260))</f>
        <v>69</v>
      </c>
      <c r="L262" s="47">
        <f>IFERROR(PIMExport!L260*1,IFERROR(SUBSTITUTE(PIMExport!L260,".",",")*1,PIMExport!L260))</f>
        <v>1.63E-4</v>
      </c>
      <c r="M262" s="47">
        <f>IFERROR(PIMExport!M260*1,IFERROR(SUBSTITUTE(PIMExport!M260,".",",")*1,PIMExport!M260))</f>
        <v>0.9</v>
      </c>
      <c r="N262" s="47">
        <f>IFERROR(PIMExport!N260*1,IFERROR(SUBSTITUTE(PIMExport!N260,".",",")*1,PIMExport!N260))</f>
        <v>99999</v>
      </c>
      <c r="O262" s="47">
        <f>IFERROR(PIMExport!O260*1,IFERROR(SUBSTITUTE(PIMExport!O260,".",",")*1,PIMExport!O260))</f>
        <v>99999</v>
      </c>
      <c r="P262" s="47">
        <f>IFERROR(PIMExport!P260*1,IFERROR(SUBSTITUTE(PIMExport!P260,".",",")*1,PIMExport!P260))</f>
        <v>500</v>
      </c>
      <c r="Q262" s="47">
        <f>IFERROR(PIMExport!Q260*1,IFERROR(SUBSTITUTE(PIMExport!Q260,".",",")*1,PIMExport!Q260))</f>
        <v>0.25</v>
      </c>
      <c r="R262" s="47">
        <f>IFERROR(PIMExport!R260*1,IFERROR(SUBSTITUTE(PIMExport!R260,".",",")*1,PIMExport!R260))</f>
        <v>0.25</v>
      </c>
      <c r="S262" s="47">
        <f>IFERROR(PIMExport!S260*1,IFERROR(SUBSTITUTE(PIMExport!S260,".",",")*1,PIMExport!S260))</f>
        <v>0.25</v>
      </c>
      <c r="T262" s="47">
        <f>IFERROR(PIMExport!T260*1,IFERROR(SUBSTITUTE(PIMExport!T260,".",",")*1,PIMExport!T260))</f>
        <v>45</v>
      </c>
      <c r="U262" s="47">
        <f>IFERROR(PIMExport!U260*1,IFERROR(SUBSTITUTE(PIMExport!U260,".",",")*1,PIMExport!U260))</f>
        <v>0.21213000000000001</v>
      </c>
      <c r="V262" s="47">
        <f>IFERROR(PIMExport!V260*1,IFERROR(SUBSTITUTE(PIMExport!V260,".",",")*1,PIMExport!V260))</f>
        <v>0</v>
      </c>
      <c r="W262" s="47">
        <f>IFERROR(PIMExport!W260*1,IFERROR(SUBSTITUTE(PIMExport!W260,".",",")*1,PIMExport!W260))</f>
        <v>0</v>
      </c>
      <c r="X262" s="47">
        <f>IFERROR(PIMExport!X260*1,IFERROR(SUBSTITUTE(PIMExport!X260,".",",")*1,PIMExport!X260))</f>
        <v>0</v>
      </c>
      <c r="Y262" s="47">
        <f>IFERROR(PIMExport!Y260*1,IFERROR(SUBSTITUTE(PIMExport!Y260,".",",")*1,PIMExport!Y260))</f>
        <v>5000</v>
      </c>
      <c r="Z262" s="47">
        <f>IFERROR(PIMExport!Z260*1,IFERROR(SUBSTITUTE(PIMExport!Z260,".",",")*1,PIMExport!Z260))</f>
        <v>0</v>
      </c>
      <c r="AA262" s="47">
        <f>IFERROR(PIMExport!AA260*1,IFERROR(SUBSTITUTE(PIMExport!AA260,".",",")*1,PIMExport!AA260))</f>
        <v>0</v>
      </c>
      <c r="AB262" s="47">
        <f>IFERROR(PIMExport!AB260*1,IFERROR(SUBSTITUTE(PIMExport!AB260,".",",")*1,PIMExport!AB260))</f>
        <v>0</v>
      </c>
      <c r="AC262" s="47">
        <f>IFERROR(PIMExport!AC260*1,IFERROR(SUBSTITUTE(PIMExport!AC260,".",",")*1,PIMExport!AC260))</f>
        <v>0</v>
      </c>
      <c r="AD262" s="47">
        <f>IFERROR(PIMExport!AD260*1,IFERROR(SUBSTITUTE(PIMExport!AD260,".",",")*1,PIMExport!AD260))</f>
        <v>0</v>
      </c>
      <c r="AE262" s="47">
        <f>IFERROR(PIMExport!AE260*1,IFERROR(SUBSTITUTE(PIMExport!AE260,".",",")*1,PIMExport!AE260))</f>
        <v>3005</v>
      </c>
      <c r="AF262" s="47">
        <f>IFERROR(PIMExport!AF260*1,IFERROR(SUBSTITUTE(PIMExport!AF260,".",",")*1,PIMExport!AF260))</f>
        <v>3005</v>
      </c>
      <c r="AG262" s="47">
        <f>IFERROR(PIMExport!AG260*1,IFERROR(SUBSTITUTE(PIMExport!AG260,".",",")*1,PIMExport!AG260))</f>
        <v>117</v>
      </c>
      <c r="AH262" s="47">
        <f>IFERROR(PIMExport!AH260*1,IFERROR(SUBSTITUTE(PIMExport!AH260,".",",")*1,PIMExport!AH260))</f>
        <v>279</v>
      </c>
      <c r="AI262" s="47">
        <f>IFERROR(PIMExport!AI260*1,IFERROR(SUBSTITUTE(PIMExport!AI260,".",",")*1,PIMExport!AI260))</f>
        <v>279</v>
      </c>
      <c r="AJ262" s="47">
        <f>IFERROR(PIMExport!AJ260*1,IFERROR(SUBSTITUTE(PIMExport!AJ260,".",",")*1,PIMExport!AJ260))</f>
        <v>0</v>
      </c>
      <c r="AK262" s="47">
        <f>IFERROR(PIMExport!AK260*1,IFERROR(SUBSTITUTE(PIMExport!AK260,".",",")*1,PIMExport!AK260))</f>
        <v>0</v>
      </c>
      <c r="AL262" s="47">
        <f>IFERROR(PIMExport!AL260*1,IFERROR(SUBSTITUTE(PIMExport!AL260,".",",")*1,PIMExport!AL260))</f>
        <v>0.33</v>
      </c>
      <c r="AM262" s="47">
        <f>IFERROR(PIMExport!AM260*1,IFERROR(SUBSTITUTE(PIMExport!AM260,".",",")*1,PIMExport!AM260))</f>
        <v>8</v>
      </c>
      <c r="AN262" s="47">
        <f>IFERROR(PIMExport!AN260*1,IFERROR(SUBSTITUTE(PIMExport!AN260,".",",")*1,PIMExport!AN260))</f>
        <v>1</v>
      </c>
      <c r="AO262" s="47">
        <f>IFERROR(PIMExport!AO260*1,IFERROR(SUBSTITUTE(PIMExport!AO260,".",",")*1,PIMExport!AO260))</f>
        <v>41000</v>
      </c>
      <c r="AP262" s="47">
        <f>IFERROR(PIMExport!AP260*1,IFERROR(SUBSTITUTE(PIMExport!AP260,".",",")*1,PIMExport!AP260))</f>
        <v>0</v>
      </c>
      <c r="AQ262" s="47">
        <f>IFERROR(PIMExport!AQ260*1,IFERROR(SUBSTITUTE(PIMExport!AQ260,".",",")*1,PIMExport!AQ260))</f>
        <v>0</v>
      </c>
      <c r="AR262" s="47">
        <f>IFERROR(PIMExport!AR260*1,IFERROR(SUBSTITUTE(PIMExport!AR260,".",",")*1,PIMExport!AR260))</f>
        <v>0</v>
      </c>
      <c r="AS262" s="47">
        <f>IFERROR(PIMExport!AS260*1,IFERROR(SUBSTITUTE(PIMExport!AS260,".",",")*1,PIMExport!AS260))</f>
        <v>0</v>
      </c>
      <c r="AT262" s="47">
        <f>IFERROR(PIMExport!AT260*1,IFERROR(SUBSTITUTE(PIMExport!AT260,".",",")*1,PIMExport!AT260))</f>
        <v>0</v>
      </c>
      <c r="AU262" s="47">
        <f>IFERROR(PIMExport!AU260*1,IFERROR(SUBSTITUTE(PIMExport!AU260,".",",")*1,PIMExport!AU260))</f>
        <v>0</v>
      </c>
      <c r="AV262" s="47">
        <f>IFERROR(PIMExport!AV260*1,IFERROR(SUBSTITUTE(PIMExport!AV260,".",",")*1,PIMExport!AV260))</f>
        <v>0</v>
      </c>
      <c r="AW262" s="47">
        <f>IFERROR(PIMExport!AW260*1,IFERROR(SUBSTITUTE(PIMExport!AW260,".",",")*1,PIMExport!AW260))</f>
        <v>0</v>
      </c>
      <c r="AX262" s="47">
        <f>IFERROR(PIMExport!AX260*1,IFERROR(SUBSTITUTE(PIMExport!AX260,".",",")*1,PIMExport!AX260))</f>
        <v>0</v>
      </c>
      <c r="AY262" s="47">
        <f>IFERROR(PIMExport!AY260*1,IFERROR(SUBSTITUTE(PIMExport!AY260,".",",")*1,PIMExport!AY260))</f>
        <v>0</v>
      </c>
      <c r="AZ262" s="47">
        <f>IFERROR(PIMExport!AZ260*1,IFERROR(SUBSTITUTE(PIMExport!AZ260,".",",")*1,PIMExport!AZ260))</f>
        <v>18600</v>
      </c>
      <c r="BA262" s="47">
        <f>IFERROR(PIMExport!BA260*1,IFERROR(SUBSTITUTE(PIMExport!BA260,".",",")*1,PIMExport!BA260))</f>
        <v>0</v>
      </c>
      <c r="BB262" s="47">
        <f>IFERROR(PIMExport!BB260*1,IFERROR(SUBSTITUTE(PIMExport!BB260,".",",")*1,PIMExport!BB260))</f>
        <v>0</v>
      </c>
      <c r="BC262" s="47">
        <f>IFERROR(PIMExport!BC260*1,IFERROR(SUBSTITUTE(PIMExport!BC260,".",",")*1,PIMExport!BC260))</f>
        <v>0</v>
      </c>
      <c r="BD262" s="47">
        <f>IFERROR(PIMExport!BD260*1,IFERROR(SUBSTITUTE(PIMExport!BD260,".",",")*1,PIMExport!BD260))</f>
        <v>0</v>
      </c>
      <c r="BE262" s="47">
        <f>IFERROR(PIMExport!BE260*1,IFERROR(SUBSTITUTE(PIMExport!BE260,".",",")*1,PIMExport!BE260))</f>
        <v>0</v>
      </c>
      <c r="BF262" s="47">
        <f>IFERROR(PIMExport!BF260*1,IFERROR(SUBSTITUTE(PIMExport!BF260,".",",")*1,PIMExport!BF260))</f>
        <v>88</v>
      </c>
      <c r="BG262" s="47">
        <f>IFERROR(PIMExport!BG260*1,IFERROR(SUBSTITUTE(PIMExport!BG260,".",",")*1,PIMExport!BG260))</f>
        <v>368</v>
      </c>
      <c r="BH262" s="47">
        <f>IFERROR(PIMExport!BH260*1,IFERROR(SUBSTITUTE(PIMExport!BH260,".",",")*1,PIMExport!BH260))</f>
        <v>0</v>
      </c>
      <c r="BI262" s="47">
        <f>IFERROR(PIMExport!BI260*1,IFERROR(SUBSTITUTE(PIMExport!BI260,".",",")*1,PIMExport!BI260))</f>
        <v>0</v>
      </c>
      <c r="BJ262" s="47">
        <f>IFERROR(PIMExport!BJ260*1,IFERROR(SUBSTITUTE(PIMExport!BJ260,".",",")*1,PIMExport!BJ260))</f>
        <v>0</v>
      </c>
      <c r="BK262" s="47">
        <f>IFERROR(PIMExport!BK260*1,IFERROR(SUBSTITUTE(PIMExport!BK260,".",",")*1,PIMExport!BK260))</f>
        <v>0</v>
      </c>
      <c r="BL262" s="47">
        <f>IFERROR(PIMExport!BL260*1,IFERROR(SUBSTITUTE(PIMExport!BL260,".",",")*1,PIMExport!BL260))</f>
        <v>0</v>
      </c>
      <c r="BM262" s="47">
        <f>IFERROR(PIMExport!BM260*1,IFERROR(SUBSTITUTE(PIMExport!BM260,".",",")*1,PIMExport!BM260))</f>
        <v>0</v>
      </c>
      <c r="BN262" s="47">
        <f>IFERROR(PIMExport!BN260*1,IFERROR(SUBSTITUTE(PIMExport!BN260,".",",")*1,PIMExport!BN260))</f>
        <v>0</v>
      </c>
      <c r="BO262" s="47">
        <f>IFERROR(PIMExport!BO260*1,IFERROR(SUBSTITUTE(PIMExport!BO260,".",",")*1,PIMExport!BO260))</f>
        <v>0</v>
      </c>
      <c r="BP262" s="47">
        <f>IFERROR(PIMExport!BP260*1,IFERROR(SUBSTITUTE(PIMExport!BP260,".",",")*1,PIMExport!BP260))</f>
        <v>0</v>
      </c>
      <c r="BQ262" s="47">
        <f>IFERROR(PIMExport!BQ260*1,IFERROR(SUBSTITUTE(PIMExport!BQ260,".",",")*1,PIMExport!BQ260))</f>
        <v>0</v>
      </c>
      <c r="BR262" s="47">
        <f>IFERROR(PIMExport!BR260*1,IFERROR(SUBSTITUTE(PIMExport!BR260,".",",")*1,PIMExport!BR260))</f>
        <v>0</v>
      </c>
      <c r="BS262" s="47">
        <f>IFERROR(PIMExport!BS260*1,IFERROR(SUBSTITUTE(PIMExport!BS260,".",",")*1,PIMExport!BS260))</f>
        <v>0</v>
      </c>
      <c r="BT262" s="47">
        <f>IFERROR(PIMExport!BT260*1,IFERROR(SUBSTITUTE(PIMExport!BT260,".",",")*1,PIMExport!BT260))</f>
        <v>0</v>
      </c>
      <c r="BU262" s="47">
        <f>IFERROR(PIMExport!BU260*1,IFERROR(SUBSTITUTE(PIMExport!BU260,".",",")*1,PIMExport!BU260))</f>
        <v>0</v>
      </c>
      <c r="BV262" s="47">
        <f>IFERROR(PIMExport!BV260*1,IFERROR(SUBSTITUTE(PIMExport!BV260,".",",")*1,PIMExport!BV260))</f>
        <v>0</v>
      </c>
      <c r="BW262" s="47">
        <f>IFERROR(PIMExport!BW260*1,IFERROR(SUBSTITUTE(PIMExport!BW260,".",",")*1,PIMExport!BW260))</f>
        <v>0</v>
      </c>
      <c r="BX262" s="47">
        <f>IFERROR(PIMExport!BX260*1,IFERROR(SUBSTITUTE(PIMExport!BX260,".",",")*1,PIMExport!BX260))</f>
        <v>0</v>
      </c>
      <c r="BY262" s="47">
        <f>IFERROR(PIMExport!BY260*1,IFERROR(SUBSTITUTE(PIMExport!BY260,".",",")*1,PIMExport!BY260))</f>
        <v>0</v>
      </c>
      <c r="BZ262" s="47">
        <f>IFERROR(PIMExport!BZ260*1,IFERROR(SUBSTITUTE(PIMExport!BZ260,".",",")*1,PIMExport!BZ260))</f>
        <v>0</v>
      </c>
      <c r="CA262" s="47">
        <f>IFERROR(PIMExport!CA260*1,IFERROR(SUBSTITUTE(PIMExport!CA260,".",",")*1,PIMExport!CA260))</f>
        <v>0</v>
      </c>
      <c r="CB262" s="47">
        <f>IFERROR(PIMExport!CB260*1,IFERROR(SUBSTITUTE(PIMExport!CB260,".",",")*1,PIMExport!CB260))</f>
        <v>0</v>
      </c>
      <c r="CC262" s="47">
        <f>IFERROR(PIMExport!CC260*1,IFERROR(SUBSTITUTE(PIMExport!CC260,".",",")*1,PIMExport!CC260))</f>
        <v>0</v>
      </c>
      <c r="CD262" s="47">
        <f>IFERROR(PIMExport!CD260*1,IFERROR(SUBSTITUTE(PIMExport!CD260,".",",")*1,PIMExport!CD260))</f>
        <v>0</v>
      </c>
      <c r="CE262" s="47">
        <f>IFERROR(PIMExport!CE260*1,IFERROR(SUBSTITUTE(PIMExport!CE260,".",",")*1,PIMExport!CE260))</f>
        <v>0</v>
      </c>
      <c r="CF262" s="47">
        <f>IFERROR(PIMExport!CF260*1,IFERROR(SUBSTITUTE(PIMExport!CF260,".",",")*1,PIMExport!CF260))</f>
        <v>0</v>
      </c>
      <c r="CG262" s="47">
        <f>IFERROR(PIMExport!CG260*1,IFERROR(SUBSTITUTE(PIMExport!CG260,".",",")*1,PIMExport!CG260))</f>
        <v>0</v>
      </c>
      <c r="CH262" s="47">
        <f>IFERROR(PIMExport!CH260*1,IFERROR(SUBSTITUTE(PIMExport!CH260,".",",")*1,PIMExport!CH260))</f>
        <v>0</v>
      </c>
      <c r="CI262" s="47">
        <f>IFERROR(PIMExport!CI260*1,IFERROR(SUBSTITUTE(PIMExport!CI260,".",",")*1,PIMExport!CI260))</f>
        <v>0</v>
      </c>
      <c r="CJ262" s="47">
        <f>IFERROR(PIMExport!CJ260*1,IFERROR(SUBSTITUTE(PIMExport!CJ260,".",",")*1,PIMExport!CJ260))</f>
        <v>0</v>
      </c>
      <c r="CK262" s="47">
        <f>IFERROR(PIMExport!CK260*1,IFERROR(SUBSTITUTE(PIMExport!CK260,".",",")*1,PIMExport!CK260))</f>
        <v>0</v>
      </c>
      <c r="CL262" s="47">
        <f>IFERROR(PIMExport!CL260*1,IFERROR(SUBSTITUTE(PIMExport!CL260,".",",")*1,PIMExport!CL260))</f>
        <v>0</v>
      </c>
      <c r="CM262" s="47">
        <f>IFERROR(PIMExport!CM260*1,IFERROR(SUBSTITUTE(PIMExport!CM260,".",",")*1,PIMExport!CM260))</f>
        <v>0</v>
      </c>
      <c r="CN262" s="47">
        <f>IFERROR(PIMExport!CN260*1,IFERROR(SUBSTITUTE(PIMExport!CN260,".",",")*1,PIMExport!CN260))</f>
        <v>0</v>
      </c>
      <c r="CO262" s="47">
        <f>IFERROR(PIMExport!CO260*1,IFERROR(SUBSTITUTE(PIMExport!CO260,".",",")*1,PIMExport!CO260))</f>
        <v>0</v>
      </c>
      <c r="CP262" s="47">
        <f>IFERROR(PIMExport!CP260*1,IFERROR(SUBSTITUTE(PIMExport!CP260,".",",")*1,PIMExport!CP260))</f>
        <v>0</v>
      </c>
      <c r="CQ262" s="47">
        <f>IFERROR(PIMExport!CQ260*1,IFERROR(SUBSTITUTE(PIMExport!CQ260,".",",")*1,PIMExport!CQ260))</f>
        <v>0</v>
      </c>
      <c r="CR262" s="47">
        <f>IFERROR(PIMExport!CR260*1,IFERROR(SUBSTITUTE(PIMExport!CR260,".",",")*1,PIMExport!CR260))</f>
        <v>0</v>
      </c>
      <c r="CS262" s="47">
        <f>IFERROR(PIMExport!CS260*1,IFERROR(SUBSTITUTE(PIMExport!CS260,".",",")*1,PIMExport!CS260))</f>
        <v>0</v>
      </c>
      <c r="CT262" s="47">
        <f>IFERROR(PIMExport!CT260*1,IFERROR(SUBSTITUTE(PIMExport!CT260,".",",")*1,PIMExport!CT260))</f>
        <v>0</v>
      </c>
      <c r="CU262" s="47">
        <f>IFERROR(PIMExport!CU260*1,IFERROR(SUBSTITUTE(PIMExport!CU260,".",",")*1,PIMExport!CU260))</f>
        <v>5</v>
      </c>
      <c r="CV262" s="47">
        <f>IFERROR(PIMExport!CV260*1,IFERROR(SUBSTITUTE(PIMExport!CV260,".",",")*1,PIMExport!CV260))</f>
        <v>12500</v>
      </c>
      <c r="CW262" s="47">
        <f>IFERROR(PIMExport!CW260*1,IFERROR(SUBSTITUTE(PIMExport!CW260,".",",")*1,PIMExport!CW260))</f>
        <v>2.5000000000000001E-4</v>
      </c>
      <c r="CX262" s="47">
        <f>IFERROR(PIMExport!CX260*1,IFERROR(SUBSTITUTE(PIMExport!CX260,".",",")*1,PIMExport!CX260))</f>
        <v>0</v>
      </c>
      <c r="CY262" s="47">
        <f>IFERROR(PIMExport!CY260*1,IFERROR(SUBSTITUTE(PIMExport!CY260,".",",")*1,PIMExport!CY260))</f>
        <v>0</v>
      </c>
      <c r="CZ262" s="47">
        <f>IFERROR(PIMExport!CZ260*1,IFERROR(SUBSTITUTE(PIMExport!CZ260,".",",")*1,PIMExport!CZ260))</f>
        <v>18600</v>
      </c>
      <c r="DA262" s="47">
        <f>IFERROR(PIMExport!DA260*1,IFERROR(SUBSTITUTE(PIMExport!DA260,".",",")*1,PIMExport!DA260))</f>
        <v>500</v>
      </c>
      <c r="DB262" s="47">
        <f>IFERROR(PIMExport!DB260*1,IFERROR(SUBSTITUTE(PIMExport!DB260,".",",")*1,PIMExport!DB260))</f>
        <v>267</v>
      </c>
      <c r="DC262" s="47">
        <f>IFERROR(PIMExport!DC260*1,IFERROR(SUBSTITUTE(PIMExport!DC260,".",",")*1,PIMExport!DC260))</f>
        <v>23.35</v>
      </c>
      <c r="DD262" s="47">
        <f>IFERROR(PIMExport!DD260*1,IFERROR(SUBSTITUTE(PIMExport!DD260,".",",")*1,PIMExport!DD260))</f>
        <v>1</v>
      </c>
      <c r="DE262" s="47">
        <f>IFERROR(PIMExport!DE260*1,IFERROR(SUBSTITUTE(PIMExport!DE260,".",",")*1,PIMExport!DE260))</f>
        <v>0</v>
      </c>
      <c r="DF262" s="47">
        <f>IFERROR(PIMExport!DF260*1,IFERROR(SUBSTITUTE(PIMExport!DF260,".",",")*1,PIMExport!DF260))</f>
        <v>0</v>
      </c>
      <c r="DG262" s="47">
        <f>IFERROR(PIMExport!DG260*1,IFERROR(SUBSTITUTE(PIMExport!DG260,".",",")*1,PIMExport!DG260))</f>
        <v>0</v>
      </c>
      <c r="DH262" s="47" t="str">
        <f>IFERROR(PIMExport!DH260*1,IFERROR(SUBSTITUTE(PIMExport!DH260,".",",")*1,PIMExport!DH260))</f>
        <v>Equal to or better than 0.100 mm</v>
      </c>
      <c r="DI262" s="47">
        <f>IFERROR(PIMExport!DI260*1,IFERROR(SUBSTITUTE(PIMExport!DI260,".",",")*1,PIMExport!DI260))</f>
        <v>0</v>
      </c>
      <c r="DJ262" s="47" t="str">
        <f>IFERROR(PIMExport!DJ260*1,IFERROR(SUBSTITUTE(PIMExport!DJ260,".",",")*1,PIMExport!DJ260))</f>
        <v>108 x 100 mm</v>
      </c>
      <c r="DK262" s="47" t="str">
        <f>IFERROR(PIMExport!DK260*1,IFERROR(SUBSTITUTE(PIMExport!DK260,".",",")*1,PIMExport!DK260))</f>
        <v>25 mm</v>
      </c>
      <c r="DL262" s="47">
        <f>IFERROR(PIMExport!DL260*1,IFERROR(SUBSTITUTE(PIMExport!DL260,".",",")*1,PIMExport!DL260))</f>
        <v>306</v>
      </c>
      <c r="DM262" s="47">
        <f>IFERROR(PIMExport!DM260*1,IFERROR(SUBSTITUTE(PIMExport!DM260,".",",")*1,PIMExport!DM260))</f>
        <v>6368</v>
      </c>
      <c r="DN262" s="47">
        <f>IFERROR(PIMExport!DN260*1,IFERROR(SUBSTITUTE(PIMExport!DN260,".",",")*1,PIMExport!DN260))</f>
        <v>0</v>
      </c>
      <c r="DO262" s="47">
        <f>IFERROR(PIMExport!DO260*1,IFERROR(SUBSTITUTE(PIMExport!DO260,".",",")*1,PIMExport!DO260))</f>
        <v>0</v>
      </c>
    </row>
    <row r="263" spans="1:119">
      <c r="A263" s="47" t="str">
        <f>IFERROR(PIMExport!A261*1,IFERROR(SUBSTITUTE(PIMExport!A261,".",",")*1,PIMExport!A261))</f>
        <v>MG10S05N_X</v>
      </c>
      <c r="B263" s="47" t="str">
        <f>IFERROR(PIMExport!B261*1,IFERROR(SUBSTITUTE(PIMExport!B261,".",",")*1,PIMExport!B261))</f>
        <v>BallScrew</v>
      </c>
      <c r="C263" s="47" t="str">
        <f>IFERROR(PIMExport!C261*1,IFERROR(SUBSTITUTE(PIMExport!C261,".",",")*1,PIMExport!C261))</f>
        <v>Prism Guide</v>
      </c>
      <c r="D263" s="47">
        <f>IFERROR(PIMExport!D261*1,IFERROR(SUBSTITUTE(PIMExport!D261,".",",")*1,PIMExport!D261))</f>
        <v>5578</v>
      </c>
      <c r="E263" s="47">
        <f>IFERROR(PIMExport!E261*1,IFERROR(SUBSTITUTE(PIMExport!E261,".",",")*1,PIMExport!E261))</f>
        <v>3.5</v>
      </c>
      <c r="F263" s="47">
        <f>IFERROR(PIMExport!F261*1,IFERROR(SUBSTITUTE(PIMExport!F261,".",",")*1,PIMExport!F261))</f>
        <v>0</v>
      </c>
      <c r="G263" s="47">
        <f>IFERROR(PIMExport!G261*1,IFERROR(SUBSTITUTE(PIMExport!G261,".",",")*1,PIMExport!G261))</f>
        <v>12.87</v>
      </c>
      <c r="H263" s="47">
        <f>IFERROR(PIMExport!H261*1,IFERROR(SUBSTITUTE(PIMExport!H261,".",",")*1,PIMExport!H261))</f>
        <v>1.42</v>
      </c>
      <c r="I263" s="47">
        <f>IFERROR(PIMExport!I261*1,IFERROR(SUBSTITUTE(PIMExport!I261,".",",")*1,PIMExport!I261))</f>
        <v>186</v>
      </c>
      <c r="J263" s="47">
        <f>IFERROR(PIMExport!J261*1,IFERROR(SUBSTITUTE(PIMExport!J261,".",",")*1,PIMExport!J261))</f>
        <v>78</v>
      </c>
      <c r="K263" s="47">
        <f>IFERROR(PIMExport!K261*1,IFERROR(SUBSTITUTE(PIMExport!K261,".",",")*1,PIMExport!K261))</f>
        <v>69</v>
      </c>
      <c r="L263" s="47">
        <f>IFERROR(PIMExport!L261*1,IFERROR(SUBSTITUTE(PIMExport!L261,".",",")*1,PIMExport!L261))</f>
        <v>1.63E-4</v>
      </c>
      <c r="M263" s="47">
        <f>IFERROR(PIMExport!M261*1,IFERROR(SUBSTITUTE(PIMExport!M261,".",",")*1,PIMExport!M261))</f>
        <v>0.9</v>
      </c>
      <c r="N263" s="47">
        <f>IFERROR(PIMExport!N261*1,IFERROR(SUBSTITUTE(PIMExport!N261,".",",")*1,PIMExport!N261))</f>
        <v>99999</v>
      </c>
      <c r="O263" s="47">
        <f>IFERROR(PIMExport!O261*1,IFERROR(SUBSTITUTE(PIMExport!O261,".",",")*1,PIMExport!O261))</f>
        <v>99999</v>
      </c>
      <c r="P263" s="47">
        <f>IFERROR(PIMExport!P261*1,IFERROR(SUBSTITUTE(PIMExport!P261,".",",")*1,PIMExport!P261))</f>
        <v>500</v>
      </c>
      <c r="Q263" s="47">
        <f>IFERROR(PIMExport!Q261*1,IFERROR(SUBSTITUTE(PIMExport!Q261,".",",")*1,PIMExport!Q261))</f>
        <v>0.15</v>
      </c>
      <c r="R263" s="47">
        <f>IFERROR(PIMExport!R261*1,IFERROR(SUBSTITUTE(PIMExport!R261,".",",")*1,PIMExport!R261))</f>
        <v>0.15</v>
      </c>
      <c r="S263" s="47">
        <f>IFERROR(PIMExport!S261*1,IFERROR(SUBSTITUTE(PIMExport!S261,".",",")*1,PIMExport!S261))</f>
        <v>0.15</v>
      </c>
      <c r="T263" s="47">
        <f>IFERROR(PIMExport!T261*1,IFERROR(SUBSTITUTE(PIMExport!T261,".",",")*1,PIMExport!T261))</f>
        <v>45</v>
      </c>
      <c r="U263" s="47">
        <f>IFERROR(PIMExport!U261*1,IFERROR(SUBSTITUTE(PIMExport!U261,".",",")*1,PIMExport!U261))</f>
        <v>0.21213000000000001</v>
      </c>
      <c r="V263" s="47">
        <f>IFERROR(PIMExport!V261*1,IFERROR(SUBSTITUTE(PIMExport!V261,".",",")*1,PIMExport!V261))</f>
        <v>0</v>
      </c>
      <c r="W263" s="47">
        <f>IFERROR(PIMExport!W261*1,IFERROR(SUBSTITUTE(PIMExport!W261,".",",")*1,PIMExport!W261))</f>
        <v>0</v>
      </c>
      <c r="X263" s="47">
        <f>IFERROR(PIMExport!X261*1,IFERROR(SUBSTITUTE(PIMExport!X261,".",",")*1,PIMExport!X261))</f>
        <v>0</v>
      </c>
      <c r="Y263" s="47">
        <f>IFERROR(PIMExport!Y261*1,IFERROR(SUBSTITUTE(PIMExport!Y261,".",",")*1,PIMExport!Y261))</f>
        <v>5000</v>
      </c>
      <c r="Z263" s="47">
        <f>IFERROR(PIMExport!Z261*1,IFERROR(SUBSTITUTE(PIMExport!Z261,".",",")*1,PIMExport!Z261))</f>
        <v>0</v>
      </c>
      <c r="AA263" s="47">
        <f>IFERROR(PIMExport!AA261*1,IFERROR(SUBSTITUTE(PIMExport!AA261,".",",")*1,PIMExport!AA261))</f>
        <v>0</v>
      </c>
      <c r="AB263" s="47">
        <f>IFERROR(PIMExport!AB261*1,IFERROR(SUBSTITUTE(PIMExport!AB261,".",",")*1,PIMExport!AB261))</f>
        <v>0</v>
      </c>
      <c r="AC263" s="47">
        <f>IFERROR(PIMExport!AC261*1,IFERROR(SUBSTITUTE(PIMExport!AC261,".",",")*1,PIMExport!AC261))</f>
        <v>0</v>
      </c>
      <c r="AD263" s="47">
        <f>IFERROR(PIMExport!AD261*1,IFERROR(SUBSTITUTE(PIMExport!AD261,".",",")*1,PIMExport!AD261))</f>
        <v>0</v>
      </c>
      <c r="AE263" s="47">
        <f>IFERROR(PIMExport!AE261*1,IFERROR(SUBSTITUTE(PIMExport!AE261,".",",")*1,PIMExport!AE261))</f>
        <v>3005</v>
      </c>
      <c r="AF263" s="47">
        <f>IFERROR(PIMExport!AF261*1,IFERROR(SUBSTITUTE(PIMExport!AF261,".",",")*1,PIMExport!AF261))</f>
        <v>3005</v>
      </c>
      <c r="AG263" s="47">
        <f>IFERROR(PIMExport!AG261*1,IFERROR(SUBSTITUTE(PIMExport!AG261,".",",")*1,PIMExport!AG261))</f>
        <v>117</v>
      </c>
      <c r="AH263" s="47">
        <f>IFERROR(PIMExport!AH261*1,IFERROR(SUBSTITUTE(PIMExport!AH261,".",",")*1,PIMExport!AH261))</f>
        <v>279</v>
      </c>
      <c r="AI263" s="47">
        <f>IFERROR(PIMExport!AI261*1,IFERROR(SUBSTITUTE(PIMExport!AI261,".",",")*1,PIMExport!AI261))</f>
        <v>279</v>
      </c>
      <c r="AJ263" s="47">
        <f>IFERROR(PIMExport!AJ261*1,IFERROR(SUBSTITUTE(PIMExport!AJ261,".",",")*1,PIMExport!AJ261))</f>
        <v>0</v>
      </c>
      <c r="AK263" s="47">
        <f>IFERROR(PIMExport!AK261*1,IFERROR(SUBSTITUTE(PIMExport!AK261,".",",")*1,PIMExport!AK261))</f>
        <v>0</v>
      </c>
      <c r="AL263" s="47">
        <f>IFERROR(PIMExport!AL261*1,IFERROR(SUBSTITUTE(PIMExport!AL261,".",",")*1,PIMExport!AL261))</f>
        <v>0.33</v>
      </c>
      <c r="AM263" s="47">
        <f>IFERROR(PIMExport!AM261*1,IFERROR(SUBSTITUTE(PIMExport!AM261,".",",")*1,PIMExport!AM261))</f>
        <v>8</v>
      </c>
      <c r="AN263" s="47">
        <f>IFERROR(PIMExport!AN261*1,IFERROR(SUBSTITUTE(PIMExport!AN261,".",",")*1,PIMExport!AN261))</f>
        <v>1</v>
      </c>
      <c r="AO263" s="47">
        <f>IFERROR(PIMExport!AO261*1,IFERROR(SUBSTITUTE(PIMExport!AO261,".",",")*1,PIMExport!AO261))</f>
        <v>41000</v>
      </c>
      <c r="AP263" s="47">
        <f>IFERROR(PIMExport!AP261*1,IFERROR(SUBSTITUTE(PIMExport!AP261,".",",")*1,PIMExport!AP261))</f>
        <v>0</v>
      </c>
      <c r="AQ263" s="47">
        <f>IFERROR(PIMExport!AQ261*1,IFERROR(SUBSTITUTE(PIMExport!AQ261,".",",")*1,PIMExport!AQ261))</f>
        <v>0</v>
      </c>
      <c r="AR263" s="47">
        <f>IFERROR(PIMExport!AR261*1,IFERROR(SUBSTITUTE(PIMExport!AR261,".",",")*1,PIMExport!AR261))</f>
        <v>0</v>
      </c>
      <c r="AS263" s="47">
        <f>IFERROR(PIMExport!AS261*1,IFERROR(SUBSTITUTE(PIMExport!AS261,".",",")*1,PIMExport!AS261))</f>
        <v>0</v>
      </c>
      <c r="AT263" s="47">
        <f>IFERROR(PIMExport!AT261*1,IFERROR(SUBSTITUTE(PIMExport!AT261,".",",")*1,PIMExport!AT261))</f>
        <v>0</v>
      </c>
      <c r="AU263" s="47">
        <f>IFERROR(PIMExport!AU261*1,IFERROR(SUBSTITUTE(PIMExport!AU261,".",",")*1,PIMExport!AU261))</f>
        <v>0</v>
      </c>
      <c r="AV263" s="47">
        <f>IFERROR(PIMExport!AV261*1,IFERROR(SUBSTITUTE(PIMExport!AV261,".",",")*1,PIMExport!AV261))</f>
        <v>0</v>
      </c>
      <c r="AW263" s="47">
        <f>IFERROR(PIMExport!AW261*1,IFERROR(SUBSTITUTE(PIMExport!AW261,".",",")*1,PIMExport!AW261))</f>
        <v>0</v>
      </c>
      <c r="AX263" s="47">
        <f>IFERROR(PIMExport!AX261*1,IFERROR(SUBSTITUTE(PIMExport!AX261,".",",")*1,PIMExport!AX261))</f>
        <v>0</v>
      </c>
      <c r="AY263" s="47">
        <f>IFERROR(PIMExport!AY261*1,IFERROR(SUBSTITUTE(PIMExport!AY261,".",",")*1,PIMExport!AY261))</f>
        <v>0</v>
      </c>
      <c r="AZ263" s="47">
        <f>IFERROR(PIMExport!AZ261*1,IFERROR(SUBSTITUTE(PIMExport!AZ261,".",",")*1,PIMExport!AZ261))</f>
        <v>18600</v>
      </c>
      <c r="BA263" s="47">
        <f>IFERROR(PIMExport!BA261*1,IFERROR(SUBSTITUTE(PIMExport!BA261,".",",")*1,PIMExport!BA261))</f>
        <v>0</v>
      </c>
      <c r="BB263" s="47">
        <f>IFERROR(PIMExport!BB261*1,IFERROR(SUBSTITUTE(PIMExport!BB261,".",",")*1,PIMExport!BB261))</f>
        <v>0</v>
      </c>
      <c r="BC263" s="47">
        <f>IFERROR(PIMExport!BC261*1,IFERROR(SUBSTITUTE(PIMExport!BC261,".",",")*1,PIMExport!BC261))</f>
        <v>0</v>
      </c>
      <c r="BD263" s="47">
        <f>IFERROR(PIMExport!BD261*1,IFERROR(SUBSTITUTE(PIMExport!BD261,".",",")*1,PIMExport!BD261))</f>
        <v>0</v>
      </c>
      <c r="BE263" s="47">
        <f>IFERROR(PIMExport!BE261*1,IFERROR(SUBSTITUTE(PIMExport!BE261,".",",")*1,PIMExport!BE261))</f>
        <v>0</v>
      </c>
      <c r="BF263" s="47">
        <f>IFERROR(PIMExport!BF261*1,IFERROR(SUBSTITUTE(PIMExport!BF261,".",",")*1,PIMExport!BF261))</f>
        <v>88</v>
      </c>
      <c r="BG263" s="47">
        <f>IFERROR(PIMExport!BG261*1,IFERROR(SUBSTITUTE(PIMExport!BG261,".",",")*1,PIMExport!BG261))</f>
        <v>308</v>
      </c>
      <c r="BH263" s="47">
        <f>IFERROR(PIMExport!BH261*1,IFERROR(SUBSTITUTE(PIMExport!BH261,".",",")*1,PIMExport!BH261))</f>
        <v>0</v>
      </c>
      <c r="BI263" s="47">
        <f>IFERROR(PIMExport!BI261*1,IFERROR(SUBSTITUTE(PIMExport!BI261,".",",")*1,PIMExport!BI261))</f>
        <v>0</v>
      </c>
      <c r="BJ263" s="47">
        <f>IFERROR(PIMExport!BJ261*1,IFERROR(SUBSTITUTE(PIMExport!BJ261,".",",")*1,PIMExport!BJ261))</f>
        <v>0</v>
      </c>
      <c r="BK263" s="47">
        <f>IFERROR(PIMExport!BK261*1,IFERROR(SUBSTITUTE(PIMExport!BK261,".",",")*1,PIMExport!BK261))</f>
        <v>0</v>
      </c>
      <c r="BL263" s="47">
        <f>IFERROR(PIMExport!BL261*1,IFERROR(SUBSTITUTE(PIMExport!BL261,".",",")*1,PIMExport!BL261))</f>
        <v>0</v>
      </c>
      <c r="BM263" s="47">
        <f>IFERROR(PIMExport!BM261*1,IFERROR(SUBSTITUTE(PIMExport!BM261,".",",")*1,PIMExport!BM261))</f>
        <v>0</v>
      </c>
      <c r="BN263" s="47">
        <f>IFERROR(PIMExport!BN261*1,IFERROR(SUBSTITUTE(PIMExport!BN261,".",",")*1,PIMExport!BN261))</f>
        <v>0</v>
      </c>
      <c r="BO263" s="47">
        <f>IFERROR(PIMExport!BO261*1,IFERROR(SUBSTITUTE(PIMExport!BO261,".",",")*1,PIMExport!BO261))</f>
        <v>0</v>
      </c>
      <c r="BP263" s="47">
        <f>IFERROR(PIMExport!BP261*1,IFERROR(SUBSTITUTE(PIMExport!BP261,".",",")*1,PIMExport!BP261))</f>
        <v>0</v>
      </c>
      <c r="BQ263" s="47">
        <f>IFERROR(PIMExport!BQ261*1,IFERROR(SUBSTITUTE(PIMExport!BQ261,".",",")*1,PIMExport!BQ261))</f>
        <v>0</v>
      </c>
      <c r="BR263" s="47">
        <f>IFERROR(PIMExport!BR261*1,IFERROR(SUBSTITUTE(PIMExport!BR261,".",",")*1,PIMExport!BR261))</f>
        <v>0</v>
      </c>
      <c r="BS263" s="47">
        <f>IFERROR(PIMExport!BS261*1,IFERROR(SUBSTITUTE(PIMExport!BS261,".",",")*1,PIMExport!BS261))</f>
        <v>0</v>
      </c>
      <c r="BT263" s="47">
        <f>IFERROR(PIMExport!BT261*1,IFERROR(SUBSTITUTE(PIMExport!BT261,".",",")*1,PIMExport!BT261))</f>
        <v>0</v>
      </c>
      <c r="BU263" s="47">
        <f>IFERROR(PIMExport!BU261*1,IFERROR(SUBSTITUTE(PIMExport!BU261,".",",")*1,PIMExport!BU261))</f>
        <v>0</v>
      </c>
      <c r="BV263" s="47">
        <f>IFERROR(PIMExport!BV261*1,IFERROR(SUBSTITUTE(PIMExport!BV261,".",",")*1,PIMExport!BV261))</f>
        <v>0</v>
      </c>
      <c r="BW263" s="47">
        <f>IFERROR(PIMExport!BW261*1,IFERROR(SUBSTITUTE(PIMExport!BW261,".",",")*1,PIMExport!BW261))</f>
        <v>0</v>
      </c>
      <c r="BX263" s="47">
        <f>IFERROR(PIMExport!BX261*1,IFERROR(SUBSTITUTE(PIMExport!BX261,".",",")*1,PIMExport!BX261))</f>
        <v>0</v>
      </c>
      <c r="BY263" s="47">
        <f>IFERROR(PIMExport!BY261*1,IFERROR(SUBSTITUTE(PIMExport!BY261,".",",")*1,PIMExport!BY261))</f>
        <v>0</v>
      </c>
      <c r="BZ263" s="47">
        <f>IFERROR(PIMExport!BZ261*1,IFERROR(SUBSTITUTE(PIMExport!BZ261,".",",")*1,PIMExport!BZ261))</f>
        <v>0</v>
      </c>
      <c r="CA263" s="47">
        <f>IFERROR(PIMExport!CA261*1,IFERROR(SUBSTITUTE(PIMExport!CA261,".",",")*1,PIMExport!CA261))</f>
        <v>0</v>
      </c>
      <c r="CB263" s="47">
        <f>IFERROR(PIMExport!CB261*1,IFERROR(SUBSTITUTE(PIMExport!CB261,".",",")*1,PIMExport!CB261))</f>
        <v>0</v>
      </c>
      <c r="CC263" s="47">
        <f>IFERROR(PIMExport!CC261*1,IFERROR(SUBSTITUTE(PIMExport!CC261,".",",")*1,PIMExport!CC261))</f>
        <v>0</v>
      </c>
      <c r="CD263" s="47">
        <f>IFERROR(PIMExport!CD261*1,IFERROR(SUBSTITUTE(PIMExport!CD261,".",",")*1,PIMExport!CD261))</f>
        <v>0</v>
      </c>
      <c r="CE263" s="47">
        <f>IFERROR(PIMExport!CE261*1,IFERROR(SUBSTITUTE(PIMExport!CE261,".",",")*1,PIMExport!CE261))</f>
        <v>0</v>
      </c>
      <c r="CF263" s="47">
        <f>IFERROR(PIMExport!CF261*1,IFERROR(SUBSTITUTE(PIMExport!CF261,".",",")*1,PIMExport!CF261))</f>
        <v>0</v>
      </c>
      <c r="CG263" s="47">
        <f>IFERROR(PIMExport!CG261*1,IFERROR(SUBSTITUTE(PIMExport!CG261,".",",")*1,PIMExport!CG261))</f>
        <v>0</v>
      </c>
      <c r="CH263" s="47">
        <f>IFERROR(PIMExport!CH261*1,IFERROR(SUBSTITUTE(PIMExport!CH261,".",",")*1,PIMExport!CH261))</f>
        <v>0</v>
      </c>
      <c r="CI263" s="47">
        <f>IFERROR(PIMExport!CI261*1,IFERROR(SUBSTITUTE(PIMExport!CI261,".",",")*1,PIMExport!CI261))</f>
        <v>0</v>
      </c>
      <c r="CJ263" s="47">
        <f>IFERROR(PIMExport!CJ261*1,IFERROR(SUBSTITUTE(PIMExport!CJ261,".",",")*1,PIMExport!CJ261))</f>
        <v>0</v>
      </c>
      <c r="CK263" s="47">
        <f>IFERROR(PIMExport!CK261*1,IFERROR(SUBSTITUTE(PIMExport!CK261,".",",")*1,PIMExport!CK261))</f>
        <v>0</v>
      </c>
      <c r="CL263" s="47">
        <f>IFERROR(PIMExport!CL261*1,IFERROR(SUBSTITUTE(PIMExport!CL261,".",",")*1,PIMExport!CL261))</f>
        <v>0</v>
      </c>
      <c r="CM263" s="47">
        <f>IFERROR(PIMExport!CM261*1,IFERROR(SUBSTITUTE(PIMExport!CM261,".",",")*1,PIMExport!CM261))</f>
        <v>0</v>
      </c>
      <c r="CN263" s="47">
        <f>IFERROR(PIMExport!CN261*1,IFERROR(SUBSTITUTE(PIMExport!CN261,".",",")*1,PIMExport!CN261))</f>
        <v>0</v>
      </c>
      <c r="CO263" s="47">
        <f>IFERROR(PIMExport!CO261*1,IFERROR(SUBSTITUTE(PIMExport!CO261,".",",")*1,PIMExport!CO261))</f>
        <v>0</v>
      </c>
      <c r="CP263" s="47">
        <f>IFERROR(PIMExport!CP261*1,IFERROR(SUBSTITUTE(PIMExport!CP261,".",",")*1,PIMExport!CP261))</f>
        <v>0</v>
      </c>
      <c r="CQ263" s="47">
        <f>IFERROR(PIMExport!CQ261*1,IFERROR(SUBSTITUTE(PIMExport!CQ261,".",",")*1,PIMExport!CQ261))</f>
        <v>0</v>
      </c>
      <c r="CR263" s="47">
        <f>IFERROR(PIMExport!CR261*1,IFERROR(SUBSTITUTE(PIMExport!CR261,".",",")*1,PIMExport!CR261))</f>
        <v>0</v>
      </c>
      <c r="CS263" s="47">
        <f>IFERROR(PIMExport!CS261*1,IFERROR(SUBSTITUTE(PIMExport!CS261,".",",")*1,PIMExport!CS261))</f>
        <v>0</v>
      </c>
      <c r="CT263" s="47">
        <f>IFERROR(PIMExport!CT261*1,IFERROR(SUBSTITUTE(PIMExport!CT261,".",",")*1,PIMExport!CT261))</f>
        <v>0</v>
      </c>
      <c r="CU263" s="47">
        <f>IFERROR(PIMExport!CU261*1,IFERROR(SUBSTITUTE(PIMExport!CU261,".",",")*1,PIMExport!CU261))</f>
        <v>5</v>
      </c>
      <c r="CV263" s="47">
        <f>IFERROR(PIMExport!CV261*1,IFERROR(SUBSTITUTE(PIMExport!CV261,".",",")*1,PIMExport!CV261))</f>
        <v>12500</v>
      </c>
      <c r="CW263" s="47">
        <f>IFERROR(PIMExport!CW261*1,IFERROR(SUBSTITUTE(PIMExport!CW261,".",",")*1,PIMExport!CW261))</f>
        <v>2.5000000000000001E-4</v>
      </c>
      <c r="CX263" s="47">
        <f>IFERROR(PIMExport!CX261*1,IFERROR(SUBSTITUTE(PIMExport!CX261,".",",")*1,PIMExport!CX261))</f>
        <v>0</v>
      </c>
      <c r="CY263" s="47">
        <f>IFERROR(PIMExport!CY261*1,IFERROR(SUBSTITUTE(PIMExport!CY261,".",",")*1,PIMExport!CY261))</f>
        <v>0</v>
      </c>
      <c r="CZ263" s="47">
        <f>IFERROR(PIMExport!CZ261*1,IFERROR(SUBSTITUTE(PIMExport!CZ261,".",",")*1,PIMExport!CZ261))</f>
        <v>18600</v>
      </c>
      <c r="DA263" s="47">
        <f>IFERROR(PIMExport!DA261*1,IFERROR(SUBSTITUTE(PIMExport!DA261,".",",")*1,PIMExport!DA261))</f>
        <v>500</v>
      </c>
      <c r="DB263" s="47">
        <f>IFERROR(PIMExport!DB261*1,IFERROR(SUBSTITUTE(PIMExport!DB261,".",",")*1,PIMExport!DB261))</f>
        <v>267</v>
      </c>
      <c r="DC263" s="47">
        <f>IFERROR(PIMExport!DC261*1,IFERROR(SUBSTITUTE(PIMExport!DC261,".",",")*1,PIMExport!DC261))</f>
        <v>23.35</v>
      </c>
      <c r="DD263" s="47">
        <f>IFERROR(PIMExport!DD261*1,IFERROR(SUBSTITUTE(PIMExport!DD261,".",",")*1,PIMExport!DD261))</f>
        <v>0</v>
      </c>
      <c r="DE263" s="47">
        <f>IFERROR(PIMExport!DE261*1,IFERROR(SUBSTITUTE(PIMExport!DE261,".",",")*1,PIMExport!DE261))</f>
        <v>0</v>
      </c>
      <c r="DF263" s="47">
        <f>IFERROR(PIMExport!DF261*1,IFERROR(SUBSTITUTE(PIMExport!DF261,".",",")*1,PIMExport!DF261))</f>
        <v>0</v>
      </c>
      <c r="DG263" s="47">
        <f>IFERROR(PIMExport!DG261*1,IFERROR(SUBSTITUTE(PIMExport!DG261,".",",")*1,PIMExport!DG261))</f>
        <v>0</v>
      </c>
      <c r="DH263" s="47" t="str">
        <f>IFERROR(PIMExport!DH261*1,IFERROR(SUBSTITUTE(PIMExport!DH261,".",",")*1,PIMExport!DH261))</f>
        <v>Equal to or better than 0.100 mm</v>
      </c>
      <c r="DI263" s="47">
        <f>IFERROR(PIMExport!DI261*1,IFERROR(SUBSTITUTE(PIMExport!DI261,".",",")*1,PIMExport!DI261))</f>
        <v>0</v>
      </c>
      <c r="DJ263" s="47" t="str">
        <f>IFERROR(PIMExport!DJ261*1,IFERROR(SUBSTITUTE(PIMExport!DJ261,".",",")*1,PIMExport!DJ261))</f>
        <v>108 x 100 mm</v>
      </c>
      <c r="DK263" s="47" t="str">
        <f>IFERROR(PIMExport!DK261*1,IFERROR(SUBSTITUTE(PIMExport!DK261,".",",")*1,PIMExport!DK261))</f>
        <v>25 mm</v>
      </c>
      <c r="DL263" s="47">
        <f>IFERROR(PIMExport!DL261*1,IFERROR(SUBSTITUTE(PIMExport!DL261,".",",")*1,PIMExport!DL261))</f>
        <v>306</v>
      </c>
      <c r="DM263" s="47">
        <f>IFERROR(PIMExport!DM261*1,IFERROR(SUBSTITUTE(PIMExport!DM261,".",",")*1,PIMExport!DM261))</f>
        <v>6308</v>
      </c>
      <c r="DN263" s="47">
        <f>IFERROR(PIMExport!DN261*1,IFERROR(SUBSTITUTE(PIMExport!DN261,".",",")*1,PIMExport!DN261))</f>
        <v>0</v>
      </c>
      <c r="DO263" s="47">
        <f>IFERROR(PIMExport!DO261*1,IFERROR(SUBSTITUTE(PIMExport!DO261,".",",")*1,PIMExport!DO261))</f>
        <v>0</v>
      </c>
    </row>
    <row r="264" spans="1:119">
      <c r="A264" s="47" t="str">
        <f>IFERROR(PIMExport!A262*1,IFERROR(SUBSTITUTE(PIMExport!A262,".",",")*1,PIMExport!A262))</f>
        <v>MG10S10N_D</v>
      </c>
      <c r="B264" s="47" t="str">
        <f>IFERROR(PIMExport!B262*1,IFERROR(SUBSTITUTE(PIMExport!B262,".",",")*1,PIMExport!B262))</f>
        <v>BallScrew</v>
      </c>
      <c r="C264" s="47" t="str">
        <f>IFERROR(PIMExport!C262*1,IFERROR(SUBSTITUTE(PIMExport!C262,".",",")*1,PIMExport!C262))</f>
        <v>Prism Guide</v>
      </c>
      <c r="D264" s="47">
        <f>IFERROR(PIMExport!D262*1,IFERROR(SUBSTITUTE(PIMExport!D262,".",",")*1,PIMExport!D262))</f>
        <v>5408</v>
      </c>
      <c r="E264" s="47">
        <f>IFERROR(PIMExport!E262*1,IFERROR(SUBSTITUTE(PIMExport!E262,".",",")*1,PIMExport!E262))</f>
        <v>3.5</v>
      </c>
      <c r="F264" s="47">
        <f>IFERROR(PIMExport!F262*1,IFERROR(SUBSTITUTE(PIMExport!F262,".",",")*1,PIMExport!F262))</f>
        <v>4.42</v>
      </c>
      <c r="G264" s="47">
        <f>IFERROR(PIMExport!G262*1,IFERROR(SUBSTITUTE(PIMExport!G262,".",",")*1,PIMExport!G262))</f>
        <v>12.87</v>
      </c>
      <c r="H264" s="47">
        <f>IFERROR(PIMExport!H262*1,IFERROR(SUBSTITUTE(PIMExport!H262,".",",")*1,PIMExport!H262))</f>
        <v>1.42</v>
      </c>
      <c r="I264" s="47">
        <f>IFERROR(PIMExport!I262*1,IFERROR(SUBSTITUTE(PIMExport!I262,".",",")*1,PIMExport!I262))</f>
        <v>186</v>
      </c>
      <c r="J264" s="47">
        <f>IFERROR(PIMExport!J262*1,IFERROR(SUBSTITUTE(PIMExport!J262,".",",")*1,PIMExport!J262))</f>
        <v>78</v>
      </c>
      <c r="K264" s="47">
        <f>IFERROR(PIMExport!K262*1,IFERROR(SUBSTITUTE(PIMExport!K262,".",",")*1,PIMExport!K262))</f>
        <v>69</v>
      </c>
      <c r="L264" s="47">
        <f>IFERROR(PIMExport!L262*1,IFERROR(SUBSTITUTE(PIMExport!L262,".",",")*1,PIMExport!L262))</f>
        <v>1.63E-4</v>
      </c>
      <c r="M264" s="47">
        <f>IFERROR(PIMExport!M262*1,IFERROR(SUBSTITUTE(PIMExport!M262,".",",")*1,PIMExport!M262))</f>
        <v>0.9</v>
      </c>
      <c r="N264" s="47">
        <f>IFERROR(PIMExport!N262*1,IFERROR(SUBSTITUTE(PIMExport!N262,".",",")*1,PIMExport!N262))</f>
        <v>99999</v>
      </c>
      <c r="O264" s="47">
        <f>IFERROR(PIMExport!O262*1,IFERROR(SUBSTITUTE(PIMExport!O262,".",",")*1,PIMExport!O262))</f>
        <v>99999</v>
      </c>
      <c r="P264" s="47">
        <f>IFERROR(PIMExport!P262*1,IFERROR(SUBSTITUTE(PIMExport!P262,".",",")*1,PIMExport!P262))</f>
        <v>500</v>
      </c>
      <c r="Q264" s="47">
        <f>IFERROR(PIMExport!Q262*1,IFERROR(SUBSTITUTE(PIMExport!Q262,".",",")*1,PIMExport!Q262))</f>
        <v>0.4</v>
      </c>
      <c r="R264" s="47">
        <f>IFERROR(PIMExport!R262*1,IFERROR(SUBSTITUTE(PIMExport!R262,".",",")*1,PIMExport!R262))</f>
        <v>0.4</v>
      </c>
      <c r="S264" s="47">
        <f>IFERROR(PIMExport!S262*1,IFERROR(SUBSTITUTE(PIMExport!S262,".",",")*1,PIMExport!S262))</f>
        <v>0.4</v>
      </c>
      <c r="T264" s="47">
        <f>IFERROR(PIMExport!T262*1,IFERROR(SUBSTITUTE(PIMExport!T262,".",",")*1,PIMExport!T262))</f>
        <v>45</v>
      </c>
      <c r="U264" s="47">
        <f>IFERROR(PIMExport!U262*1,IFERROR(SUBSTITUTE(PIMExport!U262,".",",")*1,PIMExport!U262))</f>
        <v>0.21213000000000001</v>
      </c>
      <c r="V264" s="47">
        <f>IFERROR(PIMExport!V262*1,IFERROR(SUBSTITUTE(PIMExport!V262,".",",")*1,PIMExport!V262))</f>
        <v>0</v>
      </c>
      <c r="W264" s="47">
        <f>IFERROR(PIMExport!W262*1,IFERROR(SUBSTITUTE(PIMExport!W262,".",",")*1,PIMExport!W262))</f>
        <v>0</v>
      </c>
      <c r="X264" s="47">
        <f>IFERROR(PIMExport!X262*1,IFERROR(SUBSTITUTE(PIMExport!X262,".",",")*1,PIMExport!X262))</f>
        <v>0</v>
      </c>
      <c r="Y264" s="47">
        <f>IFERROR(PIMExport!Y262*1,IFERROR(SUBSTITUTE(PIMExport!Y262,".",",")*1,PIMExport!Y262))</f>
        <v>5000</v>
      </c>
      <c r="Z264" s="47">
        <f>IFERROR(PIMExport!Z262*1,IFERROR(SUBSTITUTE(PIMExport!Z262,".",",")*1,PIMExport!Z262))</f>
        <v>0</v>
      </c>
      <c r="AA264" s="47">
        <f>IFERROR(PIMExport!AA262*1,IFERROR(SUBSTITUTE(PIMExport!AA262,".",",")*1,PIMExport!AA262))</f>
        <v>0</v>
      </c>
      <c r="AB264" s="47">
        <f>IFERROR(PIMExport!AB262*1,IFERROR(SUBSTITUTE(PIMExport!AB262,".",",")*1,PIMExport!AB262))</f>
        <v>0</v>
      </c>
      <c r="AC264" s="47">
        <f>IFERROR(PIMExport!AC262*1,IFERROR(SUBSTITUTE(PIMExport!AC262,".",",")*1,PIMExport!AC262))</f>
        <v>0</v>
      </c>
      <c r="AD264" s="47">
        <f>IFERROR(PIMExport!AD262*1,IFERROR(SUBSTITUTE(PIMExport!AD262,".",",")*1,PIMExport!AD262))</f>
        <v>0</v>
      </c>
      <c r="AE264" s="47">
        <f>IFERROR(PIMExport!AE262*1,IFERROR(SUBSTITUTE(PIMExport!AE262,".",",")*1,PIMExport!AE262))</f>
        <v>3005</v>
      </c>
      <c r="AF264" s="47">
        <f>IFERROR(PIMExport!AF262*1,IFERROR(SUBSTITUTE(PIMExport!AF262,".",",")*1,PIMExport!AF262))</f>
        <v>3005</v>
      </c>
      <c r="AG264" s="47">
        <f>IFERROR(PIMExport!AG262*1,IFERROR(SUBSTITUTE(PIMExport!AG262,".",",")*1,PIMExport!AG262))</f>
        <v>117</v>
      </c>
      <c r="AH264" s="47">
        <f>IFERROR(PIMExport!AH262*1,IFERROR(SUBSTITUTE(PIMExport!AH262,".",",")*1,PIMExport!AH262))</f>
        <v>279</v>
      </c>
      <c r="AI264" s="47">
        <f>IFERROR(PIMExport!AI262*1,IFERROR(SUBSTITUTE(PIMExport!AI262,".",",")*1,PIMExport!AI262))</f>
        <v>279</v>
      </c>
      <c r="AJ264" s="47">
        <f>IFERROR(PIMExport!AJ262*1,IFERROR(SUBSTITUTE(PIMExport!AJ262,".",",")*1,PIMExport!AJ262))</f>
        <v>0</v>
      </c>
      <c r="AK264" s="47">
        <f>IFERROR(PIMExport!AK262*1,IFERROR(SUBSTITUTE(PIMExport!AK262,".",",")*1,PIMExport!AK262))</f>
        <v>0</v>
      </c>
      <c r="AL264" s="47">
        <f>IFERROR(PIMExport!AL262*1,IFERROR(SUBSTITUTE(PIMExport!AL262,".",",")*1,PIMExport!AL262))</f>
        <v>0.67</v>
      </c>
      <c r="AM264" s="47">
        <f>IFERROR(PIMExport!AM262*1,IFERROR(SUBSTITUTE(PIMExport!AM262,".",",")*1,PIMExport!AM262))</f>
        <v>8</v>
      </c>
      <c r="AN264" s="47">
        <f>IFERROR(PIMExport!AN262*1,IFERROR(SUBSTITUTE(PIMExport!AN262,".",",")*1,PIMExport!AN262))</f>
        <v>1</v>
      </c>
      <c r="AO264" s="47">
        <f>IFERROR(PIMExport!AO262*1,IFERROR(SUBSTITUTE(PIMExport!AO262,".",",")*1,PIMExport!AO262))</f>
        <v>41000</v>
      </c>
      <c r="AP264" s="47">
        <f>IFERROR(PIMExport!AP262*1,IFERROR(SUBSTITUTE(PIMExport!AP262,".",",")*1,PIMExport!AP262))</f>
        <v>0</v>
      </c>
      <c r="AQ264" s="47">
        <f>IFERROR(PIMExport!AQ262*1,IFERROR(SUBSTITUTE(PIMExport!AQ262,".",",")*1,PIMExport!AQ262))</f>
        <v>0</v>
      </c>
      <c r="AR264" s="47">
        <f>IFERROR(PIMExport!AR262*1,IFERROR(SUBSTITUTE(PIMExport!AR262,".",",")*1,PIMExport!AR262))</f>
        <v>0</v>
      </c>
      <c r="AS264" s="47">
        <f>IFERROR(PIMExport!AS262*1,IFERROR(SUBSTITUTE(PIMExport!AS262,".",",")*1,PIMExport!AS262))</f>
        <v>0</v>
      </c>
      <c r="AT264" s="47">
        <f>IFERROR(PIMExport!AT262*1,IFERROR(SUBSTITUTE(PIMExport!AT262,".",",")*1,PIMExport!AT262))</f>
        <v>0</v>
      </c>
      <c r="AU264" s="47">
        <f>IFERROR(PIMExport!AU262*1,IFERROR(SUBSTITUTE(PIMExport!AU262,".",",")*1,PIMExport!AU262))</f>
        <v>0</v>
      </c>
      <c r="AV264" s="47">
        <f>IFERROR(PIMExport!AV262*1,IFERROR(SUBSTITUTE(PIMExport!AV262,".",",")*1,PIMExport!AV262))</f>
        <v>0</v>
      </c>
      <c r="AW264" s="47">
        <f>IFERROR(PIMExport!AW262*1,IFERROR(SUBSTITUTE(PIMExport!AW262,".",",")*1,PIMExport!AW262))</f>
        <v>0</v>
      </c>
      <c r="AX264" s="47">
        <f>IFERROR(PIMExport!AX262*1,IFERROR(SUBSTITUTE(PIMExport!AX262,".",",")*1,PIMExport!AX262))</f>
        <v>0</v>
      </c>
      <c r="AY264" s="47">
        <f>IFERROR(PIMExport!AY262*1,IFERROR(SUBSTITUTE(PIMExport!AY262,".",",")*1,PIMExport!AY262))</f>
        <v>0</v>
      </c>
      <c r="AZ264" s="47">
        <f>IFERROR(PIMExport!AZ262*1,IFERROR(SUBSTITUTE(PIMExport!AZ262,".",",")*1,PIMExport!AZ262))</f>
        <v>18600</v>
      </c>
      <c r="BA264" s="47">
        <f>IFERROR(PIMExport!BA262*1,IFERROR(SUBSTITUTE(PIMExport!BA262,".",",")*1,PIMExport!BA262))</f>
        <v>0</v>
      </c>
      <c r="BB264" s="47">
        <f>IFERROR(PIMExport!BB262*1,IFERROR(SUBSTITUTE(PIMExport!BB262,".",",")*1,PIMExport!BB262))</f>
        <v>0</v>
      </c>
      <c r="BC264" s="47">
        <f>IFERROR(PIMExport!BC262*1,IFERROR(SUBSTITUTE(PIMExport!BC262,".",",")*1,PIMExport!BC262))</f>
        <v>0</v>
      </c>
      <c r="BD264" s="47">
        <f>IFERROR(PIMExport!BD262*1,IFERROR(SUBSTITUTE(PIMExport!BD262,".",",")*1,PIMExport!BD262))</f>
        <v>0</v>
      </c>
      <c r="BE264" s="47">
        <f>IFERROR(PIMExport!BE262*1,IFERROR(SUBSTITUTE(PIMExport!BE262,".",",")*1,PIMExport!BE262))</f>
        <v>0</v>
      </c>
      <c r="BF264" s="47">
        <f>IFERROR(PIMExport!BF262*1,IFERROR(SUBSTITUTE(PIMExport!BF262,".",",")*1,PIMExport!BF262))</f>
        <v>88</v>
      </c>
      <c r="BG264" s="47">
        <f>IFERROR(PIMExport!BG262*1,IFERROR(SUBSTITUTE(PIMExport!BG262,".",",")*1,PIMExport!BG262))</f>
        <v>478</v>
      </c>
      <c r="BH264" s="47">
        <f>IFERROR(PIMExport!BH262*1,IFERROR(SUBSTITUTE(PIMExport!BH262,".",",")*1,PIMExport!BH262))</f>
        <v>0</v>
      </c>
      <c r="BI264" s="47">
        <f>IFERROR(PIMExport!BI262*1,IFERROR(SUBSTITUTE(PIMExport!BI262,".",",")*1,PIMExport!BI262))</f>
        <v>0</v>
      </c>
      <c r="BJ264" s="47">
        <f>IFERROR(PIMExport!BJ262*1,IFERROR(SUBSTITUTE(PIMExport!BJ262,".",",")*1,PIMExport!BJ262))</f>
        <v>0</v>
      </c>
      <c r="BK264" s="47">
        <f>IFERROR(PIMExport!BK262*1,IFERROR(SUBSTITUTE(PIMExport!BK262,".",",")*1,PIMExport!BK262))</f>
        <v>0</v>
      </c>
      <c r="BL264" s="47">
        <f>IFERROR(PIMExport!BL262*1,IFERROR(SUBSTITUTE(PIMExport!BL262,".",",")*1,PIMExport!BL262))</f>
        <v>0</v>
      </c>
      <c r="BM264" s="47">
        <f>IFERROR(PIMExport!BM262*1,IFERROR(SUBSTITUTE(PIMExport!BM262,".",",")*1,PIMExport!BM262))</f>
        <v>0</v>
      </c>
      <c r="BN264" s="47">
        <f>IFERROR(PIMExport!BN262*1,IFERROR(SUBSTITUTE(PIMExport!BN262,".",",")*1,PIMExport!BN262))</f>
        <v>0</v>
      </c>
      <c r="BO264" s="47">
        <f>IFERROR(PIMExport!BO262*1,IFERROR(SUBSTITUTE(PIMExport!BO262,".",",")*1,PIMExport!BO262))</f>
        <v>0</v>
      </c>
      <c r="BP264" s="47">
        <f>IFERROR(PIMExport!BP262*1,IFERROR(SUBSTITUTE(PIMExport!BP262,".",",")*1,PIMExport!BP262))</f>
        <v>0</v>
      </c>
      <c r="BQ264" s="47">
        <f>IFERROR(PIMExport!BQ262*1,IFERROR(SUBSTITUTE(PIMExport!BQ262,".",",")*1,PIMExport!BQ262))</f>
        <v>0</v>
      </c>
      <c r="BR264" s="47">
        <f>IFERROR(PIMExport!BR262*1,IFERROR(SUBSTITUTE(PIMExport!BR262,".",",")*1,PIMExport!BR262))</f>
        <v>0</v>
      </c>
      <c r="BS264" s="47">
        <f>IFERROR(PIMExport!BS262*1,IFERROR(SUBSTITUTE(PIMExport!BS262,".",",")*1,PIMExport!BS262))</f>
        <v>0</v>
      </c>
      <c r="BT264" s="47">
        <f>IFERROR(PIMExport!BT262*1,IFERROR(SUBSTITUTE(PIMExport!BT262,".",",")*1,PIMExport!BT262))</f>
        <v>0</v>
      </c>
      <c r="BU264" s="47">
        <f>IFERROR(PIMExport!BU262*1,IFERROR(SUBSTITUTE(PIMExport!BU262,".",",")*1,PIMExport!BU262))</f>
        <v>0</v>
      </c>
      <c r="BV264" s="47">
        <f>IFERROR(PIMExport!BV262*1,IFERROR(SUBSTITUTE(PIMExport!BV262,".",",")*1,PIMExport!BV262))</f>
        <v>0</v>
      </c>
      <c r="BW264" s="47">
        <f>IFERROR(PIMExport!BW262*1,IFERROR(SUBSTITUTE(PIMExport!BW262,".",",")*1,PIMExport!BW262))</f>
        <v>0</v>
      </c>
      <c r="BX264" s="47">
        <f>IFERROR(PIMExport!BX262*1,IFERROR(SUBSTITUTE(PIMExport!BX262,".",",")*1,PIMExport!BX262))</f>
        <v>0</v>
      </c>
      <c r="BY264" s="47">
        <f>IFERROR(PIMExport!BY262*1,IFERROR(SUBSTITUTE(PIMExport!BY262,".",",")*1,PIMExport!BY262))</f>
        <v>0</v>
      </c>
      <c r="BZ264" s="47">
        <f>IFERROR(PIMExport!BZ262*1,IFERROR(SUBSTITUTE(PIMExport!BZ262,".",",")*1,PIMExport!BZ262))</f>
        <v>0</v>
      </c>
      <c r="CA264" s="47">
        <f>IFERROR(PIMExport!CA262*1,IFERROR(SUBSTITUTE(PIMExport!CA262,".",",")*1,PIMExport!CA262))</f>
        <v>0</v>
      </c>
      <c r="CB264" s="47">
        <f>IFERROR(PIMExport!CB262*1,IFERROR(SUBSTITUTE(PIMExport!CB262,".",",")*1,PIMExport!CB262))</f>
        <v>0</v>
      </c>
      <c r="CC264" s="47">
        <f>IFERROR(PIMExport!CC262*1,IFERROR(SUBSTITUTE(PIMExport!CC262,".",",")*1,PIMExport!CC262))</f>
        <v>0</v>
      </c>
      <c r="CD264" s="47">
        <f>IFERROR(PIMExport!CD262*1,IFERROR(SUBSTITUTE(PIMExport!CD262,".",",")*1,PIMExport!CD262))</f>
        <v>0</v>
      </c>
      <c r="CE264" s="47">
        <f>IFERROR(PIMExport!CE262*1,IFERROR(SUBSTITUTE(PIMExport!CE262,".",",")*1,PIMExport!CE262))</f>
        <v>0</v>
      </c>
      <c r="CF264" s="47">
        <f>IFERROR(PIMExport!CF262*1,IFERROR(SUBSTITUTE(PIMExport!CF262,".",",")*1,PIMExport!CF262))</f>
        <v>0</v>
      </c>
      <c r="CG264" s="47">
        <f>IFERROR(PIMExport!CG262*1,IFERROR(SUBSTITUTE(PIMExport!CG262,".",",")*1,PIMExport!CG262))</f>
        <v>0</v>
      </c>
      <c r="CH264" s="47">
        <f>IFERROR(PIMExport!CH262*1,IFERROR(SUBSTITUTE(PIMExport!CH262,".",",")*1,PIMExport!CH262))</f>
        <v>0</v>
      </c>
      <c r="CI264" s="47">
        <f>IFERROR(PIMExport!CI262*1,IFERROR(SUBSTITUTE(PIMExport!CI262,".",",")*1,PIMExport!CI262))</f>
        <v>0</v>
      </c>
      <c r="CJ264" s="47">
        <f>IFERROR(PIMExport!CJ262*1,IFERROR(SUBSTITUTE(PIMExport!CJ262,".",",")*1,PIMExport!CJ262))</f>
        <v>0</v>
      </c>
      <c r="CK264" s="47">
        <f>IFERROR(PIMExport!CK262*1,IFERROR(SUBSTITUTE(PIMExport!CK262,".",",")*1,PIMExport!CK262))</f>
        <v>0</v>
      </c>
      <c r="CL264" s="47">
        <f>IFERROR(PIMExport!CL262*1,IFERROR(SUBSTITUTE(PIMExport!CL262,".",",")*1,PIMExport!CL262))</f>
        <v>0</v>
      </c>
      <c r="CM264" s="47">
        <f>IFERROR(PIMExport!CM262*1,IFERROR(SUBSTITUTE(PIMExport!CM262,".",",")*1,PIMExport!CM262))</f>
        <v>0</v>
      </c>
      <c r="CN264" s="47">
        <f>IFERROR(PIMExport!CN262*1,IFERROR(SUBSTITUTE(PIMExport!CN262,".",",")*1,PIMExport!CN262))</f>
        <v>0</v>
      </c>
      <c r="CO264" s="47">
        <f>IFERROR(PIMExport!CO262*1,IFERROR(SUBSTITUTE(PIMExport!CO262,".",",")*1,PIMExport!CO262))</f>
        <v>0</v>
      </c>
      <c r="CP264" s="47">
        <f>IFERROR(PIMExport!CP262*1,IFERROR(SUBSTITUTE(PIMExport!CP262,".",",")*1,PIMExport!CP262))</f>
        <v>0</v>
      </c>
      <c r="CQ264" s="47">
        <f>IFERROR(PIMExport!CQ262*1,IFERROR(SUBSTITUTE(PIMExport!CQ262,".",",")*1,PIMExport!CQ262))</f>
        <v>0</v>
      </c>
      <c r="CR264" s="47">
        <f>IFERROR(PIMExport!CR262*1,IFERROR(SUBSTITUTE(PIMExport!CR262,".",",")*1,PIMExport!CR262))</f>
        <v>0</v>
      </c>
      <c r="CS264" s="47">
        <f>IFERROR(PIMExport!CS262*1,IFERROR(SUBSTITUTE(PIMExport!CS262,".",",")*1,PIMExport!CS262))</f>
        <v>0</v>
      </c>
      <c r="CT264" s="47">
        <f>IFERROR(PIMExport!CT262*1,IFERROR(SUBSTITUTE(PIMExport!CT262,".",",")*1,PIMExport!CT262))</f>
        <v>0</v>
      </c>
      <c r="CU264" s="47">
        <f>IFERROR(PIMExport!CU262*1,IFERROR(SUBSTITUTE(PIMExport!CU262,".",",")*1,PIMExport!CU262))</f>
        <v>10</v>
      </c>
      <c r="CV264" s="47">
        <f>IFERROR(PIMExport!CV262*1,IFERROR(SUBSTITUTE(PIMExport!CV262,".",",")*1,PIMExport!CV262))</f>
        <v>20600</v>
      </c>
      <c r="CW264" s="47">
        <f>IFERROR(PIMExport!CW262*1,IFERROR(SUBSTITUTE(PIMExport!CW262,".",",")*1,PIMExport!CW262))</f>
        <v>2.5000000000000001E-4</v>
      </c>
      <c r="CX264" s="47">
        <f>IFERROR(PIMExport!CX262*1,IFERROR(SUBSTITUTE(PIMExport!CX262,".",",")*1,PIMExport!CX262))</f>
        <v>0</v>
      </c>
      <c r="CY264" s="47">
        <f>IFERROR(PIMExport!CY262*1,IFERROR(SUBSTITUTE(PIMExport!CY262,".",",")*1,PIMExport!CY262))</f>
        <v>0</v>
      </c>
      <c r="CZ264" s="47">
        <f>IFERROR(PIMExport!CZ262*1,IFERROR(SUBSTITUTE(PIMExport!CZ262,".",",")*1,PIMExport!CZ262))</f>
        <v>18600</v>
      </c>
      <c r="DA264" s="47">
        <f>IFERROR(PIMExport!DA262*1,IFERROR(SUBSTITUTE(PIMExport!DA262,".",",")*1,PIMExport!DA262))</f>
        <v>500</v>
      </c>
      <c r="DB264" s="47">
        <f>IFERROR(PIMExport!DB262*1,IFERROR(SUBSTITUTE(PIMExport!DB262,".",",")*1,PIMExport!DB262))</f>
        <v>267</v>
      </c>
      <c r="DC264" s="47">
        <f>IFERROR(PIMExport!DC262*1,IFERROR(SUBSTITUTE(PIMExport!DC262,".",",")*1,PIMExport!DC262))</f>
        <v>23.35</v>
      </c>
      <c r="DD264" s="47">
        <f>IFERROR(PIMExport!DD262*1,IFERROR(SUBSTITUTE(PIMExport!DD262,".",",")*1,PIMExport!DD262))</f>
        <v>2</v>
      </c>
      <c r="DE264" s="47">
        <f>IFERROR(PIMExport!DE262*1,IFERROR(SUBSTITUTE(PIMExport!DE262,".",",")*1,PIMExport!DE262))</f>
        <v>0</v>
      </c>
      <c r="DF264" s="47">
        <f>IFERROR(PIMExport!DF262*1,IFERROR(SUBSTITUTE(PIMExport!DF262,".",",")*1,PIMExport!DF262))</f>
        <v>0</v>
      </c>
      <c r="DG264" s="47">
        <f>IFERROR(PIMExport!DG262*1,IFERROR(SUBSTITUTE(PIMExport!DG262,".",",")*1,PIMExport!DG262))</f>
        <v>0</v>
      </c>
      <c r="DH264" s="47" t="str">
        <f>IFERROR(PIMExport!DH262*1,IFERROR(SUBSTITUTE(PIMExport!DH262,".",",")*1,PIMExport!DH262))</f>
        <v>Equal to or better than 0.100 mm</v>
      </c>
      <c r="DI264" s="47">
        <f>IFERROR(PIMExport!DI262*1,IFERROR(SUBSTITUTE(PIMExport!DI262,".",",")*1,PIMExport!DI262))</f>
        <v>0</v>
      </c>
      <c r="DJ264" s="47" t="str">
        <f>IFERROR(PIMExport!DJ262*1,IFERROR(SUBSTITUTE(PIMExport!DJ262,".",",")*1,PIMExport!DJ262))</f>
        <v>108 x 100 mm</v>
      </c>
      <c r="DK264" s="47" t="str">
        <f>IFERROR(PIMExport!DK262*1,IFERROR(SUBSTITUTE(PIMExport!DK262,".",",")*1,PIMExport!DK262))</f>
        <v>25 mm</v>
      </c>
      <c r="DL264" s="47">
        <f>IFERROR(PIMExport!DL262*1,IFERROR(SUBSTITUTE(PIMExport!DL262,".",",")*1,PIMExport!DL262))</f>
        <v>306</v>
      </c>
      <c r="DM264" s="47">
        <f>IFERROR(PIMExport!DM262*1,IFERROR(SUBSTITUTE(PIMExport!DM262,".",",")*1,PIMExport!DM262))</f>
        <v>6478</v>
      </c>
      <c r="DN264" s="47">
        <f>IFERROR(PIMExport!DN262*1,IFERROR(SUBSTITUTE(PIMExport!DN262,".",",")*1,PIMExport!DN262))</f>
        <v>0</v>
      </c>
      <c r="DO264" s="47">
        <f>IFERROR(PIMExport!DO262*1,IFERROR(SUBSTITUTE(PIMExport!DO262,".",",")*1,PIMExport!DO262))</f>
        <v>0</v>
      </c>
    </row>
    <row r="265" spans="1:119">
      <c r="A265" s="47" t="str">
        <f>IFERROR(PIMExport!A263*1,IFERROR(SUBSTITUTE(PIMExport!A263,".",",")*1,PIMExport!A263))</f>
        <v>MG10S10N_S</v>
      </c>
      <c r="B265" s="47" t="str">
        <f>IFERROR(PIMExport!B263*1,IFERROR(SUBSTITUTE(PIMExport!B263,".",",")*1,PIMExport!B263))</f>
        <v>BallScrew</v>
      </c>
      <c r="C265" s="47" t="str">
        <f>IFERROR(PIMExport!C263*1,IFERROR(SUBSTITUTE(PIMExport!C263,".",",")*1,PIMExport!C263))</f>
        <v>Prism Guide</v>
      </c>
      <c r="D265" s="47">
        <f>IFERROR(PIMExport!D263*1,IFERROR(SUBSTITUTE(PIMExport!D263,".",",")*1,PIMExport!D263))</f>
        <v>5518</v>
      </c>
      <c r="E265" s="47">
        <f>IFERROR(PIMExport!E263*1,IFERROR(SUBSTITUTE(PIMExport!E263,".",",")*1,PIMExport!E263))</f>
        <v>3.5</v>
      </c>
      <c r="F265" s="47">
        <f>IFERROR(PIMExport!F263*1,IFERROR(SUBSTITUTE(PIMExport!F263,".",",")*1,PIMExport!F263))</f>
        <v>1.86</v>
      </c>
      <c r="G265" s="47">
        <f>IFERROR(PIMExport!G263*1,IFERROR(SUBSTITUTE(PIMExport!G263,".",",")*1,PIMExport!G263))</f>
        <v>12.87</v>
      </c>
      <c r="H265" s="47">
        <f>IFERROR(PIMExport!H263*1,IFERROR(SUBSTITUTE(PIMExport!H263,".",",")*1,PIMExport!H263))</f>
        <v>1.42</v>
      </c>
      <c r="I265" s="47">
        <f>IFERROR(PIMExport!I263*1,IFERROR(SUBSTITUTE(PIMExport!I263,".",",")*1,PIMExport!I263))</f>
        <v>186</v>
      </c>
      <c r="J265" s="47">
        <f>IFERROR(PIMExport!J263*1,IFERROR(SUBSTITUTE(PIMExport!J263,".",",")*1,PIMExport!J263))</f>
        <v>78</v>
      </c>
      <c r="K265" s="47">
        <f>IFERROR(PIMExport!K263*1,IFERROR(SUBSTITUTE(PIMExport!K263,".",",")*1,PIMExport!K263))</f>
        <v>69</v>
      </c>
      <c r="L265" s="47">
        <f>IFERROR(PIMExport!L263*1,IFERROR(SUBSTITUTE(PIMExport!L263,".",",")*1,PIMExport!L263))</f>
        <v>1.63E-4</v>
      </c>
      <c r="M265" s="47">
        <f>IFERROR(PIMExport!M263*1,IFERROR(SUBSTITUTE(PIMExport!M263,".",",")*1,PIMExport!M263))</f>
        <v>0.9</v>
      </c>
      <c r="N265" s="47">
        <f>IFERROR(PIMExport!N263*1,IFERROR(SUBSTITUTE(PIMExport!N263,".",",")*1,PIMExport!N263))</f>
        <v>99999</v>
      </c>
      <c r="O265" s="47">
        <f>IFERROR(PIMExport!O263*1,IFERROR(SUBSTITUTE(PIMExport!O263,".",",")*1,PIMExport!O263))</f>
        <v>99999</v>
      </c>
      <c r="P265" s="47">
        <f>IFERROR(PIMExport!P263*1,IFERROR(SUBSTITUTE(PIMExport!P263,".",",")*1,PIMExport!P263))</f>
        <v>500</v>
      </c>
      <c r="Q265" s="47">
        <f>IFERROR(PIMExport!Q263*1,IFERROR(SUBSTITUTE(PIMExport!Q263,".",",")*1,PIMExport!Q263))</f>
        <v>0.4</v>
      </c>
      <c r="R265" s="47">
        <f>IFERROR(PIMExport!R263*1,IFERROR(SUBSTITUTE(PIMExport!R263,".",",")*1,PIMExport!R263))</f>
        <v>0.4</v>
      </c>
      <c r="S265" s="47">
        <f>IFERROR(PIMExport!S263*1,IFERROR(SUBSTITUTE(PIMExport!S263,".",",")*1,PIMExport!S263))</f>
        <v>0.4</v>
      </c>
      <c r="T265" s="47">
        <f>IFERROR(PIMExport!T263*1,IFERROR(SUBSTITUTE(PIMExport!T263,".",",")*1,PIMExport!T263))</f>
        <v>45</v>
      </c>
      <c r="U265" s="47">
        <f>IFERROR(PIMExport!U263*1,IFERROR(SUBSTITUTE(PIMExport!U263,".",",")*1,PIMExport!U263))</f>
        <v>0.21213000000000001</v>
      </c>
      <c r="V265" s="47">
        <f>IFERROR(PIMExport!V263*1,IFERROR(SUBSTITUTE(PIMExport!V263,".",",")*1,PIMExport!V263))</f>
        <v>0</v>
      </c>
      <c r="W265" s="47">
        <f>IFERROR(PIMExport!W263*1,IFERROR(SUBSTITUTE(PIMExport!W263,".",",")*1,PIMExport!W263))</f>
        <v>0</v>
      </c>
      <c r="X265" s="47">
        <f>IFERROR(PIMExport!X263*1,IFERROR(SUBSTITUTE(PIMExport!X263,".",",")*1,PIMExport!X263))</f>
        <v>0</v>
      </c>
      <c r="Y265" s="47">
        <f>IFERROR(PIMExport!Y263*1,IFERROR(SUBSTITUTE(PIMExport!Y263,".",",")*1,PIMExport!Y263))</f>
        <v>5000</v>
      </c>
      <c r="Z265" s="47">
        <f>IFERROR(PIMExport!Z263*1,IFERROR(SUBSTITUTE(PIMExport!Z263,".",",")*1,PIMExport!Z263))</f>
        <v>0</v>
      </c>
      <c r="AA265" s="47">
        <f>IFERROR(PIMExport!AA263*1,IFERROR(SUBSTITUTE(PIMExport!AA263,".",",")*1,PIMExport!AA263))</f>
        <v>0</v>
      </c>
      <c r="AB265" s="47">
        <f>IFERROR(PIMExport!AB263*1,IFERROR(SUBSTITUTE(PIMExport!AB263,".",",")*1,PIMExport!AB263))</f>
        <v>0</v>
      </c>
      <c r="AC265" s="47">
        <f>IFERROR(PIMExport!AC263*1,IFERROR(SUBSTITUTE(PIMExport!AC263,".",",")*1,PIMExport!AC263))</f>
        <v>0</v>
      </c>
      <c r="AD265" s="47">
        <f>IFERROR(PIMExport!AD263*1,IFERROR(SUBSTITUTE(PIMExport!AD263,".",",")*1,PIMExport!AD263))</f>
        <v>0</v>
      </c>
      <c r="AE265" s="47">
        <f>IFERROR(PIMExport!AE263*1,IFERROR(SUBSTITUTE(PIMExport!AE263,".",",")*1,PIMExport!AE263))</f>
        <v>3005</v>
      </c>
      <c r="AF265" s="47">
        <f>IFERROR(PIMExport!AF263*1,IFERROR(SUBSTITUTE(PIMExport!AF263,".",",")*1,PIMExport!AF263))</f>
        <v>3005</v>
      </c>
      <c r="AG265" s="47">
        <f>IFERROR(PIMExport!AG263*1,IFERROR(SUBSTITUTE(PIMExport!AG263,".",",")*1,PIMExport!AG263))</f>
        <v>117</v>
      </c>
      <c r="AH265" s="47">
        <f>IFERROR(PIMExport!AH263*1,IFERROR(SUBSTITUTE(PIMExport!AH263,".",",")*1,PIMExport!AH263))</f>
        <v>279</v>
      </c>
      <c r="AI265" s="47">
        <f>IFERROR(PIMExport!AI263*1,IFERROR(SUBSTITUTE(PIMExport!AI263,".",",")*1,PIMExport!AI263))</f>
        <v>279</v>
      </c>
      <c r="AJ265" s="47">
        <f>IFERROR(PIMExport!AJ263*1,IFERROR(SUBSTITUTE(PIMExport!AJ263,".",",")*1,PIMExport!AJ263))</f>
        <v>0</v>
      </c>
      <c r="AK265" s="47">
        <f>IFERROR(PIMExport!AK263*1,IFERROR(SUBSTITUTE(PIMExport!AK263,".",",")*1,PIMExport!AK263))</f>
        <v>0</v>
      </c>
      <c r="AL265" s="47">
        <f>IFERROR(PIMExport!AL263*1,IFERROR(SUBSTITUTE(PIMExport!AL263,".",",")*1,PIMExport!AL263))</f>
        <v>0.67</v>
      </c>
      <c r="AM265" s="47">
        <f>IFERROR(PIMExport!AM263*1,IFERROR(SUBSTITUTE(PIMExport!AM263,".",",")*1,PIMExport!AM263))</f>
        <v>8</v>
      </c>
      <c r="AN265" s="47">
        <f>IFERROR(PIMExport!AN263*1,IFERROR(SUBSTITUTE(PIMExport!AN263,".",",")*1,PIMExport!AN263))</f>
        <v>1</v>
      </c>
      <c r="AO265" s="47">
        <f>IFERROR(PIMExport!AO263*1,IFERROR(SUBSTITUTE(PIMExport!AO263,".",",")*1,PIMExport!AO263))</f>
        <v>41000</v>
      </c>
      <c r="AP265" s="47">
        <f>IFERROR(PIMExport!AP263*1,IFERROR(SUBSTITUTE(PIMExport!AP263,".",",")*1,PIMExport!AP263))</f>
        <v>0</v>
      </c>
      <c r="AQ265" s="47">
        <f>IFERROR(PIMExport!AQ263*1,IFERROR(SUBSTITUTE(PIMExport!AQ263,".",",")*1,PIMExport!AQ263))</f>
        <v>0</v>
      </c>
      <c r="AR265" s="47">
        <f>IFERROR(PIMExport!AR263*1,IFERROR(SUBSTITUTE(PIMExport!AR263,".",",")*1,PIMExport!AR263))</f>
        <v>0</v>
      </c>
      <c r="AS265" s="47">
        <f>IFERROR(PIMExport!AS263*1,IFERROR(SUBSTITUTE(PIMExport!AS263,".",",")*1,PIMExport!AS263))</f>
        <v>0</v>
      </c>
      <c r="AT265" s="47">
        <f>IFERROR(PIMExport!AT263*1,IFERROR(SUBSTITUTE(PIMExport!AT263,".",",")*1,PIMExport!AT263))</f>
        <v>0</v>
      </c>
      <c r="AU265" s="47">
        <f>IFERROR(PIMExport!AU263*1,IFERROR(SUBSTITUTE(PIMExport!AU263,".",",")*1,PIMExport!AU263))</f>
        <v>0</v>
      </c>
      <c r="AV265" s="47">
        <f>IFERROR(PIMExport!AV263*1,IFERROR(SUBSTITUTE(PIMExport!AV263,".",",")*1,PIMExport!AV263))</f>
        <v>0</v>
      </c>
      <c r="AW265" s="47">
        <f>IFERROR(PIMExport!AW263*1,IFERROR(SUBSTITUTE(PIMExport!AW263,".",",")*1,PIMExport!AW263))</f>
        <v>0</v>
      </c>
      <c r="AX265" s="47">
        <f>IFERROR(PIMExport!AX263*1,IFERROR(SUBSTITUTE(PIMExport!AX263,".",",")*1,PIMExport!AX263))</f>
        <v>0</v>
      </c>
      <c r="AY265" s="47">
        <f>IFERROR(PIMExport!AY263*1,IFERROR(SUBSTITUTE(PIMExport!AY263,".",",")*1,PIMExport!AY263))</f>
        <v>0</v>
      </c>
      <c r="AZ265" s="47">
        <f>IFERROR(PIMExport!AZ263*1,IFERROR(SUBSTITUTE(PIMExport!AZ263,".",",")*1,PIMExport!AZ263))</f>
        <v>18600</v>
      </c>
      <c r="BA265" s="47">
        <f>IFERROR(PIMExport!BA263*1,IFERROR(SUBSTITUTE(PIMExport!BA263,".",",")*1,PIMExport!BA263))</f>
        <v>0</v>
      </c>
      <c r="BB265" s="47">
        <f>IFERROR(PIMExport!BB263*1,IFERROR(SUBSTITUTE(PIMExport!BB263,".",",")*1,PIMExport!BB263))</f>
        <v>0</v>
      </c>
      <c r="BC265" s="47">
        <f>IFERROR(PIMExport!BC263*1,IFERROR(SUBSTITUTE(PIMExport!BC263,".",",")*1,PIMExport!BC263))</f>
        <v>0</v>
      </c>
      <c r="BD265" s="47">
        <f>IFERROR(PIMExport!BD263*1,IFERROR(SUBSTITUTE(PIMExport!BD263,".",",")*1,PIMExport!BD263))</f>
        <v>0</v>
      </c>
      <c r="BE265" s="47">
        <f>IFERROR(PIMExport!BE263*1,IFERROR(SUBSTITUTE(PIMExport!BE263,".",",")*1,PIMExport!BE263))</f>
        <v>0</v>
      </c>
      <c r="BF265" s="47">
        <f>IFERROR(PIMExport!BF263*1,IFERROR(SUBSTITUTE(PIMExport!BF263,".",",")*1,PIMExport!BF263))</f>
        <v>88</v>
      </c>
      <c r="BG265" s="47">
        <f>IFERROR(PIMExport!BG263*1,IFERROR(SUBSTITUTE(PIMExport!BG263,".",",")*1,PIMExport!BG263))</f>
        <v>368</v>
      </c>
      <c r="BH265" s="47">
        <f>IFERROR(PIMExport!BH263*1,IFERROR(SUBSTITUTE(PIMExport!BH263,".",",")*1,PIMExport!BH263))</f>
        <v>0</v>
      </c>
      <c r="BI265" s="47">
        <f>IFERROR(PIMExport!BI263*1,IFERROR(SUBSTITUTE(PIMExport!BI263,".",",")*1,PIMExport!BI263))</f>
        <v>0</v>
      </c>
      <c r="BJ265" s="47">
        <f>IFERROR(PIMExport!BJ263*1,IFERROR(SUBSTITUTE(PIMExport!BJ263,".",",")*1,PIMExport!BJ263))</f>
        <v>0</v>
      </c>
      <c r="BK265" s="47">
        <f>IFERROR(PIMExport!BK263*1,IFERROR(SUBSTITUTE(PIMExport!BK263,".",",")*1,PIMExport!BK263))</f>
        <v>0</v>
      </c>
      <c r="BL265" s="47">
        <f>IFERROR(PIMExport!BL263*1,IFERROR(SUBSTITUTE(PIMExport!BL263,".",",")*1,PIMExport!BL263))</f>
        <v>0</v>
      </c>
      <c r="BM265" s="47">
        <f>IFERROR(PIMExport!BM263*1,IFERROR(SUBSTITUTE(PIMExport!BM263,".",",")*1,PIMExport!BM263))</f>
        <v>0</v>
      </c>
      <c r="BN265" s="47">
        <f>IFERROR(PIMExport!BN263*1,IFERROR(SUBSTITUTE(PIMExport!BN263,".",",")*1,PIMExport!BN263))</f>
        <v>0</v>
      </c>
      <c r="BO265" s="47">
        <f>IFERROR(PIMExport!BO263*1,IFERROR(SUBSTITUTE(PIMExport!BO263,".",",")*1,PIMExport!BO263))</f>
        <v>0</v>
      </c>
      <c r="BP265" s="47">
        <f>IFERROR(PIMExport!BP263*1,IFERROR(SUBSTITUTE(PIMExport!BP263,".",",")*1,PIMExport!BP263))</f>
        <v>0</v>
      </c>
      <c r="BQ265" s="47">
        <f>IFERROR(PIMExport!BQ263*1,IFERROR(SUBSTITUTE(PIMExport!BQ263,".",",")*1,PIMExport!BQ263))</f>
        <v>0</v>
      </c>
      <c r="BR265" s="47">
        <f>IFERROR(PIMExport!BR263*1,IFERROR(SUBSTITUTE(PIMExport!BR263,".",",")*1,PIMExport!BR263))</f>
        <v>0</v>
      </c>
      <c r="BS265" s="47">
        <f>IFERROR(PIMExport!BS263*1,IFERROR(SUBSTITUTE(PIMExport!BS263,".",",")*1,PIMExport!BS263))</f>
        <v>0</v>
      </c>
      <c r="BT265" s="47">
        <f>IFERROR(PIMExport!BT263*1,IFERROR(SUBSTITUTE(PIMExport!BT263,".",",")*1,PIMExport!BT263))</f>
        <v>0</v>
      </c>
      <c r="BU265" s="47">
        <f>IFERROR(PIMExport!BU263*1,IFERROR(SUBSTITUTE(PIMExport!BU263,".",",")*1,PIMExport!BU263))</f>
        <v>0</v>
      </c>
      <c r="BV265" s="47">
        <f>IFERROR(PIMExport!BV263*1,IFERROR(SUBSTITUTE(PIMExport!BV263,".",",")*1,PIMExport!BV263))</f>
        <v>0</v>
      </c>
      <c r="BW265" s="47">
        <f>IFERROR(PIMExport!BW263*1,IFERROR(SUBSTITUTE(PIMExport!BW263,".",",")*1,PIMExport!BW263))</f>
        <v>0</v>
      </c>
      <c r="BX265" s="47">
        <f>IFERROR(PIMExport!BX263*1,IFERROR(SUBSTITUTE(PIMExport!BX263,".",",")*1,PIMExport!BX263))</f>
        <v>0</v>
      </c>
      <c r="BY265" s="47">
        <f>IFERROR(PIMExport!BY263*1,IFERROR(SUBSTITUTE(PIMExport!BY263,".",",")*1,PIMExport!BY263))</f>
        <v>0</v>
      </c>
      <c r="BZ265" s="47">
        <f>IFERROR(PIMExport!BZ263*1,IFERROR(SUBSTITUTE(PIMExport!BZ263,".",",")*1,PIMExport!BZ263))</f>
        <v>0</v>
      </c>
      <c r="CA265" s="47">
        <f>IFERROR(PIMExport!CA263*1,IFERROR(SUBSTITUTE(PIMExport!CA263,".",",")*1,PIMExport!CA263))</f>
        <v>0</v>
      </c>
      <c r="CB265" s="47">
        <f>IFERROR(PIMExport!CB263*1,IFERROR(SUBSTITUTE(PIMExport!CB263,".",",")*1,PIMExport!CB263))</f>
        <v>0</v>
      </c>
      <c r="CC265" s="47">
        <f>IFERROR(PIMExport!CC263*1,IFERROR(SUBSTITUTE(PIMExport!CC263,".",",")*1,PIMExport!CC263))</f>
        <v>0</v>
      </c>
      <c r="CD265" s="47">
        <f>IFERROR(PIMExport!CD263*1,IFERROR(SUBSTITUTE(PIMExport!CD263,".",",")*1,PIMExport!CD263))</f>
        <v>0</v>
      </c>
      <c r="CE265" s="47">
        <f>IFERROR(PIMExport!CE263*1,IFERROR(SUBSTITUTE(PIMExport!CE263,".",",")*1,PIMExport!CE263))</f>
        <v>0</v>
      </c>
      <c r="CF265" s="47">
        <f>IFERROR(PIMExport!CF263*1,IFERROR(SUBSTITUTE(PIMExport!CF263,".",",")*1,PIMExport!CF263))</f>
        <v>0</v>
      </c>
      <c r="CG265" s="47">
        <f>IFERROR(PIMExport!CG263*1,IFERROR(SUBSTITUTE(PIMExport!CG263,".",",")*1,PIMExport!CG263))</f>
        <v>0</v>
      </c>
      <c r="CH265" s="47">
        <f>IFERROR(PIMExport!CH263*1,IFERROR(SUBSTITUTE(PIMExport!CH263,".",",")*1,PIMExport!CH263))</f>
        <v>0</v>
      </c>
      <c r="CI265" s="47">
        <f>IFERROR(PIMExport!CI263*1,IFERROR(SUBSTITUTE(PIMExport!CI263,".",",")*1,PIMExport!CI263))</f>
        <v>0</v>
      </c>
      <c r="CJ265" s="47">
        <f>IFERROR(PIMExport!CJ263*1,IFERROR(SUBSTITUTE(PIMExport!CJ263,".",",")*1,PIMExport!CJ263))</f>
        <v>0</v>
      </c>
      <c r="CK265" s="47">
        <f>IFERROR(PIMExport!CK263*1,IFERROR(SUBSTITUTE(PIMExport!CK263,".",",")*1,PIMExport!CK263))</f>
        <v>0</v>
      </c>
      <c r="CL265" s="47">
        <f>IFERROR(PIMExport!CL263*1,IFERROR(SUBSTITUTE(PIMExport!CL263,".",",")*1,PIMExport!CL263))</f>
        <v>0</v>
      </c>
      <c r="CM265" s="47">
        <f>IFERROR(PIMExport!CM263*1,IFERROR(SUBSTITUTE(PIMExport!CM263,".",",")*1,PIMExport!CM263))</f>
        <v>0</v>
      </c>
      <c r="CN265" s="47">
        <f>IFERROR(PIMExport!CN263*1,IFERROR(SUBSTITUTE(PIMExport!CN263,".",",")*1,PIMExport!CN263))</f>
        <v>0</v>
      </c>
      <c r="CO265" s="47">
        <f>IFERROR(PIMExport!CO263*1,IFERROR(SUBSTITUTE(PIMExport!CO263,".",",")*1,PIMExport!CO263))</f>
        <v>0</v>
      </c>
      <c r="CP265" s="47">
        <f>IFERROR(PIMExport!CP263*1,IFERROR(SUBSTITUTE(PIMExport!CP263,".",",")*1,PIMExport!CP263))</f>
        <v>0</v>
      </c>
      <c r="CQ265" s="47">
        <f>IFERROR(PIMExport!CQ263*1,IFERROR(SUBSTITUTE(PIMExport!CQ263,".",",")*1,PIMExport!CQ263))</f>
        <v>0</v>
      </c>
      <c r="CR265" s="47">
        <f>IFERROR(PIMExport!CR263*1,IFERROR(SUBSTITUTE(PIMExport!CR263,".",",")*1,PIMExport!CR263))</f>
        <v>0</v>
      </c>
      <c r="CS265" s="47">
        <f>IFERROR(PIMExport!CS263*1,IFERROR(SUBSTITUTE(PIMExport!CS263,".",",")*1,PIMExport!CS263))</f>
        <v>0</v>
      </c>
      <c r="CT265" s="47">
        <f>IFERROR(PIMExport!CT263*1,IFERROR(SUBSTITUTE(PIMExport!CT263,".",",")*1,PIMExport!CT263))</f>
        <v>0</v>
      </c>
      <c r="CU265" s="47">
        <f>IFERROR(PIMExport!CU263*1,IFERROR(SUBSTITUTE(PIMExport!CU263,".",",")*1,PIMExport!CU263))</f>
        <v>10</v>
      </c>
      <c r="CV265" s="47">
        <f>IFERROR(PIMExport!CV263*1,IFERROR(SUBSTITUTE(PIMExport!CV263,".",",")*1,PIMExport!CV263))</f>
        <v>20600</v>
      </c>
      <c r="CW265" s="47">
        <f>IFERROR(PIMExport!CW263*1,IFERROR(SUBSTITUTE(PIMExport!CW263,".",",")*1,PIMExport!CW263))</f>
        <v>2.5000000000000001E-4</v>
      </c>
      <c r="CX265" s="47">
        <f>IFERROR(PIMExport!CX263*1,IFERROR(SUBSTITUTE(PIMExport!CX263,".",",")*1,PIMExport!CX263))</f>
        <v>0</v>
      </c>
      <c r="CY265" s="47">
        <f>IFERROR(PIMExport!CY263*1,IFERROR(SUBSTITUTE(PIMExport!CY263,".",",")*1,PIMExport!CY263))</f>
        <v>0</v>
      </c>
      <c r="CZ265" s="47">
        <f>IFERROR(PIMExport!CZ263*1,IFERROR(SUBSTITUTE(PIMExport!CZ263,".",",")*1,PIMExport!CZ263))</f>
        <v>18600</v>
      </c>
      <c r="DA265" s="47">
        <f>IFERROR(PIMExport!DA263*1,IFERROR(SUBSTITUTE(PIMExport!DA263,".",",")*1,PIMExport!DA263))</f>
        <v>500</v>
      </c>
      <c r="DB265" s="47">
        <f>IFERROR(PIMExport!DB263*1,IFERROR(SUBSTITUTE(PIMExport!DB263,".",",")*1,PIMExport!DB263))</f>
        <v>267</v>
      </c>
      <c r="DC265" s="47">
        <f>IFERROR(PIMExport!DC263*1,IFERROR(SUBSTITUTE(PIMExport!DC263,".",",")*1,PIMExport!DC263))</f>
        <v>23.35</v>
      </c>
      <c r="DD265" s="47">
        <f>IFERROR(PIMExport!DD263*1,IFERROR(SUBSTITUTE(PIMExport!DD263,".",",")*1,PIMExport!DD263))</f>
        <v>1</v>
      </c>
      <c r="DE265" s="47">
        <f>IFERROR(PIMExport!DE263*1,IFERROR(SUBSTITUTE(PIMExport!DE263,".",",")*1,PIMExport!DE263))</f>
        <v>0</v>
      </c>
      <c r="DF265" s="47">
        <f>IFERROR(PIMExport!DF263*1,IFERROR(SUBSTITUTE(PIMExport!DF263,".",",")*1,PIMExport!DF263))</f>
        <v>0</v>
      </c>
      <c r="DG265" s="47">
        <f>IFERROR(PIMExport!DG263*1,IFERROR(SUBSTITUTE(PIMExport!DG263,".",",")*1,PIMExport!DG263))</f>
        <v>0</v>
      </c>
      <c r="DH265" s="47" t="str">
        <f>IFERROR(PIMExport!DH263*1,IFERROR(SUBSTITUTE(PIMExport!DH263,".",",")*1,PIMExport!DH263))</f>
        <v>Equal to or better than 0.100 mm</v>
      </c>
      <c r="DI265" s="47">
        <f>IFERROR(PIMExport!DI263*1,IFERROR(SUBSTITUTE(PIMExport!DI263,".",",")*1,PIMExport!DI263))</f>
        <v>0</v>
      </c>
      <c r="DJ265" s="47" t="str">
        <f>IFERROR(PIMExport!DJ263*1,IFERROR(SUBSTITUTE(PIMExport!DJ263,".",",")*1,PIMExport!DJ263))</f>
        <v>108 x 100 mm</v>
      </c>
      <c r="DK265" s="47" t="str">
        <f>IFERROR(PIMExport!DK263*1,IFERROR(SUBSTITUTE(PIMExport!DK263,".",",")*1,PIMExport!DK263))</f>
        <v>25 mm</v>
      </c>
      <c r="DL265" s="47">
        <f>IFERROR(PIMExport!DL263*1,IFERROR(SUBSTITUTE(PIMExport!DL263,".",",")*1,PIMExport!DL263))</f>
        <v>306</v>
      </c>
      <c r="DM265" s="47">
        <f>IFERROR(PIMExport!DM263*1,IFERROR(SUBSTITUTE(PIMExport!DM263,".",",")*1,PIMExport!DM263))</f>
        <v>6368</v>
      </c>
      <c r="DN265" s="47">
        <f>IFERROR(PIMExport!DN263*1,IFERROR(SUBSTITUTE(PIMExport!DN263,".",",")*1,PIMExport!DN263))</f>
        <v>0</v>
      </c>
      <c r="DO265" s="47">
        <f>IFERROR(PIMExport!DO263*1,IFERROR(SUBSTITUTE(PIMExport!DO263,".",",")*1,PIMExport!DO263))</f>
        <v>0</v>
      </c>
    </row>
    <row r="266" spans="1:119">
      <c r="A266" s="47" t="str">
        <f>IFERROR(PIMExport!A264*1,IFERROR(SUBSTITUTE(PIMExport!A264,".",",")*1,PIMExport!A264))</f>
        <v>MG10S10N_X</v>
      </c>
      <c r="B266" s="47" t="str">
        <f>IFERROR(PIMExport!B264*1,IFERROR(SUBSTITUTE(PIMExport!B264,".",",")*1,PIMExport!B264))</f>
        <v>BallScrew</v>
      </c>
      <c r="C266" s="47" t="str">
        <f>IFERROR(PIMExport!C264*1,IFERROR(SUBSTITUTE(PIMExport!C264,".",",")*1,PIMExport!C264))</f>
        <v>Prism Guide</v>
      </c>
      <c r="D266" s="47">
        <f>IFERROR(PIMExport!D264*1,IFERROR(SUBSTITUTE(PIMExport!D264,".",",")*1,PIMExport!D264))</f>
        <v>5578</v>
      </c>
      <c r="E266" s="47">
        <f>IFERROR(PIMExport!E264*1,IFERROR(SUBSTITUTE(PIMExport!E264,".",",")*1,PIMExport!E264))</f>
        <v>3.5</v>
      </c>
      <c r="F266" s="47">
        <f>IFERROR(PIMExport!F264*1,IFERROR(SUBSTITUTE(PIMExport!F264,".",",")*1,PIMExport!F264))</f>
        <v>0</v>
      </c>
      <c r="G266" s="47">
        <f>IFERROR(PIMExport!G264*1,IFERROR(SUBSTITUTE(PIMExport!G264,".",",")*1,PIMExport!G264))</f>
        <v>12.87</v>
      </c>
      <c r="H266" s="47">
        <f>IFERROR(PIMExport!H264*1,IFERROR(SUBSTITUTE(PIMExport!H264,".",",")*1,PIMExport!H264))</f>
        <v>1.42</v>
      </c>
      <c r="I266" s="47">
        <f>IFERROR(PIMExport!I264*1,IFERROR(SUBSTITUTE(PIMExport!I264,".",",")*1,PIMExport!I264))</f>
        <v>186</v>
      </c>
      <c r="J266" s="47">
        <f>IFERROR(PIMExport!J264*1,IFERROR(SUBSTITUTE(PIMExport!J264,".",",")*1,PIMExport!J264))</f>
        <v>78</v>
      </c>
      <c r="K266" s="47">
        <f>IFERROR(PIMExport!K264*1,IFERROR(SUBSTITUTE(PIMExport!K264,".",",")*1,PIMExport!K264))</f>
        <v>69</v>
      </c>
      <c r="L266" s="47">
        <f>IFERROR(PIMExport!L264*1,IFERROR(SUBSTITUTE(PIMExport!L264,".",",")*1,PIMExport!L264))</f>
        <v>1.63E-4</v>
      </c>
      <c r="M266" s="47">
        <f>IFERROR(PIMExport!M264*1,IFERROR(SUBSTITUTE(PIMExport!M264,".",",")*1,PIMExport!M264))</f>
        <v>0.9</v>
      </c>
      <c r="N266" s="47">
        <f>IFERROR(PIMExport!N264*1,IFERROR(SUBSTITUTE(PIMExport!N264,".",",")*1,PIMExport!N264))</f>
        <v>99999</v>
      </c>
      <c r="O266" s="47">
        <f>IFERROR(PIMExport!O264*1,IFERROR(SUBSTITUTE(PIMExport!O264,".",",")*1,PIMExport!O264))</f>
        <v>99999</v>
      </c>
      <c r="P266" s="47">
        <f>IFERROR(PIMExport!P264*1,IFERROR(SUBSTITUTE(PIMExport!P264,".",",")*1,PIMExport!P264))</f>
        <v>500</v>
      </c>
      <c r="Q266" s="47">
        <f>IFERROR(PIMExport!Q264*1,IFERROR(SUBSTITUTE(PIMExport!Q264,".",",")*1,PIMExport!Q264))</f>
        <v>0.25</v>
      </c>
      <c r="R266" s="47">
        <f>IFERROR(PIMExport!R264*1,IFERROR(SUBSTITUTE(PIMExport!R264,".",",")*1,PIMExport!R264))</f>
        <v>0.25</v>
      </c>
      <c r="S266" s="47">
        <f>IFERROR(PIMExport!S264*1,IFERROR(SUBSTITUTE(PIMExport!S264,".",",")*1,PIMExport!S264))</f>
        <v>0.25</v>
      </c>
      <c r="T266" s="47">
        <f>IFERROR(PIMExport!T264*1,IFERROR(SUBSTITUTE(PIMExport!T264,".",",")*1,PIMExport!T264))</f>
        <v>45</v>
      </c>
      <c r="U266" s="47">
        <f>IFERROR(PIMExport!U264*1,IFERROR(SUBSTITUTE(PIMExport!U264,".",",")*1,PIMExport!U264))</f>
        <v>0.21213000000000001</v>
      </c>
      <c r="V266" s="47">
        <f>IFERROR(PIMExport!V264*1,IFERROR(SUBSTITUTE(PIMExport!V264,".",",")*1,PIMExport!V264))</f>
        <v>0</v>
      </c>
      <c r="W266" s="47">
        <f>IFERROR(PIMExport!W264*1,IFERROR(SUBSTITUTE(PIMExport!W264,".",",")*1,PIMExport!W264))</f>
        <v>0</v>
      </c>
      <c r="X266" s="47">
        <f>IFERROR(PIMExport!X264*1,IFERROR(SUBSTITUTE(PIMExport!X264,".",",")*1,PIMExport!X264))</f>
        <v>0</v>
      </c>
      <c r="Y266" s="47">
        <f>IFERROR(PIMExport!Y264*1,IFERROR(SUBSTITUTE(PIMExport!Y264,".",",")*1,PIMExport!Y264))</f>
        <v>5000</v>
      </c>
      <c r="Z266" s="47">
        <f>IFERROR(PIMExport!Z264*1,IFERROR(SUBSTITUTE(PIMExport!Z264,".",",")*1,PIMExport!Z264))</f>
        <v>0</v>
      </c>
      <c r="AA266" s="47">
        <f>IFERROR(PIMExport!AA264*1,IFERROR(SUBSTITUTE(PIMExport!AA264,".",",")*1,PIMExport!AA264))</f>
        <v>0</v>
      </c>
      <c r="AB266" s="47">
        <f>IFERROR(PIMExport!AB264*1,IFERROR(SUBSTITUTE(PIMExport!AB264,".",",")*1,PIMExport!AB264))</f>
        <v>0</v>
      </c>
      <c r="AC266" s="47">
        <f>IFERROR(PIMExport!AC264*1,IFERROR(SUBSTITUTE(PIMExport!AC264,".",",")*1,PIMExport!AC264))</f>
        <v>0</v>
      </c>
      <c r="AD266" s="47">
        <f>IFERROR(PIMExport!AD264*1,IFERROR(SUBSTITUTE(PIMExport!AD264,".",",")*1,PIMExport!AD264))</f>
        <v>0</v>
      </c>
      <c r="AE266" s="47">
        <f>IFERROR(PIMExport!AE264*1,IFERROR(SUBSTITUTE(PIMExport!AE264,".",",")*1,PIMExport!AE264))</f>
        <v>3005</v>
      </c>
      <c r="AF266" s="47">
        <f>IFERROR(PIMExport!AF264*1,IFERROR(SUBSTITUTE(PIMExport!AF264,".",",")*1,PIMExport!AF264))</f>
        <v>3005</v>
      </c>
      <c r="AG266" s="47">
        <f>IFERROR(PIMExport!AG264*1,IFERROR(SUBSTITUTE(PIMExport!AG264,".",",")*1,PIMExport!AG264))</f>
        <v>117</v>
      </c>
      <c r="AH266" s="47">
        <f>IFERROR(PIMExport!AH264*1,IFERROR(SUBSTITUTE(PIMExport!AH264,".",",")*1,PIMExport!AH264))</f>
        <v>279</v>
      </c>
      <c r="AI266" s="47">
        <f>IFERROR(PIMExport!AI264*1,IFERROR(SUBSTITUTE(PIMExport!AI264,".",",")*1,PIMExport!AI264))</f>
        <v>279</v>
      </c>
      <c r="AJ266" s="47">
        <f>IFERROR(PIMExport!AJ264*1,IFERROR(SUBSTITUTE(PIMExport!AJ264,".",",")*1,PIMExport!AJ264))</f>
        <v>0</v>
      </c>
      <c r="AK266" s="47">
        <f>IFERROR(PIMExport!AK264*1,IFERROR(SUBSTITUTE(PIMExport!AK264,".",",")*1,PIMExport!AK264))</f>
        <v>0</v>
      </c>
      <c r="AL266" s="47">
        <f>IFERROR(PIMExport!AL264*1,IFERROR(SUBSTITUTE(PIMExport!AL264,".",",")*1,PIMExport!AL264))</f>
        <v>0.67</v>
      </c>
      <c r="AM266" s="47">
        <f>IFERROR(PIMExport!AM264*1,IFERROR(SUBSTITUTE(PIMExport!AM264,".",",")*1,PIMExport!AM264))</f>
        <v>8</v>
      </c>
      <c r="AN266" s="47">
        <f>IFERROR(PIMExport!AN264*1,IFERROR(SUBSTITUTE(PIMExport!AN264,".",",")*1,PIMExport!AN264))</f>
        <v>1</v>
      </c>
      <c r="AO266" s="47">
        <f>IFERROR(PIMExport!AO264*1,IFERROR(SUBSTITUTE(PIMExport!AO264,".",",")*1,PIMExport!AO264))</f>
        <v>41000</v>
      </c>
      <c r="AP266" s="47">
        <f>IFERROR(PIMExport!AP264*1,IFERROR(SUBSTITUTE(PIMExport!AP264,".",",")*1,PIMExport!AP264))</f>
        <v>0</v>
      </c>
      <c r="AQ266" s="47">
        <f>IFERROR(PIMExport!AQ264*1,IFERROR(SUBSTITUTE(PIMExport!AQ264,".",",")*1,PIMExport!AQ264))</f>
        <v>0</v>
      </c>
      <c r="AR266" s="47">
        <f>IFERROR(PIMExport!AR264*1,IFERROR(SUBSTITUTE(PIMExport!AR264,".",",")*1,PIMExport!AR264))</f>
        <v>0</v>
      </c>
      <c r="AS266" s="47">
        <f>IFERROR(PIMExport!AS264*1,IFERROR(SUBSTITUTE(PIMExport!AS264,".",",")*1,PIMExport!AS264))</f>
        <v>0</v>
      </c>
      <c r="AT266" s="47">
        <f>IFERROR(PIMExport!AT264*1,IFERROR(SUBSTITUTE(PIMExport!AT264,".",",")*1,PIMExport!AT264))</f>
        <v>0</v>
      </c>
      <c r="AU266" s="47">
        <f>IFERROR(PIMExport!AU264*1,IFERROR(SUBSTITUTE(PIMExport!AU264,".",",")*1,PIMExport!AU264))</f>
        <v>0</v>
      </c>
      <c r="AV266" s="47">
        <f>IFERROR(PIMExport!AV264*1,IFERROR(SUBSTITUTE(PIMExport!AV264,".",",")*1,PIMExport!AV264))</f>
        <v>0</v>
      </c>
      <c r="AW266" s="47">
        <f>IFERROR(PIMExport!AW264*1,IFERROR(SUBSTITUTE(PIMExport!AW264,".",",")*1,PIMExport!AW264))</f>
        <v>0</v>
      </c>
      <c r="AX266" s="47">
        <f>IFERROR(PIMExport!AX264*1,IFERROR(SUBSTITUTE(PIMExport!AX264,".",",")*1,PIMExport!AX264))</f>
        <v>0</v>
      </c>
      <c r="AY266" s="47">
        <f>IFERROR(PIMExport!AY264*1,IFERROR(SUBSTITUTE(PIMExport!AY264,".",",")*1,PIMExport!AY264))</f>
        <v>0</v>
      </c>
      <c r="AZ266" s="47">
        <f>IFERROR(PIMExport!AZ264*1,IFERROR(SUBSTITUTE(PIMExport!AZ264,".",",")*1,PIMExport!AZ264))</f>
        <v>18600</v>
      </c>
      <c r="BA266" s="47">
        <f>IFERROR(PIMExport!BA264*1,IFERROR(SUBSTITUTE(PIMExport!BA264,".",",")*1,PIMExport!BA264))</f>
        <v>0</v>
      </c>
      <c r="BB266" s="47">
        <f>IFERROR(PIMExport!BB264*1,IFERROR(SUBSTITUTE(PIMExport!BB264,".",",")*1,PIMExport!BB264))</f>
        <v>0</v>
      </c>
      <c r="BC266" s="47">
        <f>IFERROR(PIMExport!BC264*1,IFERROR(SUBSTITUTE(PIMExport!BC264,".",",")*1,PIMExport!BC264))</f>
        <v>0</v>
      </c>
      <c r="BD266" s="47">
        <f>IFERROR(PIMExport!BD264*1,IFERROR(SUBSTITUTE(PIMExport!BD264,".",",")*1,PIMExport!BD264))</f>
        <v>0</v>
      </c>
      <c r="BE266" s="47">
        <f>IFERROR(PIMExport!BE264*1,IFERROR(SUBSTITUTE(PIMExport!BE264,".",",")*1,PIMExport!BE264))</f>
        <v>0</v>
      </c>
      <c r="BF266" s="47">
        <f>IFERROR(PIMExport!BF264*1,IFERROR(SUBSTITUTE(PIMExport!BF264,".",",")*1,PIMExport!BF264))</f>
        <v>88</v>
      </c>
      <c r="BG266" s="47">
        <f>IFERROR(PIMExport!BG264*1,IFERROR(SUBSTITUTE(PIMExport!BG264,".",",")*1,PIMExport!BG264))</f>
        <v>308</v>
      </c>
      <c r="BH266" s="47">
        <f>IFERROR(PIMExport!BH264*1,IFERROR(SUBSTITUTE(PIMExport!BH264,".",",")*1,PIMExport!BH264))</f>
        <v>0</v>
      </c>
      <c r="BI266" s="47">
        <f>IFERROR(PIMExport!BI264*1,IFERROR(SUBSTITUTE(PIMExport!BI264,".",",")*1,PIMExport!BI264))</f>
        <v>0</v>
      </c>
      <c r="BJ266" s="47">
        <f>IFERROR(PIMExport!BJ264*1,IFERROR(SUBSTITUTE(PIMExport!BJ264,".",",")*1,PIMExport!BJ264))</f>
        <v>0</v>
      </c>
      <c r="BK266" s="47">
        <f>IFERROR(PIMExport!BK264*1,IFERROR(SUBSTITUTE(PIMExport!BK264,".",",")*1,PIMExport!BK264))</f>
        <v>0</v>
      </c>
      <c r="BL266" s="47">
        <f>IFERROR(PIMExport!BL264*1,IFERROR(SUBSTITUTE(PIMExport!BL264,".",",")*1,PIMExport!BL264))</f>
        <v>0</v>
      </c>
      <c r="BM266" s="47">
        <f>IFERROR(PIMExport!BM264*1,IFERROR(SUBSTITUTE(PIMExport!BM264,".",",")*1,PIMExport!BM264))</f>
        <v>0</v>
      </c>
      <c r="BN266" s="47">
        <f>IFERROR(PIMExport!BN264*1,IFERROR(SUBSTITUTE(PIMExport!BN264,".",",")*1,PIMExport!BN264))</f>
        <v>0</v>
      </c>
      <c r="BO266" s="47">
        <f>IFERROR(PIMExport!BO264*1,IFERROR(SUBSTITUTE(PIMExport!BO264,".",",")*1,PIMExport!BO264))</f>
        <v>0</v>
      </c>
      <c r="BP266" s="47">
        <f>IFERROR(PIMExport!BP264*1,IFERROR(SUBSTITUTE(PIMExport!BP264,".",",")*1,PIMExport!BP264))</f>
        <v>0</v>
      </c>
      <c r="BQ266" s="47">
        <f>IFERROR(PIMExport!BQ264*1,IFERROR(SUBSTITUTE(PIMExport!BQ264,".",",")*1,PIMExport!BQ264))</f>
        <v>0</v>
      </c>
      <c r="BR266" s="47">
        <f>IFERROR(PIMExport!BR264*1,IFERROR(SUBSTITUTE(PIMExport!BR264,".",",")*1,PIMExport!BR264))</f>
        <v>0</v>
      </c>
      <c r="BS266" s="47">
        <f>IFERROR(PIMExport!BS264*1,IFERROR(SUBSTITUTE(PIMExport!BS264,".",",")*1,PIMExport!BS264))</f>
        <v>0</v>
      </c>
      <c r="BT266" s="47">
        <f>IFERROR(PIMExport!BT264*1,IFERROR(SUBSTITUTE(PIMExport!BT264,".",",")*1,PIMExport!BT264))</f>
        <v>0</v>
      </c>
      <c r="BU266" s="47">
        <f>IFERROR(PIMExport!BU264*1,IFERROR(SUBSTITUTE(PIMExport!BU264,".",",")*1,PIMExport!BU264))</f>
        <v>0</v>
      </c>
      <c r="BV266" s="47">
        <f>IFERROR(PIMExport!BV264*1,IFERROR(SUBSTITUTE(PIMExport!BV264,".",",")*1,PIMExport!BV264))</f>
        <v>0</v>
      </c>
      <c r="BW266" s="47">
        <f>IFERROR(PIMExport!BW264*1,IFERROR(SUBSTITUTE(PIMExport!BW264,".",",")*1,PIMExport!BW264))</f>
        <v>0</v>
      </c>
      <c r="BX266" s="47">
        <f>IFERROR(PIMExport!BX264*1,IFERROR(SUBSTITUTE(PIMExport!BX264,".",",")*1,PIMExport!BX264))</f>
        <v>0</v>
      </c>
      <c r="BY266" s="47">
        <f>IFERROR(PIMExport!BY264*1,IFERROR(SUBSTITUTE(PIMExport!BY264,".",",")*1,PIMExport!BY264))</f>
        <v>0</v>
      </c>
      <c r="BZ266" s="47">
        <f>IFERROR(PIMExport!BZ264*1,IFERROR(SUBSTITUTE(PIMExport!BZ264,".",",")*1,PIMExport!BZ264))</f>
        <v>0</v>
      </c>
      <c r="CA266" s="47">
        <f>IFERROR(PIMExport!CA264*1,IFERROR(SUBSTITUTE(PIMExport!CA264,".",",")*1,PIMExport!CA264))</f>
        <v>0</v>
      </c>
      <c r="CB266" s="47">
        <f>IFERROR(PIMExport!CB264*1,IFERROR(SUBSTITUTE(PIMExport!CB264,".",",")*1,PIMExport!CB264))</f>
        <v>0</v>
      </c>
      <c r="CC266" s="47">
        <f>IFERROR(PIMExport!CC264*1,IFERROR(SUBSTITUTE(PIMExport!CC264,".",",")*1,PIMExport!CC264))</f>
        <v>0</v>
      </c>
      <c r="CD266" s="47">
        <f>IFERROR(PIMExport!CD264*1,IFERROR(SUBSTITUTE(PIMExport!CD264,".",",")*1,PIMExport!CD264))</f>
        <v>0</v>
      </c>
      <c r="CE266" s="47">
        <f>IFERROR(PIMExport!CE264*1,IFERROR(SUBSTITUTE(PIMExport!CE264,".",",")*1,PIMExport!CE264))</f>
        <v>0</v>
      </c>
      <c r="CF266" s="47">
        <f>IFERROR(PIMExport!CF264*1,IFERROR(SUBSTITUTE(PIMExport!CF264,".",",")*1,PIMExport!CF264))</f>
        <v>0</v>
      </c>
      <c r="CG266" s="47">
        <f>IFERROR(PIMExport!CG264*1,IFERROR(SUBSTITUTE(PIMExport!CG264,".",",")*1,PIMExport!CG264))</f>
        <v>0</v>
      </c>
      <c r="CH266" s="47">
        <f>IFERROR(PIMExport!CH264*1,IFERROR(SUBSTITUTE(PIMExport!CH264,".",",")*1,PIMExport!CH264))</f>
        <v>0</v>
      </c>
      <c r="CI266" s="47">
        <f>IFERROR(PIMExport!CI264*1,IFERROR(SUBSTITUTE(PIMExport!CI264,".",",")*1,PIMExport!CI264))</f>
        <v>0</v>
      </c>
      <c r="CJ266" s="47">
        <f>IFERROR(PIMExport!CJ264*1,IFERROR(SUBSTITUTE(PIMExport!CJ264,".",",")*1,PIMExport!CJ264))</f>
        <v>0</v>
      </c>
      <c r="CK266" s="47">
        <f>IFERROR(PIMExport!CK264*1,IFERROR(SUBSTITUTE(PIMExport!CK264,".",",")*1,PIMExport!CK264))</f>
        <v>0</v>
      </c>
      <c r="CL266" s="47">
        <f>IFERROR(PIMExport!CL264*1,IFERROR(SUBSTITUTE(PIMExport!CL264,".",",")*1,PIMExport!CL264))</f>
        <v>0</v>
      </c>
      <c r="CM266" s="47">
        <f>IFERROR(PIMExport!CM264*1,IFERROR(SUBSTITUTE(PIMExport!CM264,".",",")*1,PIMExport!CM264))</f>
        <v>0</v>
      </c>
      <c r="CN266" s="47">
        <f>IFERROR(PIMExport!CN264*1,IFERROR(SUBSTITUTE(PIMExport!CN264,".",",")*1,PIMExport!CN264))</f>
        <v>0</v>
      </c>
      <c r="CO266" s="47">
        <f>IFERROR(PIMExport!CO264*1,IFERROR(SUBSTITUTE(PIMExport!CO264,".",",")*1,PIMExport!CO264))</f>
        <v>0</v>
      </c>
      <c r="CP266" s="47">
        <f>IFERROR(PIMExport!CP264*1,IFERROR(SUBSTITUTE(PIMExport!CP264,".",",")*1,PIMExport!CP264))</f>
        <v>0</v>
      </c>
      <c r="CQ266" s="47">
        <f>IFERROR(PIMExport!CQ264*1,IFERROR(SUBSTITUTE(PIMExport!CQ264,".",",")*1,PIMExport!CQ264))</f>
        <v>0</v>
      </c>
      <c r="CR266" s="47">
        <f>IFERROR(PIMExport!CR264*1,IFERROR(SUBSTITUTE(PIMExport!CR264,".",",")*1,PIMExport!CR264))</f>
        <v>0</v>
      </c>
      <c r="CS266" s="47">
        <f>IFERROR(PIMExport!CS264*1,IFERROR(SUBSTITUTE(PIMExport!CS264,".",",")*1,PIMExport!CS264))</f>
        <v>0</v>
      </c>
      <c r="CT266" s="47">
        <f>IFERROR(PIMExport!CT264*1,IFERROR(SUBSTITUTE(PIMExport!CT264,".",",")*1,PIMExport!CT264))</f>
        <v>0</v>
      </c>
      <c r="CU266" s="47">
        <f>IFERROR(PIMExport!CU264*1,IFERROR(SUBSTITUTE(PIMExport!CU264,".",",")*1,PIMExport!CU264))</f>
        <v>10</v>
      </c>
      <c r="CV266" s="47">
        <f>IFERROR(PIMExport!CV264*1,IFERROR(SUBSTITUTE(PIMExport!CV264,".",",")*1,PIMExport!CV264))</f>
        <v>20600</v>
      </c>
      <c r="CW266" s="47">
        <f>IFERROR(PIMExport!CW264*1,IFERROR(SUBSTITUTE(PIMExport!CW264,".",",")*1,PIMExport!CW264))</f>
        <v>2.5000000000000001E-4</v>
      </c>
      <c r="CX266" s="47">
        <f>IFERROR(PIMExport!CX264*1,IFERROR(SUBSTITUTE(PIMExport!CX264,".",",")*1,PIMExport!CX264))</f>
        <v>0</v>
      </c>
      <c r="CY266" s="47">
        <f>IFERROR(PIMExport!CY264*1,IFERROR(SUBSTITUTE(PIMExport!CY264,".",",")*1,PIMExport!CY264))</f>
        <v>0</v>
      </c>
      <c r="CZ266" s="47">
        <f>IFERROR(PIMExport!CZ264*1,IFERROR(SUBSTITUTE(PIMExport!CZ264,".",",")*1,PIMExport!CZ264))</f>
        <v>18600</v>
      </c>
      <c r="DA266" s="47">
        <f>IFERROR(PIMExport!DA264*1,IFERROR(SUBSTITUTE(PIMExport!DA264,".",",")*1,PIMExport!DA264))</f>
        <v>500</v>
      </c>
      <c r="DB266" s="47">
        <f>IFERROR(PIMExport!DB264*1,IFERROR(SUBSTITUTE(PIMExport!DB264,".",",")*1,PIMExport!DB264))</f>
        <v>267</v>
      </c>
      <c r="DC266" s="47">
        <f>IFERROR(PIMExport!DC264*1,IFERROR(SUBSTITUTE(PIMExport!DC264,".",",")*1,PIMExport!DC264))</f>
        <v>23.35</v>
      </c>
      <c r="DD266" s="47">
        <f>IFERROR(PIMExport!DD264*1,IFERROR(SUBSTITUTE(PIMExport!DD264,".",",")*1,PIMExport!DD264))</f>
        <v>0</v>
      </c>
      <c r="DE266" s="47">
        <f>IFERROR(PIMExport!DE264*1,IFERROR(SUBSTITUTE(PIMExport!DE264,".",",")*1,PIMExport!DE264))</f>
        <v>0</v>
      </c>
      <c r="DF266" s="47">
        <f>IFERROR(PIMExport!DF264*1,IFERROR(SUBSTITUTE(PIMExport!DF264,".",",")*1,PIMExport!DF264))</f>
        <v>0</v>
      </c>
      <c r="DG266" s="47">
        <f>IFERROR(PIMExport!DG264*1,IFERROR(SUBSTITUTE(PIMExport!DG264,".",",")*1,PIMExport!DG264))</f>
        <v>0</v>
      </c>
      <c r="DH266" s="47" t="str">
        <f>IFERROR(PIMExport!DH264*1,IFERROR(SUBSTITUTE(PIMExport!DH264,".",",")*1,PIMExport!DH264))</f>
        <v>Equal to or better than 0.100 mm</v>
      </c>
      <c r="DI266" s="47">
        <f>IFERROR(PIMExport!DI264*1,IFERROR(SUBSTITUTE(PIMExport!DI264,".",",")*1,PIMExport!DI264))</f>
        <v>0</v>
      </c>
      <c r="DJ266" s="47" t="str">
        <f>IFERROR(PIMExport!DJ264*1,IFERROR(SUBSTITUTE(PIMExport!DJ264,".",",")*1,PIMExport!DJ264))</f>
        <v>108 x 100 mm</v>
      </c>
      <c r="DK266" s="47" t="str">
        <f>IFERROR(PIMExport!DK264*1,IFERROR(SUBSTITUTE(PIMExport!DK264,".",",")*1,PIMExport!DK264))</f>
        <v>25 mm</v>
      </c>
      <c r="DL266" s="47">
        <f>IFERROR(PIMExport!DL264*1,IFERROR(SUBSTITUTE(PIMExport!DL264,".",",")*1,PIMExport!DL264))</f>
        <v>306</v>
      </c>
      <c r="DM266" s="47">
        <f>IFERROR(PIMExport!DM264*1,IFERROR(SUBSTITUTE(PIMExport!DM264,".",",")*1,PIMExport!DM264))</f>
        <v>6308</v>
      </c>
      <c r="DN266" s="47">
        <f>IFERROR(PIMExport!DN264*1,IFERROR(SUBSTITUTE(PIMExport!DN264,".",",")*1,PIMExport!DN264))</f>
        <v>0</v>
      </c>
      <c r="DO266" s="47">
        <f>IFERROR(PIMExport!DO264*1,IFERROR(SUBSTITUTE(PIMExport!DO264,".",",")*1,PIMExport!DO264))</f>
        <v>0</v>
      </c>
    </row>
    <row r="267" spans="1:119">
      <c r="A267" s="47" t="str">
        <f>IFERROR(PIMExport!A265*1,IFERROR(SUBSTITUTE(PIMExport!A265,".",",")*1,PIMExport!A265))</f>
        <v>MG10S25N_D</v>
      </c>
      <c r="B267" s="47" t="str">
        <f>IFERROR(PIMExport!B265*1,IFERROR(SUBSTITUTE(PIMExport!B265,".",",")*1,PIMExport!B265))</f>
        <v>BallScrew</v>
      </c>
      <c r="C267" s="47" t="str">
        <f>IFERROR(PIMExport!C265*1,IFERROR(SUBSTITUTE(PIMExport!C265,".",",")*1,PIMExport!C265))</f>
        <v>Prism Guide</v>
      </c>
      <c r="D267" s="47">
        <f>IFERROR(PIMExport!D265*1,IFERROR(SUBSTITUTE(PIMExport!D265,".",",")*1,PIMExport!D265))</f>
        <v>4208</v>
      </c>
      <c r="E267" s="47">
        <f>IFERROR(PIMExport!E265*1,IFERROR(SUBSTITUTE(PIMExport!E265,".",",")*1,PIMExport!E265))</f>
        <v>3.5</v>
      </c>
      <c r="F267" s="47">
        <f>IFERROR(PIMExport!F265*1,IFERROR(SUBSTITUTE(PIMExport!F265,".",",")*1,PIMExport!F265))</f>
        <v>4.42</v>
      </c>
      <c r="G267" s="47">
        <f>IFERROR(PIMExport!G265*1,IFERROR(SUBSTITUTE(PIMExport!G265,".",",")*1,PIMExport!G265))</f>
        <v>12.87</v>
      </c>
      <c r="H267" s="47">
        <f>IFERROR(PIMExport!H265*1,IFERROR(SUBSTITUTE(PIMExport!H265,".",",")*1,PIMExport!H265))</f>
        <v>1.42</v>
      </c>
      <c r="I267" s="47">
        <f>IFERROR(PIMExport!I265*1,IFERROR(SUBSTITUTE(PIMExport!I265,".",",")*1,PIMExport!I265))</f>
        <v>186</v>
      </c>
      <c r="J267" s="47">
        <f>IFERROR(PIMExport!J265*1,IFERROR(SUBSTITUTE(PIMExport!J265,".",",")*1,PIMExport!J265))</f>
        <v>78</v>
      </c>
      <c r="K267" s="47">
        <f>IFERROR(PIMExport!K265*1,IFERROR(SUBSTITUTE(PIMExport!K265,".",",")*1,PIMExport!K265))</f>
        <v>69</v>
      </c>
      <c r="L267" s="47">
        <f>IFERROR(PIMExport!L265*1,IFERROR(SUBSTITUTE(PIMExport!L265,".",",")*1,PIMExport!L265))</f>
        <v>1.63E-4</v>
      </c>
      <c r="M267" s="47">
        <f>IFERROR(PIMExport!M265*1,IFERROR(SUBSTITUTE(PIMExport!M265,".",",")*1,PIMExport!M265))</f>
        <v>0.9</v>
      </c>
      <c r="N267" s="47">
        <f>IFERROR(PIMExport!N265*1,IFERROR(SUBSTITUTE(PIMExport!N265,".",",")*1,PIMExport!N265))</f>
        <v>99999</v>
      </c>
      <c r="O267" s="47">
        <f>IFERROR(PIMExport!O265*1,IFERROR(SUBSTITUTE(PIMExport!O265,".",",")*1,PIMExport!O265))</f>
        <v>99999</v>
      </c>
      <c r="P267" s="47">
        <f>IFERROR(PIMExport!P265*1,IFERROR(SUBSTITUTE(PIMExport!P265,".",",")*1,PIMExport!P265))</f>
        <v>500</v>
      </c>
      <c r="Q267" s="47">
        <f>IFERROR(PIMExport!Q265*1,IFERROR(SUBSTITUTE(PIMExport!Q265,".",",")*1,PIMExport!Q265))</f>
        <v>0.85</v>
      </c>
      <c r="R267" s="47">
        <f>IFERROR(PIMExport!R265*1,IFERROR(SUBSTITUTE(PIMExport!R265,".",",")*1,PIMExport!R265))</f>
        <v>0.85</v>
      </c>
      <c r="S267" s="47">
        <f>IFERROR(PIMExport!S265*1,IFERROR(SUBSTITUTE(PIMExport!S265,".",",")*1,PIMExport!S265))</f>
        <v>0.85</v>
      </c>
      <c r="T267" s="47">
        <f>IFERROR(PIMExport!T265*1,IFERROR(SUBSTITUTE(PIMExport!T265,".",",")*1,PIMExport!T265))</f>
        <v>45</v>
      </c>
      <c r="U267" s="47">
        <f>IFERROR(PIMExport!U265*1,IFERROR(SUBSTITUTE(PIMExport!U265,".",",")*1,PIMExport!U265))</f>
        <v>0.21213000000000001</v>
      </c>
      <c r="V267" s="47">
        <f>IFERROR(PIMExport!V265*1,IFERROR(SUBSTITUTE(PIMExport!V265,".",",")*1,PIMExport!V265))</f>
        <v>0</v>
      </c>
      <c r="W267" s="47">
        <f>IFERROR(PIMExport!W265*1,IFERROR(SUBSTITUTE(PIMExport!W265,".",",")*1,PIMExport!W265))</f>
        <v>0</v>
      </c>
      <c r="X267" s="47">
        <f>IFERROR(PIMExport!X265*1,IFERROR(SUBSTITUTE(PIMExport!X265,".",",")*1,PIMExport!X265))</f>
        <v>0</v>
      </c>
      <c r="Y267" s="47">
        <f>IFERROR(PIMExport!Y265*1,IFERROR(SUBSTITUTE(PIMExport!Y265,".",",")*1,PIMExport!Y265))</f>
        <v>5000</v>
      </c>
      <c r="Z267" s="47">
        <f>IFERROR(PIMExport!Z265*1,IFERROR(SUBSTITUTE(PIMExport!Z265,".",",")*1,PIMExport!Z265))</f>
        <v>0</v>
      </c>
      <c r="AA267" s="47">
        <f>IFERROR(PIMExport!AA265*1,IFERROR(SUBSTITUTE(PIMExport!AA265,".",",")*1,PIMExport!AA265))</f>
        <v>0</v>
      </c>
      <c r="AB267" s="47">
        <f>IFERROR(PIMExport!AB265*1,IFERROR(SUBSTITUTE(PIMExport!AB265,".",",")*1,PIMExport!AB265))</f>
        <v>0</v>
      </c>
      <c r="AC267" s="47">
        <f>IFERROR(PIMExport!AC265*1,IFERROR(SUBSTITUTE(PIMExport!AC265,".",",")*1,PIMExport!AC265))</f>
        <v>0</v>
      </c>
      <c r="AD267" s="47">
        <f>IFERROR(PIMExport!AD265*1,IFERROR(SUBSTITUTE(PIMExport!AD265,".",",")*1,PIMExport!AD265))</f>
        <v>0</v>
      </c>
      <c r="AE267" s="47">
        <f>IFERROR(PIMExport!AE265*1,IFERROR(SUBSTITUTE(PIMExport!AE265,".",",")*1,PIMExport!AE265))</f>
        <v>3005</v>
      </c>
      <c r="AF267" s="47">
        <f>IFERROR(PIMExport!AF265*1,IFERROR(SUBSTITUTE(PIMExport!AF265,".",",")*1,PIMExport!AF265))</f>
        <v>3005</v>
      </c>
      <c r="AG267" s="47">
        <f>IFERROR(PIMExport!AG265*1,IFERROR(SUBSTITUTE(PIMExport!AG265,".",",")*1,PIMExport!AG265))</f>
        <v>117</v>
      </c>
      <c r="AH267" s="47">
        <f>IFERROR(PIMExport!AH265*1,IFERROR(SUBSTITUTE(PIMExport!AH265,".",",")*1,PIMExport!AH265))</f>
        <v>279</v>
      </c>
      <c r="AI267" s="47">
        <f>IFERROR(PIMExport!AI265*1,IFERROR(SUBSTITUTE(PIMExport!AI265,".",",")*1,PIMExport!AI265))</f>
        <v>279</v>
      </c>
      <c r="AJ267" s="47">
        <f>IFERROR(PIMExport!AJ265*1,IFERROR(SUBSTITUTE(PIMExport!AJ265,".",",")*1,PIMExport!AJ265))</f>
        <v>0</v>
      </c>
      <c r="AK267" s="47">
        <f>IFERROR(PIMExport!AK265*1,IFERROR(SUBSTITUTE(PIMExport!AK265,".",",")*1,PIMExport!AK265))</f>
        <v>0</v>
      </c>
      <c r="AL267" s="47">
        <f>IFERROR(PIMExport!AL265*1,IFERROR(SUBSTITUTE(PIMExport!AL265,".",",")*1,PIMExport!AL265))</f>
        <v>1.67</v>
      </c>
      <c r="AM267" s="47">
        <f>IFERROR(PIMExport!AM265*1,IFERROR(SUBSTITUTE(PIMExport!AM265,".",",")*1,PIMExport!AM265))</f>
        <v>8</v>
      </c>
      <c r="AN267" s="47">
        <f>IFERROR(PIMExport!AN265*1,IFERROR(SUBSTITUTE(PIMExport!AN265,".",",")*1,PIMExport!AN265))</f>
        <v>1</v>
      </c>
      <c r="AO267" s="47">
        <f>IFERROR(PIMExport!AO265*1,IFERROR(SUBSTITUTE(PIMExport!AO265,".",",")*1,PIMExport!AO265))</f>
        <v>41000</v>
      </c>
      <c r="AP267" s="47">
        <f>IFERROR(PIMExport!AP265*1,IFERROR(SUBSTITUTE(PIMExport!AP265,".",",")*1,PIMExport!AP265))</f>
        <v>0</v>
      </c>
      <c r="AQ267" s="47">
        <f>IFERROR(PIMExport!AQ265*1,IFERROR(SUBSTITUTE(PIMExport!AQ265,".",",")*1,PIMExport!AQ265))</f>
        <v>0</v>
      </c>
      <c r="AR267" s="47">
        <f>IFERROR(PIMExport!AR265*1,IFERROR(SUBSTITUTE(PIMExport!AR265,".",",")*1,PIMExport!AR265))</f>
        <v>0</v>
      </c>
      <c r="AS267" s="47">
        <f>IFERROR(PIMExport!AS265*1,IFERROR(SUBSTITUTE(PIMExport!AS265,".",",")*1,PIMExport!AS265))</f>
        <v>0</v>
      </c>
      <c r="AT267" s="47">
        <f>IFERROR(PIMExport!AT265*1,IFERROR(SUBSTITUTE(PIMExport!AT265,".",",")*1,PIMExport!AT265))</f>
        <v>0</v>
      </c>
      <c r="AU267" s="47">
        <f>IFERROR(PIMExport!AU265*1,IFERROR(SUBSTITUTE(PIMExport!AU265,".",",")*1,PIMExport!AU265))</f>
        <v>0</v>
      </c>
      <c r="AV267" s="47">
        <f>IFERROR(PIMExport!AV265*1,IFERROR(SUBSTITUTE(PIMExport!AV265,".",",")*1,PIMExport!AV265))</f>
        <v>0</v>
      </c>
      <c r="AW267" s="47">
        <f>IFERROR(PIMExport!AW265*1,IFERROR(SUBSTITUTE(PIMExport!AW265,".",",")*1,PIMExport!AW265))</f>
        <v>0</v>
      </c>
      <c r="AX267" s="47">
        <f>IFERROR(PIMExport!AX265*1,IFERROR(SUBSTITUTE(PIMExport!AX265,".",",")*1,PIMExport!AX265))</f>
        <v>0</v>
      </c>
      <c r="AY267" s="47">
        <f>IFERROR(PIMExport!AY265*1,IFERROR(SUBSTITUTE(PIMExport!AY265,".",",")*1,PIMExport!AY265))</f>
        <v>0</v>
      </c>
      <c r="AZ267" s="47">
        <f>IFERROR(PIMExport!AZ265*1,IFERROR(SUBSTITUTE(PIMExport!AZ265,".",",")*1,PIMExport!AZ265))</f>
        <v>18600</v>
      </c>
      <c r="BA267" s="47">
        <f>IFERROR(PIMExport!BA265*1,IFERROR(SUBSTITUTE(PIMExport!BA265,".",",")*1,PIMExport!BA265))</f>
        <v>0</v>
      </c>
      <c r="BB267" s="47">
        <f>IFERROR(PIMExport!BB265*1,IFERROR(SUBSTITUTE(PIMExport!BB265,".",",")*1,PIMExport!BB265))</f>
        <v>0</v>
      </c>
      <c r="BC267" s="47">
        <f>IFERROR(PIMExport!BC265*1,IFERROR(SUBSTITUTE(PIMExport!BC265,".",",")*1,PIMExport!BC265))</f>
        <v>0</v>
      </c>
      <c r="BD267" s="47">
        <f>IFERROR(PIMExport!BD265*1,IFERROR(SUBSTITUTE(PIMExport!BD265,".",",")*1,PIMExport!BD265))</f>
        <v>0</v>
      </c>
      <c r="BE267" s="47">
        <f>IFERROR(PIMExport!BE265*1,IFERROR(SUBSTITUTE(PIMExport!BE265,".",",")*1,PIMExport!BE265))</f>
        <v>0</v>
      </c>
      <c r="BF267" s="47">
        <f>IFERROR(PIMExport!BF265*1,IFERROR(SUBSTITUTE(PIMExport!BF265,".",",")*1,PIMExport!BF265))</f>
        <v>88</v>
      </c>
      <c r="BG267" s="47">
        <f>IFERROR(PIMExport!BG265*1,IFERROR(SUBSTITUTE(PIMExport!BG265,".",",")*1,PIMExport!BG265))</f>
        <v>478</v>
      </c>
      <c r="BH267" s="47">
        <f>IFERROR(PIMExport!BH265*1,IFERROR(SUBSTITUTE(PIMExport!BH265,".",",")*1,PIMExport!BH265))</f>
        <v>0</v>
      </c>
      <c r="BI267" s="47">
        <f>IFERROR(PIMExport!BI265*1,IFERROR(SUBSTITUTE(PIMExport!BI265,".",",")*1,PIMExport!BI265))</f>
        <v>0</v>
      </c>
      <c r="BJ267" s="47">
        <f>IFERROR(PIMExport!BJ265*1,IFERROR(SUBSTITUTE(PIMExport!BJ265,".",",")*1,PIMExport!BJ265))</f>
        <v>0</v>
      </c>
      <c r="BK267" s="47">
        <f>IFERROR(PIMExport!BK265*1,IFERROR(SUBSTITUTE(PIMExport!BK265,".",",")*1,PIMExport!BK265))</f>
        <v>0</v>
      </c>
      <c r="BL267" s="47">
        <f>IFERROR(PIMExport!BL265*1,IFERROR(SUBSTITUTE(PIMExport!BL265,".",",")*1,PIMExport!BL265))</f>
        <v>0</v>
      </c>
      <c r="BM267" s="47">
        <f>IFERROR(PIMExport!BM265*1,IFERROR(SUBSTITUTE(PIMExport!BM265,".",",")*1,PIMExport!BM265))</f>
        <v>0</v>
      </c>
      <c r="BN267" s="47">
        <f>IFERROR(PIMExport!BN265*1,IFERROR(SUBSTITUTE(PIMExport!BN265,".",",")*1,PIMExport!BN265))</f>
        <v>0</v>
      </c>
      <c r="BO267" s="47">
        <f>IFERROR(PIMExport!BO265*1,IFERROR(SUBSTITUTE(PIMExport!BO265,".",",")*1,PIMExport!BO265))</f>
        <v>0</v>
      </c>
      <c r="BP267" s="47">
        <f>IFERROR(PIMExport!BP265*1,IFERROR(SUBSTITUTE(PIMExport!BP265,".",",")*1,PIMExport!BP265))</f>
        <v>0</v>
      </c>
      <c r="BQ267" s="47">
        <f>IFERROR(PIMExport!BQ265*1,IFERROR(SUBSTITUTE(PIMExport!BQ265,".",",")*1,PIMExport!BQ265))</f>
        <v>0</v>
      </c>
      <c r="BR267" s="47">
        <f>IFERROR(PIMExport!BR265*1,IFERROR(SUBSTITUTE(PIMExport!BR265,".",",")*1,PIMExport!BR265))</f>
        <v>0</v>
      </c>
      <c r="BS267" s="47">
        <f>IFERROR(PIMExport!BS265*1,IFERROR(SUBSTITUTE(PIMExport!BS265,".",",")*1,PIMExport!BS265))</f>
        <v>0</v>
      </c>
      <c r="BT267" s="47">
        <f>IFERROR(PIMExport!BT265*1,IFERROR(SUBSTITUTE(PIMExport!BT265,".",",")*1,PIMExport!BT265))</f>
        <v>0</v>
      </c>
      <c r="BU267" s="47">
        <f>IFERROR(PIMExport!BU265*1,IFERROR(SUBSTITUTE(PIMExport!BU265,".",",")*1,PIMExport!BU265))</f>
        <v>0</v>
      </c>
      <c r="BV267" s="47">
        <f>IFERROR(PIMExport!BV265*1,IFERROR(SUBSTITUTE(PIMExport!BV265,".",",")*1,PIMExport!BV265))</f>
        <v>0</v>
      </c>
      <c r="BW267" s="47">
        <f>IFERROR(PIMExport!BW265*1,IFERROR(SUBSTITUTE(PIMExport!BW265,".",",")*1,PIMExport!BW265))</f>
        <v>0</v>
      </c>
      <c r="BX267" s="47">
        <f>IFERROR(PIMExport!BX265*1,IFERROR(SUBSTITUTE(PIMExport!BX265,".",",")*1,PIMExport!BX265))</f>
        <v>0</v>
      </c>
      <c r="BY267" s="47">
        <f>IFERROR(PIMExport!BY265*1,IFERROR(SUBSTITUTE(PIMExport!BY265,".",",")*1,PIMExport!BY265))</f>
        <v>0</v>
      </c>
      <c r="BZ267" s="47">
        <f>IFERROR(PIMExport!BZ265*1,IFERROR(SUBSTITUTE(PIMExport!BZ265,".",",")*1,PIMExport!BZ265))</f>
        <v>0</v>
      </c>
      <c r="CA267" s="47">
        <f>IFERROR(PIMExport!CA265*1,IFERROR(SUBSTITUTE(PIMExport!CA265,".",",")*1,PIMExport!CA265))</f>
        <v>0</v>
      </c>
      <c r="CB267" s="47">
        <f>IFERROR(PIMExport!CB265*1,IFERROR(SUBSTITUTE(PIMExport!CB265,".",",")*1,PIMExport!CB265))</f>
        <v>0</v>
      </c>
      <c r="CC267" s="47">
        <f>IFERROR(PIMExport!CC265*1,IFERROR(SUBSTITUTE(PIMExport!CC265,".",",")*1,PIMExport!CC265))</f>
        <v>0</v>
      </c>
      <c r="CD267" s="47">
        <f>IFERROR(PIMExport!CD265*1,IFERROR(SUBSTITUTE(PIMExport!CD265,".",",")*1,PIMExport!CD265))</f>
        <v>0</v>
      </c>
      <c r="CE267" s="47">
        <f>IFERROR(PIMExport!CE265*1,IFERROR(SUBSTITUTE(PIMExport!CE265,".",",")*1,PIMExport!CE265))</f>
        <v>0</v>
      </c>
      <c r="CF267" s="47">
        <f>IFERROR(PIMExport!CF265*1,IFERROR(SUBSTITUTE(PIMExport!CF265,".",",")*1,PIMExport!CF265))</f>
        <v>0</v>
      </c>
      <c r="CG267" s="47">
        <f>IFERROR(PIMExport!CG265*1,IFERROR(SUBSTITUTE(PIMExport!CG265,".",",")*1,PIMExport!CG265))</f>
        <v>0</v>
      </c>
      <c r="CH267" s="47">
        <f>IFERROR(PIMExport!CH265*1,IFERROR(SUBSTITUTE(PIMExport!CH265,".",",")*1,PIMExport!CH265))</f>
        <v>0</v>
      </c>
      <c r="CI267" s="47">
        <f>IFERROR(PIMExport!CI265*1,IFERROR(SUBSTITUTE(PIMExport!CI265,".",",")*1,PIMExport!CI265))</f>
        <v>0</v>
      </c>
      <c r="CJ267" s="47">
        <f>IFERROR(PIMExport!CJ265*1,IFERROR(SUBSTITUTE(PIMExport!CJ265,".",",")*1,PIMExport!CJ265))</f>
        <v>0</v>
      </c>
      <c r="CK267" s="47">
        <f>IFERROR(PIMExport!CK265*1,IFERROR(SUBSTITUTE(PIMExport!CK265,".",",")*1,PIMExport!CK265))</f>
        <v>0</v>
      </c>
      <c r="CL267" s="47">
        <f>IFERROR(PIMExport!CL265*1,IFERROR(SUBSTITUTE(PIMExport!CL265,".",",")*1,PIMExport!CL265))</f>
        <v>0</v>
      </c>
      <c r="CM267" s="47">
        <f>IFERROR(PIMExport!CM265*1,IFERROR(SUBSTITUTE(PIMExport!CM265,".",",")*1,PIMExport!CM265))</f>
        <v>0</v>
      </c>
      <c r="CN267" s="47">
        <f>IFERROR(PIMExport!CN265*1,IFERROR(SUBSTITUTE(PIMExport!CN265,".",",")*1,PIMExport!CN265))</f>
        <v>0</v>
      </c>
      <c r="CO267" s="47">
        <f>IFERROR(PIMExport!CO265*1,IFERROR(SUBSTITUTE(PIMExport!CO265,".",",")*1,PIMExport!CO265))</f>
        <v>0</v>
      </c>
      <c r="CP267" s="47">
        <f>IFERROR(PIMExport!CP265*1,IFERROR(SUBSTITUTE(PIMExport!CP265,".",",")*1,PIMExport!CP265))</f>
        <v>0</v>
      </c>
      <c r="CQ267" s="47">
        <f>IFERROR(PIMExport!CQ265*1,IFERROR(SUBSTITUTE(PIMExport!CQ265,".",",")*1,PIMExport!CQ265))</f>
        <v>0</v>
      </c>
      <c r="CR267" s="47">
        <f>IFERROR(PIMExport!CR265*1,IFERROR(SUBSTITUTE(PIMExport!CR265,".",",")*1,PIMExport!CR265))</f>
        <v>0</v>
      </c>
      <c r="CS267" s="47">
        <f>IFERROR(PIMExport!CS265*1,IFERROR(SUBSTITUTE(PIMExport!CS265,".",",")*1,PIMExport!CS265))</f>
        <v>0</v>
      </c>
      <c r="CT267" s="47">
        <f>IFERROR(PIMExport!CT265*1,IFERROR(SUBSTITUTE(PIMExport!CT265,".",",")*1,PIMExport!CT265))</f>
        <v>0</v>
      </c>
      <c r="CU267" s="47">
        <f>IFERROR(PIMExport!CU265*1,IFERROR(SUBSTITUTE(PIMExport!CU265,".",",")*1,PIMExport!CU265))</f>
        <v>25</v>
      </c>
      <c r="CV267" s="47">
        <f>IFERROR(PIMExport!CV265*1,IFERROR(SUBSTITUTE(PIMExport!CV265,".",",")*1,PIMExport!CV265))</f>
        <v>11800</v>
      </c>
      <c r="CW267" s="47">
        <f>IFERROR(PIMExport!CW265*1,IFERROR(SUBSTITUTE(PIMExport!CW265,".",",")*1,PIMExport!CW265))</f>
        <v>2.5000000000000001E-4</v>
      </c>
      <c r="CX267" s="47">
        <f>IFERROR(PIMExport!CX265*1,IFERROR(SUBSTITUTE(PIMExport!CX265,".",",")*1,PIMExport!CX265))</f>
        <v>0</v>
      </c>
      <c r="CY267" s="47">
        <f>IFERROR(PIMExport!CY265*1,IFERROR(SUBSTITUTE(PIMExport!CY265,".",",")*1,PIMExport!CY265))</f>
        <v>0</v>
      </c>
      <c r="CZ267" s="47">
        <f>IFERROR(PIMExport!CZ265*1,IFERROR(SUBSTITUTE(PIMExport!CZ265,".",",")*1,PIMExport!CZ265))</f>
        <v>18600</v>
      </c>
      <c r="DA267" s="47">
        <f>IFERROR(PIMExport!DA265*1,IFERROR(SUBSTITUTE(PIMExport!DA265,".",",")*1,PIMExport!DA265))</f>
        <v>500</v>
      </c>
      <c r="DB267" s="47">
        <f>IFERROR(PIMExport!DB265*1,IFERROR(SUBSTITUTE(PIMExport!DB265,".",",")*1,PIMExport!DB265))</f>
        <v>267</v>
      </c>
      <c r="DC267" s="47">
        <f>IFERROR(PIMExport!DC265*1,IFERROR(SUBSTITUTE(PIMExport!DC265,".",",")*1,PIMExport!DC265))</f>
        <v>23.35</v>
      </c>
      <c r="DD267" s="47">
        <f>IFERROR(PIMExport!DD265*1,IFERROR(SUBSTITUTE(PIMExport!DD265,".",",")*1,PIMExport!DD265))</f>
        <v>2</v>
      </c>
      <c r="DE267" s="47">
        <f>IFERROR(PIMExport!DE265*1,IFERROR(SUBSTITUTE(PIMExport!DE265,".",",")*1,PIMExport!DE265))</f>
        <v>0</v>
      </c>
      <c r="DF267" s="47">
        <f>IFERROR(PIMExport!DF265*1,IFERROR(SUBSTITUTE(PIMExport!DF265,".",",")*1,PIMExport!DF265))</f>
        <v>0</v>
      </c>
      <c r="DG267" s="47">
        <f>IFERROR(PIMExport!DG265*1,IFERROR(SUBSTITUTE(PIMExport!DG265,".",",")*1,PIMExport!DG265))</f>
        <v>0</v>
      </c>
      <c r="DH267" s="47" t="str">
        <f>IFERROR(PIMExport!DH265*1,IFERROR(SUBSTITUTE(PIMExport!DH265,".",",")*1,PIMExport!DH265))</f>
        <v>Equal to or better than 0.100 mm</v>
      </c>
      <c r="DI267" s="47">
        <f>IFERROR(PIMExport!DI265*1,IFERROR(SUBSTITUTE(PIMExport!DI265,".",",")*1,PIMExport!DI265))</f>
        <v>0</v>
      </c>
      <c r="DJ267" s="47" t="str">
        <f>IFERROR(PIMExport!DJ265*1,IFERROR(SUBSTITUTE(PIMExport!DJ265,".",",")*1,PIMExport!DJ265))</f>
        <v>108 x 100 mm</v>
      </c>
      <c r="DK267" s="47" t="str">
        <f>IFERROR(PIMExport!DK265*1,IFERROR(SUBSTITUTE(PIMExport!DK265,".",",")*1,PIMExport!DK265))</f>
        <v>25 mm</v>
      </c>
      <c r="DL267" s="47">
        <f>IFERROR(PIMExport!DL265*1,IFERROR(SUBSTITUTE(PIMExport!DL265,".",",")*1,PIMExport!DL265))</f>
        <v>306</v>
      </c>
      <c r="DM267" s="47">
        <f>IFERROR(PIMExport!DM265*1,IFERROR(SUBSTITUTE(PIMExport!DM265,".",",")*1,PIMExport!DM265))</f>
        <v>6478</v>
      </c>
      <c r="DN267" s="47">
        <f>IFERROR(PIMExport!DN265*1,IFERROR(SUBSTITUTE(PIMExport!DN265,".",",")*1,PIMExport!DN265))</f>
        <v>0</v>
      </c>
      <c r="DO267" s="47">
        <f>IFERROR(PIMExport!DO265*1,IFERROR(SUBSTITUTE(PIMExport!DO265,".",",")*1,PIMExport!DO265))</f>
        <v>0</v>
      </c>
    </row>
    <row r="268" spans="1:119">
      <c r="A268" s="47" t="str">
        <f>IFERROR(PIMExport!A266*1,IFERROR(SUBSTITUTE(PIMExport!A266,".",",")*1,PIMExport!A266))</f>
        <v>MG10S25N_S</v>
      </c>
      <c r="B268" s="47" t="str">
        <f>IFERROR(PIMExport!B266*1,IFERROR(SUBSTITUTE(PIMExport!B266,".",",")*1,PIMExport!B266))</f>
        <v>BallScrew</v>
      </c>
      <c r="C268" s="47" t="str">
        <f>IFERROR(PIMExport!C266*1,IFERROR(SUBSTITUTE(PIMExport!C266,".",",")*1,PIMExport!C266))</f>
        <v>Prism Guide</v>
      </c>
      <c r="D268" s="47">
        <f>IFERROR(PIMExport!D266*1,IFERROR(SUBSTITUTE(PIMExport!D266,".",",")*1,PIMExport!D266))</f>
        <v>4318</v>
      </c>
      <c r="E268" s="47">
        <f>IFERROR(PIMExport!E266*1,IFERROR(SUBSTITUTE(PIMExport!E266,".",",")*1,PIMExport!E266))</f>
        <v>3.5</v>
      </c>
      <c r="F268" s="47">
        <f>IFERROR(PIMExport!F266*1,IFERROR(SUBSTITUTE(PIMExport!F266,".",",")*1,PIMExport!F266))</f>
        <v>1.86</v>
      </c>
      <c r="G268" s="47">
        <f>IFERROR(PIMExport!G266*1,IFERROR(SUBSTITUTE(PIMExport!G266,".",",")*1,PIMExport!G266))</f>
        <v>12.87</v>
      </c>
      <c r="H268" s="47">
        <f>IFERROR(PIMExport!H266*1,IFERROR(SUBSTITUTE(PIMExport!H266,".",",")*1,PIMExport!H266))</f>
        <v>1.42</v>
      </c>
      <c r="I268" s="47">
        <f>IFERROR(PIMExport!I266*1,IFERROR(SUBSTITUTE(PIMExport!I266,".",",")*1,PIMExport!I266))</f>
        <v>186</v>
      </c>
      <c r="J268" s="47">
        <f>IFERROR(PIMExport!J266*1,IFERROR(SUBSTITUTE(PIMExport!J266,".",",")*1,PIMExport!J266))</f>
        <v>78</v>
      </c>
      <c r="K268" s="47">
        <f>IFERROR(PIMExport!K266*1,IFERROR(SUBSTITUTE(PIMExport!K266,".",",")*1,PIMExport!K266))</f>
        <v>69</v>
      </c>
      <c r="L268" s="47">
        <f>IFERROR(PIMExport!L266*1,IFERROR(SUBSTITUTE(PIMExport!L266,".",",")*1,PIMExport!L266))</f>
        <v>1.63E-4</v>
      </c>
      <c r="M268" s="47">
        <f>IFERROR(PIMExport!M266*1,IFERROR(SUBSTITUTE(PIMExport!M266,".",",")*1,PIMExport!M266))</f>
        <v>0.9</v>
      </c>
      <c r="N268" s="47">
        <f>IFERROR(PIMExport!N266*1,IFERROR(SUBSTITUTE(PIMExport!N266,".",",")*1,PIMExport!N266))</f>
        <v>99999</v>
      </c>
      <c r="O268" s="47">
        <f>IFERROR(PIMExport!O266*1,IFERROR(SUBSTITUTE(PIMExport!O266,".",",")*1,PIMExport!O266))</f>
        <v>99999</v>
      </c>
      <c r="P268" s="47">
        <f>IFERROR(PIMExport!P266*1,IFERROR(SUBSTITUTE(PIMExport!P266,".",",")*1,PIMExport!P266))</f>
        <v>500</v>
      </c>
      <c r="Q268" s="47">
        <f>IFERROR(PIMExport!Q266*1,IFERROR(SUBSTITUTE(PIMExport!Q266,".",",")*1,PIMExport!Q266))</f>
        <v>0.85</v>
      </c>
      <c r="R268" s="47">
        <f>IFERROR(PIMExport!R266*1,IFERROR(SUBSTITUTE(PIMExport!R266,".",",")*1,PIMExport!R266))</f>
        <v>0.85</v>
      </c>
      <c r="S268" s="47">
        <f>IFERROR(PIMExport!S266*1,IFERROR(SUBSTITUTE(PIMExport!S266,".",",")*1,PIMExport!S266))</f>
        <v>0.85</v>
      </c>
      <c r="T268" s="47">
        <f>IFERROR(PIMExport!T266*1,IFERROR(SUBSTITUTE(PIMExport!T266,".",",")*1,PIMExport!T266))</f>
        <v>45</v>
      </c>
      <c r="U268" s="47">
        <f>IFERROR(PIMExport!U266*1,IFERROR(SUBSTITUTE(PIMExport!U266,".",",")*1,PIMExport!U266))</f>
        <v>0.21213000000000001</v>
      </c>
      <c r="V268" s="47">
        <f>IFERROR(PIMExport!V266*1,IFERROR(SUBSTITUTE(PIMExport!V266,".",",")*1,PIMExport!V266))</f>
        <v>0</v>
      </c>
      <c r="W268" s="47">
        <f>IFERROR(PIMExport!W266*1,IFERROR(SUBSTITUTE(PIMExport!W266,".",",")*1,PIMExport!W266))</f>
        <v>0</v>
      </c>
      <c r="X268" s="47">
        <f>IFERROR(PIMExport!X266*1,IFERROR(SUBSTITUTE(PIMExport!X266,".",",")*1,PIMExport!X266))</f>
        <v>0</v>
      </c>
      <c r="Y268" s="47">
        <f>IFERROR(PIMExport!Y266*1,IFERROR(SUBSTITUTE(PIMExport!Y266,".",",")*1,PIMExport!Y266))</f>
        <v>5000</v>
      </c>
      <c r="Z268" s="47">
        <f>IFERROR(PIMExport!Z266*1,IFERROR(SUBSTITUTE(PIMExport!Z266,".",",")*1,PIMExport!Z266))</f>
        <v>0</v>
      </c>
      <c r="AA268" s="47">
        <f>IFERROR(PIMExport!AA266*1,IFERROR(SUBSTITUTE(PIMExport!AA266,".",",")*1,PIMExport!AA266))</f>
        <v>0</v>
      </c>
      <c r="AB268" s="47">
        <f>IFERROR(PIMExport!AB266*1,IFERROR(SUBSTITUTE(PIMExport!AB266,".",",")*1,PIMExport!AB266))</f>
        <v>0</v>
      </c>
      <c r="AC268" s="47">
        <f>IFERROR(PIMExport!AC266*1,IFERROR(SUBSTITUTE(PIMExport!AC266,".",",")*1,PIMExport!AC266))</f>
        <v>0</v>
      </c>
      <c r="AD268" s="47">
        <f>IFERROR(PIMExport!AD266*1,IFERROR(SUBSTITUTE(PIMExport!AD266,".",",")*1,PIMExport!AD266))</f>
        <v>0</v>
      </c>
      <c r="AE268" s="47">
        <f>IFERROR(PIMExport!AE266*1,IFERROR(SUBSTITUTE(PIMExport!AE266,".",",")*1,PIMExport!AE266))</f>
        <v>3005</v>
      </c>
      <c r="AF268" s="47">
        <f>IFERROR(PIMExport!AF266*1,IFERROR(SUBSTITUTE(PIMExport!AF266,".",",")*1,PIMExport!AF266))</f>
        <v>3005</v>
      </c>
      <c r="AG268" s="47">
        <f>IFERROR(PIMExport!AG266*1,IFERROR(SUBSTITUTE(PIMExport!AG266,".",",")*1,PIMExport!AG266))</f>
        <v>117</v>
      </c>
      <c r="AH268" s="47">
        <f>IFERROR(PIMExport!AH266*1,IFERROR(SUBSTITUTE(PIMExport!AH266,".",",")*1,PIMExport!AH266))</f>
        <v>279</v>
      </c>
      <c r="AI268" s="47">
        <f>IFERROR(PIMExport!AI266*1,IFERROR(SUBSTITUTE(PIMExport!AI266,".",",")*1,PIMExport!AI266))</f>
        <v>279</v>
      </c>
      <c r="AJ268" s="47">
        <f>IFERROR(PIMExport!AJ266*1,IFERROR(SUBSTITUTE(PIMExport!AJ266,".",",")*1,PIMExport!AJ266))</f>
        <v>0</v>
      </c>
      <c r="AK268" s="47">
        <f>IFERROR(PIMExport!AK266*1,IFERROR(SUBSTITUTE(PIMExport!AK266,".",",")*1,PIMExport!AK266))</f>
        <v>0</v>
      </c>
      <c r="AL268" s="47">
        <f>IFERROR(PIMExport!AL266*1,IFERROR(SUBSTITUTE(PIMExport!AL266,".",",")*1,PIMExport!AL266))</f>
        <v>1.67</v>
      </c>
      <c r="AM268" s="47">
        <f>IFERROR(PIMExport!AM266*1,IFERROR(SUBSTITUTE(PIMExport!AM266,".",",")*1,PIMExport!AM266))</f>
        <v>8</v>
      </c>
      <c r="AN268" s="47">
        <f>IFERROR(PIMExport!AN266*1,IFERROR(SUBSTITUTE(PIMExport!AN266,".",",")*1,PIMExport!AN266))</f>
        <v>1</v>
      </c>
      <c r="AO268" s="47">
        <f>IFERROR(PIMExport!AO266*1,IFERROR(SUBSTITUTE(PIMExport!AO266,".",",")*1,PIMExport!AO266))</f>
        <v>41000</v>
      </c>
      <c r="AP268" s="47">
        <f>IFERROR(PIMExport!AP266*1,IFERROR(SUBSTITUTE(PIMExport!AP266,".",",")*1,PIMExport!AP266))</f>
        <v>0</v>
      </c>
      <c r="AQ268" s="47">
        <f>IFERROR(PIMExport!AQ266*1,IFERROR(SUBSTITUTE(PIMExport!AQ266,".",",")*1,PIMExport!AQ266))</f>
        <v>0</v>
      </c>
      <c r="AR268" s="47">
        <f>IFERROR(PIMExport!AR266*1,IFERROR(SUBSTITUTE(PIMExport!AR266,".",",")*1,PIMExport!AR266))</f>
        <v>0</v>
      </c>
      <c r="AS268" s="47">
        <f>IFERROR(PIMExport!AS266*1,IFERROR(SUBSTITUTE(PIMExport!AS266,".",",")*1,PIMExport!AS266))</f>
        <v>0</v>
      </c>
      <c r="AT268" s="47">
        <f>IFERROR(PIMExport!AT266*1,IFERROR(SUBSTITUTE(PIMExport!AT266,".",",")*1,PIMExport!AT266))</f>
        <v>0</v>
      </c>
      <c r="AU268" s="47">
        <f>IFERROR(PIMExport!AU266*1,IFERROR(SUBSTITUTE(PIMExport!AU266,".",",")*1,PIMExport!AU266))</f>
        <v>0</v>
      </c>
      <c r="AV268" s="47">
        <f>IFERROR(PIMExport!AV266*1,IFERROR(SUBSTITUTE(PIMExport!AV266,".",",")*1,PIMExport!AV266))</f>
        <v>0</v>
      </c>
      <c r="AW268" s="47">
        <f>IFERROR(PIMExport!AW266*1,IFERROR(SUBSTITUTE(PIMExport!AW266,".",",")*1,PIMExport!AW266))</f>
        <v>0</v>
      </c>
      <c r="AX268" s="47">
        <f>IFERROR(PIMExport!AX266*1,IFERROR(SUBSTITUTE(PIMExport!AX266,".",",")*1,PIMExport!AX266))</f>
        <v>0</v>
      </c>
      <c r="AY268" s="47">
        <f>IFERROR(PIMExport!AY266*1,IFERROR(SUBSTITUTE(PIMExport!AY266,".",",")*1,PIMExport!AY266))</f>
        <v>0</v>
      </c>
      <c r="AZ268" s="47">
        <f>IFERROR(PIMExport!AZ266*1,IFERROR(SUBSTITUTE(PIMExport!AZ266,".",",")*1,PIMExport!AZ266))</f>
        <v>18600</v>
      </c>
      <c r="BA268" s="47">
        <f>IFERROR(PIMExport!BA266*1,IFERROR(SUBSTITUTE(PIMExport!BA266,".",",")*1,PIMExport!BA266))</f>
        <v>0</v>
      </c>
      <c r="BB268" s="47">
        <f>IFERROR(PIMExport!BB266*1,IFERROR(SUBSTITUTE(PIMExport!BB266,".",",")*1,PIMExport!BB266))</f>
        <v>0</v>
      </c>
      <c r="BC268" s="47">
        <f>IFERROR(PIMExport!BC266*1,IFERROR(SUBSTITUTE(PIMExport!BC266,".",",")*1,PIMExport!BC266))</f>
        <v>0</v>
      </c>
      <c r="BD268" s="47">
        <f>IFERROR(PIMExport!BD266*1,IFERROR(SUBSTITUTE(PIMExport!BD266,".",",")*1,PIMExport!BD266))</f>
        <v>0</v>
      </c>
      <c r="BE268" s="47">
        <f>IFERROR(PIMExport!BE266*1,IFERROR(SUBSTITUTE(PIMExport!BE266,".",",")*1,PIMExport!BE266))</f>
        <v>0</v>
      </c>
      <c r="BF268" s="47">
        <f>IFERROR(PIMExport!BF266*1,IFERROR(SUBSTITUTE(PIMExport!BF266,".",",")*1,PIMExport!BF266))</f>
        <v>88</v>
      </c>
      <c r="BG268" s="47">
        <f>IFERROR(PIMExport!BG266*1,IFERROR(SUBSTITUTE(PIMExport!BG266,".",",")*1,PIMExport!BG266))</f>
        <v>368</v>
      </c>
      <c r="BH268" s="47">
        <f>IFERROR(PIMExport!BH266*1,IFERROR(SUBSTITUTE(PIMExport!BH266,".",",")*1,PIMExport!BH266))</f>
        <v>0</v>
      </c>
      <c r="BI268" s="47">
        <f>IFERROR(PIMExport!BI266*1,IFERROR(SUBSTITUTE(PIMExport!BI266,".",",")*1,PIMExport!BI266))</f>
        <v>0</v>
      </c>
      <c r="BJ268" s="47">
        <f>IFERROR(PIMExport!BJ266*1,IFERROR(SUBSTITUTE(PIMExport!BJ266,".",",")*1,PIMExport!BJ266))</f>
        <v>0</v>
      </c>
      <c r="BK268" s="47">
        <f>IFERROR(PIMExport!BK266*1,IFERROR(SUBSTITUTE(PIMExport!BK266,".",",")*1,PIMExport!BK266))</f>
        <v>0</v>
      </c>
      <c r="BL268" s="47">
        <f>IFERROR(PIMExport!BL266*1,IFERROR(SUBSTITUTE(PIMExport!BL266,".",",")*1,PIMExport!BL266))</f>
        <v>0</v>
      </c>
      <c r="BM268" s="47">
        <f>IFERROR(PIMExport!BM266*1,IFERROR(SUBSTITUTE(PIMExport!BM266,".",",")*1,PIMExport!BM266))</f>
        <v>0</v>
      </c>
      <c r="BN268" s="47">
        <f>IFERROR(PIMExport!BN266*1,IFERROR(SUBSTITUTE(PIMExport!BN266,".",",")*1,PIMExport!BN266))</f>
        <v>0</v>
      </c>
      <c r="BO268" s="47">
        <f>IFERROR(PIMExport!BO266*1,IFERROR(SUBSTITUTE(PIMExport!BO266,".",",")*1,PIMExport!BO266))</f>
        <v>0</v>
      </c>
      <c r="BP268" s="47">
        <f>IFERROR(PIMExport!BP266*1,IFERROR(SUBSTITUTE(PIMExport!BP266,".",",")*1,PIMExport!BP266))</f>
        <v>0</v>
      </c>
      <c r="BQ268" s="47">
        <f>IFERROR(PIMExport!BQ266*1,IFERROR(SUBSTITUTE(PIMExport!BQ266,".",",")*1,PIMExport!BQ266))</f>
        <v>0</v>
      </c>
      <c r="BR268" s="47">
        <f>IFERROR(PIMExport!BR266*1,IFERROR(SUBSTITUTE(PIMExport!BR266,".",",")*1,PIMExport!BR266))</f>
        <v>0</v>
      </c>
      <c r="BS268" s="47">
        <f>IFERROR(PIMExport!BS266*1,IFERROR(SUBSTITUTE(PIMExport!BS266,".",",")*1,PIMExport!BS266))</f>
        <v>0</v>
      </c>
      <c r="BT268" s="47">
        <f>IFERROR(PIMExport!BT266*1,IFERROR(SUBSTITUTE(PIMExport!BT266,".",",")*1,PIMExport!BT266))</f>
        <v>0</v>
      </c>
      <c r="BU268" s="47">
        <f>IFERROR(PIMExport!BU266*1,IFERROR(SUBSTITUTE(PIMExport!BU266,".",",")*1,PIMExport!BU266))</f>
        <v>0</v>
      </c>
      <c r="BV268" s="47">
        <f>IFERROR(PIMExport!BV266*1,IFERROR(SUBSTITUTE(PIMExport!BV266,".",",")*1,PIMExport!BV266))</f>
        <v>0</v>
      </c>
      <c r="BW268" s="47">
        <f>IFERROR(PIMExport!BW266*1,IFERROR(SUBSTITUTE(PIMExport!BW266,".",",")*1,PIMExport!BW266))</f>
        <v>0</v>
      </c>
      <c r="BX268" s="47">
        <f>IFERROR(PIMExport!BX266*1,IFERROR(SUBSTITUTE(PIMExport!BX266,".",",")*1,PIMExport!BX266))</f>
        <v>0</v>
      </c>
      <c r="BY268" s="47">
        <f>IFERROR(PIMExport!BY266*1,IFERROR(SUBSTITUTE(PIMExport!BY266,".",",")*1,PIMExport!BY266))</f>
        <v>0</v>
      </c>
      <c r="BZ268" s="47">
        <f>IFERROR(PIMExport!BZ266*1,IFERROR(SUBSTITUTE(PIMExport!BZ266,".",",")*1,PIMExport!BZ266))</f>
        <v>0</v>
      </c>
      <c r="CA268" s="47">
        <f>IFERROR(PIMExport!CA266*1,IFERROR(SUBSTITUTE(PIMExport!CA266,".",",")*1,PIMExport!CA266))</f>
        <v>0</v>
      </c>
      <c r="CB268" s="47">
        <f>IFERROR(PIMExport!CB266*1,IFERROR(SUBSTITUTE(PIMExport!CB266,".",",")*1,PIMExport!CB266))</f>
        <v>0</v>
      </c>
      <c r="CC268" s="47">
        <f>IFERROR(PIMExport!CC266*1,IFERROR(SUBSTITUTE(PIMExport!CC266,".",",")*1,PIMExport!CC266))</f>
        <v>0</v>
      </c>
      <c r="CD268" s="47">
        <f>IFERROR(PIMExport!CD266*1,IFERROR(SUBSTITUTE(PIMExport!CD266,".",",")*1,PIMExport!CD266))</f>
        <v>0</v>
      </c>
      <c r="CE268" s="47">
        <f>IFERROR(PIMExport!CE266*1,IFERROR(SUBSTITUTE(PIMExport!CE266,".",",")*1,PIMExport!CE266))</f>
        <v>0</v>
      </c>
      <c r="CF268" s="47">
        <f>IFERROR(PIMExport!CF266*1,IFERROR(SUBSTITUTE(PIMExport!CF266,".",",")*1,PIMExport!CF266))</f>
        <v>0</v>
      </c>
      <c r="CG268" s="47">
        <f>IFERROR(PIMExport!CG266*1,IFERROR(SUBSTITUTE(PIMExport!CG266,".",",")*1,PIMExport!CG266))</f>
        <v>0</v>
      </c>
      <c r="CH268" s="47">
        <f>IFERROR(PIMExport!CH266*1,IFERROR(SUBSTITUTE(PIMExport!CH266,".",",")*1,PIMExport!CH266))</f>
        <v>0</v>
      </c>
      <c r="CI268" s="47">
        <f>IFERROR(PIMExport!CI266*1,IFERROR(SUBSTITUTE(PIMExport!CI266,".",",")*1,PIMExport!CI266))</f>
        <v>0</v>
      </c>
      <c r="CJ268" s="47">
        <f>IFERROR(PIMExport!CJ266*1,IFERROR(SUBSTITUTE(PIMExport!CJ266,".",",")*1,PIMExport!CJ266))</f>
        <v>0</v>
      </c>
      <c r="CK268" s="47">
        <f>IFERROR(PIMExport!CK266*1,IFERROR(SUBSTITUTE(PIMExport!CK266,".",",")*1,PIMExport!CK266))</f>
        <v>0</v>
      </c>
      <c r="CL268" s="47">
        <f>IFERROR(PIMExport!CL266*1,IFERROR(SUBSTITUTE(PIMExport!CL266,".",",")*1,PIMExport!CL266))</f>
        <v>0</v>
      </c>
      <c r="CM268" s="47">
        <f>IFERROR(PIMExport!CM266*1,IFERROR(SUBSTITUTE(PIMExport!CM266,".",",")*1,PIMExport!CM266))</f>
        <v>0</v>
      </c>
      <c r="CN268" s="47">
        <f>IFERROR(PIMExport!CN266*1,IFERROR(SUBSTITUTE(PIMExport!CN266,".",",")*1,PIMExport!CN266))</f>
        <v>0</v>
      </c>
      <c r="CO268" s="47">
        <f>IFERROR(PIMExport!CO266*1,IFERROR(SUBSTITUTE(PIMExport!CO266,".",",")*1,PIMExport!CO266))</f>
        <v>0</v>
      </c>
      <c r="CP268" s="47">
        <f>IFERROR(PIMExport!CP266*1,IFERROR(SUBSTITUTE(PIMExport!CP266,".",",")*1,PIMExport!CP266))</f>
        <v>0</v>
      </c>
      <c r="CQ268" s="47">
        <f>IFERROR(PIMExport!CQ266*1,IFERROR(SUBSTITUTE(PIMExport!CQ266,".",",")*1,PIMExport!CQ266))</f>
        <v>0</v>
      </c>
      <c r="CR268" s="47">
        <f>IFERROR(PIMExport!CR266*1,IFERROR(SUBSTITUTE(PIMExport!CR266,".",",")*1,PIMExport!CR266))</f>
        <v>0</v>
      </c>
      <c r="CS268" s="47">
        <f>IFERROR(PIMExport!CS266*1,IFERROR(SUBSTITUTE(PIMExport!CS266,".",",")*1,PIMExport!CS266))</f>
        <v>0</v>
      </c>
      <c r="CT268" s="47">
        <f>IFERROR(PIMExport!CT266*1,IFERROR(SUBSTITUTE(PIMExport!CT266,".",",")*1,PIMExport!CT266))</f>
        <v>0</v>
      </c>
      <c r="CU268" s="47">
        <f>IFERROR(PIMExport!CU266*1,IFERROR(SUBSTITUTE(PIMExport!CU266,".",",")*1,PIMExport!CU266))</f>
        <v>25</v>
      </c>
      <c r="CV268" s="47">
        <f>IFERROR(PIMExport!CV266*1,IFERROR(SUBSTITUTE(PIMExport!CV266,".",",")*1,PIMExport!CV266))</f>
        <v>11800</v>
      </c>
      <c r="CW268" s="47">
        <f>IFERROR(PIMExport!CW266*1,IFERROR(SUBSTITUTE(PIMExport!CW266,".",",")*1,PIMExport!CW266))</f>
        <v>2.5000000000000001E-4</v>
      </c>
      <c r="CX268" s="47">
        <f>IFERROR(PIMExport!CX266*1,IFERROR(SUBSTITUTE(PIMExport!CX266,".",",")*1,PIMExport!CX266))</f>
        <v>0</v>
      </c>
      <c r="CY268" s="47">
        <f>IFERROR(PIMExport!CY266*1,IFERROR(SUBSTITUTE(PIMExport!CY266,".",",")*1,PIMExport!CY266))</f>
        <v>0</v>
      </c>
      <c r="CZ268" s="47">
        <f>IFERROR(PIMExport!CZ266*1,IFERROR(SUBSTITUTE(PIMExport!CZ266,".",",")*1,PIMExport!CZ266))</f>
        <v>18600</v>
      </c>
      <c r="DA268" s="47">
        <f>IFERROR(PIMExport!DA266*1,IFERROR(SUBSTITUTE(PIMExport!DA266,".",",")*1,PIMExport!DA266))</f>
        <v>500</v>
      </c>
      <c r="DB268" s="47">
        <f>IFERROR(PIMExport!DB266*1,IFERROR(SUBSTITUTE(PIMExport!DB266,".",",")*1,PIMExport!DB266))</f>
        <v>267</v>
      </c>
      <c r="DC268" s="47">
        <f>IFERROR(PIMExport!DC266*1,IFERROR(SUBSTITUTE(PIMExport!DC266,".",",")*1,PIMExport!DC266))</f>
        <v>23.35</v>
      </c>
      <c r="DD268" s="47">
        <f>IFERROR(PIMExport!DD266*1,IFERROR(SUBSTITUTE(PIMExport!DD266,".",",")*1,PIMExport!DD266))</f>
        <v>1</v>
      </c>
      <c r="DE268" s="47">
        <f>IFERROR(PIMExport!DE266*1,IFERROR(SUBSTITUTE(PIMExport!DE266,".",",")*1,PIMExport!DE266))</f>
        <v>0</v>
      </c>
      <c r="DF268" s="47">
        <f>IFERROR(PIMExport!DF266*1,IFERROR(SUBSTITUTE(PIMExport!DF266,".",",")*1,PIMExport!DF266))</f>
        <v>0</v>
      </c>
      <c r="DG268" s="47">
        <f>IFERROR(PIMExport!DG266*1,IFERROR(SUBSTITUTE(PIMExport!DG266,".",",")*1,PIMExport!DG266))</f>
        <v>0</v>
      </c>
      <c r="DH268" s="47" t="str">
        <f>IFERROR(PIMExport!DH266*1,IFERROR(SUBSTITUTE(PIMExport!DH266,".",",")*1,PIMExport!DH266))</f>
        <v>Equal to or better than 0.100 mm</v>
      </c>
      <c r="DI268" s="47">
        <f>IFERROR(PIMExport!DI266*1,IFERROR(SUBSTITUTE(PIMExport!DI266,".",",")*1,PIMExport!DI266))</f>
        <v>0</v>
      </c>
      <c r="DJ268" s="47" t="str">
        <f>IFERROR(PIMExport!DJ266*1,IFERROR(SUBSTITUTE(PIMExport!DJ266,".",",")*1,PIMExport!DJ266))</f>
        <v>108 x 100 mm</v>
      </c>
      <c r="DK268" s="47" t="str">
        <f>IFERROR(PIMExport!DK266*1,IFERROR(SUBSTITUTE(PIMExport!DK266,".",",")*1,PIMExport!DK266))</f>
        <v>25 mm</v>
      </c>
      <c r="DL268" s="47">
        <f>IFERROR(PIMExport!DL266*1,IFERROR(SUBSTITUTE(PIMExport!DL266,".",",")*1,PIMExport!DL266))</f>
        <v>306</v>
      </c>
      <c r="DM268" s="47">
        <f>IFERROR(PIMExport!DM266*1,IFERROR(SUBSTITUTE(PIMExport!DM266,".",",")*1,PIMExport!DM266))</f>
        <v>6368</v>
      </c>
      <c r="DN268" s="47">
        <f>IFERROR(PIMExport!DN266*1,IFERROR(SUBSTITUTE(PIMExport!DN266,".",",")*1,PIMExport!DN266))</f>
        <v>0</v>
      </c>
      <c r="DO268" s="47">
        <f>IFERROR(PIMExport!DO266*1,IFERROR(SUBSTITUTE(PIMExport!DO266,".",",")*1,PIMExport!DO266))</f>
        <v>0</v>
      </c>
    </row>
    <row r="269" spans="1:119">
      <c r="A269" s="47" t="str">
        <f>IFERROR(PIMExport!A267*1,IFERROR(SUBSTITUTE(PIMExport!A267,".",",")*1,PIMExport!A267))</f>
        <v>MG10S25N_X</v>
      </c>
      <c r="B269" s="47" t="str">
        <f>IFERROR(PIMExport!B267*1,IFERROR(SUBSTITUTE(PIMExport!B267,".",",")*1,PIMExport!B267))</f>
        <v>BallScrew</v>
      </c>
      <c r="C269" s="47" t="str">
        <f>IFERROR(PIMExport!C267*1,IFERROR(SUBSTITUTE(PIMExport!C267,".",",")*1,PIMExport!C267))</f>
        <v>Prism Guide</v>
      </c>
      <c r="D269" s="47">
        <f>IFERROR(PIMExport!D267*1,IFERROR(SUBSTITUTE(PIMExport!D267,".",",")*1,PIMExport!D267))</f>
        <v>4378</v>
      </c>
      <c r="E269" s="47">
        <f>IFERROR(PIMExport!E267*1,IFERROR(SUBSTITUTE(PIMExport!E267,".",",")*1,PIMExport!E267))</f>
        <v>3.5</v>
      </c>
      <c r="F269" s="47">
        <f>IFERROR(PIMExport!F267*1,IFERROR(SUBSTITUTE(PIMExport!F267,".",",")*1,PIMExport!F267))</f>
        <v>0</v>
      </c>
      <c r="G269" s="47">
        <f>IFERROR(PIMExport!G267*1,IFERROR(SUBSTITUTE(PIMExport!G267,".",",")*1,PIMExport!G267))</f>
        <v>12.87</v>
      </c>
      <c r="H269" s="47">
        <f>IFERROR(PIMExport!H267*1,IFERROR(SUBSTITUTE(PIMExport!H267,".",",")*1,PIMExport!H267))</f>
        <v>1.42</v>
      </c>
      <c r="I269" s="47">
        <f>IFERROR(PIMExport!I267*1,IFERROR(SUBSTITUTE(PIMExport!I267,".",",")*1,PIMExport!I267))</f>
        <v>186</v>
      </c>
      <c r="J269" s="47">
        <f>IFERROR(PIMExport!J267*1,IFERROR(SUBSTITUTE(PIMExport!J267,".",",")*1,PIMExport!J267))</f>
        <v>78</v>
      </c>
      <c r="K269" s="47">
        <f>IFERROR(PIMExport!K267*1,IFERROR(SUBSTITUTE(PIMExport!K267,".",",")*1,PIMExport!K267))</f>
        <v>69</v>
      </c>
      <c r="L269" s="47">
        <f>IFERROR(PIMExport!L267*1,IFERROR(SUBSTITUTE(PIMExport!L267,".",",")*1,PIMExport!L267))</f>
        <v>1.63E-4</v>
      </c>
      <c r="M269" s="47">
        <f>IFERROR(PIMExport!M267*1,IFERROR(SUBSTITUTE(PIMExport!M267,".",",")*1,PIMExport!M267))</f>
        <v>0.9</v>
      </c>
      <c r="N269" s="47">
        <f>IFERROR(PIMExport!N267*1,IFERROR(SUBSTITUTE(PIMExport!N267,".",",")*1,PIMExport!N267))</f>
        <v>99999</v>
      </c>
      <c r="O269" s="47">
        <f>IFERROR(PIMExport!O267*1,IFERROR(SUBSTITUTE(PIMExport!O267,".",",")*1,PIMExport!O267))</f>
        <v>99999</v>
      </c>
      <c r="P269" s="47">
        <f>IFERROR(PIMExport!P267*1,IFERROR(SUBSTITUTE(PIMExport!P267,".",",")*1,PIMExport!P267))</f>
        <v>500</v>
      </c>
      <c r="Q269" s="47">
        <f>IFERROR(PIMExport!Q267*1,IFERROR(SUBSTITUTE(PIMExport!Q267,".",",")*1,PIMExport!Q267))</f>
        <v>0.55000000000000004</v>
      </c>
      <c r="R269" s="47">
        <f>IFERROR(PIMExport!R267*1,IFERROR(SUBSTITUTE(PIMExport!R267,".",",")*1,PIMExport!R267))</f>
        <v>0.55000000000000004</v>
      </c>
      <c r="S269" s="47">
        <f>IFERROR(PIMExport!S267*1,IFERROR(SUBSTITUTE(PIMExport!S267,".",",")*1,PIMExport!S267))</f>
        <v>0.55000000000000004</v>
      </c>
      <c r="T269" s="47">
        <f>IFERROR(PIMExport!T267*1,IFERROR(SUBSTITUTE(PIMExport!T267,".",",")*1,PIMExport!T267))</f>
        <v>45</v>
      </c>
      <c r="U269" s="47">
        <f>IFERROR(PIMExport!U267*1,IFERROR(SUBSTITUTE(PIMExport!U267,".",",")*1,PIMExport!U267))</f>
        <v>0.21213000000000001</v>
      </c>
      <c r="V269" s="47">
        <f>IFERROR(PIMExport!V267*1,IFERROR(SUBSTITUTE(PIMExport!V267,".",",")*1,PIMExport!V267))</f>
        <v>0</v>
      </c>
      <c r="W269" s="47">
        <f>IFERROR(PIMExport!W267*1,IFERROR(SUBSTITUTE(PIMExport!W267,".",",")*1,PIMExport!W267))</f>
        <v>0</v>
      </c>
      <c r="X269" s="47">
        <f>IFERROR(PIMExport!X267*1,IFERROR(SUBSTITUTE(PIMExport!X267,".",",")*1,PIMExport!X267))</f>
        <v>0</v>
      </c>
      <c r="Y269" s="47">
        <f>IFERROR(PIMExport!Y267*1,IFERROR(SUBSTITUTE(PIMExport!Y267,".",",")*1,PIMExport!Y267))</f>
        <v>5000</v>
      </c>
      <c r="Z269" s="47">
        <f>IFERROR(PIMExport!Z267*1,IFERROR(SUBSTITUTE(PIMExport!Z267,".",",")*1,PIMExport!Z267))</f>
        <v>0</v>
      </c>
      <c r="AA269" s="47">
        <f>IFERROR(PIMExport!AA267*1,IFERROR(SUBSTITUTE(PIMExport!AA267,".",",")*1,PIMExport!AA267))</f>
        <v>0</v>
      </c>
      <c r="AB269" s="47">
        <f>IFERROR(PIMExport!AB267*1,IFERROR(SUBSTITUTE(PIMExport!AB267,".",",")*1,PIMExport!AB267))</f>
        <v>0</v>
      </c>
      <c r="AC269" s="47">
        <f>IFERROR(PIMExport!AC267*1,IFERROR(SUBSTITUTE(PIMExport!AC267,".",",")*1,PIMExport!AC267))</f>
        <v>0</v>
      </c>
      <c r="AD269" s="47">
        <f>IFERROR(PIMExport!AD267*1,IFERROR(SUBSTITUTE(PIMExport!AD267,".",",")*1,PIMExport!AD267))</f>
        <v>0</v>
      </c>
      <c r="AE269" s="47">
        <f>IFERROR(PIMExport!AE267*1,IFERROR(SUBSTITUTE(PIMExport!AE267,".",",")*1,PIMExport!AE267))</f>
        <v>3005</v>
      </c>
      <c r="AF269" s="47">
        <f>IFERROR(PIMExport!AF267*1,IFERROR(SUBSTITUTE(PIMExport!AF267,".",",")*1,PIMExport!AF267))</f>
        <v>3005</v>
      </c>
      <c r="AG269" s="47">
        <f>IFERROR(PIMExport!AG267*1,IFERROR(SUBSTITUTE(PIMExport!AG267,".",",")*1,PIMExport!AG267))</f>
        <v>117</v>
      </c>
      <c r="AH269" s="47">
        <f>IFERROR(PIMExport!AH267*1,IFERROR(SUBSTITUTE(PIMExport!AH267,".",",")*1,PIMExport!AH267))</f>
        <v>279</v>
      </c>
      <c r="AI269" s="47">
        <f>IFERROR(PIMExport!AI267*1,IFERROR(SUBSTITUTE(PIMExport!AI267,".",",")*1,PIMExport!AI267))</f>
        <v>279</v>
      </c>
      <c r="AJ269" s="47">
        <f>IFERROR(PIMExport!AJ267*1,IFERROR(SUBSTITUTE(PIMExport!AJ267,".",",")*1,PIMExport!AJ267))</f>
        <v>0</v>
      </c>
      <c r="AK269" s="47">
        <f>IFERROR(PIMExport!AK267*1,IFERROR(SUBSTITUTE(PIMExport!AK267,".",",")*1,PIMExport!AK267))</f>
        <v>0</v>
      </c>
      <c r="AL269" s="47">
        <f>IFERROR(PIMExport!AL267*1,IFERROR(SUBSTITUTE(PIMExport!AL267,".",",")*1,PIMExport!AL267))</f>
        <v>1.67</v>
      </c>
      <c r="AM269" s="47">
        <f>IFERROR(PIMExport!AM267*1,IFERROR(SUBSTITUTE(PIMExport!AM267,".",",")*1,PIMExport!AM267))</f>
        <v>8</v>
      </c>
      <c r="AN269" s="47">
        <f>IFERROR(PIMExport!AN267*1,IFERROR(SUBSTITUTE(PIMExport!AN267,".",",")*1,PIMExport!AN267))</f>
        <v>1</v>
      </c>
      <c r="AO269" s="47">
        <f>IFERROR(PIMExport!AO267*1,IFERROR(SUBSTITUTE(PIMExport!AO267,".",",")*1,PIMExport!AO267))</f>
        <v>41000</v>
      </c>
      <c r="AP269" s="47">
        <f>IFERROR(PIMExport!AP267*1,IFERROR(SUBSTITUTE(PIMExport!AP267,".",",")*1,PIMExport!AP267))</f>
        <v>0</v>
      </c>
      <c r="AQ269" s="47">
        <f>IFERROR(PIMExport!AQ267*1,IFERROR(SUBSTITUTE(PIMExport!AQ267,".",",")*1,PIMExport!AQ267))</f>
        <v>0</v>
      </c>
      <c r="AR269" s="47">
        <f>IFERROR(PIMExport!AR267*1,IFERROR(SUBSTITUTE(PIMExport!AR267,".",",")*1,PIMExport!AR267))</f>
        <v>0</v>
      </c>
      <c r="AS269" s="47">
        <f>IFERROR(PIMExport!AS267*1,IFERROR(SUBSTITUTE(PIMExport!AS267,".",",")*1,PIMExport!AS267))</f>
        <v>0</v>
      </c>
      <c r="AT269" s="47">
        <f>IFERROR(PIMExport!AT267*1,IFERROR(SUBSTITUTE(PIMExport!AT267,".",",")*1,PIMExport!AT267))</f>
        <v>0</v>
      </c>
      <c r="AU269" s="47">
        <f>IFERROR(PIMExport!AU267*1,IFERROR(SUBSTITUTE(PIMExport!AU267,".",",")*1,PIMExport!AU267))</f>
        <v>0</v>
      </c>
      <c r="AV269" s="47">
        <f>IFERROR(PIMExport!AV267*1,IFERROR(SUBSTITUTE(PIMExport!AV267,".",",")*1,PIMExport!AV267))</f>
        <v>0</v>
      </c>
      <c r="AW269" s="47">
        <f>IFERROR(PIMExport!AW267*1,IFERROR(SUBSTITUTE(PIMExport!AW267,".",",")*1,PIMExport!AW267))</f>
        <v>0</v>
      </c>
      <c r="AX269" s="47">
        <f>IFERROR(PIMExport!AX267*1,IFERROR(SUBSTITUTE(PIMExport!AX267,".",",")*1,PIMExport!AX267))</f>
        <v>0</v>
      </c>
      <c r="AY269" s="47">
        <f>IFERROR(PIMExport!AY267*1,IFERROR(SUBSTITUTE(PIMExport!AY267,".",",")*1,PIMExport!AY267))</f>
        <v>0</v>
      </c>
      <c r="AZ269" s="47">
        <f>IFERROR(PIMExport!AZ267*1,IFERROR(SUBSTITUTE(PIMExport!AZ267,".",",")*1,PIMExport!AZ267))</f>
        <v>18600</v>
      </c>
      <c r="BA269" s="47">
        <f>IFERROR(PIMExport!BA267*1,IFERROR(SUBSTITUTE(PIMExport!BA267,".",",")*1,PIMExport!BA267))</f>
        <v>0</v>
      </c>
      <c r="BB269" s="47">
        <f>IFERROR(PIMExport!BB267*1,IFERROR(SUBSTITUTE(PIMExport!BB267,".",",")*1,PIMExport!BB267))</f>
        <v>0</v>
      </c>
      <c r="BC269" s="47">
        <f>IFERROR(PIMExport!BC267*1,IFERROR(SUBSTITUTE(PIMExport!BC267,".",",")*1,PIMExport!BC267))</f>
        <v>0</v>
      </c>
      <c r="BD269" s="47">
        <f>IFERROR(PIMExport!BD267*1,IFERROR(SUBSTITUTE(PIMExport!BD267,".",",")*1,PIMExport!BD267))</f>
        <v>0</v>
      </c>
      <c r="BE269" s="47">
        <f>IFERROR(PIMExport!BE267*1,IFERROR(SUBSTITUTE(PIMExport!BE267,".",",")*1,PIMExport!BE267))</f>
        <v>0</v>
      </c>
      <c r="BF269" s="47">
        <f>IFERROR(PIMExport!BF267*1,IFERROR(SUBSTITUTE(PIMExport!BF267,".",",")*1,PIMExport!BF267))</f>
        <v>88</v>
      </c>
      <c r="BG269" s="47">
        <f>IFERROR(PIMExport!BG267*1,IFERROR(SUBSTITUTE(PIMExport!BG267,".",",")*1,PIMExport!BG267))</f>
        <v>308</v>
      </c>
      <c r="BH269" s="47">
        <f>IFERROR(PIMExport!BH267*1,IFERROR(SUBSTITUTE(PIMExport!BH267,".",",")*1,PIMExport!BH267))</f>
        <v>0</v>
      </c>
      <c r="BI269" s="47">
        <f>IFERROR(PIMExport!BI267*1,IFERROR(SUBSTITUTE(PIMExport!BI267,".",",")*1,PIMExport!BI267))</f>
        <v>0</v>
      </c>
      <c r="BJ269" s="47">
        <f>IFERROR(PIMExport!BJ267*1,IFERROR(SUBSTITUTE(PIMExport!BJ267,".",",")*1,PIMExport!BJ267))</f>
        <v>0</v>
      </c>
      <c r="BK269" s="47">
        <f>IFERROR(PIMExport!BK267*1,IFERROR(SUBSTITUTE(PIMExport!BK267,".",",")*1,PIMExport!BK267))</f>
        <v>0</v>
      </c>
      <c r="BL269" s="47">
        <f>IFERROR(PIMExport!BL267*1,IFERROR(SUBSTITUTE(PIMExport!BL267,".",",")*1,PIMExport!BL267))</f>
        <v>0</v>
      </c>
      <c r="BM269" s="47">
        <f>IFERROR(PIMExport!BM267*1,IFERROR(SUBSTITUTE(PIMExport!BM267,".",",")*1,PIMExport!BM267))</f>
        <v>0</v>
      </c>
      <c r="BN269" s="47">
        <f>IFERROR(PIMExport!BN267*1,IFERROR(SUBSTITUTE(PIMExport!BN267,".",",")*1,PIMExport!BN267))</f>
        <v>0</v>
      </c>
      <c r="BO269" s="47">
        <f>IFERROR(PIMExport!BO267*1,IFERROR(SUBSTITUTE(PIMExport!BO267,".",",")*1,PIMExport!BO267))</f>
        <v>0</v>
      </c>
      <c r="BP269" s="47">
        <f>IFERROR(PIMExport!BP267*1,IFERROR(SUBSTITUTE(PIMExport!BP267,".",",")*1,PIMExport!BP267))</f>
        <v>0</v>
      </c>
      <c r="BQ269" s="47">
        <f>IFERROR(PIMExport!BQ267*1,IFERROR(SUBSTITUTE(PIMExport!BQ267,".",",")*1,PIMExport!BQ267))</f>
        <v>0</v>
      </c>
      <c r="BR269" s="47">
        <f>IFERROR(PIMExport!BR267*1,IFERROR(SUBSTITUTE(PIMExport!BR267,".",",")*1,PIMExport!BR267))</f>
        <v>0</v>
      </c>
      <c r="BS269" s="47">
        <f>IFERROR(PIMExport!BS267*1,IFERROR(SUBSTITUTE(PIMExport!BS267,".",",")*1,PIMExport!BS267))</f>
        <v>0</v>
      </c>
      <c r="BT269" s="47">
        <f>IFERROR(PIMExport!BT267*1,IFERROR(SUBSTITUTE(PIMExport!BT267,".",",")*1,PIMExport!BT267))</f>
        <v>0</v>
      </c>
      <c r="BU269" s="47">
        <f>IFERROR(PIMExport!BU267*1,IFERROR(SUBSTITUTE(PIMExport!BU267,".",",")*1,PIMExport!BU267))</f>
        <v>0</v>
      </c>
      <c r="BV269" s="47">
        <f>IFERROR(PIMExport!BV267*1,IFERROR(SUBSTITUTE(PIMExport!BV267,".",",")*1,PIMExport!BV267))</f>
        <v>0</v>
      </c>
      <c r="BW269" s="47">
        <f>IFERROR(PIMExport!BW267*1,IFERROR(SUBSTITUTE(PIMExport!BW267,".",",")*1,PIMExport!BW267))</f>
        <v>0</v>
      </c>
      <c r="BX269" s="47">
        <f>IFERROR(PIMExport!BX267*1,IFERROR(SUBSTITUTE(PIMExport!BX267,".",",")*1,PIMExport!BX267))</f>
        <v>0</v>
      </c>
      <c r="BY269" s="47">
        <f>IFERROR(PIMExport!BY267*1,IFERROR(SUBSTITUTE(PIMExport!BY267,".",",")*1,PIMExport!BY267))</f>
        <v>0</v>
      </c>
      <c r="BZ269" s="47">
        <f>IFERROR(PIMExport!BZ267*1,IFERROR(SUBSTITUTE(PIMExport!BZ267,".",",")*1,PIMExport!BZ267))</f>
        <v>0</v>
      </c>
      <c r="CA269" s="47">
        <f>IFERROR(PIMExport!CA267*1,IFERROR(SUBSTITUTE(PIMExport!CA267,".",",")*1,PIMExport!CA267))</f>
        <v>0</v>
      </c>
      <c r="CB269" s="47">
        <f>IFERROR(PIMExport!CB267*1,IFERROR(SUBSTITUTE(PIMExport!CB267,".",",")*1,PIMExport!CB267))</f>
        <v>0</v>
      </c>
      <c r="CC269" s="47">
        <f>IFERROR(PIMExport!CC267*1,IFERROR(SUBSTITUTE(PIMExport!CC267,".",",")*1,PIMExport!CC267))</f>
        <v>0</v>
      </c>
      <c r="CD269" s="47">
        <f>IFERROR(PIMExport!CD267*1,IFERROR(SUBSTITUTE(PIMExport!CD267,".",",")*1,PIMExport!CD267))</f>
        <v>0</v>
      </c>
      <c r="CE269" s="47">
        <f>IFERROR(PIMExport!CE267*1,IFERROR(SUBSTITUTE(PIMExport!CE267,".",",")*1,PIMExport!CE267))</f>
        <v>0</v>
      </c>
      <c r="CF269" s="47">
        <f>IFERROR(PIMExport!CF267*1,IFERROR(SUBSTITUTE(PIMExport!CF267,".",",")*1,PIMExport!CF267))</f>
        <v>0</v>
      </c>
      <c r="CG269" s="47">
        <f>IFERROR(PIMExport!CG267*1,IFERROR(SUBSTITUTE(PIMExport!CG267,".",",")*1,PIMExport!CG267))</f>
        <v>0</v>
      </c>
      <c r="CH269" s="47">
        <f>IFERROR(PIMExport!CH267*1,IFERROR(SUBSTITUTE(PIMExport!CH267,".",",")*1,PIMExport!CH267))</f>
        <v>0</v>
      </c>
      <c r="CI269" s="47">
        <f>IFERROR(PIMExport!CI267*1,IFERROR(SUBSTITUTE(PIMExport!CI267,".",",")*1,PIMExport!CI267))</f>
        <v>0</v>
      </c>
      <c r="CJ269" s="47">
        <f>IFERROR(PIMExport!CJ267*1,IFERROR(SUBSTITUTE(PIMExport!CJ267,".",",")*1,PIMExport!CJ267))</f>
        <v>0</v>
      </c>
      <c r="CK269" s="47">
        <f>IFERROR(PIMExport!CK267*1,IFERROR(SUBSTITUTE(PIMExport!CK267,".",",")*1,PIMExport!CK267))</f>
        <v>0</v>
      </c>
      <c r="CL269" s="47">
        <f>IFERROR(PIMExport!CL267*1,IFERROR(SUBSTITUTE(PIMExport!CL267,".",",")*1,PIMExport!CL267))</f>
        <v>0</v>
      </c>
      <c r="CM269" s="47">
        <f>IFERROR(PIMExport!CM267*1,IFERROR(SUBSTITUTE(PIMExport!CM267,".",",")*1,PIMExport!CM267))</f>
        <v>0</v>
      </c>
      <c r="CN269" s="47">
        <f>IFERROR(PIMExport!CN267*1,IFERROR(SUBSTITUTE(PIMExport!CN267,".",",")*1,PIMExport!CN267))</f>
        <v>0</v>
      </c>
      <c r="CO269" s="47">
        <f>IFERROR(PIMExport!CO267*1,IFERROR(SUBSTITUTE(PIMExport!CO267,".",",")*1,PIMExport!CO267))</f>
        <v>0</v>
      </c>
      <c r="CP269" s="47">
        <f>IFERROR(PIMExport!CP267*1,IFERROR(SUBSTITUTE(PIMExport!CP267,".",",")*1,PIMExport!CP267))</f>
        <v>0</v>
      </c>
      <c r="CQ269" s="47">
        <f>IFERROR(PIMExport!CQ267*1,IFERROR(SUBSTITUTE(PIMExport!CQ267,".",",")*1,PIMExport!CQ267))</f>
        <v>0</v>
      </c>
      <c r="CR269" s="47">
        <f>IFERROR(PIMExport!CR267*1,IFERROR(SUBSTITUTE(PIMExport!CR267,".",",")*1,PIMExport!CR267))</f>
        <v>0</v>
      </c>
      <c r="CS269" s="47">
        <f>IFERROR(PIMExport!CS267*1,IFERROR(SUBSTITUTE(PIMExport!CS267,".",",")*1,PIMExport!CS267))</f>
        <v>0</v>
      </c>
      <c r="CT269" s="47">
        <f>IFERROR(PIMExport!CT267*1,IFERROR(SUBSTITUTE(PIMExport!CT267,".",",")*1,PIMExport!CT267))</f>
        <v>0</v>
      </c>
      <c r="CU269" s="47">
        <f>IFERROR(PIMExport!CU267*1,IFERROR(SUBSTITUTE(PIMExport!CU267,".",",")*1,PIMExport!CU267))</f>
        <v>25</v>
      </c>
      <c r="CV269" s="47">
        <f>IFERROR(PIMExport!CV267*1,IFERROR(SUBSTITUTE(PIMExport!CV267,".",",")*1,PIMExport!CV267))</f>
        <v>11800</v>
      </c>
      <c r="CW269" s="47">
        <f>IFERROR(PIMExport!CW267*1,IFERROR(SUBSTITUTE(PIMExport!CW267,".",",")*1,PIMExport!CW267))</f>
        <v>2.5000000000000001E-4</v>
      </c>
      <c r="CX269" s="47">
        <f>IFERROR(PIMExport!CX267*1,IFERROR(SUBSTITUTE(PIMExport!CX267,".",",")*1,PIMExport!CX267))</f>
        <v>0</v>
      </c>
      <c r="CY269" s="47">
        <f>IFERROR(PIMExport!CY267*1,IFERROR(SUBSTITUTE(PIMExport!CY267,".",",")*1,PIMExport!CY267))</f>
        <v>0</v>
      </c>
      <c r="CZ269" s="47">
        <f>IFERROR(PIMExport!CZ267*1,IFERROR(SUBSTITUTE(PIMExport!CZ267,".",",")*1,PIMExport!CZ267))</f>
        <v>18600</v>
      </c>
      <c r="DA269" s="47">
        <f>IFERROR(PIMExport!DA267*1,IFERROR(SUBSTITUTE(PIMExport!DA267,".",",")*1,PIMExport!DA267))</f>
        <v>500</v>
      </c>
      <c r="DB269" s="47">
        <f>IFERROR(PIMExport!DB267*1,IFERROR(SUBSTITUTE(PIMExport!DB267,".",",")*1,PIMExport!DB267))</f>
        <v>267</v>
      </c>
      <c r="DC269" s="47">
        <f>IFERROR(PIMExport!DC267*1,IFERROR(SUBSTITUTE(PIMExport!DC267,".",",")*1,PIMExport!DC267))</f>
        <v>23.35</v>
      </c>
      <c r="DD269" s="47">
        <f>IFERROR(PIMExport!DD267*1,IFERROR(SUBSTITUTE(PIMExport!DD267,".",",")*1,PIMExport!DD267))</f>
        <v>0</v>
      </c>
      <c r="DE269" s="47">
        <f>IFERROR(PIMExport!DE267*1,IFERROR(SUBSTITUTE(PIMExport!DE267,".",",")*1,PIMExport!DE267))</f>
        <v>0</v>
      </c>
      <c r="DF269" s="47">
        <f>IFERROR(PIMExport!DF267*1,IFERROR(SUBSTITUTE(PIMExport!DF267,".",",")*1,PIMExport!DF267))</f>
        <v>0</v>
      </c>
      <c r="DG269" s="47">
        <f>IFERROR(PIMExport!DG267*1,IFERROR(SUBSTITUTE(PIMExport!DG267,".",",")*1,PIMExport!DG267))</f>
        <v>0</v>
      </c>
      <c r="DH269" s="47" t="str">
        <f>IFERROR(PIMExport!DH267*1,IFERROR(SUBSTITUTE(PIMExport!DH267,".",",")*1,PIMExport!DH267))</f>
        <v>Equal to or better than 0.100 mm</v>
      </c>
      <c r="DI269" s="47">
        <f>IFERROR(PIMExport!DI267*1,IFERROR(SUBSTITUTE(PIMExport!DI267,".",",")*1,PIMExport!DI267))</f>
        <v>0</v>
      </c>
      <c r="DJ269" s="47" t="str">
        <f>IFERROR(PIMExport!DJ267*1,IFERROR(SUBSTITUTE(PIMExport!DJ267,".",",")*1,PIMExport!DJ267))</f>
        <v>108 x 100 mm</v>
      </c>
      <c r="DK269" s="47" t="str">
        <f>IFERROR(PIMExport!DK267*1,IFERROR(SUBSTITUTE(PIMExport!DK267,".",",")*1,PIMExport!DK267))</f>
        <v>25 mm</v>
      </c>
      <c r="DL269" s="47">
        <f>IFERROR(PIMExport!DL267*1,IFERROR(SUBSTITUTE(PIMExport!DL267,".",",")*1,PIMExport!DL267))</f>
        <v>306</v>
      </c>
      <c r="DM269" s="47">
        <f>IFERROR(PIMExport!DM267*1,IFERROR(SUBSTITUTE(PIMExport!DM267,".",",")*1,PIMExport!DM267))</f>
        <v>6308</v>
      </c>
      <c r="DN269" s="47">
        <f>IFERROR(PIMExport!DN267*1,IFERROR(SUBSTITUTE(PIMExport!DN267,".",",")*1,PIMExport!DN267))</f>
        <v>0</v>
      </c>
      <c r="DO269" s="47">
        <f>IFERROR(PIMExport!DO267*1,IFERROR(SUBSTITUTE(PIMExport!DO267,".",",")*1,PIMExport!DO267))</f>
        <v>0</v>
      </c>
    </row>
    <row r="270" spans="1:119">
      <c r="A270" s="47" t="str">
        <f>IFERROR(PIMExport!A268*1,IFERROR(SUBSTITUTE(PIMExport!A268,".",",")*1,PIMExport!A268))</f>
        <v>MG10S05Z350_D</v>
      </c>
      <c r="B270" s="47" t="str">
        <f>IFERROR(PIMExport!B268*1,IFERROR(SUBSTITUTE(PIMExport!B268,".",",")*1,PIMExport!B268))</f>
        <v>BallScrew</v>
      </c>
      <c r="C270" s="47" t="str">
        <f>IFERROR(PIMExport!C268*1,IFERROR(SUBSTITUTE(PIMExport!C268,".",",")*1,PIMExport!C268))</f>
        <v>Prism Guide</v>
      </c>
      <c r="D270" s="47">
        <f>IFERROR(PIMExport!D268*1,IFERROR(SUBSTITUTE(PIMExport!D268,".",",")*1,PIMExport!D268))</f>
        <v>5058</v>
      </c>
      <c r="E270" s="47">
        <f>IFERROR(PIMExport!E268*1,IFERROR(SUBSTITUTE(PIMExport!E268,".",",")*1,PIMExport!E268))</f>
        <v>3.5</v>
      </c>
      <c r="F270" s="47">
        <f>IFERROR(PIMExport!F268*1,IFERROR(SUBSTITUTE(PIMExport!F268,".",",")*1,PIMExport!F268))</f>
        <v>4.42</v>
      </c>
      <c r="G270" s="47">
        <f>IFERROR(PIMExport!G268*1,IFERROR(SUBSTITUTE(PIMExport!G268,".",",")*1,PIMExport!G268))</f>
        <v>12.87</v>
      </c>
      <c r="H270" s="47">
        <f>IFERROR(PIMExport!H268*1,IFERROR(SUBSTITUTE(PIMExport!H268,".",",")*1,PIMExport!H268))</f>
        <v>1.42</v>
      </c>
      <c r="I270" s="47">
        <f>IFERROR(PIMExport!I268*1,IFERROR(SUBSTITUTE(PIMExport!I268,".",",")*1,PIMExport!I268))</f>
        <v>350</v>
      </c>
      <c r="J270" s="47">
        <f>IFERROR(PIMExport!J268*1,IFERROR(SUBSTITUTE(PIMExport!J268,".",",")*1,PIMExport!J268))</f>
        <v>78</v>
      </c>
      <c r="K270" s="47">
        <f>IFERROR(PIMExport!K268*1,IFERROR(SUBSTITUTE(PIMExport!K268,".",",")*1,PIMExport!K268))</f>
        <v>69</v>
      </c>
      <c r="L270" s="47">
        <f>IFERROR(PIMExport!L268*1,IFERROR(SUBSTITUTE(PIMExport!L268,".",",")*1,PIMExport!L268))</f>
        <v>1.63E-4</v>
      </c>
      <c r="M270" s="47">
        <f>IFERROR(PIMExport!M268*1,IFERROR(SUBSTITUTE(PIMExport!M268,".",",")*1,PIMExport!M268))</f>
        <v>0.9</v>
      </c>
      <c r="N270" s="47">
        <f>IFERROR(PIMExport!N268*1,IFERROR(SUBSTITUTE(PIMExport!N268,".",",")*1,PIMExport!N268))</f>
        <v>99999</v>
      </c>
      <c r="O270" s="47">
        <f>IFERROR(PIMExport!O268*1,IFERROR(SUBSTITUTE(PIMExport!O268,".",",")*1,PIMExport!O268))</f>
        <v>99999</v>
      </c>
      <c r="P270" s="47">
        <f>IFERROR(PIMExport!P268*1,IFERROR(SUBSTITUTE(PIMExport!P268,".",",")*1,PIMExport!P268))</f>
        <v>500</v>
      </c>
      <c r="Q270" s="47">
        <f>IFERROR(PIMExport!Q268*1,IFERROR(SUBSTITUTE(PIMExport!Q268,".",",")*1,PIMExport!Q268))</f>
        <v>0.25</v>
      </c>
      <c r="R270" s="47">
        <f>IFERROR(PIMExport!R268*1,IFERROR(SUBSTITUTE(PIMExport!R268,".",",")*1,PIMExport!R268))</f>
        <v>0.25</v>
      </c>
      <c r="S270" s="47">
        <f>IFERROR(PIMExport!S268*1,IFERROR(SUBSTITUTE(PIMExport!S268,".",",")*1,PIMExport!S268))</f>
        <v>0.25</v>
      </c>
      <c r="T270" s="47">
        <f>IFERROR(PIMExport!T268*1,IFERROR(SUBSTITUTE(PIMExport!T268,".",",")*1,PIMExport!T268))</f>
        <v>45</v>
      </c>
      <c r="U270" s="47">
        <f>IFERROR(PIMExport!U268*1,IFERROR(SUBSTITUTE(PIMExport!U268,".",",")*1,PIMExport!U268))</f>
        <v>0.21213000000000001</v>
      </c>
      <c r="V270" s="47">
        <f>IFERROR(PIMExport!V268*1,IFERROR(SUBSTITUTE(PIMExport!V268,".",",")*1,PIMExport!V268))</f>
        <v>0</v>
      </c>
      <c r="W270" s="47">
        <f>IFERROR(PIMExport!W268*1,IFERROR(SUBSTITUTE(PIMExport!W268,".",",")*1,PIMExport!W268))</f>
        <v>0</v>
      </c>
      <c r="X270" s="47">
        <f>IFERROR(PIMExport!X268*1,IFERROR(SUBSTITUTE(PIMExport!X268,".",",")*1,PIMExport!X268))</f>
        <v>0</v>
      </c>
      <c r="Y270" s="47">
        <f>IFERROR(PIMExport!Y268*1,IFERROR(SUBSTITUTE(PIMExport!Y268,".",",")*1,PIMExport!Y268))</f>
        <v>5000</v>
      </c>
      <c r="Z270" s="47">
        <f>IFERROR(PIMExport!Z268*1,IFERROR(SUBSTITUTE(PIMExport!Z268,".",",")*1,PIMExport!Z268))</f>
        <v>0</v>
      </c>
      <c r="AA270" s="47">
        <f>IFERROR(PIMExport!AA268*1,IFERROR(SUBSTITUTE(PIMExport!AA268,".",",")*1,PIMExport!AA268))</f>
        <v>0</v>
      </c>
      <c r="AB270" s="47">
        <f>IFERROR(PIMExport!AB268*1,IFERROR(SUBSTITUTE(PIMExport!AB268,".",",")*1,PIMExport!AB268))</f>
        <v>0</v>
      </c>
      <c r="AC270" s="47">
        <f>IFERROR(PIMExport!AC268*1,IFERROR(SUBSTITUTE(PIMExport!AC268,".",",")*1,PIMExport!AC268))</f>
        <v>0</v>
      </c>
      <c r="AD270" s="47">
        <f>IFERROR(PIMExport!AD268*1,IFERROR(SUBSTITUTE(PIMExport!AD268,".",",")*1,PIMExport!AD268))</f>
        <v>0</v>
      </c>
      <c r="AE270" s="47">
        <f>IFERROR(PIMExport!AE268*1,IFERROR(SUBSTITUTE(PIMExport!AE268,".",",")*1,PIMExport!AE268))</f>
        <v>3005</v>
      </c>
      <c r="AF270" s="47">
        <f>IFERROR(PIMExport!AF268*1,IFERROR(SUBSTITUTE(PIMExport!AF268,".",",")*1,PIMExport!AF268))</f>
        <v>3005</v>
      </c>
      <c r="AG270" s="47">
        <f>IFERROR(PIMExport!AG268*1,IFERROR(SUBSTITUTE(PIMExport!AG268,".",",")*1,PIMExport!AG268))</f>
        <v>117</v>
      </c>
      <c r="AH270" s="47">
        <f>IFERROR(PIMExport!AH268*1,IFERROR(SUBSTITUTE(PIMExport!AH268,".",",")*1,PIMExport!AH268))</f>
        <v>0</v>
      </c>
      <c r="AI270" s="47">
        <f>IFERROR(PIMExport!AI268*1,IFERROR(SUBSTITUTE(PIMExport!AI268,".",",")*1,PIMExport!AI268))</f>
        <v>0</v>
      </c>
      <c r="AJ270" s="47">
        <f>IFERROR(PIMExport!AJ268*1,IFERROR(SUBSTITUTE(PIMExport!AJ268,".",",")*1,PIMExport!AJ268))</f>
        <v>2.254</v>
      </c>
      <c r="AK270" s="47">
        <f>IFERROR(PIMExport!AK268*1,IFERROR(SUBSTITUTE(PIMExport!AK268,".",",")*1,PIMExport!AK268))</f>
        <v>2.254</v>
      </c>
      <c r="AL270" s="47">
        <f>IFERROR(PIMExport!AL268*1,IFERROR(SUBSTITUTE(PIMExport!AL268,".",",")*1,PIMExport!AL268))</f>
        <v>0.33</v>
      </c>
      <c r="AM270" s="47">
        <f>IFERROR(PIMExport!AM268*1,IFERROR(SUBSTITUTE(PIMExport!AM268,".",",")*1,PIMExport!AM268))</f>
        <v>8</v>
      </c>
      <c r="AN270" s="47">
        <f>IFERROR(PIMExport!AN268*1,IFERROR(SUBSTITUTE(PIMExport!AN268,".",",")*1,PIMExport!AN268))</f>
        <v>2</v>
      </c>
      <c r="AO270" s="47">
        <f>IFERROR(PIMExport!AO268*1,IFERROR(SUBSTITUTE(PIMExport!AO268,".",",")*1,PIMExport!AO268))</f>
        <v>41000</v>
      </c>
      <c r="AP270" s="47">
        <f>IFERROR(PIMExport!AP268*1,IFERROR(SUBSTITUTE(PIMExport!AP268,".",",")*1,PIMExport!AP268))</f>
        <v>0</v>
      </c>
      <c r="AQ270" s="47">
        <f>IFERROR(PIMExport!AQ268*1,IFERROR(SUBSTITUTE(PIMExport!AQ268,".",",")*1,PIMExport!AQ268))</f>
        <v>0</v>
      </c>
      <c r="AR270" s="47">
        <f>IFERROR(PIMExport!AR268*1,IFERROR(SUBSTITUTE(PIMExport!AR268,".",",")*1,PIMExport!AR268))</f>
        <v>0</v>
      </c>
      <c r="AS270" s="47">
        <f>IFERROR(PIMExport!AS268*1,IFERROR(SUBSTITUTE(PIMExport!AS268,".",",")*1,PIMExport!AS268))</f>
        <v>0</v>
      </c>
      <c r="AT270" s="47">
        <f>IFERROR(PIMExport!AT268*1,IFERROR(SUBSTITUTE(PIMExport!AT268,".",",")*1,PIMExport!AT268))</f>
        <v>0</v>
      </c>
      <c r="AU270" s="47">
        <f>IFERROR(PIMExport!AU268*1,IFERROR(SUBSTITUTE(PIMExport!AU268,".",",")*1,PIMExport!AU268))</f>
        <v>0</v>
      </c>
      <c r="AV270" s="47">
        <f>IFERROR(PIMExport!AV268*1,IFERROR(SUBSTITUTE(PIMExport!AV268,".",",")*1,PIMExport!AV268))</f>
        <v>0</v>
      </c>
      <c r="AW270" s="47">
        <f>IFERROR(PIMExport!AW268*1,IFERROR(SUBSTITUTE(PIMExport!AW268,".",",")*1,PIMExport!AW268))</f>
        <v>0</v>
      </c>
      <c r="AX270" s="47">
        <f>IFERROR(PIMExport!AX268*1,IFERROR(SUBSTITUTE(PIMExport!AX268,".",",")*1,PIMExport!AX268))</f>
        <v>0</v>
      </c>
      <c r="AY270" s="47">
        <f>IFERROR(PIMExport!AY268*1,IFERROR(SUBSTITUTE(PIMExport!AY268,".",",")*1,PIMExport!AY268))</f>
        <v>0</v>
      </c>
      <c r="AZ270" s="47">
        <f>IFERROR(PIMExport!AZ268*1,IFERROR(SUBSTITUTE(PIMExport!AZ268,".",",")*1,PIMExport!AZ268))</f>
        <v>18600</v>
      </c>
      <c r="BA270" s="47">
        <f>IFERROR(PIMExport!BA268*1,IFERROR(SUBSTITUTE(PIMExport!BA268,".",",")*1,PIMExport!BA268))</f>
        <v>0</v>
      </c>
      <c r="BB270" s="47">
        <f>IFERROR(PIMExport!BB268*1,IFERROR(SUBSTITUTE(PIMExport!BB268,".",",")*1,PIMExport!BB268))</f>
        <v>0</v>
      </c>
      <c r="BC270" s="47">
        <f>IFERROR(PIMExport!BC268*1,IFERROR(SUBSTITUTE(PIMExport!BC268,".",",")*1,PIMExport!BC268))</f>
        <v>0</v>
      </c>
      <c r="BD270" s="47">
        <f>IFERROR(PIMExport!BD268*1,IFERROR(SUBSTITUTE(PIMExport!BD268,".",",")*1,PIMExport!BD268))</f>
        <v>0</v>
      </c>
      <c r="BE270" s="47">
        <f>IFERROR(PIMExport!BE268*1,IFERROR(SUBSTITUTE(PIMExport!BE268,".",",")*1,PIMExport!BE268))</f>
        <v>0</v>
      </c>
      <c r="BF270" s="47">
        <f>IFERROR(PIMExport!BF268*1,IFERROR(SUBSTITUTE(PIMExport!BF268,".",",")*1,PIMExport!BF268))</f>
        <v>88</v>
      </c>
      <c r="BG270" s="47">
        <f>IFERROR(PIMExport!BG268*1,IFERROR(SUBSTITUTE(PIMExport!BG268,".",",")*1,PIMExport!BG268))</f>
        <v>478</v>
      </c>
      <c r="BH270" s="47">
        <f>IFERROR(PIMExport!BH268*1,IFERROR(SUBSTITUTE(PIMExport!BH268,".",",")*1,PIMExport!BH268))</f>
        <v>0</v>
      </c>
      <c r="BI270" s="47">
        <f>IFERROR(PIMExport!BI268*1,IFERROR(SUBSTITUTE(PIMExport!BI268,".",",")*1,PIMExport!BI268))</f>
        <v>0</v>
      </c>
      <c r="BJ270" s="47">
        <f>IFERROR(PIMExport!BJ268*1,IFERROR(SUBSTITUTE(PIMExport!BJ268,".",",")*1,PIMExport!BJ268))</f>
        <v>0</v>
      </c>
      <c r="BK270" s="47">
        <f>IFERROR(PIMExport!BK268*1,IFERROR(SUBSTITUTE(PIMExport!BK268,".",",")*1,PIMExport!BK268))</f>
        <v>0</v>
      </c>
      <c r="BL270" s="47">
        <f>IFERROR(PIMExport!BL268*1,IFERROR(SUBSTITUTE(PIMExport!BL268,".",",")*1,PIMExport!BL268))</f>
        <v>0</v>
      </c>
      <c r="BM270" s="47">
        <f>IFERROR(PIMExport!BM268*1,IFERROR(SUBSTITUTE(PIMExport!BM268,".",",")*1,PIMExport!BM268))</f>
        <v>0</v>
      </c>
      <c r="BN270" s="47">
        <f>IFERROR(PIMExport!BN268*1,IFERROR(SUBSTITUTE(PIMExport!BN268,".",",")*1,PIMExport!BN268))</f>
        <v>0</v>
      </c>
      <c r="BO270" s="47">
        <f>IFERROR(PIMExport!BO268*1,IFERROR(SUBSTITUTE(PIMExport!BO268,".",",")*1,PIMExport!BO268))</f>
        <v>0</v>
      </c>
      <c r="BP270" s="47">
        <f>IFERROR(PIMExport!BP268*1,IFERROR(SUBSTITUTE(PIMExport!BP268,".",",")*1,PIMExport!BP268))</f>
        <v>0</v>
      </c>
      <c r="BQ270" s="47">
        <f>IFERROR(PIMExport!BQ268*1,IFERROR(SUBSTITUTE(PIMExport!BQ268,".",",")*1,PIMExport!BQ268))</f>
        <v>0</v>
      </c>
      <c r="BR270" s="47">
        <f>IFERROR(PIMExport!BR268*1,IFERROR(SUBSTITUTE(PIMExport!BR268,".",",")*1,PIMExport!BR268))</f>
        <v>0</v>
      </c>
      <c r="BS270" s="47">
        <f>IFERROR(PIMExport!BS268*1,IFERROR(SUBSTITUTE(PIMExport!BS268,".",",")*1,PIMExport!BS268))</f>
        <v>0</v>
      </c>
      <c r="BT270" s="47">
        <f>IFERROR(PIMExport!BT268*1,IFERROR(SUBSTITUTE(PIMExport!BT268,".",",")*1,PIMExport!BT268))</f>
        <v>0</v>
      </c>
      <c r="BU270" s="47">
        <f>IFERROR(PIMExport!BU268*1,IFERROR(SUBSTITUTE(PIMExport!BU268,".",",")*1,PIMExport!BU268))</f>
        <v>0</v>
      </c>
      <c r="BV270" s="47">
        <f>IFERROR(PIMExport!BV268*1,IFERROR(SUBSTITUTE(PIMExport!BV268,".",",")*1,PIMExport!BV268))</f>
        <v>0</v>
      </c>
      <c r="BW270" s="47">
        <f>IFERROR(PIMExport!BW268*1,IFERROR(SUBSTITUTE(PIMExport!BW268,".",",")*1,PIMExport!BW268))</f>
        <v>0</v>
      </c>
      <c r="BX270" s="47">
        <f>IFERROR(PIMExport!BX268*1,IFERROR(SUBSTITUTE(PIMExport!BX268,".",",")*1,PIMExport!BX268))</f>
        <v>0</v>
      </c>
      <c r="BY270" s="47">
        <f>IFERROR(PIMExport!BY268*1,IFERROR(SUBSTITUTE(PIMExport!BY268,".",",")*1,PIMExport!BY268))</f>
        <v>0</v>
      </c>
      <c r="BZ270" s="47">
        <f>IFERROR(PIMExport!BZ268*1,IFERROR(SUBSTITUTE(PIMExport!BZ268,".",",")*1,PIMExport!BZ268))</f>
        <v>0</v>
      </c>
      <c r="CA270" s="47">
        <f>IFERROR(PIMExport!CA268*1,IFERROR(SUBSTITUTE(PIMExport!CA268,".",",")*1,PIMExport!CA268))</f>
        <v>0</v>
      </c>
      <c r="CB270" s="47">
        <f>IFERROR(PIMExport!CB268*1,IFERROR(SUBSTITUTE(PIMExport!CB268,".",",")*1,PIMExport!CB268))</f>
        <v>0</v>
      </c>
      <c r="CC270" s="47">
        <f>IFERROR(PIMExport!CC268*1,IFERROR(SUBSTITUTE(PIMExport!CC268,".",",")*1,PIMExport!CC268))</f>
        <v>0</v>
      </c>
      <c r="CD270" s="47">
        <f>IFERROR(PIMExport!CD268*1,IFERROR(SUBSTITUTE(PIMExport!CD268,".",",")*1,PIMExport!CD268))</f>
        <v>0</v>
      </c>
      <c r="CE270" s="47">
        <f>IFERROR(PIMExport!CE268*1,IFERROR(SUBSTITUTE(PIMExport!CE268,".",",")*1,PIMExport!CE268))</f>
        <v>0</v>
      </c>
      <c r="CF270" s="47">
        <f>IFERROR(PIMExport!CF268*1,IFERROR(SUBSTITUTE(PIMExport!CF268,".",",")*1,PIMExport!CF268))</f>
        <v>0</v>
      </c>
      <c r="CG270" s="47">
        <f>IFERROR(PIMExport!CG268*1,IFERROR(SUBSTITUTE(PIMExport!CG268,".",",")*1,PIMExport!CG268))</f>
        <v>0</v>
      </c>
      <c r="CH270" s="47">
        <f>IFERROR(PIMExport!CH268*1,IFERROR(SUBSTITUTE(PIMExport!CH268,".",",")*1,PIMExport!CH268))</f>
        <v>0</v>
      </c>
      <c r="CI270" s="47">
        <f>IFERROR(PIMExport!CI268*1,IFERROR(SUBSTITUTE(PIMExport!CI268,".",",")*1,PIMExport!CI268))</f>
        <v>0</v>
      </c>
      <c r="CJ270" s="47">
        <f>IFERROR(PIMExport!CJ268*1,IFERROR(SUBSTITUTE(PIMExport!CJ268,".",",")*1,PIMExport!CJ268))</f>
        <v>0</v>
      </c>
      <c r="CK270" s="47">
        <f>IFERROR(PIMExport!CK268*1,IFERROR(SUBSTITUTE(PIMExport!CK268,".",",")*1,PIMExport!CK268))</f>
        <v>0</v>
      </c>
      <c r="CL270" s="47">
        <f>IFERROR(PIMExport!CL268*1,IFERROR(SUBSTITUTE(PIMExport!CL268,".",",")*1,PIMExport!CL268))</f>
        <v>0</v>
      </c>
      <c r="CM270" s="47">
        <f>IFERROR(PIMExport!CM268*1,IFERROR(SUBSTITUTE(PIMExport!CM268,".",",")*1,PIMExport!CM268))</f>
        <v>0</v>
      </c>
      <c r="CN270" s="47">
        <f>IFERROR(PIMExport!CN268*1,IFERROR(SUBSTITUTE(PIMExport!CN268,".",",")*1,PIMExport!CN268))</f>
        <v>0</v>
      </c>
      <c r="CO270" s="47">
        <f>IFERROR(PIMExport!CO268*1,IFERROR(SUBSTITUTE(PIMExport!CO268,".",",")*1,PIMExport!CO268))</f>
        <v>0</v>
      </c>
      <c r="CP270" s="47">
        <f>IFERROR(PIMExport!CP268*1,IFERROR(SUBSTITUTE(PIMExport!CP268,".",",")*1,PIMExport!CP268))</f>
        <v>0</v>
      </c>
      <c r="CQ270" s="47">
        <f>IFERROR(PIMExport!CQ268*1,IFERROR(SUBSTITUTE(PIMExport!CQ268,".",",")*1,PIMExport!CQ268))</f>
        <v>0</v>
      </c>
      <c r="CR270" s="47">
        <f>IFERROR(PIMExport!CR268*1,IFERROR(SUBSTITUTE(PIMExport!CR268,".",",")*1,PIMExport!CR268))</f>
        <v>0</v>
      </c>
      <c r="CS270" s="47">
        <f>IFERROR(PIMExport!CS268*1,IFERROR(SUBSTITUTE(PIMExport!CS268,".",",")*1,PIMExport!CS268))</f>
        <v>0</v>
      </c>
      <c r="CT270" s="47">
        <f>IFERROR(PIMExport!CT268*1,IFERROR(SUBSTITUTE(PIMExport!CT268,".",",")*1,PIMExport!CT268))</f>
        <v>0</v>
      </c>
      <c r="CU270" s="47">
        <f>IFERROR(PIMExport!CU268*1,IFERROR(SUBSTITUTE(PIMExport!CU268,".",",")*1,PIMExport!CU268))</f>
        <v>5</v>
      </c>
      <c r="CV270" s="47">
        <f>IFERROR(PIMExport!CV268*1,IFERROR(SUBSTITUTE(PIMExport!CV268,".",",")*1,PIMExport!CV268))</f>
        <v>12500</v>
      </c>
      <c r="CW270" s="47">
        <f>IFERROR(PIMExport!CW268*1,IFERROR(SUBSTITUTE(PIMExport!CW268,".",",")*1,PIMExport!CW268))</f>
        <v>2.5000000000000001E-4</v>
      </c>
      <c r="CX270" s="47">
        <f>IFERROR(PIMExport!CX268*1,IFERROR(SUBSTITUTE(PIMExport!CX268,".",",")*1,PIMExport!CX268))</f>
        <v>0</v>
      </c>
      <c r="CY270" s="47">
        <f>IFERROR(PIMExport!CY268*1,IFERROR(SUBSTITUTE(PIMExport!CY268,".",",")*1,PIMExport!CY268))</f>
        <v>0</v>
      </c>
      <c r="CZ270" s="47">
        <f>IFERROR(PIMExport!CZ268*1,IFERROR(SUBSTITUTE(PIMExport!CZ268,".",",")*1,PIMExport!CZ268))</f>
        <v>18600</v>
      </c>
      <c r="DA270" s="47">
        <f>IFERROR(PIMExport!DA268*1,IFERROR(SUBSTITUTE(PIMExport!DA268,".",",")*1,PIMExport!DA268))</f>
        <v>500</v>
      </c>
      <c r="DB270" s="47">
        <f>IFERROR(PIMExport!DB268*1,IFERROR(SUBSTITUTE(PIMExport!DB268,".",",")*1,PIMExport!DB268))</f>
        <v>267</v>
      </c>
      <c r="DC270" s="47">
        <f>IFERROR(PIMExport!DC268*1,IFERROR(SUBSTITUTE(PIMExport!DC268,".",",")*1,PIMExport!DC268))</f>
        <v>23.35</v>
      </c>
      <c r="DD270" s="47">
        <f>IFERROR(PIMExport!DD268*1,IFERROR(SUBSTITUTE(PIMExport!DD268,".",",")*1,PIMExport!DD268))</f>
        <v>2</v>
      </c>
      <c r="DE270" s="47">
        <f>IFERROR(PIMExport!DE268*1,IFERROR(SUBSTITUTE(PIMExport!DE268,".",",")*1,PIMExport!DE268))</f>
        <v>0</v>
      </c>
      <c r="DF270" s="47">
        <f>IFERROR(PIMExport!DF268*1,IFERROR(SUBSTITUTE(PIMExport!DF268,".",",")*1,PIMExport!DF268))</f>
        <v>0</v>
      </c>
      <c r="DG270" s="47">
        <f>IFERROR(PIMExport!DG268*1,IFERROR(SUBSTITUTE(PIMExport!DG268,".",",")*1,PIMExport!DG268))</f>
        <v>0</v>
      </c>
      <c r="DH270" s="47" t="str">
        <f>IFERROR(PIMExport!DH268*1,IFERROR(SUBSTITUTE(PIMExport!DH268,".",",")*1,PIMExport!DH268))</f>
        <v>Equal to or better than 0.100 mm</v>
      </c>
      <c r="DI270" s="47">
        <f>IFERROR(PIMExport!DI268*1,IFERROR(SUBSTITUTE(PIMExport!DI268,".",",")*1,PIMExport!DI268))</f>
        <v>0</v>
      </c>
      <c r="DJ270" s="47" t="str">
        <f>IFERROR(PIMExport!DJ268*1,IFERROR(SUBSTITUTE(PIMExport!DJ268,".",",")*1,PIMExport!DJ268))</f>
        <v>108 x 100 mm</v>
      </c>
      <c r="DK270" s="47" t="str">
        <f>IFERROR(PIMExport!DK268*1,IFERROR(SUBSTITUTE(PIMExport!DK268,".",",")*1,PIMExport!DK268))</f>
        <v>25 mm</v>
      </c>
      <c r="DL270" s="47">
        <f>IFERROR(PIMExport!DL268*1,IFERROR(SUBSTITUTE(PIMExport!DL268,".",",")*1,PIMExport!DL268))</f>
        <v>656</v>
      </c>
      <c r="DM270" s="47">
        <f>IFERROR(PIMExport!DM268*1,IFERROR(SUBSTITUTE(PIMExport!DM268,".",",")*1,PIMExport!DM268))</f>
        <v>6478</v>
      </c>
      <c r="DN270" s="47">
        <f>IFERROR(PIMExport!DN268*1,IFERROR(SUBSTITUTE(PIMExport!DN268,".",",")*1,PIMExport!DN268))</f>
        <v>0</v>
      </c>
      <c r="DO270" s="47">
        <f>IFERROR(PIMExport!DO268*1,IFERROR(SUBSTITUTE(PIMExport!DO268,".",",")*1,PIMExport!DO268))</f>
        <v>0</v>
      </c>
    </row>
    <row r="271" spans="1:119">
      <c r="A271" s="47" t="str">
        <f>IFERROR(PIMExport!A269*1,IFERROR(SUBSTITUTE(PIMExport!A269,".",",")*1,PIMExport!A269))</f>
        <v>MG10S05Z350_S</v>
      </c>
      <c r="B271" s="47" t="str">
        <f>IFERROR(PIMExport!B269*1,IFERROR(SUBSTITUTE(PIMExport!B269,".",",")*1,PIMExport!B269))</f>
        <v>BallScrew</v>
      </c>
      <c r="C271" s="47" t="str">
        <f>IFERROR(PIMExport!C269*1,IFERROR(SUBSTITUTE(PIMExport!C269,".",",")*1,PIMExport!C269))</f>
        <v>Prism Guide</v>
      </c>
      <c r="D271" s="47">
        <f>IFERROR(PIMExport!D269*1,IFERROR(SUBSTITUTE(PIMExport!D269,".",",")*1,PIMExport!D269))</f>
        <v>5168</v>
      </c>
      <c r="E271" s="47">
        <f>IFERROR(PIMExport!E269*1,IFERROR(SUBSTITUTE(PIMExport!E269,".",",")*1,PIMExport!E269))</f>
        <v>3.5</v>
      </c>
      <c r="F271" s="47">
        <f>IFERROR(PIMExport!F269*1,IFERROR(SUBSTITUTE(PIMExport!F269,".",",")*1,PIMExport!F269))</f>
        <v>1.86</v>
      </c>
      <c r="G271" s="47">
        <f>IFERROR(PIMExport!G269*1,IFERROR(SUBSTITUTE(PIMExport!G269,".",",")*1,PIMExport!G269))</f>
        <v>12.87</v>
      </c>
      <c r="H271" s="47">
        <f>IFERROR(PIMExport!H269*1,IFERROR(SUBSTITUTE(PIMExport!H269,".",",")*1,PIMExport!H269))</f>
        <v>1.42</v>
      </c>
      <c r="I271" s="47">
        <f>IFERROR(PIMExport!I269*1,IFERROR(SUBSTITUTE(PIMExport!I269,".",",")*1,PIMExport!I269))</f>
        <v>350</v>
      </c>
      <c r="J271" s="47">
        <f>IFERROR(PIMExport!J269*1,IFERROR(SUBSTITUTE(PIMExport!J269,".",",")*1,PIMExport!J269))</f>
        <v>78</v>
      </c>
      <c r="K271" s="47">
        <f>IFERROR(PIMExport!K269*1,IFERROR(SUBSTITUTE(PIMExport!K269,".",",")*1,PIMExport!K269))</f>
        <v>69</v>
      </c>
      <c r="L271" s="47">
        <f>IFERROR(PIMExport!L269*1,IFERROR(SUBSTITUTE(PIMExport!L269,".",",")*1,PIMExport!L269))</f>
        <v>1.63E-4</v>
      </c>
      <c r="M271" s="47">
        <f>IFERROR(PIMExport!M269*1,IFERROR(SUBSTITUTE(PIMExport!M269,".",",")*1,PIMExport!M269))</f>
        <v>0.9</v>
      </c>
      <c r="N271" s="47">
        <f>IFERROR(PIMExport!N269*1,IFERROR(SUBSTITUTE(PIMExport!N269,".",",")*1,PIMExport!N269))</f>
        <v>99999</v>
      </c>
      <c r="O271" s="47">
        <f>IFERROR(PIMExport!O269*1,IFERROR(SUBSTITUTE(PIMExport!O269,".",",")*1,PIMExport!O269))</f>
        <v>99999</v>
      </c>
      <c r="P271" s="47">
        <f>IFERROR(PIMExport!P269*1,IFERROR(SUBSTITUTE(PIMExport!P269,".",",")*1,PIMExport!P269))</f>
        <v>500</v>
      </c>
      <c r="Q271" s="47">
        <f>IFERROR(PIMExport!Q269*1,IFERROR(SUBSTITUTE(PIMExport!Q269,".",",")*1,PIMExport!Q269))</f>
        <v>0.25</v>
      </c>
      <c r="R271" s="47">
        <f>IFERROR(PIMExport!R269*1,IFERROR(SUBSTITUTE(PIMExport!R269,".",",")*1,PIMExport!R269))</f>
        <v>0.25</v>
      </c>
      <c r="S271" s="47">
        <f>IFERROR(PIMExport!S269*1,IFERROR(SUBSTITUTE(PIMExport!S269,".",",")*1,PIMExport!S269))</f>
        <v>0.25</v>
      </c>
      <c r="T271" s="47">
        <f>IFERROR(PIMExport!T269*1,IFERROR(SUBSTITUTE(PIMExport!T269,".",",")*1,PIMExport!T269))</f>
        <v>45</v>
      </c>
      <c r="U271" s="47">
        <f>IFERROR(PIMExport!U269*1,IFERROR(SUBSTITUTE(PIMExport!U269,".",",")*1,PIMExport!U269))</f>
        <v>0.21213000000000001</v>
      </c>
      <c r="V271" s="47">
        <f>IFERROR(PIMExport!V269*1,IFERROR(SUBSTITUTE(PIMExport!V269,".",",")*1,PIMExport!V269))</f>
        <v>0</v>
      </c>
      <c r="W271" s="47">
        <f>IFERROR(PIMExport!W269*1,IFERROR(SUBSTITUTE(PIMExport!W269,".",",")*1,PIMExport!W269))</f>
        <v>0</v>
      </c>
      <c r="X271" s="47">
        <f>IFERROR(PIMExport!X269*1,IFERROR(SUBSTITUTE(PIMExport!X269,".",",")*1,PIMExport!X269))</f>
        <v>0</v>
      </c>
      <c r="Y271" s="47">
        <f>IFERROR(PIMExport!Y269*1,IFERROR(SUBSTITUTE(PIMExport!Y269,".",",")*1,PIMExport!Y269))</f>
        <v>5000</v>
      </c>
      <c r="Z271" s="47">
        <f>IFERROR(PIMExport!Z269*1,IFERROR(SUBSTITUTE(PIMExport!Z269,".",",")*1,PIMExport!Z269))</f>
        <v>0</v>
      </c>
      <c r="AA271" s="47">
        <f>IFERROR(PIMExport!AA269*1,IFERROR(SUBSTITUTE(PIMExport!AA269,".",",")*1,PIMExport!AA269))</f>
        <v>0</v>
      </c>
      <c r="AB271" s="47">
        <f>IFERROR(PIMExport!AB269*1,IFERROR(SUBSTITUTE(PIMExport!AB269,".",",")*1,PIMExport!AB269))</f>
        <v>0</v>
      </c>
      <c r="AC271" s="47">
        <f>IFERROR(PIMExport!AC269*1,IFERROR(SUBSTITUTE(PIMExport!AC269,".",",")*1,PIMExport!AC269))</f>
        <v>0</v>
      </c>
      <c r="AD271" s="47">
        <f>IFERROR(PIMExport!AD269*1,IFERROR(SUBSTITUTE(PIMExport!AD269,".",",")*1,PIMExport!AD269))</f>
        <v>0</v>
      </c>
      <c r="AE271" s="47">
        <f>IFERROR(PIMExport!AE269*1,IFERROR(SUBSTITUTE(PIMExport!AE269,".",",")*1,PIMExport!AE269))</f>
        <v>3005</v>
      </c>
      <c r="AF271" s="47">
        <f>IFERROR(PIMExport!AF269*1,IFERROR(SUBSTITUTE(PIMExport!AF269,".",",")*1,PIMExport!AF269))</f>
        <v>3005</v>
      </c>
      <c r="AG271" s="47">
        <f>IFERROR(PIMExport!AG269*1,IFERROR(SUBSTITUTE(PIMExport!AG269,".",",")*1,PIMExport!AG269))</f>
        <v>117</v>
      </c>
      <c r="AH271" s="47">
        <f>IFERROR(PIMExport!AH269*1,IFERROR(SUBSTITUTE(PIMExport!AH269,".",",")*1,PIMExport!AH269))</f>
        <v>0</v>
      </c>
      <c r="AI271" s="47">
        <f>IFERROR(PIMExport!AI269*1,IFERROR(SUBSTITUTE(PIMExport!AI269,".",",")*1,PIMExport!AI269))</f>
        <v>0</v>
      </c>
      <c r="AJ271" s="47">
        <f>IFERROR(PIMExport!AJ269*1,IFERROR(SUBSTITUTE(PIMExport!AJ269,".",",")*1,PIMExport!AJ269))</f>
        <v>2.254</v>
      </c>
      <c r="AK271" s="47">
        <f>IFERROR(PIMExport!AK269*1,IFERROR(SUBSTITUTE(PIMExport!AK269,".",",")*1,PIMExport!AK269))</f>
        <v>2.254</v>
      </c>
      <c r="AL271" s="47">
        <f>IFERROR(PIMExport!AL269*1,IFERROR(SUBSTITUTE(PIMExport!AL269,".",",")*1,PIMExport!AL269))</f>
        <v>0.33</v>
      </c>
      <c r="AM271" s="47">
        <f>IFERROR(PIMExport!AM269*1,IFERROR(SUBSTITUTE(PIMExport!AM269,".",",")*1,PIMExport!AM269))</f>
        <v>8</v>
      </c>
      <c r="AN271" s="47">
        <f>IFERROR(PIMExport!AN269*1,IFERROR(SUBSTITUTE(PIMExport!AN269,".",",")*1,PIMExport!AN269))</f>
        <v>2</v>
      </c>
      <c r="AO271" s="47">
        <f>IFERROR(PIMExport!AO269*1,IFERROR(SUBSTITUTE(PIMExport!AO269,".",",")*1,PIMExport!AO269))</f>
        <v>41000</v>
      </c>
      <c r="AP271" s="47">
        <f>IFERROR(PIMExport!AP269*1,IFERROR(SUBSTITUTE(PIMExport!AP269,".",",")*1,PIMExport!AP269))</f>
        <v>0</v>
      </c>
      <c r="AQ271" s="47">
        <f>IFERROR(PIMExport!AQ269*1,IFERROR(SUBSTITUTE(PIMExport!AQ269,".",",")*1,PIMExport!AQ269))</f>
        <v>0</v>
      </c>
      <c r="AR271" s="47">
        <f>IFERROR(PIMExport!AR269*1,IFERROR(SUBSTITUTE(PIMExport!AR269,".",",")*1,PIMExport!AR269))</f>
        <v>0</v>
      </c>
      <c r="AS271" s="47">
        <f>IFERROR(PIMExport!AS269*1,IFERROR(SUBSTITUTE(PIMExport!AS269,".",",")*1,PIMExport!AS269))</f>
        <v>0</v>
      </c>
      <c r="AT271" s="47">
        <f>IFERROR(PIMExport!AT269*1,IFERROR(SUBSTITUTE(PIMExport!AT269,".",",")*1,PIMExport!AT269))</f>
        <v>0</v>
      </c>
      <c r="AU271" s="47">
        <f>IFERROR(PIMExport!AU269*1,IFERROR(SUBSTITUTE(PIMExport!AU269,".",",")*1,PIMExport!AU269))</f>
        <v>0</v>
      </c>
      <c r="AV271" s="47">
        <f>IFERROR(PIMExport!AV269*1,IFERROR(SUBSTITUTE(PIMExport!AV269,".",",")*1,PIMExport!AV269))</f>
        <v>0</v>
      </c>
      <c r="AW271" s="47">
        <f>IFERROR(PIMExport!AW269*1,IFERROR(SUBSTITUTE(PIMExport!AW269,".",",")*1,PIMExport!AW269))</f>
        <v>0</v>
      </c>
      <c r="AX271" s="47">
        <f>IFERROR(PIMExport!AX269*1,IFERROR(SUBSTITUTE(PIMExport!AX269,".",",")*1,PIMExport!AX269))</f>
        <v>0</v>
      </c>
      <c r="AY271" s="47">
        <f>IFERROR(PIMExport!AY269*1,IFERROR(SUBSTITUTE(PIMExport!AY269,".",",")*1,PIMExport!AY269))</f>
        <v>0</v>
      </c>
      <c r="AZ271" s="47">
        <f>IFERROR(PIMExport!AZ269*1,IFERROR(SUBSTITUTE(PIMExport!AZ269,".",",")*1,PIMExport!AZ269))</f>
        <v>18600</v>
      </c>
      <c r="BA271" s="47">
        <f>IFERROR(PIMExport!BA269*1,IFERROR(SUBSTITUTE(PIMExport!BA269,".",",")*1,PIMExport!BA269))</f>
        <v>0</v>
      </c>
      <c r="BB271" s="47">
        <f>IFERROR(PIMExport!BB269*1,IFERROR(SUBSTITUTE(PIMExport!BB269,".",",")*1,PIMExport!BB269))</f>
        <v>0</v>
      </c>
      <c r="BC271" s="47">
        <f>IFERROR(PIMExport!BC269*1,IFERROR(SUBSTITUTE(PIMExport!BC269,".",",")*1,PIMExport!BC269))</f>
        <v>0</v>
      </c>
      <c r="BD271" s="47">
        <f>IFERROR(PIMExport!BD269*1,IFERROR(SUBSTITUTE(PIMExport!BD269,".",",")*1,PIMExport!BD269))</f>
        <v>0</v>
      </c>
      <c r="BE271" s="47">
        <f>IFERROR(PIMExport!BE269*1,IFERROR(SUBSTITUTE(PIMExport!BE269,".",",")*1,PIMExport!BE269))</f>
        <v>0</v>
      </c>
      <c r="BF271" s="47">
        <f>IFERROR(PIMExport!BF269*1,IFERROR(SUBSTITUTE(PIMExport!BF269,".",",")*1,PIMExport!BF269))</f>
        <v>88</v>
      </c>
      <c r="BG271" s="47">
        <f>IFERROR(PIMExport!BG269*1,IFERROR(SUBSTITUTE(PIMExport!BG269,".",",")*1,PIMExport!BG269))</f>
        <v>368</v>
      </c>
      <c r="BH271" s="47">
        <f>IFERROR(PIMExport!BH269*1,IFERROR(SUBSTITUTE(PIMExport!BH269,".",",")*1,PIMExport!BH269))</f>
        <v>0</v>
      </c>
      <c r="BI271" s="47">
        <f>IFERROR(PIMExport!BI269*1,IFERROR(SUBSTITUTE(PIMExport!BI269,".",",")*1,PIMExport!BI269))</f>
        <v>0</v>
      </c>
      <c r="BJ271" s="47">
        <f>IFERROR(PIMExport!BJ269*1,IFERROR(SUBSTITUTE(PIMExport!BJ269,".",",")*1,PIMExport!BJ269))</f>
        <v>0</v>
      </c>
      <c r="BK271" s="47">
        <f>IFERROR(PIMExport!BK269*1,IFERROR(SUBSTITUTE(PIMExport!BK269,".",",")*1,PIMExport!BK269))</f>
        <v>0</v>
      </c>
      <c r="BL271" s="47">
        <f>IFERROR(PIMExport!BL269*1,IFERROR(SUBSTITUTE(PIMExport!BL269,".",",")*1,PIMExport!BL269))</f>
        <v>0</v>
      </c>
      <c r="BM271" s="47">
        <f>IFERROR(PIMExport!BM269*1,IFERROR(SUBSTITUTE(PIMExport!BM269,".",",")*1,PIMExport!BM269))</f>
        <v>0</v>
      </c>
      <c r="BN271" s="47">
        <f>IFERROR(PIMExport!BN269*1,IFERROR(SUBSTITUTE(PIMExport!BN269,".",",")*1,PIMExport!BN269))</f>
        <v>0</v>
      </c>
      <c r="BO271" s="47">
        <f>IFERROR(PIMExport!BO269*1,IFERROR(SUBSTITUTE(PIMExport!BO269,".",",")*1,PIMExport!BO269))</f>
        <v>0</v>
      </c>
      <c r="BP271" s="47">
        <f>IFERROR(PIMExport!BP269*1,IFERROR(SUBSTITUTE(PIMExport!BP269,".",",")*1,PIMExport!BP269))</f>
        <v>0</v>
      </c>
      <c r="BQ271" s="47">
        <f>IFERROR(PIMExport!BQ269*1,IFERROR(SUBSTITUTE(PIMExport!BQ269,".",",")*1,PIMExport!BQ269))</f>
        <v>0</v>
      </c>
      <c r="BR271" s="47">
        <f>IFERROR(PIMExport!BR269*1,IFERROR(SUBSTITUTE(PIMExport!BR269,".",",")*1,PIMExport!BR269))</f>
        <v>0</v>
      </c>
      <c r="BS271" s="47">
        <f>IFERROR(PIMExport!BS269*1,IFERROR(SUBSTITUTE(PIMExport!BS269,".",",")*1,PIMExport!BS269))</f>
        <v>0</v>
      </c>
      <c r="BT271" s="47">
        <f>IFERROR(PIMExport!BT269*1,IFERROR(SUBSTITUTE(PIMExport!BT269,".",",")*1,PIMExport!BT269))</f>
        <v>0</v>
      </c>
      <c r="BU271" s="47">
        <f>IFERROR(PIMExport!BU269*1,IFERROR(SUBSTITUTE(PIMExport!BU269,".",",")*1,PIMExport!BU269))</f>
        <v>0</v>
      </c>
      <c r="BV271" s="47">
        <f>IFERROR(PIMExport!BV269*1,IFERROR(SUBSTITUTE(PIMExport!BV269,".",",")*1,PIMExport!BV269))</f>
        <v>0</v>
      </c>
      <c r="BW271" s="47">
        <f>IFERROR(PIMExport!BW269*1,IFERROR(SUBSTITUTE(PIMExport!BW269,".",",")*1,PIMExport!BW269))</f>
        <v>0</v>
      </c>
      <c r="BX271" s="47">
        <f>IFERROR(PIMExport!BX269*1,IFERROR(SUBSTITUTE(PIMExport!BX269,".",",")*1,PIMExport!BX269))</f>
        <v>0</v>
      </c>
      <c r="BY271" s="47">
        <f>IFERROR(PIMExport!BY269*1,IFERROR(SUBSTITUTE(PIMExport!BY269,".",",")*1,PIMExport!BY269))</f>
        <v>0</v>
      </c>
      <c r="BZ271" s="47">
        <f>IFERROR(PIMExport!BZ269*1,IFERROR(SUBSTITUTE(PIMExport!BZ269,".",",")*1,PIMExport!BZ269))</f>
        <v>0</v>
      </c>
      <c r="CA271" s="47">
        <f>IFERROR(PIMExport!CA269*1,IFERROR(SUBSTITUTE(PIMExport!CA269,".",",")*1,PIMExport!CA269))</f>
        <v>0</v>
      </c>
      <c r="CB271" s="47">
        <f>IFERROR(PIMExport!CB269*1,IFERROR(SUBSTITUTE(PIMExport!CB269,".",",")*1,PIMExport!CB269))</f>
        <v>0</v>
      </c>
      <c r="CC271" s="47">
        <f>IFERROR(PIMExport!CC269*1,IFERROR(SUBSTITUTE(PIMExport!CC269,".",",")*1,PIMExport!CC269))</f>
        <v>0</v>
      </c>
      <c r="CD271" s="47">
        <f>IFERROR(PIMExport!CD269*1,IFERROR(SUBSTITUTE(PIMExport!CD269,".",",")*1,PIMExport!CD269))</f>
        <v>0</v>
      </c>
      <c r="CE271" s="47">
        <f>IFERROR(PIMExport!CE269*1,IFERROR(SUBSTITUTE(PIMExport!CE269,".",",")*1,PIMExport!CE269))</f>
        <v>0</v>
      </c>
      <c r="CF271" s="47">
        <f>IFERROR(PIMExport!CF269*1,IFERROR(SUBSTITUTE(PIMExport!CF269,".",",")*1,PIMExport!CF269))</f>
        <v>0</v>
      </c>
      <c r="CG271" s="47">
        <f>IFERROR(PIMExport!CG269*1,IFERROR(SUBSTITUTE(PIMExport!CG269,".",",")*1,PIMExport!CG269))</f>
        <v>0</v>
      </c>
      <c r="CH271" s="47">
        <f>IFERROR(PIMExport!CH269*1,IFERROR(SUBSTITUTE(PIMExport!CH269,".",",")*1,PIMExport!CH269))</f>
        <v>0</v>
      </c>
      <c r="CI271" s="47">
        <f>IFERROR(PIMExport!CI269*1,IFERROR(SUBSTITUTE(PIMExport!CI269,".",",")*1,PIMExport!CI269))</f>
        <v>0</v>
      </c>
      <c r="CJ271" s="47">
        <f>IFERROR(PIMExport!CJ269*1,IFERROR(SUBSTITUTE(PIMExport!CJ269,".",",")*1,PIMExport!CJ269))</f>
        <v>0</v>
      </c>
      <c r="CK271" s="47">
        <f>IFERROR(PIMExport!CK269*1,IFERROR(SUBSTITUTE(PIMExport!CK269,".",",")*1,PIMExport!CK269))</f>
        <v>0</v>
      </c>
      <c r="CL271" s="47">
        <f>IFERROR(PIMExport!CL269*1,IFERROR(SUBSTITUTE(PIMExport!CL269,".",",")*1,PIMExport!CL269))</f>
        <v>0</v>
      </c>
      <c r="CM271" s="47">
        <f>IFERROR(PIMExport!CM269*1,IFERROR(SUBSTITUTE(PIMExport!CM269,".",",")*1,PIMExport!CM269))</f>
        <v>0</v>
      </c>
      <c r="CN271" s="47">
        <f>IFERROR(PIMExport!CN269*1,IFERROR(SUBSTITUTE(PIMExport!CN269,".",",")*1,PIMExport!CN269))</f>
        <v>0</v>
      </c>
      <c r="CO271" s="47">
        <f>IFERROR(PIMExport!CO269*1,IFERROR(SUBSTITUTE(PIMExport!CO269,".",",")*1,PIMExport!CO269))</f>
        <v>0</v>
      </c>
      <c r="CP271" s="47">
        <f>IFERROR(PIMExport!CP269*1,IFERROR(SUBSTITUTE(PIMExport!CP269,".",",")*1,PIMExport!CP269))</f>
        <v>0</v>
      </c>
      <c r="CQ271" s="47">
        <f>IFERROR(PIMExport!CQ269*1,IFERROR(SUBSTITUTE(PIMExport!CQ269,".",",")*1,PIMExport!CQ269))</f>
        <v>0</v>
      </c>
      <c r="CR271" s="47">
        <f>IFERROR(PIMExport!CR269*1,IFERROR(SUBSTITUTE(PIMExport!CR269,".",",")*1,PIMExport!CR269))</f>
        <v>0</v>
      </c>
      <c r="CS271" s="47">
        <f>IFERROR(PIMExport!CS269*1,IFERROR(SUBSTITUTE(PIMExport!CS269,".",",")*1,PIMExport!CS269))</f>
        <v>0</v>
      </c>
      <c r="CT271" s="47">
        <f>IFERROR(PIMExport!CT269*1,IFERROR(SUBSTITUTE(PIMExport!CT269,".",",")*1,PIMExport!CT269))</f>
        <v>0</v>
      </c>
      <c r="CU271" s="47">
        <f>IFERROR(PIMExport!CU269*1,IFERROR(SUBSTITUTE(PIMExport!CU269,".",",")*1,PIMExport!CU269))</f>
        <v>5</v>
      </c>
      <c r="CV271" s="47">
        <f>IFERROR(PIMExport!CV269*1,IFERROR(SUBSTITUTE(PIMExport!CV269,".",",")*1,PIMExport!CV269))</f>
        <v>12500</v>
      </c>
      <c r="CW271" s="47">
        <f>IFERROR(PIMExport!CW269*1,IFERROR(SUBSTITUTE(PIMExport!CW269,".",",")*1,PIMExport!CW269))</f>
        <v>2.5000000000000001E-4</v>
      </c>
      <c r="CX271" s="47">
        <f>IFERROR(PIMExport!CX269*1,IFERROR(SUBSTITUTE(PIMExport!CX269,".",",")*1,PIMExport!CX269))</f>
        <v>0</v>
      </c>
      <c r="CY271" s="47">
        <f>IFERROR(PIMExport!CY269*1,IFERROR(SUBSTITUTE(PIMExport!CY269,".",",")*1,PIMExport!CY269))</f>
        <v>0</v>
      </c>
      <c r="CZ271" s="47">
        <f>IFERROR(PIMExport!CZ269*1,IFERROR(SUBSTITUTE(PIMExport!CZ269,".",",")*1,PIMExport!CZ269))</f>
        <v>18600</v>
      </c>
      <c r="DA271" s="47">
        <f>IFERROR(PIMExport!DA269*1,IFERROR(SUBSTITUTE(PIMExport!DA269,".",",")*1,PIMExport!DA269))</f>
        <v>500</v>
      </c>
      <c r="DB271" s="47">
        <f>IFERROR(PIMExport!DB269*1,IFERROR(SUBSTITUTE(PIMExport!DB269,".",",")*1,PIMExport!DB269))</f>
        <v>267</v>
      </c>
      <c r="DC271" s="47">
        <f>IFERROR(PIMExport!DC269*1,IFERROR(SUBSTITUTE(PIMExport!DC269,".",",")*1,PIMExport!DC269))</f>
        <v>23.35</v>
      </c>
      <c r="DD271" s="47">
        <f>IFERROR(PIMExport!DD269*1,IFERROR(SUBSTITUTE(PIMExport!DD269,".",",")*1,PIMExport!DD269))</f>
        <v>1</v>
      </c>
      <c r="DE271" s="47">
        <f>IFERROR(PIMExport!DE269*1,IFERROR(SUBSTITUTE(PIMExport!DE269,".",",")*1,PIMExport!DE269))</f>
        <v>0</v>
      </c>
      <c r="DF271" s="47">
        <f>IFERROR(PIMExport!DF269*1,IFERROR(SUBSTITUTE(PIMExport!DF269,".",",")*1,PIMExport!DF269))</f>
        <v>0</v>
      </c>
      <c r="DG271" s="47">
        <f>IFERROR(PIMExport!DG269*1,IFERROR(SUBSTITUTE(PIMExport!DG269,".",",")*1,PIMExport!DG269))</f>
        <v>0</v>
      </c>
      <c r="DH271" s="47" t="str">
        <f>IFERROR(PIMExport!DH269*1,IFERROR(SUBSTITUTE(PIMExport!DH269,".",",")*1,PIMExport!DH269))</f>
        <v>Equal to or better than 0.100 mm</v>
      </c>
      <c r="DI271" s="47">
        <f>IFERROR(PIMExport!DI269*1,IFERROR(SUBSTITUTE(PIMExport!DI269,".",",")*1,PIMExport!DI269))</f>
        <v>0</v>
      </c>
      <c r="DJ271" s="47" t="str">
        <f>IFERROR(PIMExport!DJ269*1,IFERROR(SUBSTITUTE(PIMExport!DJ269,".",",")*1,PIMExport!DJ269))</f>
        <v>108 x 100 mm</v>
      </c>
      <c r="DK271" s="47" t="str">
        <f>IFERROR(PIMExport!DK269*1,IFERROR(SUBSTITUTE(PIMExport!DK269,".",",")*1,PIMExport!DK269))</f>
        <v>25 mm</v>
      </c>
      <c r="DL271" s="47">
        <f>IFERROR(PIMExport!DL269*1,IFERROR(SUBSTITUTE(PIMExport!DL269,".",",")*1,PIMExport!DL269))</f>
        <v>656</v>
      </c>
      <c r="DM271" s="47">
        <f>IFERROR(PIMExport!DM269*1,IFERROR(SUBSTITUTE(PIMExport!DM269,".",",")*1,PIMExport!DM269))</f>
        <v>6368</v>
      </c>
      <c r="DN271" s="47">
        <f>IFERROR(PIMExport!DN269*1,IFERROR(SUBSTITUTE(PIMExport!DN269,".",",")*1,PIMExport!DN269))</f>
        <v>0</v>
      </c>
      <c r="DO271" s="47">
        <f>IFERROR(PIMExport!DO269*1,IFERROR(SUBSTITUTE(PIMExport!DO269,".",",")*1,PIMExport!DO269))</f>
        <v>0</v>
      </c>
    </row>
    <row r="272" spans="1:119">
      <c r="A272" s="47" t="str">
        <f>IFERROR(PIMExport!A270*1,IFERROR(SUBSTITUTE(PIMExport!A270,".",",")*1,PIMExport!A270))</f>
        <v>MG10S05Z350_X</v>
      </c>
      <c r="B272" s="47" t="str">
        <f>IFERROR(PIMExport!B270*1,IFERROR(SUBSTITUTE(PIMExport!B270,".",",")*1,PIMExport!B270))</f>
        <v>BallScrew</v>
      </c>
      <c r="C272" s="47" t="str">
        <f>IFERROR(PIMExport!C270*1,IFERROR(SUBSTITUTE(PIMExport!C270,".",",")*1,PIMExport!C270))</f>
        <v>Prism Guide</v>
      </c>
      <c r="D272" s="47">
        <f>IFERROR(PIMExport!D270*1,IFERROR(SUBSTITUTE(PIMExport!D270,".",",")*1,PIMExport!D270))</f>
        <v>5228</v>
      </c>
      <c r="E272" s="47">
        <f>IFERROR(PIMExport!E270*1,IFERROR(SUBSTITUTE(PIMExport!E270,".",",")*1,PIMExport!E270))</f>
        <v>3.5</v>
      </c>
      <c r="F272" s="47">
        <f>IFERROR(PIMExport!F270*1,IFERROR(SUBSTITUTE(PIMExport!F270,".",",")*1,PIMExport!F270))</f>
        <v>0</v>
      </c>
      <c r="G272" s="47">
        <f>IFERROR(PIMExport!G270*1,IFERROR(SUBSTITUTE(PIMExport!G270,".",",")*1,PIMExport!G270))</f>
        <v>12.87</v>
      </c>
      <c r="H272" s="47">
        <f>IFERROR(PIMExport!H270*1,IFERROR(SUBSTITUTE(PIMExport!H270,".",",")*1,PIMExport!H270))</f>
        <v>1.42</v>
      </c>
      <c r="I272" s="47">
        <f>IFERROR(PIMExport!I270*1,IFERROR(SUBSTITUTE(PIMExport!I270,".",",")*1,PIMExport!I270))</f>
        <v>350</v>
      </c>
      <c r="J272" s="47">
        <f>IFERROR(PIMExport!J270*1,IFERROR(SUBSTITUTE(PIMExport!J270,".",",")*1,PIMExport!J270))</f>
        <v>78</v>
      </c>
      <c r="K272" s="47">
        <f>IFERROR(PIMExport!K270*1,IFERROR(SUBSTITUTE(PIMExport!K270,".",",")*1,PIMExport!K270))</f>
        <v>69</v>
      </c>
      <c r="L272" s="47">
        <f>IFERROR(PIMExport!L270*1,IFERROR(SUBSTITUTE(PIMExport!L270,".",",")*1,PIMExport!L270))</f>
        <v>1.63E-4</v>
      </c>
      <c r="M272" s="47">
        <f>IFERROR(PIMExport!M270*1,IFERROR(SUBSTITUTE(PIMExport!M270,".",",")*1,PIMExport!M270))</f>
        <v>0.9</v>
      </c>
      <c r="N272" s="47">
        <f>IFERROR(PIMExport!N270*1,IFERROR(SUBSTITUTE(PIMExport!N270,".",",")*1,PIMExport!N270))</f>
        <v>99999</v>
      </c>
      <c r="O272" s="47">
        <f>IFERROR(PIMExport!O270*1,IFERROR(SUBSTITUTE(PIMExport!O270,".",",")*1,PIMExport!O270))</f>
        <v>99999</v>
      </c>
      <c r="P272" s="47">
        <f>IFERROR(PIMExport!P270*1,IFERROR(SUBSTITUTE(PIMExport!P270,".",",")*1,PIMExport!P270))</f>
        <v>500</v>
      </c>
      <c r="Q272" s="47">
        <f>IFERROR(PIMExport!Q270*1,IFERROR(SUBSTITUTE(PIMExport!Q270,".",",")*1,PIMExport!Q270))</f>
        <v>0.15</v>
      </c>
      <c r="R272" s="47">
        <f>IFERROR(PIMExport!R270*1,IFERROR(SUBSTITUTE(PIMExport!R270,".",",")*1,PIMExport!R270))</f>
        <v>0.15</v>
      </c>
      <c r="S272" s="47">
        <f>IFERROR(PIMExport!S270*1,IFERROR(SUBSTITUTE(PIMExport!S270,".",",")*1,PIMExport!S270))</f>
        <v>0.15</v>
      </c>
      <c r="T272" s="47">
        <f>IFERROR(PIMExport!T270*1,IFERROR(SUBSTITUTE(PIMExport!T270,".",",")*1,PIMExport!T270))</f>
        <v>45</v>
      </c>
      <c r="U272" s="47">
        <f>IFERROR(PIMExport!U270*1,IFERROR(SUBSTITUTE(PIMExport!U270,".",",")*1,PIMExport!U270))</f>
        <v>0.21213000000000001</v>
      </c>
      <c r="V272" s="47">
        <f>IFERROR(PIMExport!V270*1,IFERROR(SUBSTITUTE(PIMExport!V270,".",",")*1,PIMExport!V270))</f>
        <v>0</v>
      </c>
      <c r="W272" s="47">
        <f>IFERROR(PIMExport!W270*1,IFERROR(SUBSTITUTE(PIMExport!W270,".",",")*1,PIMExport!W270))</f>
        <v>0</v>
      </c>
      <c r="X272" s="47">
        <f>IFERROR(PIMExport!X270*1,IFERROR(SUBSTITUTE(PIMExport!X270,".",",")*1,PIMExport!X270))</f>
        <v>0</v>
      </c>
      <c r="Y272" s="47">
        <f>IFERROR(PIMExport!Y270*1,IFERROR(SUBSTITUTE(PIMExport!Y270,".",",")*1,PIMExport!Y270))</f>
        <v>5000</v>
      </c>
      <c r="Z272" s="47">
        <f>IFERROR(PIMExport!Z270*1,IFERROR(SUBSTITUTE(PIMExport!Z270,".",",")*1,PIMExport!Z270))</f>
        <v>0</v>
      </c>
      <c r="AA272" s="47">
        <f>IFERROR(PIMExport!AA270*1,IFERROR(SUBSTITUTE(PIMExport!AA270,".",",")*1,PIMExport!AA270))</f>
        <v>0</v>
      </c>
      <c r="AB272" s="47">
        <f>IFERROR(PIMExport!AB270*1,IFERROR(SUBSTITUTE(PIMExport!AB270,".",",")*1,PIMExport!AB270))</f>
        <v>0</v>
      </c>
      <c r="AC272" s="47">
        <f>IFERROR(PIMExport!AC270*1,IFERROR(SUBSTITUTE(PIMExport!AC270,".",",")*1,PIMExport!AC270))</f>
        <v>0</v>
      </c>
      <c r="AD272" s="47">
        <f>IFERROR(PIMExport!AD270*1,IFERROR(SUBSTITUTE(PIMExport!AD270,".",",")*1,PIMExport!AD270))</f>
        <v>0</v>
      </c>
      <c r="AE272" s="47">
        <f>IFERROR(PIMExport!AE270*1,IFERROR(SUBSTITUTE(PIMExport!AE270,".",",")*1,PIMExport!AE270))</f>
        <v>3005</v>
      </c>
      <c r="AF272" s="47">
        <f>IFERROR(PIMExport!AF270*1,IFERROR(SUBSTITUTE(PIMExport!AF270,".",",")*1,PIMExport!AF270))</f>
        <v>3005</v>
      </c>
      <c r="AG272" s="47">
        <f>IFERROR(PIMExport!AG270*1,IFERROR(SUBSTITUTE(PIMExport!AG270,".",",")*1,PIMExport!AG270))</f>
        <v>117</v>
      </c>
      <c r="AH272" s="47">
        <f>IFERROR(PIMExport!AH270*1,IFERROR(SUBSTITUTE(PIMExport!AH270,".",",")*1,PIMExport!AH270))</f>
        <v>0</v>
      </c>
      <c r="AI272" s="47">
        <f>IFERROR(PIMExport!AI270*1,IFERROR(SUBSTITUTE(PIMExport!AI270,".",",")*1,PIMExport!AI270))</f>
        <v>0</v>
      </c>
      <c r="AJ272" s="47">
        <f>IFERROR(PIMExport!AJ270*1,IFERROR(SUBSTITUTE(PIMExport!AJ270,".",",")*1,PIMExport!AJ270))</f>
        <v>2.254</v>
      </c>
      <c r="AK272" s="47">
        <f>IFERROR(PIMExport!AK270*1,IFERROR(SUBSTITUTE(PIMExport!AK270,".",",")*1,PIMExport!AK270))</f>
        <v>2.254</v>
      </c>
      <c r="AL272" s="47">
        <f>IFERROR(PIMExport!AL270*1,IFERROR(SUBSTITUTE(PIMExport!AL270,".",",")*1,PIMExport!AL270))</f>
        <v>0.33</v>
      </c>
      <c r="AM272" s="47">
        <f>IFERROR(PIMExport!AM270*1,IFERROR(SUBSTITUTE(PIMExport!AM270,".",",")*1,PIMExport!AM270))</f>
        <v>8</v>
      </c>
      <c r="AN272" s="47">
        <f>IFERROR(PIMExport!AN270*1,IFERROR(SUBSTITUTE(PIMExport!AN270,".",",")*1,PIMExport!AN270))</f>
        <v>2</v>
      </c>
      <c r="AO272" s="47">
        <f>IFERROR(PIMExport!AO270*1,IFERROR(SUBSTITUTE(PIMExport!AO270,".",",")*1,PIMExport!AO270))</f>
        <v>41000</v>
      </c>
      <c r="AP272" s="47">
        <f>IFERROR(PIMExport!AP270*1,IFERROR(SUBSTITUTE(PIMExport!AP270,".",",")*1,PIMExport!AP270))</f>
        <v>0</v>
      </c>
      <c r="AQ272" s="47">
        <f>IFERROR(PIMExport!AQ270*1,IFERROR(SUBSTITUTE(PIMExport!AQ270,".",",")*1,PIMExport!AQ270))</f>
        <v>0</v>
      </c>
      <c r="AR272" s="47">
        <f>IFERROR(PIMExport!AR270*1,IFERROR(SUBSTITUTE(PIMExport!AR270,".",",")*1,PIMExport!AR270))</f>
        <v>0</v>
      </c>
      <c r="AS272" s="47">
        <f>IFERROR(PIMExport!AS270*1,IFERROR(SUBSTITUTE(PIMExport!AS270,".",",")*1,PIMExport!AS270))</f>
        <v>0</v>
      </c>
      <c r="AT272" s="47">
        <f>IFERROR(PIMExport!AT270*1,IFERROR(SUBSTITUTE(PIMExport!AT270,".",",")*1,PIMExport!AT270))</f>
        <v>0</v>
      </c>
      <c r="AU272" s="47">
        <f>IFERROR(PIMExport!AU270*1,IFERROR(SUBSTITUTE(PIMExport!AU270,".",",")*1,PIMExport!AU270))</f>
        <v>0</v>
      </c>
      <c r="AV272" s="47">
        <f>IFERROR(PIMExport!AV270*1,IFERROR(SUBSTITUTE(PIMExport!AV270,".",",")*1,PIMExport!AV270))</f>
        <v>0</v>
      </c>
      <c r="AW272" s="47">
        <f>IFERROR(PIMExport!AW270*1,IFERROR(SUBSTITUTE(PIMExport!AW270,".",",")*1,PIMExport!AW270))</f>
        <v>0</v>
      </c>
      <c r="AX272" s="47">
        <f>IFERROR(PIMExport!AX270*1,IFERROR(SUBSTITUTE(PIMExport!AX270,".",",")*1,PIMExport!AX270))</f>
        <v>0</v>
      </c>
      <c r="AY272" s="47">
        <f>IFERROR(PIMExport!AY270*1,IFERROR(SUBSTITUTE(PIMExport!AY270,".",",")*1,PIMExport!AY270))</f>
        <v>0</v>
      </c>
      <c r="AZ272" s="47">
        <f>IFERROR(PIMExport!AZ270*1,IFERROR(SUBSTITUTE(PIMExport!AZ270,".",",")*1,PIMExport!AZ270))</f>
        <v>18600</v>
      </c>
      <c r="BA272" s="47">
        <f>IFERROR(PIMExport!BA270*1,IFERROR(SUBSTITUTE(PIMExport!BA270,".",",")*1,PIMExport!BA270))</f>
        <v>0</v>
      </c>
      <c r="BB272" s="47">
        <f>IFERROR(PIMExport!BB270*1,IFERROR(SUBSTITUTE(PIMExport!BB270,".",",")*1,PIMExport!BB270))</f>
        <v>0</v>
      </c>
      <c r="BC272" s="47">
        <f>IFERROR(PIMExport!BC270*1,IFERROR(SUBSTITUTE(PIMExport!BC270,".",",")*1,PIMExport!BC270))</f>
        <v>0</v>
      </c>
      <c r="BD272" s="47">
        <f>IFERROR(PIMExport!BD270*1,IFERROR(SUBSTITUTE(PIMExport!BD270,".",",")*1,PIMExport!BD270))</f>
        <v>0</v>
      </c>
      <c r="BE272" s="47">
        <f>IFERROR(PIMExport!BE270*1,IFERROR(SUBSTITUTE(PIMExport!BE270,".",",")*1,PIMExport!BE270))</f>
        <v>0</v>
      </c>
      <c r="BF272" s="47">
        <f>IFERROR(PIMExport!BF270*1,IFERROR(SUBSTITUTE(PIMExport!BF270,".",",")*1,PIMExport!BF270))</f>
        <v>88</v>
      </c>
      <c r="BG272" s="47">
        <f>IFERROR(PIMExport!BG270*1,IFERROR(SUBSTITUTE(PIMExport!BG270,".",",")*1,PIMExport!BG270))</f>
        <v>308</v>
      </c>
      <c r="BH272" s="47">
        <f>IFERROR(PIMExport!BH270*1,IFERROR(SUBSTITUTE(PIMExport!BH270,".",",")*1,PIMExport!BH270))</f>
        <v>0</v>
      </c>
      <c r="BI272" s="47">
        <f>IFERROR(PIMExport!BI270*1,IFERROR(SUBSTITUTE(PIMExport!BI270,".",",")*1,PIMExport!BI270))</f>
        <v>0</v>
      </c>
      <c r="BJ272" s="47">
        <f>IFERROR(PIMExport!BJ270*1,IFERROR(SUBSTITUTE(PIMExport!BJ270,".",",")*1,PIMExport!BJ270))</f>
        <v>0</v>
      </c>
      <c r="BK272" s="47">
        <f>IFERROR(PIMExport!BK270*1,IFERROR(SUBSTITUTE(PIMExport!BK270,".",",")*1,PIMExport!BK270))</f>
        <v>0</v>
      </c>
      <c r="BL272" s="47">
        <f>IFERROR(PIMExport!BL270*1,IFERROR(SUBSTITUTE(PIMExport!BL270,".",",")*1,PIMExport!BL270))</f>
        <v>0</v>
      </c>
      <c r="BM272" s="47">
        <f>IFERROR(PIMExport!BM270*1,IFERROR(SUBSTITUTE(PIMExport!BM270,".",",")*1,PIMExport!BM270))</f>
        <v>0</v>
      </c>
      <c r="BN272" s="47">
        <f>IFERROR(PIMExport!BN270*1,IFERROR(SUBSTITUTE(PIMExport!BN270,".",",")*1,PIMExport!BN270))</f>
        <v>0</v>
      </c>
      <c r="BO272" s="47">
        <f>IFERROR(PIMExport!BO270*1,IFERROR(SUBSTITUTE(PIMExport!BO270,".",",")*1,PIMExport!BO270))</f>
        <v>0</v>
      </c>
      <c r="BP272" s="47">
        <f>IFERROR(PIMExport!BP270*1,IFERROR(SUBSTITUTE(PIMExport!BP270,".",",")*1,PIMExport!BP270))</f>
        <v>0</v>
      </c>
      <c r="BQ272" s="47">
        <f>IFERROR(PIMExport!BQ270*1,IFERROR(SUBSTITUTE(PIMExport!BQ270,".",",")*1,PIMExport!BQ270))</f>
        <v>0</v>
      </c>
      <c r="BR272" s="47">
        <f>IFERROR(PIMExport!BR270*1,IFERROR(SUBSTITUTE(PIMExport!BR270,".",",")*1,PIMExport!BR270))</f>
        <v>0</v>
      </c>
      <c r="BS272" s="47">
        <f>IFERROR(PIMExport!BS270*1,IFERROR(SUBSTITUTE(PIMExport!BS270,".",",")*1,PIMExport!BS270))</f>
        <v>0</v>
      </c>
      <c r="BT272" s="47">
        <f>IFERROR(PIMExport!BT270*1,IFERROR(SUBSTITUTE(PIMExport!BT270,".",",")*1,PIMExport!BT270))</f>
        <v>0</v>
      </c>
      <c r="BU272" s="47">
        <f>IFERROR(PIMExport!BU270*1,IFERROR(SUBSTITUTE(PIMExport!BU270,".",",")*1,PIMExport!BU270))</f>
        <v>0</v>
      </c>
      <c r="BV272" s="47">
        <f>IFERROR(PIMExport!BV270*1,IFERROR(SUBSTITUTE(PIMExport!BV270,".",",")*1,PIMExport!BV270))</f>
        <v>0</v>
      </c>
      <c r="BW272" s="47">
        <f>IFERROR(PIMExport!BW270*1,IFERROR(SUBSTITUTE(PIMExport!BW270,".",",")*1,PIMExport!BW270))</f>
        <v>0</v>
      </c>
      <c r="BX272" s="47">
        <f>IFERROR(PIMExport!BX270*1,IFERROR(SUBSTITUTE(PIMExport!BX270,".",",")*1,PIMExport!BX270))</f>
        <v>0</v>
      </c>
      <c r="BY272" s="47">
        <f>IFERROR(PIMExport!BY270*1,IFERROR(SUBSTITUTE(PIMExport!BY270,".",",")*1,PIMExport!BY270))</f>
        <v>0</v>
      </c>
      <c r="BZ272" s="47">
        <f>IFERROR(PIMExport!BZ270*1,IFERROR(SUBSTITUTE(PIMExport!BZ270,".",",")*1,PIMExport!BZ270))</f>
        <v>0</v>
      </c>
      <c r="CA272" s="47">
        <f>IFERROR(PIMExport!CA270*1,IFERROR(SUBSTITUTE(PIMExport!CA270,".",",")*1,PIMExport!CA270))</f>
        <v>0</v>
      </c>
      <c r="CB272" s="47">
        <f>IFERROR(PIMExport!CB270*1,IFERROR(SUBSTITUTE(PIMExport!CB270,".",",")*1,PIMExport!CB270))</f>
        <v>0</v>
      </c>
      <c r="CC272" s="47">
        <f>IFERROR(PIMExport!CC270*1,IFERROR(SUBSTITUTE(PIMExport!CC270,".",",")*1,PIMExport!CC270))</f>
        <v>0</v>
      </c>
      <c r="CD272" s="47">
        <f>IFERROR(PIMExport!CD270*1,IFERROR(SUBSTITUTE(PIMExport!CD270,".",",")*1,PIMExport!CD270))</f>
        <v>0</v>
      </c>
      <c r="CE272" s="47">
        <f>IFERROR(PIMExport!CE270*1,IFERROR(SUBSTITUTE(PIMExport!CE270,".",",")*1,PIMExport!CE270))</f>
        <v>0</v>
      </c>
      <c r="CF272" s="47">
        <f>IFERROR(PIMExport!CF270*1,IFERROR(SUBSTITUTE(PIMExport!CF270,".",",")*1,PIMExport!CF270))</f>
        <v>0</v>
      </c>
      <c r="CG272" s="47">
        <f>IFERROR(PIMExport!CG270*1,IFERROR(SUBSTITUTE(PIMExport!CG270,".",",")*1,PIMExport!CG270))</f>
        <v>0</v>
      </c>
      <c r="CH272" s="47">
        <f>IFERROR(PIMExport!CH270*1,IFERROR(SUBSTITUTE(PIMExport!CH270,".",",")*1,PIMExport!CH270))</f>
        <v>0</v>
      </c>
      <c r="CI272" s="47">
        <f>IFERROR(PIMExport!CI270*1,IFERROR(SUBSTITUTE(PIMExport!CI270,".",",")*1,PIMExport!CI270))</f>
        <v>0</v>
      </c>
      <c r="CJ272" s="47">
        <f>IFERROR(PIMExport!CJ270*1,IFERROR(SUBSTITUTE(PIMExport!CJ270,".",",")*1,PIMExport!CJ270))</f>
        <v>0</v>
      </c>
      <c r="CK272" s="47">
        <f>IFERROR(PIMExport!CK270*1,IFERROR(SUBSTITUTE(PIMExport!CK270,".",",")*1,PIMExport!CK270))</f>
        <v>0</v>
      </c>
      <c r="CL272" s="47">
        <f>IFERROR(PIMExport!CL270*1,IFERROR(SUBSTITUTE(PIMExport!CL270,".",",")*1,PIMExport!CL270))</f>
        <v>0</v>
      </c>
      <c r="CM272" s="47">
        <f>IFERROR(PIMExport!CM270*1,IFERROR(SUBSTITUTE(PIMExport!CM270,".",",")*1,PIMExport!CM270))</f>
        <v>0</v>
      </c>
      <c r="CN272" s="47">
        <f>IFERROR(PIMExport!CN270*1,IFERROR(SUBSTITUTE(PIMExport!CN270,".",",")*1,PIMExport!CN270))</f>
        <v>0</v>
      </c>
      <c r="CO272" s="47">
        <f>IFERROR(PIMExport!CO270*1,IFERROR(SUBSTITUTE(PIMExport!CO270,".",",")*1,PIMExport!CO270))</f>
        <v>0</v>
      </c>
      <c r="CP272" s="47">
        <f>IFERROR(PIMExport!CP270*1,IFERROR(SUBSTITUTE(PIMExport!CP270,".",",")*1,PIMExport!CP270))</f>
        <v>0</v>
      </c>
      <c r="CQ272" s="47">
        <f>IFERROR(PIMExport!CQ270*1,IFERROR(SUBSTITUTE(PIMExport!CQ270,".",",")*1,PIMExport!CQ270))</f>
        <v>0</v>
      </c>
      <c r="CR272" s="47">
        <f>IFERROR(PIMExport!CR270*1,IFERROR(SUBSTITUTE(PIMExport!CR270,".",",")*1,PIMExport!CR270))</f>
        <v>0</v>
      </c>
      <c r="CS272" s="47">
        <f>IFERROR(PIMExport!CS270*1,IFERROR(SUBSTITUTE(PIMExport!CS270,".",",")*1,PIMExport!CS270))</f>
        <v>0</v>
      </c>
      <c r="CT272" s="47">
        <f>IFERROR(PIMExport!CT270*1,IFERROR(SUBSTITUTE(PIMExport!CT270,".",",")*1,PIMExport!CT270))</f>
        <v>0</v>
      </c>
      <c r="CU272" s="47">
        <f>IFERROR(PIMExport!CU270*1,IFERROR(SUBSTITUTE(PIMExport!CU270,".",",")*1,PIMExport!CU270))</f>
        <v>5</v>
      </c>
      <c r="CV272" s="47">
        <f>IFERROR(PIMExport!CV270*1,IFERROR(SUBSTITUTE(PIMExport!CV270,".",",")*1,PIMExport!CV270))</f>
        <v>12500</v>
      </c>
      <c r="CW272" s="47">
        <f>IFERROR(PIMExport!CW270*1,IFERROR(SUBSTITUTE(PIMExport!CW270,".",",")*1,PIMExport!CW270))</f>
        <v>2.5000000000000001E-4</v>
      </c>
      <c r="CX272" s="47">
        <f>IFERROR(PIMExport!CX270*1,IFERROR(SUBSTITUTE(PIMExport!CX270,".",",")*1,PIMExport!CX270))</f>
        <v>0</v>
      </c>
      <c r="CY272" s="47">
        <f>IFERROR(PIMExport!CY270*1,IFERROR(SUBSTITUTE(PIMExport!CY270,".",",")*1,PIMExport!CY270))</f>
        <v>0</v>
      </c>
      <c r="CZ272" s="47">
        <f>IFERROR(PIMExport!CZ270*1,IFERROR(SUBSTITUTE(PIMExport!CZ270,".",",")*1,PIMExport!CZ270))</f>
        <v>18600</v>
      </c>
      <c r="DA272" s="47">
        <f>IFERROR(PIMExport!DA270*1,IFERROR(SUBSTITUTE(PIMExport!DA270,".",",")*1,PIMExport!DA270))</f>
        <v>500</v>
      </c>
      <c r="DB272" s="47">
        <f>IFERROR(PIMExport!DB270*1,IFERROR(SUBSTITUTE(PIMExport!DB270,".",",")*1,PIMExport!DB270))</f>
        <v>267</v>
      </c>
      <c r="DC272" s="47">
        <f>IFERROR(PIMExport!DC270*1,IFERROR(SUBSTITUTE(PIMExport!DC270,".",",")*1,PIMExport!DC270))</f>
        <v>23.35</v>
      </c>
      <c r="DD272" s="47">
        <f>IFERROR(PIMExport!DD270*1,IFERROR(SUBSTITUTE(PIMExport!DD270,".",",")*1,PIMExport!DD270))</f>
        <v>0</v>
      </c>
      <c r="DE272" s="47">
        <f>IFERROR(PIMExport!DE270*1,IFERROR(SUBSTITUTE(PIMExport!DE270,".",",")*1,PIMExport!DE270))</f>
        <v>0</v>
      </c>
      <c r="DF272" s="47">
        <f>IFERROR(PIMExport!DF270*1,IFERROR(SUBSTITUTE(PIMExport!DF270,".",",")*1,PIMExport!DF270))</f>
        <v>0</v>
      </c>
      <c r="DG272" s="47">
        <f>IFERROR(PIMExport!DG270*1,IFERROR(SUBSTITUTE(PIMExport!DG270,".",",")*1,PIMExport!DG270))</f>
        <v>0</v>
      </c>
      <c r="DH272" s="47" t="str">
        <f>IFERROR(PIMExport!DH270*1,IFERROR(SUBSTITUTE(PIMExport!DH270,".",",")*1,PIMExport!DH270))</f>
        <v>Equal to or better than 0.100 mm</v>
      </c>
      <c r="DI272" s="47">
        <f>IFERROR(PIMExport!DI270*1,IFERROR(SUBSTITUTE(PIMExport!DI270,".",",")*1,PIMExport!DI270))</f>
        <v>0</v>
      </c>
      <c r="DJ272" s="47" t="str">
        <f>IFERROR(PIMExport!DJ270*1,IFERROR(SUBSTITUTE(PIMExport!DJ270,".",",")*1,PIMExport!DJ270))</f>
        <v>108 x 100 mm</v>
      </c>
      <c r="DK272" s="47" t="str">
        <f>IFERROR(PIMExport!DK270*1,IFERROR(SUBSTITUTE(PIMExport!DK270,".",",")*1,PIMExport!DK270))</f>
        <v>25 mm</v>
      </c>
      <c r="DL272" s="47">
        <f>IFERROR(PIMExport!DL270*1,IFERROR(SUBSTITUTE(PIMExport!DL270,".",",")*1,PIMExport!DL270))</f>
        <v>656</v>
      </c>
      <c r="DM272" s="47">
        <f>IFERROR(PIMExport!DM270*1,IFERROR(SUBSTITUTE(PIMExport!DM270,".",",")*1,PIMExport!DM270))</f>
        <v>6308</v>
      </c>
      <c r="DN272" s="47">
        <f>IFERROR(PIMExport!DN270*1,IFERROR(SUBSTITUTE(PIMExport!DN270,".",",")*1,PIMExport!DN270))</f>
        <v>0</v>
      </c>
      <c r="DO272" s="47">
        <f>IFERROR(PIMExport!DO270*1,IFERROR(SUBSTITUTE(PIMExport!DO270,".",",")*1,PIMExport!DO270))</f>
        <v>0</v>
      </c>
    </row>
    <row r="273" spans="1:119">
      <c r="A273" s="47" t="str">
        <f>IFERROR(PIMExport!A271*1,IFERROR(SUBSTITUTE(PIMExport!A271,".",",")*1,PIMExport!A271))</f>
        <v>MG10S10Z350_X</v>
      </c>
      <c r="B273" s="47" t="str">
        <f>IFERROR(PIMExport!B271*1,IFERROR(SUBSTITUTE(PIMExport!B271,".",",")*1,PIMExport!B271))</f>
        <v>BallScrew</v>
      </c>
      <c r="C273" s="47" t="str">
        <f>IFERROR(PIMExport!C271*1,IFERROR(SUBSTITUTE(PIMExport!C271,".",",")*1,PIMExport!C271))</f>
        <v>Prism Guide</v>
      </c>
      <c r="D273" s="47">
        <f>IFERROR(PIMExport!D271*1,IFERROR(SUBSTITUTE(PIMExport!D271,".",",")*1,PIMExport!D271))</f>
        <v>5228</v>
      </c>
      <c r="E273" s="47">
        <f>IFERROR(PIMExport!E271*1,IFERROR(SUBSTITUTE(PIMExport!E271,".",",")*1,PIMExport!E271))</f>
        <v>3.5</v>
      </c>
      <c r="F273" s="47">
        <f>IFERROR(PIMExport!F271*1,IFERROR(SUBSTITUTE(PIMExport!F271,".",",")*1,PIMExport!F271))</f>
        <v>0</v>
      </c>
      <c r="G273" s="47">
        <f>IFERROR(PIMExport!G271*1,IFERROR(SUBSTITUTE(PIMExport!G271,".",",")*1,PIMExport!G271))</f>
        <v>12.87</v>
      </c>
      <c r="H273" s="47">
        <f>IFERROR(PIMExport!H271*1,IFERROR(SUBSTITUTE(PIMExport!H271,".",",")*1,PIMExport!H271))</f>
        <v>1.42</v>
      </c>
      <c r="I273" s="47">
        <f>IFERROR(PIMExport!I271*1,IFERROR(SUBSTITUTE(PIMExport!I271,".",",")*1,PIMExport!I271))</f>
        <v>350</v>
      </c>
      <c r="J273" s="47">
        <f>IFERROR(PIMExport!J271*1,IFERROR(SUBSTITUTE(PIMExport!J271,".",",")*1,PIMExport!J271))</f>
        <v>78</v>
      </c>
      <c r="K273" s="47">
        <f>IFERROR(PIMExport!K271*1,IFERROR(SUBSTITUTE(PIMExport!K271,".",",")*1,PIMExport!K271))</f>
        <v>69</v>
      </c>
      <c r="L273" s="47">
        <f>IFERROR(PIMExport!L271*1,IFERROR(SUBSTITUTE(PIMExport!L271,".",",")*1,PIMExport!L271))</f>
        <v>1.63E-4</v>
      </c>
      <c r="M273" s="47">
        <f>IFERROR(PIMExport!M271*1,IFERROR(SUBSTITUTE(PIMExport!M271,".",",")*1,PIMExport!M271))</f>
        <v>0.9</v>
      </c>
      <c r="N273" s="47">
        <f>IFERROR(PIMExport!N271*1,IFERROR(SUBSTITUTE(PIMExport!N271,".",",")*1,PIMExport!N271))</f>
        <v>99999</v>
      </c>
      <c r="O273" s="47">
        <f>IFERROR(PIMExport!O271*1,IFERROR(SUBSTITUTE(PIMExport!O271,".",",")*1,PIMExport!O271))</f>
        <v>99999</v>
      </c>
      <c r="P273" s="47">
        <f>IFERROR(PIMExport!P271*1,IFERROR(SUBSTITUTE(PIMExport!P271,".",",")*1,PIMExport!P271))</f>
        <v>500</v>
      </c>
      <c r="Q273" s="47">
        <f>IFERROR(PIMExport!Q271*1,IFERROR(SUBSTITUTE(PIMExport!Q271,".",",")*1,PIMExport!Q271))</f>
        <v>0.25</v>
      </c>
      <c r="R273" s="47">
        <f>IFERROR(PIMExport!R271*1,IFERROR(SUBSTITUTE(PIMExport!R271,".",",")*1,PIMExport!R271))</f>
        <v>0.25</v>
      </c>
      <c r="S273" s="47">
        <f>IFERROR(PIMExport!S271*1,IFERROR(SUBSTITUTE(PIMExport!S271,".",",")*1,PIMExport!S271))</f>
        <v>0.25</v>
      </c>
      <c r="T273" s="47">
        <f>IFERROR(PIMExport!T271*1,IFERROR(SUBSTITUTE(PIMExport!T271,".",",")*1,PIMExport!T271))</f>
        <v>45</v>
      </c>
      <c r="U273" s="47">
        <f>IFERROR(PIMExport!U271*1,IFERROR(SUBSTITUTE(PIMExport!U271,".",",")*1,PIMExport!U271))</f>
        <v>0.21213000000000001</v>
      </c>
      <c r="V273" s="47">
        <f>IFERROR(PIMExport!V271*1,IFERROR(SUBSTITUTE(PIMExport!V271,".",",")*1,PIMExport!V271))</f>
        <v>0</v>
      </c>
      <c r="W273" s="47">
        <f>IFERROR(PIMExport!W271*1,IFERROR(SUBSTITUTE(PIMExport!W271,".",",")*1,PIMExport!W271))</f>
        <v>0</v>
      </c>
      <c r="X273" s="47">
        <f>IFERROR(PIMExport!X271*1,IFERROR(SUBSTITUTE(PIMExport!X271,".",",")*1,PIMExport!X271))</f>
        <v>0</v>
      </c>
      <c r="Y273" s="47">
        <f>IFERROR(PIMExport!Y271*1,IFERROR(SUBSTITUTE(PIMExport!Y271,".",",")*1,PIMExport!Y271))</f>
        <v>5000</v>
      </c>
      <c r="Z273" s="47">
        <f>IFERROR(PIMExport!Z271*1,IFERROR(SUBSTITUTE(PIMExport!Z271,".",",")*1,PIMExport!Z271))</f>
        <v>0</v>
      </c>
      <c r="AA273" s="47">
        <f>IFERROR(PIMExport!AA271*1,IFERROR(SUBSTITUTE(PIMExport!AA271,".",",")*1,PIMExport!AA271))</f>
        <v>0</v>
      </c>
      <c r="AB273" s="47">
        <f>IFERROR(PIMExport!AB271*1,IFERROR(SUBSTITUTE(PIMExport!AB271,".",",")*1,PIMExport!AB271))</f>
        <v>0</v>
      </c>
      <c r="AC273" s="47">
        <f>IFERROR(PIMExport!AC271*1,IFERROR(SUBSTITUTE(PIMExport!AC271,".",",")*1,PIMExport!AC271))</f>
        <v>0</v>
      </c>
      <c r="AD273" s="47">
        <f>IFERROR(PIMExport!AD271*1,IFERROR(SUBSTITUTE(PIMExport!AD271,".",",")*1,PIMExport!AD271))</f>
        <v>0</v>
      </c>
      <c r="AE273" s="47">
        <f>IFERROR(PIMExport!AE271*1,IFERROR(SUBSTITUTE(PIMExport!AE271,".",",")*1,PIMExport!AE271))</f>
        <v>3005</v>
      </c>
      <c r="AF273" s="47">
        <f>IFERROR(PIMExport!AF271*1,IFERROR(SUBSTITUTE(PIMExport!AF271,".",",")*1,PIMExport!AF271))</f>
        <v>3005</v>
      </c>
      <c r="AG273" s="47">
        <f>IFERROR(PIMExport!AG271*1,IFERROR(SUBSTITUTE(PIMExport!AG271,".",",")*1,PIMExport!AG271))</f>
        <v>117</v>
      </c>
      <c r="AH273" s="47">
        <f>IFERROR(PIMExport!AH271*1,IFERROR(SUBSTITUTE(PIMExport!AH271,".",",")*1,PIMExport!AH271))</f>
        <v>0</v>
      </c>
      <c r="AI273" s="47">
        <f>IFERROR(PIMExport!AI271*1,IFERROR(SUBSTITUTE(PIMExport!AI271,".",",")*1,PIMExport!AI271))</f>
        <v>0</v>
      </c>
      <c r="AJ273" s="47">
        <f>IFERROR(PIMExport!AJ271*1,IFERROR(SUBSTITUTE(PIMExport!AJ271,".",",")*1,PIMExport!AJ271))</f>
        <v>2.254</v>
      </c>
      <c r="AK273" s="47">
        <f>IFERROR(PIMExport!AK271*1,IFERROR(SUBSTITUTE(PIMExport!AK271,".",",")*1,PIMExport!AK271))</f>
        <v>2.254</v>
      </c>
      <c r="AL273" s="47">
        <f>IFERROR(PIMExport!AL271*1,IFERROR(SUBSTITUTE(PIMExport!AL271,".",",")*1,PIMExport!AL271))</f>
        <v>0.67</v>
      </c>
      <c r="AM273" s="47">
        <f>IFERROR(PIMExport!AM271*1,IFERROR(SUBSTITUTE(PIMExport!AM271,".",",")*1,PIMExport!AM271))</f>
        <v>8</v>
      </c>
      <c r="AN273" s="47">
        <f>IFERROR(PIMExport!AN271*1,IFERROR(SUBSTITUTE(PIMExport!AN271,".",",")*1,PIMExport!AN271))</f>
        <v>2</v>
      </c>
      <c r="AO273" s="47">
        <f>IFERROR(PIMExport!AO271*1,IFERROR(SUBSTITUTE(PIMExport!AO271,".",",")*1,PIMExport!AO271))</f>
        <v>41000</v>
      </c>
      <c r="AP273" s="47">
        <f>IFERROR(PIMExport!AP271*1,IFERROR(SUBSTITUTE(PIMExport!AP271,".",",")*1,PIMExport!AP271))</f>
        <v>0</v>
      </c>
      <c r="AQ273" s="47">
        <f>IFERROR(PIMExport!AQ271*1,IFERROR(SUBSTITUTE(PIMExport!AQ271,".",",")*1,PIMExport!AQ271))</f>
        <v>0</v>
      </c>
      <c r="AR273" s="47">
        <f>IFERROR(PIMExport!AR271*1,IFERROR(SUBSTITUTE(PIMExport!AR271,".",",")*1,PIMExport!AR271))</f>
        <v>0</v>
      </c>
      <c r="AS273" s="47">
        <f>IFERROR(PIMExport!AS271*1,IFERROR(SUBSTITUTE(PIMExport!AS271,".",",")*1,PIMExport!AS271))</f>
        <v>0</v>
      </c>
      <c r="AT273" s="47">
        <f>IFERROR(PIMExport!AT271*1,IFERROR(SUBSTITUTE(PIMExport!AT271,".",",")*1,PIMExport!AT271))</f>
        <v>0</v>
      </c>
      <c r="AU273" s="47">
        <f>IFERROR(PIMExport!AU271*1,IFERROR(SUBSTITUTE(PIMExport!AU271,".",",")*1,PIMExport!AU271))</f>
        <v>0</v>
      </c>
      <c r="AV273" s="47">
        <f>IFERROR(PIMExport!AV271*1,IFERROR(SUBSTITUTE(PIMExport!AV271,".",",")*1,PIMExport!AV271))</f>
        <v>0</v>
      </c>
      <c r="AW273" s="47">
        <f>IFERROR(PIMExport!AW271*1,IFERROR(SUBSTITUTE(PIMExport!AW271,".",",")*1,PIMExport!AW271))</f>
        <v>0</v>
      </c>
      <c r="AX273" s="47">
        <f>IFERROR(PIMExport!AX271*1,IFERROR(SUBSTITUTE(PIMExport!AX271,".",",")*1,PIMExport!AX271))</f>
        <v>0</v>
      </c>
      <c r="AY273" s="47">
        <f>IFERROR(PIMExport!AY271*1,IFERROR(SUBSTITUTE(PIMExport!AY271,".",",")*1,PIMExport!AY271))</f>
        <v>0</v>
      </c>
      <c r="AZ273" s="47">
        <f>IFERROR(PIMExport!AZ271*1,IFERROR(SUBSTITUTE(PIMExport!AZ271,".",",")*1,PIMExport!AZ271))</f>
        <v>18600</v>
      </c>
      <c r="BA273" s="47">
        <f>IFERROR(PIMExport!BA271*1,IFERROR(SUBSTITUTE(PIMExport!BA271,".",",")*1,PIMExport!BA271))</f>
        <v>0</v>
      </c>
      <c r="BB273" s="47">
        <f>IFERROR(PIMExport!BB271*1,IFERROR(SUBSTITUTE(PIMExport!BB271,".",",")*1,PIMExport!BB271))</f>
        <v>0</v>
      </c>
      <c r="BC273" s="47">
        <f>IFERROR(PIMExport!BC271*1,IFERROR(SUBSTITUTE(PIMExport!BC271,".",",")*1,PIMExport!BC271))</f>
        <v>0</v>
      </c>
      <c r="BD273" s="47">
        <f>IFERROR(PIMExport!BD271*1,IFERROR(SUBSTITUTE(PIMExport!BD271,".",",")*1,PIMExport!BD271))</f>
        <v>0</v>
      </c>
      <c r="BE273" s="47">
        <f>IFERROR(PIMExport!BE271*1,IFERROR(SUBSTITUTE(PIMExport!BE271,".",",")*1,PIMExport!BE271))</f>
        <v>0</v>
      </c>
      <c r="BF273" s="47">
        <f>IFERROR(PIMExport!BF271*1,IFERROR(SUBSTITUTE(PIMExport!BF271,".",",")*1,PIMExport!BF271))</f>
        <v>88</v>
      </c>
      <c r="BG273" s="47">
        <f>IFERROR(PIMExport!BG271*1,IFERROR(SUBSTITUTE(PIMExport!BG271,".",",")*1,PIMExport!BG271))</f>
        <v>308</v>
      </c>
      <c r="BH273" s="47">
        <f>IFERROR(PIMExport!BH271*1,IFERROR(SUBSTITUTE(PIMExport!BH271,".",",")*1,PIMExport!BH271))</f>
        <v>0</v>
      </c>
      <c r="BI273" s="47">
        <f>IFERROR(PIMExport!BI271*1,IFERROR(SUBSTITUTE(PIMExport!BI271,".",",")*1,PIMExport!BI271))</f>
        <v>0</v>
      </c>
      <c r="BJ273" s="47">
        <f>IFERROR(PIMExport!BJ271*1,IFERROR(SUBSTITUTE(PIMExport!BJ271,".",",")*1,PIMExport!BJ271))</f>
        <v>0</v>
      </c>
      <c r="BK273" s="47">
        <f>IFERROR(PIMExport!BK271*1,IFERROR(SUBSTITUTE(PIMExport!BK271,".",",")*1,PIMExport!BK271))</f>
        <v>0</v>
      </c>
      <c r="BL273" s="47">
        <f>IFERROR(PIMExport!BL271*1,IFERROR(SUBSTITUTE(PIMExport!BL271,".",",")*1,PIMExport!BL271))</f>
        <v>0</v>
      </c>
      <c r="BM273" s="47">
        <f>IFERROR(PIMExport!BM271*1,IFERROR(SUBSTITUTE(PIMExport!BM271,".",",")*1,PIMExport!BM271))</f>
        <v>0</v>
      </c>
      <c r="BN273" s="47">
        <f>IFERROR(PIMExport!BN271*1,IFERROR(SUBSTITUTE(PIMExport!BN271,".",",")*1,PIMExport!BN271))</f>
        <v>0</v>
      </c>
      <c r="BO273" s="47">
        <f>IFERROR(PIMExport!BO271*1,IFERROR(SUBSTITUTE(PIMExport!BO271,".",",")*1,PIMExport!BO271))</f>
        <v>0</v>
      </c>
      <c r="BP273" s="47">
        <f>IFERROR(PIMExport!BP271*1,IFERROR(SUBSTITUTE(PIMExport!BP271,".",",")*1,PIMExport!BP271))</f>
        <v>0</v>
      </c>
      <c r="BQ273" s="47">
        <f>IFERROR(PIMExport!BQ271*1,IFERROR(SUBSTITUTE(PIMExport!BQ271,".",",")*1,PIMExport!BQ271))</f>
        <v>0</v>
      </c>
      <c r="BR273" s="47">
        <f>IFERROR(PIMExport!BR271*1,IFERROR(SUBSTITUTE(PIMExport!BR271,".",",")*1,PIMExport!BR271))</f>
        <v>0</v>
      </c>
      <c r="BS273" s="47">
        <f>IFERROR(PIMExport!BS271*1,IFERROR(SUBSTITUTE(PIMExport!BS271,".",",")*1,PIMExport!BS271))</f>
        <v>0</v>
      </c>
      <c r="BT273" s="47">
        <f>IFERROR(PIMExport!BT271*1,IFERROR(SUBSTITUTE(PIMExport!BT271,".",",")*1,PIMExport!BT271))</f>
        <v>0</v>
      </c>
      <c r="BU273" s="47">
        <f>IFERROR(PIMExport!BU271*1,IFERROR(SUBSTITUTE(PIMExport!BU271,".",",")*1,PIMExport!BU271))</f>
        <v>0</v>
      </c>
      <c r="BV273" s="47">
        <f>IFERROR(PIMExport!BV271*1,IFERROR(SUBSTITUTE(PIMExport!BV271,".",",")*1,PIMExport!BV271))</f>
        <v>0</v>
      </c>
      <c r="BW273" s="47">
        <f>IFERROR(PIMExport!BW271*1,IFERROR(SUBSTITUTE(PIMExport!BW271,".",",")*1,PIMExport!BW271))</f>
        <v>0</v>
      </c>
      <c r="BX273" s="47">
        <f>IFERROR(PIMExport!BX271*1,IFERROR(SUBSTITUTE(PIMExport!BX271,".",",")*1,PIMExport!BX271))</f>
        <v>0</v>
      </c>
      <c r="BY273" s="47">
        <f>IFERROR(PIMExport!BY271*1,IFERROR(SUBSTITUTE(PIMExport!BY271,".",",")*1,PIMExport!BY271))</f>
        <v>0</v>
      </c>
      <c r="BZ273" s="47">
        <f>IFERROR(PIMExport!BZ271*1,IFERROR(SUBSTITUTE(PIMExport!BZ271,".",",")*1,PIMExport!BZ271))</f>
        <v>0</v>
      </c>
      <c r="CA273" s="47">
        <f>IFERROR(PIMExport!CA271*1,IFERROR(SUBSTITUTE(PIMExport!CA271,".",",")*1,PIMExport!CA271))</f>
        <v>0</v>
      </c>
      <c r="CB273" s="47">
        <f>IFERROR(PIMExport!CB271*1,IFERROR(SUBSTITUTE(PIMExport!CB271,".",",")*1,PIMExport!CB271))</f>
        <v>0</v>
      </c>
      <c r="CC273" s="47">
        <f>IFERROR(PIMExport!CC271*1,IFERROR(SUBSTITUTE(PIMExport!CC271,".",",")*1,PIMExport!CC271))</f>
        <v>0</v>
      </c>
      <c r="CD273" s="47">
        <f>IFERROR(PIMExport!CD271*1,IFERROR(SUBSTITUTE(PIMExport!CD271,".",",")*1,PIMExport!CD271))</f>
        <v>0</v>
      </c>
      <c r="CE273" s="47">
        <f>IFERROR(PIMExport!CE271*1,IFERROR(SUBSTITUTE(PIMExport!CE271,".",",")*1,PIMExport!CE271))</f>
        <v>0</v>
      </c>
      <c r="CF273" s="47">
        <f>IFERROR(PIMExport!CF271*1,IFERROR(SUBSTITUTE(PIMExport!CF271,".",",")*1,PIMExport!CF271))</f>
        <v>0</v>
      </c>
      <c r="CG273" s="47">
        <f>IFERROR(PIMExport!CG271*1,IFERROR(SUBSTITUTE(PIMExport!CG271,".",",")*1,PIMExport!CG271))</f>
        <v>0</v>
      </c>
      <c r="CH273" s="47">
        <f>IFERROR(PIMExport!CH271*1,IFERROR(SUBSTITUTE(PIMExport!CH271,".",",")*1,PIMExport!CH271))</f>
        <v>0</v>
      </c>
      <c r="CI273" s="47">
        <f>IFERROR(PIMExport!CI271*1,IFERROR(SUBSTITUTE(PIMExport!CI271,".",",")*1,PIMExport!CI271))</f>
        <v>0</v>
      </c>
      <c r="CJ273" s="47">
        <f>IFERROR(PIMExport!CJ271*1,IFERROR(SUBSTITUTE(PIMExport!CJ271,".",",")*1,PIMExport!CJ271))</f>
        <v>0</v>
      </c>
      <c r="CK273" s="47">
        <f>IFERROR(PIMExport!CK271*1,IFERROR(SUBSTITUTE(PIMExport!CK271,".",",")*1,PIMExport!CK271))</f>
        <v>0</v>
      </c>
      <c r="CL273" s="47">
        <f>IFERROR(PIMExport!CL271*1,IFERROR(SUBSTITUTE(PIMExport!CL271,".",",")*1,PIMExport!CL271))</f>
        <v>0</v>
      </c>
      <c r="CM273" s="47">
        <f>IFERROR(PIMExport!CM271*1,IFERROR(SUBSTITUTE(PIMExport!CM271,".",",")*1,PIMExport!CM271))</f>
        <v>0</v>
      </c>
      <c r="CN273" s="47">
        <f>IFERROR(PIMExport!CN271*1,IFERROR(SUBSTITUTE(PIMExport!CN271,".",",")*1,PIMExport!CN271))</f>
        <v>0</v>
      </c>
      <c r="CO273" s="47">
        <f>IFERROR(PIMExport!CO271*1,IFERROR(SUBSTITUTE(PIMExport!CO271,".",",")*1,PIMExport!CO271))</f>
        <v>0</v>
      </c>
      <c r="CP273" s="47">
        <f>IFERROR(PIMExport!CP271*1,IFERROR(SUBSTITUTE(PIMExport!CP271,".",",")*1,PIMExport!CP271))</f>
        <v>0</v>
      </c>
      <c r="CQ273" s="47">
        <f>IFERROR(PIMExport!CQ271*1,IFERROR(SUBSTITUTE(PIMExport!CQ271,".",",")*1,PIMExport!CQ271))</f>
        <v>0</v>
      </c>
      <c r="CR273" s="47">
        <f>IFERROR(PIMExport!CR271*1,IFERROR(SUBSTITUTE(PIMExport!CR271,".",",")*1,PIMExport!CR271))</f>
        <v>0</v>
      </c>
      <c r="CS273" s="47">
        <f>IFERROR(PIMExport!CS271*1,IFERROR(SUBSTITUTE(PIMExport!CS271,".",",")*1,PIMExport!CS271))</f>
        <v>0</v>
      </c>
      <c r="CT273" s="47">
        <f>IFERROR(PIMExport!CT271*1,IFERROR(SUBSTITUTE(PIMExport!CT271,".",",")*1,PIMExport!CT271))</f>
        <v>0</v>
      </c>
      <c r="CU273" s="47">
        <f>IFERROR(PIMExport!CU271*1,IFERROR(SUBSTITUTE(PIMExport!CU271,".",",")*1,PIMExport!CU271))</f>
        <v>10</v>
      </c>
      <c r="CV273" s="47">
        <f>IFERROR(PIMExport!CV271*1,IFERROR(SUBSTITUTE(PIMExport!CV271,".",",")*1,PIMExport!CV271))</f>
        <v>20600</v>
      </c>
      <c r="CW273" s="47">
        <f>IFERROR(PIMExport!CW271*1,IFERROR(SUBSTITUTE(PIMExport!CW271,".",",")*1,PIMExport!CW271))</f>
        <v>2.5000000000000001E-4</v>
      </c>
      <c r="CX273" s="47">
        <f>IFERROR(PIMExport!CX271*1,IFERROR(SUBSTITUTE(PIMExport!CX271,".",",")*1,PIMExport!CX271))</f>
        <v>0</v>
      </c>
      <c r="CY273" s="47">
        <f>IFERROR(PIMExport!CY271*1,IFERROR(SUBSTITUTE(PIMExport!CY271,".",",")*1,PIMExport!CY271))</f>
        <v>0</v>
      </c>
      <c r="CZ273" s="47">
        <f>IFERROR(PIMExport!CZ271*1,IFERROR(SUBSTITUTE(PIMExport!CZ271,".",",")*1,PIMExport!CZ271))</f>
        <v>18600</v>
      </c>
      <c r="DA273" s="47">
        <f>IFERROR(PIMExport!DA271*1,IFERROR(SUBSTITUTE(PIMExport!DA271,".",",")*1,PIMExport!DA271))</f>
        <v>500</v>
      </c>
      <c r="DB273" s="47">
        <f>IFERROR(PIMExport!DB271*1,IFERROR(SUBSTITUTE(PIMExport!DB271,".",",")*1,PIMExport!DB271))</f>
        <v>267</v>
      </c>
      <c r="DC273" s="47">
        <f>IFERROR(PIMExport!DC271*1,IFERROR(SUBSTITUTE(PIMExport!DC271,".",",")*1,PIMExport!DC271))</f>
        <v>23.35</v>
      </c>
      <c r="DD273" s="47">
        <f>IFERROR(PIMExport!DD271*1,IFERROR(SUBSTITUTE(PIMExport!DD271,".",",")*1,PIMExport!DD271))</f>
        <v>0</v>
      </c>
      <c r="DE273" s="47">
        <f>IFERROR(PIMExport!DE271*1,IFERROR(SUBSTITUTE(PIMExport!DE271,".",",")*1,PIMExport!DE271))</f>
        <v>0</v>
      </c>
      <c r="DF273" s="47">
        <f>IFERROR(PIMExport!DF271*1,IFERROR(SUBSTITUTE(PIMExport!DF271,".",",")*1,PIMExport!DF271))</f>
        <v>0</v>
      </c>
      <c r="DG273" s="47">
        <f>IFERROR(PIMExport!DG271*1,IFERROR(SUBSTITUTE(PIMExport!DG271,".",",")*1,PIMExport!DG271))</f>
        <v>0</v>
      </c>
      <c r="DH273" s="47" t="str">
        <f>IFERROR(PIMExport!DH271*1,IFERROR(SUBSTITUTE(PIMExport!DH271,".",",")*1,PIMExport!DH271))</f>
        <v>Equal to or better than 0.100 mm</v>
      </c>
      <c r="DI273" s="47">
        <f>IFERROR(PIMExport!DI271*1,IFERROR(SUBSTITUTE(PIMExport!DI271,".",",")*1,PIMExport!DI271))</f>
        <v>0</v>
      </c>
      <c r="DJ273" s="47" t="str">
        <f>IFERROR(PIMExport!DJ271*1,IFERROR(SUBSTITUTE(PIMExport!DJ271,".",",")*1,PIMExport!DJ271))</f>
        <v>108 x 100 mm</v>
      </c>
      <c r="DK273" s="47" t="str">
        <f>IFERROR(PIMExport!DK271*1,IFERROR(SUBSTITUTE(PIMExport!DK271,".",",")*1,PIMExport!DK271))</f>
        <v>25 mm</v>
      </c>
      <c r="DL273" s="47">
        <f>IFERROR(PIMExport!DL271*1,IFERROR(SUBSTITUTE(PIMExport!DL271,".",",")*1,PIMExport!DL271))</f>
        <v>656</v>
      </c>
      <c r="DM273" s="47">
        <f>IFERROR(PIMExport!DM271*1,IFERROR(SUBSTITUTE(PIMExport!DM271,".",",")*1,PIMExport!DM271))</f>
        <v>6308</v>
      </c>
      <c r="DN273" s="47">
        <f>IFERROR(PIMExport!DN271*1,IFERROR(SUBSTITUTE(PIMExport!DN271,".",",")*1,PIMExport!DN271))</f>
        <v>0</v>
      </c>
      <c r="DO273" s="47">
        <f>IFERROR(PIMExport!DO271*1,IFERROR(SUBSTITUTE(PIMExport!DO271,".",",")*1,PIMExport!DO271))</f>
        <v>0</v>
      </c>
    </row>
    <row r="274" spans="1:119">
      <c r="A274" s="47" t="str">
        <f>IFERROR(PIMExport!A272*1,IFERROR(SUBSTITUTE(PIMExport!A272,".",",")*1,PIMExport!A272))</f>
        <v>MG10S10Z350_D</v>
      </c>
      <c r="B274" s="47" t="str">
        <f>IFERROR(PIMExport!B272*1,IFERROR(SUBSTITUTE(PIMExport!B272,".",",")*1,PIMExport!B272))</f>
        <v>BallScrew</v>
      </c>
      <c r="C274" s="47" t="str">
        <f>IFERROR(PIMExport!C272*1,IFERROR(SUBSTITUTE(PIMExport!C272,".",",")*1,PIMExport!C272))</f>
        <v>Prism Guide</v>
      </c>
      <c r="D274" s="47">
        <f>IFERROR(PIMExport!D272*1,IFERROR(SUBSTITUTE(PIMExport!D272,".",",")*1,PIMExport!D272))</f>
        <v>5058</v>
      </c>
      <c r="E274" s="47">
        <f>IFERROR(PIMExport!E272*1,IFERROR(SUBSTITUTE(PIMExport!E272,".",",")*1,PIMExport!E272))</f>
        <v>3.5</v>
      </c>
      <c r="F274" s="47">
        <f>IFERROR(PIMExport!F272*1,IFERROR(SUBSTITUTE(PIMExport!F272,".",",")*1,PIMExport!F272))</f>
        <v>4.42</v>
      </c>
      <c r="G274" s="47">
        <f>IFERROR(PIMExport!G272*1,IFERROR(SUBSTITUTE(PIMExport!G272,".",",")*1,PIMExport!G272))</f>
        <v>12.87</v>
      </c>
      <c r="H274" s="47">
        <f>IFERROR(PIMExport!H272*1,IFERROR(SUBSTITUTE(PIMExport!H272,".",",")*1,PIMExport!H272))</f>
        <v>1.42</v>
      </c>
      <c r="I274" s="47">
        <f>IFERROR(PIMExport!I272*1,IFERROR(SUBSTITUTE(PIMExport!I272,".",",")*1,PIMExport!I272))</f>
        <v>350</v>
      </c>
      <c r="J274" s="47">
        <f>IFERROR(PIMExport!J272*1,IFERROR(SUBSTITUTE(PIMExport!J272,".",",")*1,PIMExport!J272))</f>
        <v>78</v>
      </c>
      <c r="K274" s="47">
        <f>IFERROR(PIMExport!K272*1,IFERROR(SUBSTITUTE(PIMExport!K272,".",",")*1,PIMExport!K272))</f>
        <v>69</v>
      </c>
      <c r="L274" s="47">
        <f>IFERROR(PIMExport!L272*1,IFERROR(SUBSTITUTE(PIMExport!L272,".",",")*1,PIMExport!L272))</f>
        <v>1.63E-4</v>
      </c>
      <c r="M274" s="47">
        <f>IFERROR(PIMExport!M272*1,IFERROR(SUBSTITUTE(PIMExport!M272,".",",")*1,PIMExport!M272))</f>
        <v>0.9</v>
      </c>
      <c r="N274" s="47">
        <f>IFERROR(PIMExport!N272*1,IFERROR(SUBSTITUTE(PIMExport!N272,".",",")*1,PIMExport!N272))</f>
        <v>99999</v>
      </c>
      <c r="O274" s="47">
        <f>IFERROR(PIMExport!O272*1,IFERROR(SUBSTITUTE(PIMExport!O272,".",",")*1,PIMExport!O272))</f>
        <v>99999</v>
      </c>
      <c r="P274" s="47">
        <f>IFERROR(PIMExport!P272*1,IFERROR(SUBSTITUTE(PIMExport!P272,".",",")*1,PIMExport!P272))</f>
        <v>500</v>
      </c>
      <c r="Q274" s="47">
        <f>IFERROR(PIMExport!Q272*1,IFERROR(SUBSTITUTE(PIMExport!Q272,".",",")*1,PIMExport!Q272))</f>
        <v>0.4</v>
      </c>
      <c r="R274" s="47">
        <f>IFERROR(PIMExport!R272*1,IFERROR(SUBSTITUTE(PIMExport!R272,".",",")*1,PIMExport!R272))</f>
        <v>0.4</v>
      </c>
      <c r="S274" s="47">
        <f>IFERROR(PIMExport!S272*1,IFERROR(SUBSTITUTE(PIMExport!S272,".",",")*1,PIMExport!S272))</f>
        <v>0.4</v>
      </c>
      <c r="T274" s="47">
        <f>IFERROR(PIMExport!T272*1,IFERROR(SUBSTITUTE(PIMExport!T272,".",",")*1,PIMExport!T272))</f>
        <v>45</v>
      </c>
      <c r="U274" s="47">
        <f>IFERROR(PIMExport!U272*1,IFERROR(SUBSTITUTE(PIMExport!U272,".",",")*1,PIMExport!U272))</f>
        <v>0.21213000000000001</v>
      </c>
      <c r="V274" s="47">
        <f>IFERROR(PIMExport!V272*1,IFERROR(SUBSTITUTE(PIMExport!V272,".",",")*1,PIMExport!V272))</f>
        <v>0</v>
      </c>
      <c r="W274" s="47">
        <f>IFERROR(PIMExport!W272*1,IFERROR(SUBSTITUTE(PIMExport!W272,".",",")*1,PIMExport!W272))</f>
        <v>0</v>
      </c>
      <c r="X274" s="47">
        <f>IFERROR(PIMExport!X272*1,IFERROR(SUBSTITUTE(PIMExport!X272,".",",")*1,PIMExport!X272))</f>
        <v>0</v>
      </c>
      <c r="Y274" s="47">
        <f>IFERROR(PIMExport!Y272*1,IFERROR(SUBSTITUTE(PIMExport!Y272,".",",")*1,PIMExport!Y272))</f>
        <v>5000</v>
      </c>
      <c r="Z274" s="47">
        <f>IFERROR(PIMExport!Z272*1,IFERROR(SUBSTITUTE(PIMExport!Z272,".",",")*1,PIMExport!Z272))</f>
        <v>0</v>
      </c>
      <c r="AA274" s="47">
        <f>IFERROR(PIMExport!AA272*1,IFERROR(SUBSTITUTE(PIMExport!AA272,".",",")*1,PIMExport!AA272))</f>
        <v>0</v>
      </c>
      <c r="AB274" s="47">
        <f>IFERROR(PIMExport!AB272*1,IFERROR(SUBSTITUTE(PIMExport!AB272,".",",")*1,PIMExport!AB272))</f>
        <v>0</v>
      </c>
      <c r="AC274" s="47">
        <f>IFERROR(PIMExport!AC272*1,IFERROR(SUBSTITUTE(PIMExport!AC272,".",",")*1,PIMExport!AC272))</f>
        <v>0</v>
      </c>
      <c r="AD274" s="47">
        <f>IFERROR(PIMExport!AD272*1,IFERROR(SUBSTITUTE(PIMExport!AD272,".",",")*1,PIMExport!AD272))</f>
        <v>0</v>
      </c>
      <c r="AE274" s="47">
        <f>IFERROR(PIMExport!AE272*1,IFERROR(SUBSTITUTE(PIMExport!AE272,".",",")*1,PIMExport!AE272))</f>
        <v>3005</v>
      </c>
      <c r="AF274" s="47">
        <f>IFERROR(PIMExport!AF272*1,IFERROR(SUBSTITUTE(PIMExport!AF272,".",",")*1,PIMExport!AF272))</f>
        <v>3005</v>
      </c>
      <c r="AG274" s="47">
        <f>IFERROR(PIMExport!AG272*1,IFERROR(SUBSTITUTE(PIMExport!AG272,".",",")*1,PIMExport!AG272))</f>
        <v>117</v>
      </c>
      <c r="AH274" s="47">
        <f>IFERROR(PIMExport!AH272*1,IFERROR(SUBSTITUTE(PIMExport!AH272,".",",")*1,PIMExport!AH272))</f>
        <v>0</v>
      </c>
      <c r="AI274" s="47">
        <f>IFERROR(PIMExport!AI272*1,IFERROR(SUBSTITUTE(PIMExport!AI272,".",",")*1,PIMExport!AI272))</f>
        <v>0</v>
      </c>
      <c r="AJ274" s="47">
        <f>IFERROR(PIMExport!AJ272*1,IFERROR(SUBSTITUTE(PIMExport!AJ272,".",",")*1,PIMExport!AJ272))</f>
        <v>2.254</v>
      </c>
      <c r="AK274" s="47">
        <f>IFERROR(PIMExport!AK272*1,IFERROR(SUBSTITUTE(PIMExport!AK272,".",",")*1,PIMExport!AK272))</f>
        <v>2.254</v>
      </c>
      <c r="AL274" s="47">
        <f>IFERROR(PIMExport!AL272*1,IFERROR(SUBSTITUTE(PIMExport!AL272,".",",")*1,PIMExport!AL272))</f>
        <v>0.67</v>
      </c>
      <c r="AM274" s="47">
        <f>IFERROR(PIMExport!AM272*1,IFERROR(SUBSTITUTE(PIMExport!AM272,".",",")*1,PIMExport!AM272))</f>
        <v>8</v>
      </c>
      <c r="AN274" s="47">
        <f>IFERROR(PIMExport!AN272*1,IFERROR(SUBSTITUTE(PIMExport!AN272,".",",")*1,PIMExport!AN272))</f>
        <v>2</v>
      </c>
      <c r="AO274" s="47">
        <f>IFERROR(PIMExport!AO272*1,IFERROR(SUBSTITUTE(PIMExport!AO272,".",",")*1,PIMExport!AO272))</f>
        <v>41000</v>
      </c>
      <c r="AP274" s="47">
        <f>IFERROR(PIMExport!AP272*1,IFERROR(SUBSTITUTE(PIMExport!AP272,".",",")*1,PIMExport!AP272))</f>
        <v>0</v>
      </c>
      <c r="AQ274" s="47">
        <f>IFERROR(PIMExport!AQ272*1,IFERROR(SUBSTITUTE(PIMExport!AQ272,".",",")*1,PIMExport!AQ272))</f>
        <v>0</v>
      </c>
      <c r="AR274" s="47">
        <f>IFERROR(PIMExport!AR272*1,IFERROR(SUBSTITUTE(PIMExport!AR272,".",",")*1,PIMExport!AR272))</f>
        <v>0</v>
      </c>
      <c r="AS274" s="47">
        <f>IFERROR(PIMExport!AS272*1,IFERROR(SUBSTITUTE(PIMExport!AS272,".",",")*1,PIMExport!AS272))</f>
        <v>0</v>
      </c>
      <c r="AT274" s="47">
        <f>IFERROR(PIMExport!AT272*1,IFERROR(SUBSTITUTE(PIMExport!AT272,".",",")*1,PIMExport!AT272))</f>
        <v>0</v>
      </c>
      <c r="AU274" s="47">
        <f>IFERROR(PIMExport!AU272*1,IFERROR(SUBSTITUTE(PIMExport!AU272,".",",")*1,PIMExport!AU272))</f>
        <v>0</v>
      </c>
      <c r="AV274" s="47">
        <f>IFERROR(PIMExport!AV272*1,IFERROR(SUBSTITUTE(PIMExport!AV272,".",",")*1,PIMExport!AV272))</f>
        <v>0</v>
      </c>
      <c r="AW274" s="47">
        <f>IFERROR(PIMExport!AW272*1,IFERROR(SUBSTITUTE(PIMExport!AW272,".",",")*1,PIMExport!AW272))</f>
        <v>0</v>
      </c>
      <c r="AX274" s="47">
        <f>IFERROR(PIMExport!AX272*1,IFERROR(SUBSTITUTE(PIMExport!AX272,".",",")*1,PIMExport!AX272))</f>
        <v>0</v>
      </c>
      <c r="AY274" s="47">
        <f>IFERROR(PIMExport!AY272*1,IFERROR(SUBSTITUTE(PIMExport!AY272,".",",")*1,PIMExport!AY272))</f>
        <v>0</v>
      </c>
      <c r="AZ274" s="47">
        <f>IFERROR(PIMExport!AZ272*1,IFERROR(SUBSTITUTE(PIMExport!AZ272,".",",")*1,PIMExport!AZ272))</f>
        <v>18600</v>
      </c>
      <c r="BA274" s="47">
        <f>IFERROR(PIMExport!BA272*1,IFERROR(SUBSTITUTE(PIMExport!BA272,".",",")*1,PIMExport!BA272))</f>
        <v>0</v>
      </c>
      <c r="BB274" s="47">
        <f>IFERROR(PIMExport!BB272*1,IFERROR(SUBSTITUTE(PIMExport!BB272,".",",")*1,PIMExport!BB272))</f>
        <v>0</v>
      </c>
      <c r="BC274" s="47">
        <f>IFERROR(PIMExport!BC272*1,IFERROR(SUBSTITUTE(PIMExport!BC272,".",",")*1,PIMExport!BC272))</f>
        <v>0</v>
      </c>
      <c r="BD274" s="47">
        <f>IFERROR(PIMExport!BD272*1,IFERROR(SUBSTITUTE(PIMExport!BD272,".",",")*1,PIMExport!BD272))</f>
        <v>0</v>
      </c>
      <c r="BE274" s="47">
        <f>IFERROR(PIMExport!BE272*1,IFERROR(SUBSTITUTE(PIMExport!BE272,".",",")*1,PIMExport!BE272))</f>
        <v>0</v>
      </c>
      <c r="BF274" s="47">
        <f>IFERROR(PIMExport!BF272*1,IFERROR(SUBSTITUTE(PIMExport!BF272,".",",")*1,PIMExport!BF272))</f>
        <v>88</v>
      </c>
      <c r="BG274" s="47">
        <f>IFERROR(PIMExport!BG272*1,IFERROR(SUBSTITUTE(PIMExport!BG272,".",",")*1,PIMExport!BG272))</f>
        <v>478</v>
      </c>
      <c r="BH274" s="47">
        <f>IFERROR(PIMExport!BH272*1,IFERROR(SUBSTITUTE(PIMExport!BH272,".",",")*1,PIMExport!BH272))</f>
        <v>0</v>
      </c>
      <c r="BI274" s="47">
        <f>IFERROR(PIMExport!BI272*1,IFERROR(SUBSTITUTE(PIMExport!BI272,".",",")*1,PIMExport!BI272))</f>
        <v>0</v>
      </c>
      <c r="BJ274" s="47">
        <f>IFERROR(PIMExport!BJ272*1,IFERROR(SUBSTITUTE(PIMExport!BJ272,".",",")*1,PIMExport!BJ272))</f>
        <v>0</v>
      </c>
      <c r="BK274" s="47">
        <f>IFERROR(PIMExport!BK272*1,IFERROR(SUBSTITUTE(PIMExport!BK272,".",",")*1,PIMExport!BK272))</f>
        <v>0</v>
      </c>
      <c r="BL274" s="47">
        <f>IFERROR(PIMExport!BL272*1,IFERROR(SUBSTITUTE(PIMExport!BL272,".",",")*1,PIMExport!BL272))</f>
        <v>0</v>
      </c>
      <c r="BM274" s="47">
        <f>IFERROR(PIMExport!BM272*1,IFERROR(SUBSTITUTE(PIMExport!BM272,".",",")*1,PIMExport!BM272))</f>
        <v>0</v>
      </c>
      <c r="BN274" s="47">
        <f>IFERROR(PIMExport!BN272*1,IFERROR(SUBSTITUTE(PIMExport!BN272,".",",")*1,PIMExport!BN272))</f>
        <v>0</v>
      </c>
      <c r="BO274" s="47">
        <f>IFERROR(PIMExport!BO272*1,IFERROR(SUBSTITUTE(PIMExport!BO272,".",",")*1,PIMExport!BO272))</f>
        <v>0</v>
      </c>
      <c r="BP274" s="47">
        <f>IFERROR(PIMExport!BP272*1,IFERROR(SUBSTITUTE(PIMExport!BP272,".",",")*1,PIMExport!BP272))</f>
        <v>0</v>
      </c>
      <c r="BQ274" s="47">
        <f>IFERROR(PIMExport!BQ272*1,IFERROR(SUBSTITUTE(PIMExport!BQ272,".",",")*1,PIMExport!BQ272))</f>
        <v>0</v>
      </c>
      <c r="BR274" s="47">
        <f>IFERROR(PIMExport!BR272*1,IFERROR(SUBSTITUTE(PIMExport!BR272,".",",")*1,PIMExport!BR272))</f>
        <v>0</v>
      </c>
      <c r="BS274" s="47">
        <f>IFERROR(PIMExport!BS272*1,IFERROR(SUBSTITUTE(PIMExport!BS272,".",",")*1,PIMExport!BS272))</f>
        <v>0</v>
      </c>
      <c r="BT274" s="47">
        <f>IFERROR(PIMExport!BT272*1,IFERROR(SUBSTITUTE(PIMExport!BT272,".",",")*1,PIMExport!BT272))</f>
        <v>0</v>
      </c>
      <c r="BU274" s="47">
        <f>IFERROR(PIMExport!BU272*1,IFERROR(SUBSTITUTE(PIMExport!BU272,".",",")*1,PIMExport!BU272))</f>
        <v>0</v>
      </c>
      <c r="BV274" s="47">
        <f>IFERROR(PIMExport!BV272*1,IFERROR(SUBSTITUTE(PIMExport!BV272,".",",")*1,PIMExport!BV272))</f>
        <v>0</v>
      </c>
      <c r="BW274" s="47">
        <f>IFERROR(PIMExport!BW272*1,IFERROR(SUBSTITUTE(PIMExport!BW272,".",",")*1,PIMExport!BW272))</f>
        <v>0</v>
      </c>
      <c r="BX274" s="47">
        <f>IFERROR(PIMExport!BX272*1,IFERROR(SUBSTITUTE(PIMExport!BX272,".",",")*1,PIMExport!BX272))</f>
        <v>0</v>
      </c>
      <c r="BY274" s="47">
        <f>IFERROR(PIMExport!BY272*1,IFERROR(SUBSTITUTE(PIMExport!BY272,".",",")*1,PIMExport!BY272))</f>
        <v>0</v>
      </c>
      <c r="BZ274" s="47">
        <f>IFERROR(PIMExport!BZ272*1,IFERROR(SUBSTITUTE(PIMExport!BZ272,".",",")*1,PIMExport!BZ272))</f>
        <v>0</v>
      </c>
      <c r="CA274" s="47">
        <f>IFERROR(PIMExport!CA272*1,IFERROR(SUBSTITUTE(PIMExport!CA272,".",",")*1,PIMExport!CA272))</f>
        <v>0</v>
      </c>
      <c r="CB274" s="47">
        <f>IFERROR(PIMExport!CB272*1,IFERROR(SUBSTITUTE(PIMExport!CB272,".",",")*1,PIMExport!CB272))</f>
        <v>0</v>
      </c>
      <c r="CC274" s="47">
        <f>IFERROR(PIMExport!CC272*1,IFERROR(SUBSTITUTE(PIMExport!CC272,".",",")*1,PIMExport!CC272))</f>
        <v>0</v>
      </c>
      <c r="CD274" s="47">
        <f>IFERROR(PIMExport!CD272*1,IFERROR(SUBSTITUTE(PIMExport!CD272,".",",")*1,PIMExport!CD272))</f>
        <v>0</v>
      </c>
      <c r="CE274" s="47">
        <f>IFERROR(PIMExport!CE272*1,IFERROR(SUBSTITUTE(PIMExport!CE272,".",",")*1,PIMExport!CE272))</f>
        <v>0</v>
      </c>
      <c r="CF274" s="47">
        <f>IFERROR(PIMExport!CF272*1,IFERROR(SUBSTITUTE(PIMExport!CF272,".",",")*1,PIMExport!CF272))</f>
        <v>0</v>
      </c>
      <c r="CG274" s="47">
        <f>IFERROR(PIMExport!CG272*1,IFERROR(SUBSTITUTE(PIMExport!CG272,".",",")*1,PIMExport!CG272))</f>
        <v>0</v>
      </c>
      <c r="CH274" s="47">
        <f>IFERROR(PIMExport!CH272*1,IFERROR(SUBSTITUTE(PIMExport!CH272,".",",")*1,PIMExport!CH272))</f>
        <v>0</v>
      </c>
      <c r="CI274" s="47">
        <f>IFERROR(PIMExport!CI272*1,IFERROR(SUBSTITUTE(PIMExport!CI272,".",",")*1,PIMExport!CI272))</f>
        <v>0</v>
      </c>
      <c r="CJ274" s="47">
        <f>IFERROR(PIMExport!CJ272*1,IFERROR(SUBSTITUTE(PIMExport!CJ272,".",",")*1,PIMExport!CJ272))</f>
        <v>0</v>
      </c>
      <c r="CK274" s="47">
        <f>IFERROR(PIMExport!CK272*1,IFERROR(SUBSTITUTE(PIMExport!CK272,".",",")*1,PIMExport!CK272))</f>
        <v>0</v>
      </c>
      <c r="CL274" s="47">
        <f>IFERROR(PIMExport!CL272*1,IFERROR(SUBSTITUTE(PIMExport!CL272,".",",")*1,PIMExport!CL272))</f>
        <v>0</v>
      </c>
      <c r="CM274" s="47">
        <f>IFERROR(PIMExport!CM272*1,IFERROR(SUBSTITUTE(PIMExport!CM272,".",",")*1,PIMExport!CM272))</f>
        <v>0</v>
      </c>
      <c r="CN274" s="47">
        <f>IFERROR(PIMExport!CN272*1,IFERROR(SUBSTITUTE(PIMExport!CN272,".",",")*1,PIMExport!CN272))</f>
        <v>0</v>
      </c>
      <c r="CO274" s="47">
        <f>IFERROR(PIMExport!CO272*1,IFERROR(SUBSTITUTE(PIMExport!CO272,".",",")*1,PIMExport!CO272))</f>
        <v>0</v>
      </c>
      <c r="CP274" s="47">
        <f>IFERROR(PIMExport!CP272*1,IFERROR(SUBSTITUTE(PIMExport!CP272,".",",")*1,PIMExport!CP272))</f>
        <v>0</v>
      </c>
      <c r="CQ274" s="47">
        <f>IFERROR(PIMExport!CQ272*1,IFERROR(SUBSTITUTE(PIMExport!CQ272,".",",")*1,PIMExport!CQ272))</f>
        <v>0</v>
      </c>
      <c r="CR274" s="47">
        <f>IFERROR(PIMExport!CR272*1,IFERROR(SUBSTITUTE(PIMExport!CR272,".",",")*1,PIMExport!CR272))</f>
        <v>0</v>
      </c>
      <c r="CS274" s="47">
        <f>IFERROR(PIMExport!CS272*1,IFERROR(SUBSTITUTE(PIMExport!CS272,".",",")*1,PIMExport!CS272))</f>
        <v>0</v>
      </c>
      <c r="CT274" s="47">
        <f>IFERROR(PIMExport!CT272*1,IFERROR(SUBSTITUTE(PIMExport!CT272,".",",")*1,PIMExport!CT272))</f>
        <v>0</v>
      </c>
      <c r="CU274" s="47">
        <f>IFERROR(PIMExport!CU272*1,IFERROR(SUBSTITUTE(PIMExport!CU272,".",",")*1,PIMExport!CU272))</f>
        <v>10</v>
      </c>
      <c r="CV274" s="47">
        <f>IFERROR(PIMExport!CV272*1,IFERROR(SUBSTITUTE(PIMExport!CV272,".",",")*1,PIMExport!CV272))</f>
        <v>20600</v>
      </c>
      <c r="CW274" s="47">
        <f>IFERROR(PIMExport!CW272*1,IFERROR(SUBSTITUTE(PIMExport!CW272,".",",")*1,PIMExport!CW272))</f>
        <v>2.5000000000000001E-4</v>
      </c>
      <c r="CX274" s="47">
        <f>IFERROR(PIMExport!CX272*1,IFERROR(SUBSTITUTE(PIMExport!CX272,".",",")*1,PIMExport!CX272))</f>
        <v>0</v>
      </c>
      <c r="CY274" s="47">
        <f>IFERROR(PIMExport!CY272*1,IFERROR(SUBSTITUTE(PIMExport!CY272,".",",")*1,PIMExport!CY272))</f>
        <v>0</v>
      </c>
      <c r="CZ274" s="47">
        <f>IFERROR(PIMExport!CZ272*1,IFERROR(SUBSTITUTE(PIMExport!CZ272,".",",")*1,PIMExport!CZ272))</f>
        <v>18600</v>
      </c>
      <c r="DA274" s="47">
        <f>IFERROR(PIMExport!DA272*1,IFERROR(SUBSTITUTE(PIMExport!DA272,".",",")*1,PIMExport!DA272))</f>
        <v>500</v>
      </c>
      <c r="DB274" s="47">
        <f>IFERROR(PIMExport!DB272*1,IFERROR(SUBSTITUTE(PIMExport!DB272,".",",")*1,PIMExport!DB272))</f>
        <v>267</v>
      </c>
      <c r="DC274" s="47">
        <f>IFERROR(PIMExport!DC272*1,IFERROR(SUBSTITUTE(PIMExport!DC272,".",",")*1,PIMExport!DC272))</f>
        <v>23.35</v>
      </c>
      <c r="DD274" s="47">
        <f>IFERROR(PIMExport!DD272*1,IFERROR(SUBSTITUTE(PIMExport!DD272,".",",")*1,PIMExport!DD272))</f>
        <v>2</v>
      </c>
      <c r="DE274" s="47">
        <f>IFERROR(PIMExport!DE272*1,IFERROR(SUBSTITUTE(PIMExport!DE272,".",",")*1,PIMExport!DE272))</f>
        <v>0</v>
      </c>
      <c r="DF274" s="47">
        <f>IFERROR(PIMExport!DF272*1,IFERROR(SUBSTITUTE(PIMExport!DF272,".",",")*1,PIMExport!DF272))</f>
        <v>0</v>
      </c>
      <c r="DG274" s="47">
        <f>IFERROR(PIMExport!DG272*1,IFERROR(SUBSTITUTE(PIMExport!DG272,".",",")*1,PIMExport!DG272))</f>
        <v>0</v>
      </c>
      <c r="DH274" s="47" t="str">
        <f>IFERROR(PIMExport!DH272*1,IFERROR(SUBSTITUTE(PIMExport!DH272,".",",")*1,PIMExport!DH272))</f>
        <v>Equal to or better than 0.100 mm</v>
      </c>
      <c r="DI274" s="47">
        <f>IFERROR(PIMExport!DI272*1,IFERROR(SUBSTITUTE(PIMExport!DI272,".",",")*1,PIMExport!DI272))</f>
        <v>0</v>
      </c>
      <c r="DJ274" s="47" t="str">
        <f>IFERROR(PIMExport!DJ272*1,IFERROR(SUBSTITUTE(PIMExport!DJ272,".",",")*1,PIMExport!DJ272))</f>
        <v>108 x 100 mm</v>
      </c>
      <c r="DK274" s="47" t="str">
        <f>IFERROR(PIMExport!DK272*1,IFERROR(SUBSTITUTE(PIMExport!DK272,".",",")*1,PIMExport!DK272))</f>
        <v>25 mm</v>
      </c>
      <c r="DL274" s="47">
        <f>IFERROR(PIMExport!DL272*1,IFERROR(SUBSTITUTE(PIMExport!DL272,".",",")*1,PIMExport!DL272))</f>
        <v>656</v>
      </c>
      <c r="DM274" s="47">
        <f>IFERROR(PIMExport!DM272*1,IFERROR(SUBSTITUTE(PIMExport!DM272,".",",")*1,PIMExport!DM272))</f>
        <v>6478</v>
      </c>
      <c r="DN274" s="47">
        <f>IFERROR(PIMExport!DN272*1,IFERROR(SUBSTITUTE(PIMExport!DN272,".",",")*1,PIMExport!DN272))</f>
        <v>0</v>
      </c>
      <c r="DO274" s="47">
        <f>IFERROR(PIMExport!DO272*1,IFERROR(SUBSTITUTE(PIMExport!DO272,".",",")*1,PIMExport!DO272))</f>
        <v>0</v>
      </c>
    </row>
    <row r="275" spans="1:119">
      <c r="A275" s="47" t="str">
        <f>IFERROR(PIMExport!A273*1,IFERROR(SUBSTITUTE(PIMExport!A273,".",",")*1,PIMExport!A273))</f>
        <v>MG10S10Z350_S</v>
      </c>
      <c r="B275" s="47" t="str">
        <f>IFERROR(PIMExport!B273*1,IFERROR(SUBSTITUTE(PIMExport!B273,".",",")*1,PIMExport!B273))</f>
        <v>BallScrew</v>
      </c>
      <c r="C275" s="47" t="str">
        <f>IFERROR(PIMExport!C273*1,IFERROR(SUBSTITUTE(PIMExport!C273,".",",")*1,PIMExport!C273))</f>
        <v>Prism Guide</v>
      </c>
      <c r="D275" s="47">
        <f>IFERROR(PIMExport!D273*1,IFERROR(SUBSTITUTE(PIMExport!D273,".",",")*1,PIMExport!D273))</f>
        <v>5168</v>
      </c>
      <c r="E275" s="47">
        <f>IFERROR(PIMExport!E273*1,IFERROR(SUBSTITUTE(PIMExport!E273,".",",")*1,PIMExport!E273))</f>
        <v>3.5</v>
      </c>
      <c r="F275" s="47">
        <f>IFERROR(PIMExport!F273*1,IFERROR(SUBSTITUTE(PIMExport!F273,".",",")*1,PIMExport!F273))</f>
        <v>1.86</v>
      </c>
      <c r="G275" s="47">
        <f>IFERROR(PIMExport!G273*1,IFERROR(SUBSTITUTE(PIMExport!G273,".",",")*1,PIMExport!G273))</f>
        <v>12.87</v>
      </c>
      <c r="H275" s="47">
        <f>IFERROR(PIMExport!H273*1,IFERROR(SUBSTITUTE(PIMExport!H273,".",",")*1,PIMExport!H273))</f>
        <v>1.42</v>
      </c>
      <c r="I275" s="47">
        <f>IFERROR(PIMExport!I273*1,IFERROR(SUBSTITUTE(PIMExport!I273,".",",")*1,PIMExport!I273))</f>
        <v>350</v>
      </c>
      <c r="J275" s="47">
        <f>IFERROR(PIMExport!J273*1,IFERROR(SUBSTITUTE(PIMExport!J273,".",",")*1,PIMExport!J273))</f>
        <v>78</v>
      </c>
      <c r="K275" s="47">
        <f>IFERROR(PIMExport!K273*1,IFERROR(SUBSTITUTE(PIMExport!K273,".",",")*1,PIMExport!K273))</f>
        <v>69</v>
      </c>
      <c r="L275" s="47">
        <f>IFERROR(PIMExport!L273*1,IFERROR(SUBSTITUTE(PIMExport!L273,".",",")*1,PIMExport!L273))</f>
        <v>1.63E-4</v>
      </c>
      <c r="M275" s="47">
        <f>IFERROR(PIMExport!M273*1,IFERROR(SUBSTITUTE(PIMExport!M273,".",",")*1,PIMExport!M273))</f>
        <v>0.9</v>
      </c>
      <c r="N275" s="47">
        <f>IFERROR(PIMExport!N273*1,IFERROR(SUBSTITUTE(PIMExport!N273,".",",")*1,PIMExport!N273))</f>
        <v>99999</v>
      </c>
      <c r="O275" s="47">
        <f>IFERROR(PIMExport!O273*1,IFERROR(SUBSTITUTE(PIMExport!O273,".",",")*1,PIMExport!O273))</f>
        <v>99999</v>
      </c>
      <c r="P275" s="47">
        <f>IFERROR(PIMExport!P273*1,IFERROR(SUBSTITUTE(PIMExport!P273,".",",")*1,PIMExport!P273))</f>
        <v>500</v>
      </c>
      <c r="Q275" s="47">
        <f>IFERROR(PIMExport!Q273*1,IFERROR(SUBSTITUTE(PIMExport!Q273,".",",")*1,PIMExport!Q273))</f>
        <v>0.4</v>
      </c>
      <c r="R275" s="47">
        <f>IFERROR(PIMExport!R273*1,IFERROR(SUBSTITUTE(PIMExport!R273,".",",")*1,PIMExport!R273))</f>
        <v>0.4</v>
      </c>
      <c r="S275" s="47">
        <f>IFERROR(PIMExport!S273*1,IFERROR(SUBSTITUTE(PIMExport!S273,".",",")*1,PIMExport!S273))</f>
        <v>0.4</v>
      </c>
      <c r="T275" s="47">
        <f>IFERROR(PIMExport!T273*1,IFERROR(SUBSTITUTE(PIMExport!T273,".",",")*1,PIMExport!T273))</f>
        <v>45</v>
      </c>
      <c r="U275" s="47">
        <f>IFERROR(PIMExport!U273*1,IFERROR(SUBSTITUTE(PIMExport!U273,".",",")*1,PIMExport!U273))</f>
        <v>0.21213000000000001</v>
      </c>
      <c r="V275" s="47">
        <f>IFERROR(PIMExport!V273*1,IFERROR(SUBSTITUTE(PIMExport!V273,".",",")*1,PIMExport!V273))</f>
        <v>0</v>
      </c>
      <c r="W275" s="47">
        <f>IFERROR(PIMExport!W273*1,IFERROR(SUBSTITUTE(PIMExport!W273,".",",")*1,PIMExport!W273))</f>
        <v>0</v>
      </c>
      <c r="X275" s="47">
        <f>IFERROR(PIMExport!X273*1,IFERROR(SUBSTITUTE(PIMExport!X273,".",",")*1,PIMExport!X273))</f>
        <v>0</v>
      </c>
      <c r="Y275" s="47">
        <f>IFERROR(PIMExport!Y273*1,IFERROR(SUBSTITUTE(PIMExport!Y273,".",",")*1,PIMExport!Y273))</f>
        <v>5000</v>
      </c>
      <c r="Z275" s="47">
        <f>IFERROR(PIMExport!Z273*1,IFERROR(SUBSTITUTE(PIMExport!Z273,".",",")*1,PIMExport!Z273))</f>
        <v>0</v>
      </c>
      <c r="AA275" s="47">
        <f>IFERROR(PIMExport!AA273*1,IFERROR(SUBSTITUTE(PIMExport!AA273,".",",")*1,PIMExport!AA273))</f>
        <v>0</v>
      </c>
      <c r="AB275" s="47">
        <f>IFERROR(PIMExport!AB273*1,IFERROR(SUBSTITUTE(PIMExport!AB273,".",",")*1,PIMExport!AB273))</f>
        <v>0</v>
      </c>
      <c r="AC275" s="47">
        <f>IFERROR(PIMExport!AC273*1,IFERROR(SUBSTITUTE(PIMExport!AC273,".",",")*1,PIMExport!AC273))</f>
        <v>0</v>
      </c>
      <c r="AD275" s="47">
        <f>IFERROR(PIMExport!AD273*1,IFERROR(SUBSTITUTE(PIMExport!AD273,".",",")*1,PIMExport!AD273))</f>
        <v>0</v>
      </c>
      <c r="AE275" s="47">
        <f>IFERROR(PIMExport!AE273*1,IFERROR(SUBSTITUTE(PIMExport!AE273,".",",")*1,PIMExport!AE273))</f>
        <v>3005</v>
      </c>
      <c r="AF275" s="47">
        <f>IFERROR(PIMExport!AF273*1,IFERROR(SUBSTITUTE(PIMExport!AF273,".",",")*1,PIMExport!AF273))</f>
        <v>3005</v>
      </c>
      <c r="AG275" s="47">
        <f>IFERROR(PIMExport!AG273*1,IFERROR(SUBSTITUTE(PIMExport!AG273,".",",")*1,PIMExport!AG273))</f>
        <v>117</v>
      </c>
      <c r="AH275" s="47">
        <f>IFERROR(PIMExport!AH273*1,IFERROR(SUBSTITUTE(PIMExport!AH273,".",",")*1,PIMExport!AH273))</f>
        <v>0</v>
      </c>
      <c r="AI275" s="47">
        <f>IFERROR(PIMExport!AI273*1,IFERROR(SUBSTITUTE(PIMExport!AI273,".",",")*1,PIMExport!AI273))</f>
        <v>0</v>
      </c>
      <c r="AJ275" s="47">
        <f>IFERROR(PIMExport!AJ273*1,IFERROR(SUBSTITUTE(PIMExport!AJ273,".",",")*1,PIMExport!AJ273))</f>
        <v>2.254</v>
      </c>
      <c r="AK275" s="47">
        <f>IFERROR(PIMExport!AK273*1,IFERROR(SUBSTITUTE(PIMExport!AK273,".",",")*1,PIMExport!AK273))</f>
        <v>2.254</v>
      </c>
      <c r="AL275" s="47">
        <f>IFERROR(PIMExport!AL273*1,IFERROR(SUBSTITUTE(PIMExport!AL273,".",",")*1,PIMExport!AL273))</f>
        <v>0.67</v>
      </c>
      <c r="AM275" s="47">
        <f>IFERROR(PIMExport!AM273*1,IFERROR(SUBSTITUTE(PIMExport!AM273,".",",")*1,PIMExport!AM273))</f>
        <v>8</v>
      </c>
      <c r="AN275" s="47">
        <f>IFERROR(PIMExport!AN273*1,IFERROR(SUBSTITUTE(PIMExport!AN273,".",",")*1,PIMExport!AN273))</f>
        <v>2</v>
      </c>
      <c r="AO275" s="47">
        <f>IFERROR(PIMExport!AO273*1,IFERROR(SUBSTITUTE(PIMExport!AO273,".",",")*1,PIMExport!AO273))</f>
        <v>41000</v>
      </c>
      <c r="AP275" s="47">
        <f>IFERROR(PIMExport!AP273*1,IFERROR(SUBSTITUTE(PIMExport!AP273,".",",")*1,PIMExport!AP273))</f>
        <v>0</v>
      </c>
      <c r="AQ275" s="47">
        <f>IFERROR(PIMExport!AQ273*1,IFERROR(SUBSTITUTE(PIMExport!AQ273,".",",")*1,PIMExport!AQ273))</f>
        <v>0</v>
      </c>
      <c r="AR275" s="47">
        <f>IFERROR(PIMExport!AR273*1,IFERROR(SUBSTITUTE(PIMExport!AR273,".",",")*1,PIMExport!AR273))</f>
        <v>0</v>
      </c>
      <c r="AS275" s="47">
        <f>IFERROR(PIMExport!AS273*1,IFERROR(SUBSTITUTE(PIMExport!AS273,".",",")*1,PIMExport!AS273))</f>
        <v>0</v>
      </c>
      <c r="AT275" s="47">
        <f>IFERROR(PIMExport!AT273*1,IFERROR(SUBSTITUTE(PIMExport!AT273,".",",")*1,PIMExport!AT273))</f>
        <v>0</v>
      </c>
      <c r="AU275" s="47">
        <f>IFERROR(PIMExport!AU273*1,IFERROR(SUBSTITUTE(PIMExport!AU273,".",",")*1,PIMExport!AU273))</f>
        <v>0</v>
      </c>
      <c r="AV275" s="47">
        <f>IFERROR(PIMExport!AV273*1,IFERROR(SUBSTITUTE(PIMExport!AV273,".",",")*1,PIMExport!AV273))</f>
        <v>0</v>
      </c>
      <c r="AW275" s="47">
        <f>IFERROR(PIMExport!AW273*1,IFERROR(SUBSTITUTE(PIMExport!AW273,".",",")*1,PIMExport!AW273))</f>
        <v>0</v>
      </c>
      <c r="AX275" s="47">
        <f>IFERROR(PIMExport!AX273*1,IFERROR(SUBSTITUTE(PIMExport!AX273,".",",")*1,PIMExport!AX273))</f>
        <v>0</v>
      </c>
      <c r="AY275" s="47">
        <f>IFERROR(PIMExport!AY273*1,IFERROR(SUBSTITUTE(PIMExport!AY273,".",",")*1,PIMExport!AY273))</f>
        <v>0</v>
      </c>
      <c r="AZ275" s="47">
        <f>IFERROR(PIMExport!AZ273*1,IFERROR(SUBSTITUTE(PIMExport!AZ273,".",",")*1,PIMExport!AZ273))</f>
        <v>18600</v>
      </c>
      <c r="BA275" s="47">
        <f>IFERROR(PIMExport!BA273*1,IFERROR(SUBSTITUTE(PIMExport!BA273,".",",")*1,PIMExport!BA273))</f>
        <v>0</v>
      </c>
      <c r="BB275" s="47">
        <f>IFERROR(PIMExport!BB273*1,IFERROR(SUBSTITUTE(PIMExport!BB273,".",",")*1,PIMExport!BB273))</f>
        <v>0</v>
      </c>
      <c r="BC275" s="47">
        <f>IFERROR(PIMExport!BC273*1,IFERROR(SUBSTITUTE(PIMExport!BC273,".",",")*1,PIMExport!BC273))</f>
        <v>0</v>
      </c>
      <c r="BD275" s="47">
        <f>IFERROR(PIMExport!BD273*1,IFERROR(SUBSTITUTE(PIMExport!BD273,".",",")*1,PIMExport!BD273))</f>
        <v>0</v>
      </c>
      <c r="BE275" s="47">
        <f>IFERROR(PIMExport!BE273*1,IFERROR(SUBSTITUTE(PIMExport!BE273,".",",")*1,PIMExport!BE273))</f>
        <v>0</v>
      </c>
      <c r="BF275" s="47">
        <f>IFERROR(PIMExport!BF273*1,IFERROR(SUBSTITUTE(PIMExport!BF273,".",",")*1,PIMExport!BF273))</f>
        <v>88</v>
      </c>
      <c r="BG275" s="47">
        <f>IFERROR(PIMExport!BG273*1,IFERROR(SUBSTITUTE(PIMExport!BG273,".",",")*1,PIMExport!BG273))</f>
        <v>368</v>
      </c>
      <c r="BH275" s="47">
        <f>IFERROR(PIMExport!BH273*1,IFERROR(SUBSTITUTE(PIMExport!BH273,".",",")*1,PIMExport!BH273))</f>
        <v>0</v>
      </c>
      <c r="BI275" s="47">
        <f>IFERROR(PIMExport!BI273*1,IFERROR(SUBSTITUTE(PIMExport!BI273,".",",")*1,PIMExport!BI273))</f>
        <v>0</v>
      </c>
      <c r="BJ275" s="47">
        <f>IFERROR(PIMExport!BJ273*1,IFERROR(SUBSTITUTE(PIMExport!BJ273,".",",")*1,PIMExport!BJ273))</f>
        <v>0</v>
      </c>
      <c r="BK275" s="47">
        <f>IFERROR(PIMExport!BK273*1,IFERROR(SUBSTITUTE(PIMExport!BK273,".",",")*1,PIMExport!BK273))</f>
        <v>0</v>
      </c>
      <c r="BL275" s="47">
        <f>IFERROR(PIMExport!BL273*1,IFERROR(SUBSTITUTE(PIMExport!BL273,".",",")*1,PIMExport!BL273))</f>
        <v>0</v>
      </c>
      <c r="BM275" s="47">
        <f>IFERROR(PIMExport!BM273*1,IFERROR(SUBSTITUTE(PIMExport!BM273,".",",")*1,PIMExport!BM273))</f>
        <v>0</v>
      </c>
      <c r="BN275" s="47">
        <f>IFERROR(PIMExport!BN273*1,IFERROR(SUBSTITUTE(PIMExport!BN273,".",",")*1,PIMExport!BN273))</f>
        <v>0</v>
      </c>
      <c r="BO275" s="47">
        <f>IFERROR(PIMExport!BO273*1,IFERROR(SUBSTITUTE(PIMExport!BO273,".",",")*1,PIMExport!BO273))</f>
        <v>0</v>
      </c>
      <c r="BP275" s="47">
        <f>IFERROR(PIMExport!BP273*1,IFERROR(SUBSTITUTE(PIMExport!BP273,".",",")*1,PIMExport!BP273))</f>
        <v>0</v>
      </c>
      <c r="BQ275" s="47">
        <f>IFERROR(PIMExport!BQ273*1,IFERROR(SUBSTITUTE(PIMExport!BQ273,".",",")*1,PIMExport!BQ273))</f>
        <v>0</v>
      </c>
      <c r="BR275" s="47">
        <f>IFERROR(PIMExport!BR273*1,IFERROR(SUBSTITUTE(PIMExport!BR273,".",",")*1,PIMExport!BR273))</f>
        <v>0</v>
      </c>
      <c r="BS275" s="47">
        <f>IFERROR(PIMExport!BS273*1,IFERROR(SUBSTITUTE(PIMExport!BS273,".",",")*1,PIMExport!BS273))</f>
        <v>0</v>
      </c>
      <c r="BT275" s="47">
        <f>IFERROR(PIMExport!BT273*1,IFERROR(SUBSTITUTE(PIMExport!BT273,".",",")*1,PIMExport!BT273))</f>
        <v>0</v>
      </c>
      <c r="BU275" s="47">
        <f>IFERROR(PIMExport!BU273*1,IFERROR(SUBSTITUTE(PIMExport!BU273,".",",")*1,PIMExport!BU273))</f>
        <v>0</v>
      </c>
      <c r="BV275" s="47">
        <f>IFERROR(PIMExport!BV273*1,IFERROR(SUBSTITUTE(PIMExport!BV273,".",",")*1,PIMExport!BV273))</f>
        <v>0</v>
      </c>
      <c r="BW275" s="47">
        <f>IFERROR(PIMExport!BW273*1,IFERROR(SUBSTITUTE(PIMExport!BW273,".",",")*1,PIMExport!BW273))</f>
        <v>0</v>
      </c>
      <c r="BX275" s="47">
        <f>IFERROR(PIMExport!BX273*1,IFERROR(SUBSTITUTE(PIMExport!BX273,".",",")*1,PIMExport!BX273))</f>
        <v>0</v>
      </c>
      <c r="BY275" s="47">
        <f>IFERROR(PIMExport!BY273*1,IFERROR(SUBSTITUTE(PIMExport!BY273,".",",")*1,PIMExport!BY273))</f>
        <v>0</v>
      </c>
      <c r="BZ275" s="47">
        <f>IFERROR(PIMExport!BZ273*1,IFERROR(SUBSTITUTE(PIMExport!BZ273,".",",")*1,PIMExport!BZ273))</f>
        <v>0</v>
      </c>
      <c r="CA275" s="47">
        <f>IFERROR(PIMExport!CA273*1,IFERROR(SUBSTITUTE(PIMExport!CA273,".",",")*1,PIMExport!CA273))</f>
        <v>0</v>
      </c>
      <c r="CB275" s="47">
        <f>IFERROR(PIMExport!CB273*1,IFERROR(SUBSTITUTE(PIMExport!CB273,".",",")*1,PIMExport!CB273))</f>
        <v>0</v>
      </c>
      <c r="CC275" s="47">
        <f>IFERROR(PIMExport!CC273*1,IFERROR(SUBSTITUTE(PIMExport!CC273,".",",")*1,PIMExport!CC273))</f>
        <v>0</v>
      </c>
      <c r="CD275" s="47">
        <f>IFERROR(PIMExport!CD273*1,IFERROR(SUBSTITUTE(PIMExport!CD273,".",",")*1,PIMExport!CD273))</f>
        <v>0</v>
      </c>
      <c r="CE275" s="47">
        <f>IFERROR(PIMExport!CE273*1,IFERROR(SUBSTITUTE(PIMExport!CE273,".",",")*1,PIMExport!CE273))</f>
        <v>0</v>
      </c>
      <c r="CF275" s="47">
        <f>IFERROR(PIMExport!CF273*1,IFERROR(SUBSTITUTE(PIMExport!CF273,".",",")*1,PIMExport!CF273))</f>
        <v>0</v>
      </c>
      <c r="CG275" s="47">
        <f>IFERROR(PIMExport!CG273*1,IFERROR(SUBSTITUTE(PIMExport!CG273,".",",")*1,PIMExport!CG273))</f>
        <v>0</v>
      </c>
      <c r="CH275" s="47">
        <f>IFERROR(PIMExport!CH273*1,IFERROR(SUBSTITUTE(PIMExport!CH273,".",",")*1,PIMExport!CH273))</f>
        <v>0</v>
      </c>
      <c r="CI275" s="47">
        <f>IFERROR(PIMExport!CI273*1,IFERROR(SUBSTITUTE(PIMExport!CI273,".",",")*1,PIMExport!CI273))</f>
        <v>0</v>
      </c>
      <c r="CJ275" s="47">
        <f>IFERROR(PIMExport!CJ273*1,IFERROR(SUBSTITUTE(PIMExport!CJ273,".",",")*1,PIMExport!CJ273))</f>
        <v>0</v>
      </c>
      <c r="CK275" s="47">
        <f>IFERROR(PIMExport!CK273*1,IFERROR(SUBSTITUTE(PIMExport!CK273,".",",")*1,PIMExport!CK273))</f>
        <v>0</v>
      </c>
      <c r="CL275" s="47">
        <f>IFERROR(PIMExport!CL273*1,IFERROR(SUBSTITUTE(PIMExport!CL273,".",",")*1,PIMExport!CL273))</f>
        <v>0</v>
      </c>
      <c r="CM275" s="47">
        <f>IFERROR(PIMExport!CM273*1,IFERROR(SUBSTITUTE(PIMExport!CM273,".",",")*1,PIMExport!CM273))</f>
        <v>0</v>
      </c>
      <c r="CN275" s="47">
        <f>IFERROR(PIMExport!CN273*1,IFERROR(SUBSTITUTE(PIMExport!CN273,".",",")*1,PIMExport!CN273))</f>
        <v>0</v>
      </c>
      <c r="CO275" s="47">
        <f>IFERROR(PIMExport!CO273*1,IFERROR(SUBSTITUTE(PIMExport!CO273,".",",")*1,PIMExport!CO273))</f>
        <v>0</v>
      </c>
      <c r="CP275" s="47">
        <f>IFERROR(PIMExport!CP273*1,IFERROR(SUBSTITUTE(PIMExport!CP273,".",",")*1,PIMExport!CP273))</f>
        <v>0</v>
      </c>
      <c r="CQ275" s="47">
        <f>IFERROR(PIMExport!CQ273*1,IFERROR(SUBSTITUTE(PIMExport!CQ273,".",",")*1,PIMExport!CQ273))</f>
        <v>0</v>
      </c>
      <c r="CR275" s="47">
        <f>IFERROR(PIMExport!CR273*1,IFERROR(SUBSTITUTE(PIMExport!CR273,".",",")*1,PIMExport!CR273))</f>
        <v>0</v>
      </c>
      <c r="CS275" s="47">
        <f>IFERROR(PIMExport!CS273*1,IFERROR(SUBSTITUTE(PIMExport!CS273,".",",")*1,PIMExport!CS273))</f>
        <v>0</v>
      </c>
      <c r="CT275" s="47">
        <f>IFERROR(PIMExport!CT273*1,IFERROR(SUBSTITUTE(PIMExport!CT273,".",",")*1,PIMExport!CT273))</f>
        <v>0</v>
      </c>
      <c r="CU275" s="47">
        <f>IFERROR(PIMExport!CU273*1,IFERROR(SUBSTITUTE(PIMExport!CU273,".",",")*1,PIMExport!CU273))</f>
        <v>10</v>
      </c>
      <c r="CV275" s="47">
        <f>IFERROR(PIMExport!CV273*1,IFERROR(SUBSTITUTE(PIMExport!CV273,".",",")*1,PIMExport!CV273))</f>
        <v>20600</v>
      </c>
      <c r="CW275" s="47">
        <f>IFERROR(PIMExport!CW273*1,IFERROR(SUBSTITUTE(PIMExport!CW273,".",",")*1,PIMExport!CW273))</f>
        <v>2.5000000000000001E-4</v>
      </c>
      <c r="CX275" s="47">
        <f>IFERROR(PIMExport!CX273*1,IFERROR(SUBSTITUTE(PIMExport!CX273,".",",")*1,PIMExport!CX273))</f>
        <v>0</v>
      </c>
      <c r="CY275" s="47">
        <f>IFERROR(PIMExport!CY273*1,IFERROR(SUBSTITUTE(PIMExport!CY273,".",",")*1,PIMExport!CY273))</f>
        <v>0</v>
      </c>
      <c r="CZ275" s="47">
        <f>IFERROR(PIMExport!CZ273*1,IFERROR(SUBSTITUTE(PIMExport!CZ273,".",",")*1,PIMExport!CZ273))</f>
        <v>18600</v>
      </c>
      <c r="DA275" s="47">
        <f>IFERROR(PIMExport!DA273*1,IFERROR(SUBSTITUTE(PIMExport!DA273,".",",")*1,PIMExport!DA273))</f>
        <v>500</v>
      </c>
      <c r="DB275" s="47">
        <f>IFERROR(PIMExport!DB273*1,IFERROR(SUBSTITUTE(PIMExport!DB273,".",",")*1,PIMExport!DB273))</f>
        <v>267</v>
      </c>
      <c r="DC275" s="47">
        <f>IFERROR(PIMExport!DC273*1,IFERROR(SUBSTITUTE(PIMExport!DC273,".",",")*1,PIMExport!DC273))</f>
        <v>23.35</v>
      </c>
      <c r="DD275" s="47">
        <f>IFERROR(PIMExport!DD273*1,IFERROR(SUBSTITUTE(PIMExport!DD273,".",",")*1,PIMExport!DD273))</f>
        <v>1</v>
      </c>
      <c r="DE275" s="47">
        <f>IFERROR(PIMExport!DE273*1,IFERROR(SUBSTITUTE(PIMExport!DE273,".",",")*1,PIMExport!DE273))</f>
        <v>0</v>
      </c>
      <c r="DF275" s="47">
        <f>IFERROR(PIMExport!DF273*1,IFERROR(SUBSTITUTE(PIMExport!DF273,".",",")*1,PIMExport!DF273))</f>
        <v>0</v>
      </c>
      <c r="DG275" s="47">
        <f>IFERROR(PIMExport!DG273*1,IFERROR(SUBSTITUTE(PIMExport!DG273,".",",")*1,PIMExport!DG273))</f>
        <v>0</v>
      </c>
      <c r="DH275" s="47" t="str">
        <f>IFERROR(PIMExport!DH273*1,IFERROR(SUBSTITUTE(PIMExport!DH273,".",",")*1,PIMExport!DH273))</f>
        <v>Equal to or better than 0.100 mm</v>
      </c>
      <c r="DI275" s="47">
        <f>IFERROR(PIMExport!DI273*1,IFERROR(SUBSTITUTE(PIMExport!DI273,".",",")*1,PIMExport!DI273))</f>
        <v>0</v>
      </c>
      <c r="DJ275" s="47" t="str">
        <f>IFERROR(PIMExport!DJ273*1,IFERROR(SUBSTITUTE(PIMExport!DJ273,".",",")*1,PIMExport!DJ273))</f>
        <v>108 x 100 mm</v>
      </c>
      <c r="DK275" s="47" t="str">
        <f>IFERROR(PIMExport!DK273*1,IFERROR(SUBSTITUTE(PIMExport!DK273,".",",")*1,PIMExport!DK273))</f>
        <v>25 mm</v>
      </c>
      <c r="DL275" s="47">
        <f>IFERROR(PIMExport!DL273*1,IFERROR(SUBSTITUTE(PIMExport!DL273,".",",")*1,PIMExport!DL273))</f>
        <v>656</v>
      </c>
      <c r="DM275" s="47">
        <f>IFERROR(PIMExport!DM273*1,IFERROR(SUBSTITUTE(PIMExport!DM273,".",",")*1,PIMExport!DM273))</f>
        <v>6368</v>
      </c>
      <c r="DN275" s="47">
        <f>IFERROR(PIMExport!DN273*1,IFERROR(SUBSTITUTE(PIMExport!DN273,".",",")*1,PIMExport!DN273))</f>
        <v>0</v>
      </c>
      <c r="DO275" s="47">
        <f>IFERROR(PIMExport!DO273*1,IFERROR(SUBSTITUTE(PIMExport!DO273,".",",")*1,PIMExport!DO273))</f>
        <v>0</v>
      </c>
    </row>
    <row r="276" spans="1:119">
      <c r="A276" s="47" t="str">
        <f>IFERROR(PIMExport!A274*1,IFERROR(SUBSTITUTE(PIMExport!A274,".",",")*1,PIMExport!A274))</f>
        <v>MG10S25Z350_D</v>
      </c>
      <c r="B276" s="47" t="str">
        <f>IFERROR(PIMExport!B274*1,IFERROR(SUBSTITUTE(PIMExport!B274,".",",")*1,PIMExport!B274))</f>
        <v>BallScrew</v>
      </c>
      <c r="C276" s="47" t="str">
        <f>IFERROR(PIMExport!C274*1,IFERROR(SUBSTITUTE(PIMExport!C274,".",",")*1,PIMExport!C274))</f>
        <v>Prism Guide</v>
      </c>
      <c r="D276" s="47">
        <f>IFERROR(PIMExport!D274*1,IFERROR(SUBSTITUTE(PIMExport!D274,".",",")*1,PIMExport!D274))</f>
        <v>3858</v>
      </c>
      <c r="E276" s="47">
        <f>IFERROR(PIMExport!E274*1,IFERROR(SUBSTITUTE(PIMExport!E274,".",",")*1,PIMExport!E274))</f>
        <v>3.5</v>
      </c>
      <c r="F276" s="47">
        <f>IFERROR(PIMExport!F274*1,IFERROR(SUBSTITUTE(PIMExport!F274,".",",")*1,PIMExport!F274))</f>
        <v>4.42</v>
      </c>
      <c r="G276" s="47">
        <f>IFERROR(PIMExport!G274*1,IFERROR(SUBSTITUTE(PIMExport!G274,".",",")*1,PIMExport!G274))</f>
        <v>12.87</v>
      </c>
      <c r="H276" s="47">
        <f>IFERROR(PIMExport!H274*1,IFERROR(SUBSTITUTE(PIMExport!H274,".",",")*1,PIMExport!H274))</f>
        <v>1.42</v>
      </c>
      <c r="I276" s="47">
        <f>IFERROR(PIMExport!I274*1,IFERROR(SUBSTITUTE(PIMExport!I274,".",",")*1,PIMExport!I274))</f>
        <v>350</v>
      </c>
      <c r="J276" s="47">
        <f>IFERROR(PIMExport!J274*1,IFERROR(SUBSTITUTE(PIMExport!J274,".",",")*1,PIMExport!J274))</f>
        <v>78</v>
      </c>
      <c r="K276" s="47">
        <f>IFERROR(PIMExport!K274*1,IFERROR(SUBSTITUTE(PIMExport!K274,".",",")*1,PIMExport!K274))</f>
        <v>69</v>
      </c>
      <c r="L276" s="47">
        <f>IFERROR(PIMExport!L274*1,IFERROR(SUBSTITUTE(PIMExport!L274,".",",")*1,PIMExport!L274))</f>
        <v>1.63E-4</v>
      </c>
      <c r="M276" s="47">
        <f>IFERROR(PIMExport!M274*1,IFERROR(SUBSTITUTE(PIMExport!M274,".",",")*1,PIMExport!M274))</f>
        <v>0.9</v>
      </c>
      <c r="N276" s="47">
        <f>IFERROR(PIMExport!N274*1,IFERROR(SUBSTITUTE(PIMExport!N274,".",",")*1,PIMExport!N274))</f>
        <v>99999</v>
      </c>
      <c r="O276" s="47">
        <f>IFERROR(PIMExport!O274*1,IFERROR(SUBSTITUTE(PIMExport!O274,".",",")*1,PIMExport!O274))</f>
        <v>99999</v>
      </c>
      <c r="P276" s="47">
        <f>IFERROR(PIMExport!P274*1,IFERROR(SUBSTITUTE(PIMExport!P274,".",",")*1,PIMExport!P274))</f>
        <v>500</v>
      </c>
      <c r="Q276" s="47">
        <f>IFERROR(PIMExport!Q274*1,IFERROR(SUBSTITUTE(PIMExport!Q274,".",",")*1,PIMExport!Q274))</f>
        <v>0.85</v>
      </c>
      <c r="R276" s="47">
        <f>IFERROR(PIMExport!R274*1,IFERROR(SUBSTITUTE(PIMExport!R274,".",",")*1,PIMExport!R274))</f>
        <v>0.55000000000000004</v>
      </c>
      <c r="S276" s="47">
        <f>IFERROR(PIMExport!S274*1,IFERROR(SUBSTITUTE(PIMExport!S274,".",",")*1,PIMExport!S274))</f>
        <v>0.55000000000000004</v>
      </c>
      <c r="T276" s="47">
        <f>IFERROR(PIMExport!T274*1,IFERROR(SUBSTITUTE(PIMExport!T274,".",",")*1,PIMExport!T274))</f>
        <v>45</v>
      </c>
      <c r="U276" s="47">
        <f>IFERROR(PIMExport!U274*1,IFERROR(SUBSTITUTE(PIMExport!U274,".",",")*1,PIMExport!U274))</f>
        <v>0.21213000000000001</v>
      </c>
      <c r="V276" s="47">
        <f>IFERROR(PIMExport!V274*1,IFERROR(SUBSTITUTE(PIMExport!V274,".",",")*1,PIMExport!V274))</f>
        <v>0</v>
      </c>
      <c r="W276" s="47">
        <f>IFERROR(PIMExport!W274*1,IFERROR(SUBSTITUTE(PIMExport!W274,".",",")*1,PIMExport!W274))</f>
        <v>0</v>
      </c>
      <c r="X276" s="47">
        <f>IFERROR(PIMExport!X274*1,IFERROR(SUBSTITUTE(PIMExport!X274,".",",")*1,PIMExport!X274))</f>
        <v>0</v>
      </c>
      <c r="Y276" s="47">
        <f>IFERROR(PIMExport!Y274*1,IFERROR(SUBSTITUTE(PIMExport!Y274,".",",")*1,PIMExport!Y274))</f>
        <v>5000</v>
      </c>
      <c r="Z276" s="47">
        <f>IFERROR(PIMExport!Z274*1,IFERROR(SUBSTITUTE(PIMExport!Z274,".",",")*1,PIMExport!Z274))</f>
        <v>0</v>
      </c>
      <c r="AA276" s="47">
        <f>IFERROR(PIMExport!AA274*1,IFERROR(SUBSTITUTE(PIMExport!AA274,".",",")*1,PIMExport!AA274))</f>
        <v>0</v>
      </c>
      <c r="AB276" s="47">
        <f>IFERROR(PIMExport!AB274*1,IFERROR(SUBSTITUTE(PIMExport!AB274,".",",")*1,PIMExport!AB274))</f>
        <v>0</v>
      </c>
      <c r="AC276" s="47">
        <f>IFERROR(PIMExport!AC274*1,IFERROR(SUBSTITUTE(PIMExport!AC274,".",",")*1,PIMExport!AC274))</f>
        <v>0</v>
      </c>
      <c r="AD276" s="47">
        <f>IFERROR(PIMExport!AD274*1,IFERROR(SUBSTITUTE(PIMExport!AD274,".",",")*1,PIMExport!AD274))</f>
        <v>0</v>
      </c>
      <c r="AE276" s="47">
        <f>IFERROR(PIMExport!AE274*1,IFERROR(SUBSTITUTE(PIMExport!AE274,".",",")*1,PIMExport!AE274))</f>
        <v>2254</v>
      </c>
      <c r="AF276" s="47">
        <f>IFERROR(PIMExport!AF274*1,IFERROR(SUBSTITUTE(PIMExport!AF274,".",",")*1,PIMExport!AF274))</f>
        <v>2254</v>
      </c>
      <c r="AG276" s="47">
        <f>IFERROR(PIMExport!AG274*1,IFERROR(SUBSTITUTE(PIMExport!AG274,".",",")*1,PIMExport!AG274))</f>
        <v>117</v>
      </c>
      <c r="AH276" s="47">
        <f>IFERROR(PIMExport!AH274*1,IFERROR(SUBSTITUTE(PIMExport!AH274,".",",")*1,PIMExport!AH274))</f>
        <v>0</v>
      </c>
      <c r="AI276" s="47">
        <f>IFERROR(PIMExport!AI274*1,IFERROR(SUBSTITUTE(PIMExport!AI274,".",",")*1,PIMExport!AI274))</f>
        <v>0</v>
      </c>
      <c r="AJ276" s="47">
        <f>IFERROR(PIMExport!AJ274*1,IFERROR(SUBSTITUTE(PIMExport!AJ274,".",",")*1,PIMExport!AJ274))</f>
        <v>2.254</v>
      </c>
      <c r="AK276" s="47">
        <f>IFERROR(PIMExport!AK274*1,IFERROR(SUBSTITUTE(PIMExport!AK274,".",",")*1,PIMExport!AK274))</f>
        <v>2.254</v>
      </c>
      <c r="AL276" s="47">
        <f>IFERROR(PIMExport!AL274*1,IFERROR(SUBSTITUTE(PIMExport!AL274,".",",")*1,PIMExport!AL274))</f>
        <v>1.67</v>
      </c>
      <c r="AM276" s="47">
        <f>IFERROR(PIMExport!AM274*1,IFERROR(SUBSTITUTE(PIMExport!AM274,".",",")*1,PIMExport!AM274))</f>
        <v>8</v>
      </c>
      <c r="AN276" s="47">
        <f>IFERROR(PIMExport!AN274*1,IFERROR(SUBSTITUTE(PIMExport!AN274,".",",")*1,PIMExport!AN274))</f>
        <v>2</v>
      </c>
      <c r="AO276" s="47">
        <f>IFERROR(PIMExport!AO274*1,IFERROR(SUBSTITUTE(PIMExport!AO274,".",",")*1,PIMExport!AO274))</f>
        <v>41000</v>
      </c>
      <c r="AP276" s="47">
        <f>IFERROR(PIMExport!AP274*1,IFERROR(SUBSTITUTE(PIMExport!AP274,".",",")*1,PIMExport!AP274))</f>
        <v>0</v>
      </c>
      <c r="AQ276" s="47">
        <f>IFERROR(PIMExport!AQ274*1,IFERROR(SUBSTITUTE(PIMExport!AQ274,".",",")*1,PIMExport!AQ274))</f>
        <v>0</v>
      </c>
      <c r="AR276" s="47">
        <f>IFERROR(PIMExport!AR274*1,IFERROR(SUBSTITUTE(PIMExport!AR274,".",",")*1,PIMExport!AR274))</f>
        <v>0</v>
      </c>
      <c r="AS276" s="47">
        <f>IFERROR(PIMExport!AS274*1,IFERROR(SUBSTITUTE(PIMExport!AS274,".",",")*1,PIMExport!AS274))</f>
        <v>0</v>
      </c>
      <c r="AT276" s="47">
        <f>IFERROR(PIMExport!AT274*1,IFERROR(SUBSTITUTE(PIMExport!AT274,".",",")*1,PIMExport!AT274))</f>
        <v>0</v>
      </c>
      <c r="AU276" s="47">
        <f>IFERROR(PIMExport!AU274*1,IFERROR(SUBSTITUTE(PIMExport!AU274,".",",")*1,PIMExport!AU274))</f>
        <v>0</v>
      </c>
      <c r="AV276" s="47">
        <f>IFERROR(PIMExport!AV274*1,IFERROR(SUBSTITUTE(PIMExport!AV274,".",",")*1,PIMExport!AV274))</f>
        <v>0</v>
      </c>
      <c r="AW276" s="47">
        <f>IFERROR(PIMExport!AW274*1,IFERROR(SUBSTITUTE(PIMExport!AW274,".",",")*1,PIMExport!AW274))</f>
        <v>0</v>
      </c>
      <c r="AX276" s="47">
        <f>IFERROR(PIMExport!AX274*1,IFERROR(SUBSTITUTE(PIMExport!AX274,".",",")*1,PIMExport!AX274))</f>
        <v>0</v>
      </c>
      <c r="AY276" s="47">
        <f>IFERROR(PIMExport!AY274*1,IFERROR(SUBSTITUTE(PIMExport!AY274,".",",")*1,PIMExport!AY274))</f>
        <v>0</v>
      </c>
      <c r="AZ276" s="47">
        <f>IFERROR(PIMExport!AZ274*1,IFERROR(SUBSTITUTE(PIMExport!AZ274,".",",")*1,PIMExport!AZ274))</f>
        <v>18600</v>
      </c>
      <c r="BA276" s="47">
        <f>IFERROR(PIMExport!BA274*1,IFERROR(SUBSTITUTE(PIMExport!BA274,".",",")*1,PIMExport!BA274))</f>
        <v>0</v>
      </c>
      <c r="BB276" s="47">
        <f>IFERROR(PIMExport!BB274*1,IFERROR(SUBSTITUTE(PIMExport!BB274,".",",")*1,PIMExport!BB274))</f>
        <v>0</v>
      </c>
      <c r="BC276" s="47">
        <f>IFERROR(PIMExport!BC274*1,IFERROR(SUBSTITUTE(PIMExport!BC274,".",",")*1,PIMExport!BC274))</f>
        <v>0</v>
      </c>
      <c r="BD276" s="47">
        <f>IFERROR(PIMExport!BD274*1,IFERROR(SUBSTITUTE(PIMExport!BD274,".",",")*1,PIMExport!BD274))</f>
        <v>0</v>
      </c>
      <c r="BE276" s="47">
        <f>IFERROR(PIMExport!BE274*1,IFERROR(SUBSTITUTE(PIMExport!BE274,".",",")*1,PIMExport!BE274))</f>
        <v>0</v>
      </c>
      <c r="BF276" s="47">
        <f>IFERROR(PIMExport!BF274*1,IFERROR(SUBSTITUTE(PIMExport!BF274,".",",")*1,PIMExport!BF274))</f>
        <v>88</v>
      </c>
      <c r="BG276" s="47">
        <f>IFERROR(PIMExport!BG274*1,IFERROR(SUBSTITUTE(PIMExport!BG274,".",",")*1,PIMExport!BG274))</f>
        <v>478</v>
      </c>
      <c r="BH276" s="47">
        <f>IFERROR(PIMExport!BH274*1,IFERROR(SUBSTITUTE(PIMExport!BH274,".",",")*1,PIMExport!BH274))</f>
        <v>0</v>
      </c>
      <c r="BI276" s="47">
        <f>IFERROR(PIMExport!BI274*1,IFERROR(SUBSTITUTE(PIMExport!BI274,".",",")*1,PIMExport!BI274))</f>
        <v>0</v>
      </c>
      <c r="BJ276" s="47">
        <f>IFERROR(PIMExport!BJ274*1,IFERROR(SUBSTITUTE(PIMExport!BJ274,".",",")*1,PIMExport!BJ274))</f>
        <v>0</v>
      </c>
      <c r="BK276" s="47">
        <f>IFERROR(PIMExport!BK274*1,IFERROR(SUBSTITUTE(PIMExport!BK274,".",",")*1,PIMExport!BK274))</f>
        <v>0</v>
      </c>
      <c r="BL276" s="47">
        <f>IFERROR(PIMExport!BL274*1,IFERROR(SUBSTITUTE(PIMExport!BL274,".",",")*1,PIMExport!BL274))</f>
        <v>0</v>
      </c>
      <c r="BM276" s="47">
        <f>IFERROR(PIMExport!BM274*1,IFERROR(SUBSTITUTE(PIMExport!BM274,".",",")*1,PIMExport!BM274))</f>
        <v>0</v>
      </c>
      <c r="BN276" s="47">
        <f>IFERROR(PIMExport!BN274*1,IFERROR(SUBSTITUTE(PIMExport!BN274,".",",")*1,PIMExport!BN274))</f>
        <v>0</v>
      </c>
      <c r="BO276" s="47">
        <f>IFERROR(PIMExport!BO274*1,IFERROR(SUBSTITUTE(PIMExport!BO274,".",",")*1,PIMExport!BO274))</f>
        <v>0</v>
      </c>
      <c r="BP276" s="47">
        <f>IFERROR(PIMExport!BP274*1,IFERROR(SUBSTITUTE(PIMExport!BP274,".",",")*1,PIMExport!BP274))</f>
        <v>0</v>
      </c>
      <c r="BQ276" s="47">
        <f>IFERROR(PIMExport!BQ274*1,IFERROR(SUBSTITUTE(PIMExport!BQ274,".",",")*1,PIMExport!BQ274))</f>
        <v>0</v>
      </c>
      <c r="BR276" s="47">
        <f>IFERROR(PIMExport!BR274*1,IFERROR(SUBSTITUTE(PIMExport!BR274,".",",")*1,PIMExport!BR274))</f>
        <v>0</v>
      </c>
      <c r="BS276" s="47">
        <f>IFERROR(PIMExport!BS274*1,IFERROR(SUBSTITUTE(PIMExport!BS274,".",",")*1,PIMExport!BS274))</f>
        <v>0</v>
      </c>
      <c r="BT276" s="47">
        <f>IFERROR(PIMExport!BT274*1,IFERROR(SUBSTITUTE(PIMExport!BT274,".",",")*1,PIMExport!BT274))</f>
        <v>0</v>
      </c>
      <c r="BU276" s="47">
        <f>IFERROR(PIMExport!BU274*1,IFERROR(SUBSTITUTE(PIMExport!BU274,".",",")*1,PIMExport!BU274))</f>
        <v>0</v>
      </c>
      <c r="BV276" s="47">
        <f>IFERROR(PIMExport!BV274*1,IFERROR(SUBSTITUTE(PIMExport!BV274,".",",")*1,PIMExport!BV274))</f>
        <v>0</v>
      </c>
      <c r="BW276" s="47">
        <f>IFERROR(PIMExport!BW274*1,IFERROR(SUBSTITUTE(PIMExport!BW274,".",",")*1,PIMExport!BW274))</f>
        <v>0</v>
      </c>
      <c r="BX276" s="47">
        <f>IFERROR(PIMExport!BX274*1,IFERROR(SUBSTITUTE(PIMExport!BX274,".",",")*1,PIMExport!BX274))</f>
        <v>0</v>
      </c>
      <c r="BY276" s="47">
        <f>IFERROR(PIMExport!BY274*1,IFERROR(SUBSTITUTE(PIMExport!BY274,".",",")*1,PIMExport!BY274))</f>
        <v>0</v>
      </c>
      <c r="BZ276" s="47">
        <f>IFERROR(PIMExport!BZ274*1,IFERROR(SUBSTITUTE(PIMExport!BZ274,".",",")*1,PIMExport!BZ274))</f>
        <v>0</v>
      </c>
      <c r="CA276" s="47">
        <f>IFERROR(PIMExport!CA274*1,IFERROR(SUBSTITUTE(PIMExport!CA274,".",",")*1,PIMExport!CA274))</f>
        <v>0</v>
      </c>
      <c r="CB276" s="47">
        <f>IFERROR(PIMExport!CB274*1,IFERROR(SUBSTITUTE(PIMExport!CB274,".",",")*1,PIMExport!CB274))</f>
        <v>0</v>
      </c>
      <c r="CC276" s="47">
        <f>IFERROR(PIMExport!CC274*1,IFERROR(SUBSTITUTE(PIMExport!CC274,".",",")*1,PIMExport!CC274))</f>
        <v>0</v>
      </c>
      <c r="CD276" s="47">
        <f>IFERROR(PIMExport!CD274*1,IFERROR(SUBSTITUTE(PIMExport!CD274,".",",")*1,PIMExport!CD274))</f>
        <v>0</v>
      </c>
      <c r="CE276" s="47">
        <f>IFERROR(PIMExport!CE274*1,IFERROR(SUBSTITUTE(PIMExport!CE274,".",",")*1,PIMExport!CE274))</f>
        <v>0</v>
      </c>
      <c r="CF276" s="47">
        <f>IFERROR(PIMExport!CF274*1,IFERROR(SUBSTITUTE(PIMExport!CF274,".",",")*1,PIMExport!CF274))</f>
        <v>0</v>
      </c>
      <c r="CG276" s="47">
        <f>IFERROR(PIMExport!CG274*1,IFERROR(SUBSTITUTE(PIMExport!CG274,".",",")*1,PIMExport!CG274))</f>
        <v>0</v>
      </c>
      <c r="CH276" s="47">
        <f>IFERROR(PIMExport!CH274*1,IFERROR(SUBSTITUTE(PIMExport!CH274,".",",")*1,PIMExport!CH274))</f>
        <v>0</v>
      </c>
      <c r="CI276" s="47">
        <f>IFERROR(PIMExport!CI274*1,IFERROR(SUBSTITUTE(PIMExport!CI274,".",",")*1,PIMExport!CI274))</f>
        <v>0</v>
      </c>
      <c r="CJ276" s="47">
        <f>IFERROR(PIMExport!CJ274*1,IFERROR(SUBSTITUTE(PIMExport!CJ274,".",",")*1,PIMExport!CJ274))</f>
        <v>0</v>
      </c>
      <c r="CK276" s="47">
        <f>IFERROR(PIMExport!CK274*1,IFERROR(SUBSTITUTE(PIMExport!CK274,".",",")*1,PIMExport!CK274))</f>
        <v>0</v>
      </c>
      <c r="CL276" s="47">
        <f>IFERROR(PIMExport!CL274*1,IFERROR(SUBSTITUTE(PIMExport!CL274,".",",")*1,PIMExport!CL274))</f>
        <v>0</v>
      </c>
      <c r="CM276" s="47">
        <f>IFERROR(PIMExport!CM274*1,IFERROR(SUBSTITUTE(PIMExport!CM274,".",",")*1,PIMExport!CM274))</f>
        <v>0</v>
      </c>
      <c r="CN276" s="47">
        <f>IFERROR(PIMExport!CN274*1,IFERROR(SUBSTITUTE(PIMExport!CN274,".",",")*1,PIMExport!CN274))</f>
        <v>0</v>
      </c>
      <c r="CO276" s="47">
        <f>IFERROR(PIMExport!CO274*1,IFERROR(SUBSTITUTE(PIMExport!CO274,".",",")*1,PIMExport!CO274))</f>
        <v>0</v>
      </c>
      <c r="CP276" s="47">
        <f>IFERROR(PIMExport!CP274*1,IFERROR(SUBSTITUTE(PIMExport!CP274,".",",")*1,PIMExport!CP274))</f>
        <v>0</v>
      </c>
      <c r="CQ276" s="47">
        <f>IFERROR(PIMExport!CQ274*1,IFERROR(SUBSTITUTE(PIMExport!CQ274,".",",")*1,PIMExport!CQ274))</f>
        <v>0</v>
      </c>
      <c r="CR276" s="47">
        <f>IFERROR(PIMExport!CR274*1,IFERROR(SUBSTITUTE(PIMExport!CR274,".",",")*1,PIMExport!CR274))</f>
        <v>0</v>
      </c>
      <c r="CS276" s="47">
        <f>IFERROR(PIMExport!CS274*1,IFERROR(SUBSTITUTE(PIMExport!CS274,".",",")*1,PIMExport!CS274))</f>
        <v>0</v>
      </c>
      <c r="CT276" s="47">
        <f>IFERROR(PIMExport!CT274*1,IFERROR(SUBSTITUTE(PIMExport!CT274,".",",")*1,PIMExport!CT274))</f>
        <v>0</v>
      </c>
      <c r="CU276" s="47">
        <f>IFERROR(PIMExport!CU274*1,IFERROR(SUBSTITUTE(PIMExport!CU274,".",",")*1,PIMExport!CU274))</f>
        <v>25</v>
      </c>
      <c r="CV276" s="47">
        <f>IFERROR(PIMExport!CV274*1,IFERROR(SUBSTITUTE(PIMExport!CV274,".",",")*1,PIMExport!CV274))</f>
        <v>11800</v>
      </c>
      <c r="CW276" s="47">
        <f>IFERROR(PIMExport!CW274*1,IFERROR(SUBSTITUTE(PIMExport!CW274,".",",")*1,PIMExport!CW274))</f>
        <v>2.5000000000000001E-4</v>
      </c>
      <c r="CX276" s="47">
        <f>IFERROR(PIMExport!CX274*1,IFERROR(SUBSTITUTE(PIMExport!CX274,".",",")*1,PIMExport!CX274))</f>
        <v>0</v>
      </c>
      <c r="CY276" s="47">
        <f>IFERROR(PIMExport!CY274*1,IFERROR(SUBSTITUTE(PIMExport!CY274,".",",")*1,PIMExport!CY274))</f>
        <v>0</v>
      </c>
      <c r="CZ276" s="47">
        <f>IFERROR(PIMExport!CZ274*1,IFERROR(SUBSTITUTE(PIMExport!CZ274,".",",")*1,PIMExport!CZ274))</f>
        <v>18600</v>
      </c>
      <c r="DA276" s="47">
        <f>IFERROR(PIMExport!DA274*1,IFERROR(SUBSTITUTE(PIMExport!DA274,".",",")*1,PIMExport!DA274))</f>
        <v>500</v>
      </c>
      <c r="DB276" s="47">
        <f>IFERROR(PIMExport!DB274*1,IFERROR(SUBSTITUTE(PIMExport!DB274,".",",")*1,PIMExport!DB274))</f>
        <v>267</v>
      </c>
      <c r="DC276" s="47">
        <f>IFERROR(PIMExport!DC274*1,IFERROR(SUBSTITUTE(PIMExport!DC274,".",",")*1,PIMExport!DC274))</f>
        <v>23.35</v>
      </c>
      <c r="DD276" s="47">
        <f>IFERROR(PIMExport!DD274*1,IFERROR(SUBSTITUTE(PIMExport!DD274,".",",")*1,PIMExport!DD274))</f>
        <v>2</v>
      </c>
      <c r="DE276" s="47">
        <f>IFERROR(PIMExport!DE274*1,IFERROR(SUBSTITUTE(PIMExport!DE274,".",",")*1,PIMExport!DE274))</f>
        <v>0</v>
      </c>
      <c r="DF276" s="47">
        <f>IFERROR(PIMExport!DF274*1,IFERROR(SUBSTITUTE(PIMExport!DF274,".",",")*1,PIMExport!DF274))</f>
        <v>0</v>
      </c>
      <c r="DG276" s="47">
        <f>IFERROR(PIMExport!DG274*1,IFERROR(SUBSTITUTE(PIMExport!DG274,".",",")*1,PIMExport!DG274))</f>
        <v>0</v>
      </c>
      <c r="DH276" s="47" t="str">
        <f>IFERROR(PIMExport!DH274*1,IFERROR(SUBSTITUTE(PIMExport!DH274,".",",")*1,PIMExport!DH274))</f>
        <v>Equal to or better than 0.100 mm</v>
      </c>
      <c r="DI276" s="47">
        <f>IFERROR(PIMExport!DI274*1,IFERROR(SUBSTITUTE(PIMExport!DI274,".",",")*1,PIMExport!DI274))</f>
        <v>0</v>
      </c>
      <c r="DJ276" s="47" t="str">
        <f>IFERROR(PIMExport!DJ274*1,IFERROR(SUBSTITUTE(PIMExport!DJ274,".",",")*1,PIMExport!DJ274))</f>
        <v>108 x 100 mm</v>
      </c>
      <c r="DK276" s="47" t="str">
        <f>IFERROR(PIMExport!DK274*1,IFERROR(SUBSTITUTE(PIMExport!DK274,".",",")*1,PIMExport!DK274))</f>
        <v>25 mm</v>
      </c>
      <c r="DL276" s="47">
        <f>IFERROR(PIMExport!DL274*1,IFERROR(SUBSTITUTE(PIMExport!DL274,".",",")*1,PIMExport!DL274))</f>
        <v>656</v>
      </c>
      <c r="DM276" s="47">
        <f>IFERROR(PIMExport!DM274*1,IFERROR(SUBSTITUTE(PIMExport!DM274,".",",")*1,PIMExport!DM274))</f>
        <v>6478</v>
      </c>
      <c r="DN276" s="47">
        <f>IFERROR(PIMExport!DN274*1,IFERROR(SUBSTITUTE(PIMExport!DN274,".",",")*1,PIMExport!DN274))</f>
        <v>0</v>
      </c>
      <c r="DO276" s="47">
        <f>IFERROR(PIMExport!DO274*1,IFERROR(SUBSTITUTE(PIMExport!DO274,".",",")*1,PIMExport!DO274))</f>
        <v>0</v>
      </c>
    </row>
    <row r="277" spans="1:119">
      <c r="A277" s="47" t="str">
        <f>IFERROR(PIMExport!A275*1,IFERROR(SUBSTITUTE(PIMExport!A275,".",",")*1,PIMExport!A275))</f>
        <v>MG10S25Z350_X</v>
      </c>
      <c r="B277" s="47" t="str">
        <f>IFERROR(PIMExport!B275*1,IFERROR(SUBSTITUTE(PIMExport!B275,".",",")*1,PIMExport!B275))</f>
        <v>BallScrew</v>
      </c>
      <c r="C277" s="47" t="str">
        <f>IFERROR(PIMExport!C275*1,IFERROR(SUBSTITUTE(PIMExport!C275,".",",")*1,PIMExport!C275))</f>
        <v>Prism Guide</v>
      </c>
      <c r="D277" s="47">
        <f>IFERROR(PIMExport!D275*1,IFERROR(SUBSTITUTE(PIMExport!D275,".",",")*1,PIMExport!D275))</f>
        <v>4028</v>
      </c>
      <c r="E277" s="47">
        <f>IFERROR(PIMExport!E275*1,IFERROR(SUBSTITUTE(PIMExport!E275,".",",")*1,PIMExport!E275))</f>
        <v>3.5</v>
      </c>
      <c r="F277" s="47">
        <f>IFERROR(PIMExport!F275*1,IFERROR(SUBSTITUTE(PIMExport!F275,".",",")*1,PIMExport!F275))</f>
        <v>0</v>
      </c>
      <c r="G277" s="47">
        <f>IFERROR(PIMExport!G275*1,IFERROR(SUBSTITUTE(PIMExport!G275,".",",")*1,PIMExport!G275))</f>
        <v>12.87</v>
      </c>
      <c r="H277" s="47">
        <f>IFERROR(PIMExport!H275*1,IFERROR(SUBSTITUTE(PIMExport!H275,".",",")*1,PIMExport!H275))</f>
        <v>1.42</v>
      </c>
      <c r="I277" s="47">
        <f>IFERROR(PIMExport!I275*1,IFERROR(SUBSTITUTE(PIMExport!I275,".",",")*1,PIMExport!I275))</f>
        <v>350</v>
      </c>
      <c r="J277" s="47">
        <f>IFERROR(PIMExport!J275*1,IFERROR(SUBSTITUTE(PIMExport!J275,".",",")*1,PIMExport!J275))</f>
        <v>78</v>
      </c>
      <c r="K277" s="47">
        <f>IFERROR(PIMExport!K275*1,IFERROR(SUBSTITUTE(PIMExport!K275,".",",")*1,PIMExport!K275))</f>
        <v>69</v>
      </c>
      <c r="L277" s="47">
        <f>IFERROR(PIMExport!L275*1,IFERROR(SUBSTITUTE(PIMExport!L275,".",",")*1,PIMExport!L275))</f>
        <v>1.63E-4</v>
      </c>
      <c r="M277" s="47">
        <f>IFERROR(PIMExport!M275*1,IFERROR(SUBSTITUTE(PIMExport!M275,".",",")*1,PIMExport!M275))</f>
        <v>0.9</v>
      </c>
      <c r="N277" s="47">
        <f>IFERROR(PIMExport!N275*1,IFERROR(SUBSTITUTE(PIMExport!N275,".",",")*1,PIMExport!N275))</f>
        <v>99999</v>
      </c>
      <c r="O277" s="47">
        <f>IFERROR(PIMExport!O275*1,IFERROR(SUBSTITUTE(PIMExport!O275,".",",")*1,PIMExport!O275))</f>
        <v>99999</v>
      </c>
      <c r="P277" s="47">
        <f>IFERROR(PIMExport!P275*1,IFERROR(SUBSTITUTE(PIMExport!P275,".",",")*1,PIMExport!P275))</f>
        <v>500</v>
      </c>
      <c r="Q277" s="47">
        <f>IFERROR(PIMExport!Q275*1,IFERROR(SUBSTITUTE(PIMExport!Q275,".",",")*1,PIMExport!Q275))</f>
        <v>0.55000000000000004</v>
      </c>
      <c r="R277" s="47">
        <f>IFERROR(PIMExport!R275*1,IFERROR(SUBSTITUTE(PIMExport!R275,".",",")*1,PIMExport!R275))</f>
        <v>0.55000000000000004</v>
      </c>
      <c r="S277" s="47">
        <f>IFERROR(PIMExport!S275*1,IFERROR(SUBSTITUTE(PIMExport!S275,".",",")*1,PIMExport!S275))</f>
        <v>0.55000000000000004</v>
      </c>
      <c r="T277" s="47">
        <f>IFERROR(PIMExport!T275*1,IFERROR(SUBSTITUTE(PIMExport!T275,".",",")*1,PIMExport!T275))</f>
        <v>45</v>
      </c>
      <c r="U277" s="47">
        <f>IFERROR(PIMExport!U275*1,IFERROR(SUBSTITUTE(PIMExport!U275,".",",")*1,PIMExport!U275))</f>
        <v>0.21213000000000001</v>
      </c>
      <c r="V277" s="47">
        <f>IFERROR(PIMExport!V275*1,IFERROR(SUBSTITUTE(PIMExport!V275,".",",")*1,PIMExport!V275))</f>
        <v>0</v>
      </c>
      <c r="W277" s="47">
        <f>IFERROR(PIMExport!W275*1,IFERROR(SUBSTITUTE(PIMExport!W275,".",",")*1,PIMExport!W275))</f>
        <v>0</v>
      </c>
      <c r="X277" s="47">
        <f>IFERROR(PIMExport!X275*1,IFERROR(SUBSTITUTE(PIMExport!X275,".",",")*1,PIMExport!X275))</f>
        <v>0</v>
      </c>
      <c r="Y277" s="47">
        <f>IFERROR(PIMExport!Y275*1,IFERROR(SUBSTITUTE(PIMExport!Y275,".",",")*1,PIMExport!Y275))</f>
        <v>5000</v>
      </c>
      <c r="Z277" s="47">
        <f>IFERROR(PIMExport!Z275*1,IFERROR(SUBSTITUTE(PIMExport!Z275,".",",")*1,PIMExport!Z275))</f>
        <v>0</v>
      </c>
      <c r="AA277" s="47">
        <f>IFERROR(PIMExport!AA275*1,IFERROR(SUBSTITUTE(PIMExport!AA275,".",",")*1,PIMExport!AA275))</f>
        <v>0</v>
      </c>
      <c r="AB277" s="47">
        <f>IFERROR(PIMExport!AB275*1,IFERROR(SUBSTITUTE(PIMExport!AB275,".",",")*1,PIMExport!AB275))</f>
        <v>0</v>
      </c>
      <c r="AC277" s="47">
        <f>IFERROR(PIMExport!AC275*1,IFERROR(SUBSTITUTE(PIMExport!AC275,".",",")*1,PIMExport!AC275))</f>
        <v>0</v>
      </c>
      <c r="AD277" s="47">
        <f>IFERROR(PIMExport!AD275*1,IFERROR(SUBSTITUTE(PIMExport!AD275,".",",")*1,PIMExport!AD275))</f>
        <v>0</v>
      </c>
      <c r="AE277" s="47">
        <f>IFERROR(PIMExport!AE275*1,IFERROR(SUBSTITUTE(PIMExport!AE275,".",",")*1,PIMExport!AE275))</f>
        <v>3005</v>
      </c>
      <c r="AF277" s="47">
        <f>IFERROR(PIMExport!AF275*1,IFERROR(SUBSTITUTE(PIMExport!AF275,".",",")*1,PIMExport!AF275))</f>
        <v>3005</v>
      </c>
      <c r="AG277" s="47">
        <f>IFERROR(PIMExport!AG275*1,IFERROR(SUBSTITUTE(PIMExport!AG275,".",",")*1,PIMExport!AG275))</f>
        <v>117</v>
      </c>
      <c r="AH277" s="47">
        <f>IFERROR(PIMExport!AH275*1,IFERROR(SUBSTITUTE(PIMExport!AH275,".",",")*1,PIMExport!AH275))</f>
        <v>0</v>
      </c>
      <c r="AI277" s="47">
        <f>IFERROR(PIMExport!AI275*1,IFERROR(SUBSTITUTE(PIMExport!AI275,".",",")*1,PIMExport!AI275))</f>
        <v>0</v>
      </c>
      <c r="AJ277" s="47">
        <f>IFERROR(PIMExport!AJ275*1,IFERROR(SUBSTITUTE(PIMExport!AJ275,".",",")*1,PIMExport!AJ275))</f>
        <v>2.254</v>
      </c>
      <c r="AK277" s="47">
        <f>IFERROR(PIMExport!AK275*1,IFERROR(SUBSTITUTE(PIMExport!AK275,".",",")*1,PIMExport!AK275))</f>
        <v>2.254</v>
      </c>
      <c r="AL277" s="47">
        <f>IFERROR(PIMExport!AL275*1,IFERROR(SUBSTITUTE(PIMExport!AL275,".",",")*1,PIMExport!AL275))</f>
        <v>1.67</v>
      </c>
      <c r="AM277" s="47">
        <f>IFERROR(PIMExport!AM275*1,IFERROR(SUBSTITUTE(PIMExport!AM275,".",",")*1,PIMExport!AM275))</f>
        <v>8</v>
      </c>
      <c r="AN277" s="47">
        <f>IFERROR(PIMExport!AN275*1,IFERROR(SUBSTITUTE(PIMExport!AN275,".",",")*1,PIMExport!AN275))</f>
        <v>2</v>
      </c>
      <c r="AO277" s="47">
        <f>IFERROR(PIMExport!AO275*1,IFERROR(SUBSTITUTE(PIMExport!AO275,".",",")*1,PIMExport!AO275))</f>
        <v>41000</v>
      </c>
      <c r="AP277" s="47">
        <f>IFERROR(PIMExport!AP275*1,IFERROR(SUBSTITUTE(PIMExport!AP275,".",",")*1,PIMExport!AP275))</f>
        <v>0</v>
      </c>
      <c r="AQ277" s="47">
        <f>IFERROR(PIMExport!AQ275*1,IFERROR(SUBSTITUTE(PIMExport!AQ275,".",",")*1,PIMExport!AQ275))</f>
        <v>0</v>
      </c>
      <c r="AR277" s="47">
        <f>IFERROR(PIMExport!AR275*1,IFERROR(SUBSTITUTE(PIMExport!AR275,".",",")*1,PIMExport!AR275))</f>
        <v>0</v>
      </c>
      <c r="AS277" s="47">
        <f>IFERROR(PIMExport!AS275*1,IFERROR(SUBSTITUTE(PIMExport!AS275,".",",")*1,PIMExport!AS275))</f>
        <v>0</v>
      </c>
      <c r="AT277" s="47">
        <f>IFERROR(PIMExport!AT275*1,IFERROR(SUBSTITUTE(PIMExport!AT275,".",",")*1,PIMExport!AT275))</f>
        <v>0</v>
      </c>
      <c r="AU277" s="47">
        <f>IFERROR(PIMExport!AU275*1,IFERROR(SUBSTITUTE(PIMExport!AU275,".",",")*1,PIMExport!AU275))</f>
        <v>0</v>
      </c>
      <c r="AV277" s="47">
        <f>IFERROR(PIMExport!AV275*1,IFERROR(SUBSTITUTE(PIMExport!AV275,".",",")*1,PIMExport!AV275))</f>
        <v>0</v>
      </c>
      <c r="AW277" s="47">
        <f>IFERROR(PIMExport!AW275*1,IFERROR(SUBSTITUTE(PIMExport!AW275,".",",")*1,PIMExport!AW275))</f>
        <v>0</v>
      </c>
      <c r="AX277" s="47">
        <f>IFERROR(PIMExport!AX275*1,IFERROR(SUBSTITUTE(PIMExport!AX275,".",",")*1,PIMExport!AX275))</f>
        <v>0</v>
      </c>
      <c r="AY277" s="47">
        <f>IFERROR(PIMExport!AY275*1,IFERROR(SUBSTITUTE(PIMExport!AY275,".",",")*1,PIMExport!AY275))</f>
        <v>0</v>
      </c>
      <c r="AZ277" s="47">
        <f>IFERROR(PIMExport!AZ275*1,IFERROR(SUBSTITUTE(PIMExport!AZ275,".",",")*1,PIMExport!AZ275))</f>
        <v>18600</v>
      </c>
      <c r="BA277" s="47">
        <f>IFERROR(PIMExport!BA275*1,IFERROR(SUBSTITUTE(PIMExport!BA275,".",",")*1,PIMExport!BA275))</f>
        <v>0</v>
      </c>
      <c r="BB277" s="47">
        <f>IFERROR(PIMExport!BB275*1,IFERROR(SUBSTITUTE(PIMExport!BB275,".",",")*1,PIMExport!BB275))</f>
        <v>0</v>
      </c>
      <c r="BC277" s="47">
        <f>IFERROR(PIMExport!BC275*1,IFERROR(SUBSTITUTE(PIMExport!BC275,".",",")*1,PIMExport!BC275))</f>
        <v>0</v>
      </c>
      <c r="BD277" s="47">
        <f>IFERROR(PIMExport!BD275*1,IFERROR(SUBSTITUTE(PIMExport!BD275,".",",")*1,PIMExport!BD275))</f>
        <v>0</v>
      </c>
      <c r="BE277" s="47">
        <f>IFERROR(PIMExport!BE275*1,IFERROR(SUBSTITUTE(PIMExport!BE275,".",",")*1,PIMExport!BE275))</f>
        <v>0</v>
      </c>
      <c r="BF277" s="47">
        <f>IFERROR(PIMExport!BF275*1,IFERROR(SUBSTITUTE(PIMExport!BF275,".",",")*1,PIMExport!BF275))</f>
        <v>88</v>
      </c>
      <c r="BG277" s="47">
        <f>IFERROR(PIMExport!BG275*1,IFERROR(SUBSTITUTE(PIMExport!BG275,".",",")*1,PIMExport!BG275))</f>
        <v>308</v>
      </c>
      <c r="BH277" s="47">
        <f>IFERROR(PIMExport!BH275*1,IFERROR(SUBSTITUTE(PIMExport!BH275,".",",")*1,PIMExport!BH275))</f>
        <v>0</v>
      </c>
      <c r="BI277" s="47">
        <f>IFERROR(PIMExport!BI275*1,IFERROR(SUBSTITUTE(PIMExport!BI275,".",",")*1,PIMExport!BI275))</f>
        <v>0</v>
      </c>
      <c r="BJ277" s="47">
        <f>IFERROR(PIMExport!BJ275*1,IFERROR(SUBSTITUTE(PIMExport!BJ275,".",",")*1,PIMExport!BJ275))</f>
        <v>0</v>
      </c>
      <c r="BK277" s="47">
        <f>IFERROR(PIMExport!BK275*1,IFERROR(SUBSTITUTE(PIMExport!BK275,".",",")*1,PIMExport!BK275))</f>
        <v>0</v>
      </c>
      <c r="BL277" s="47">
        <f>IFERROR(PIMExport!BL275*1,IFERROR(SUBSTITUTE(PIMExport!BL275,".",",")*1,PIMExport!BL275))</f>
        <v>0</v>
      </c>
      <c r="BM277" s="47">
        <f>IFERROR(PIMExport!BM275*1,IFERROR(SUBSTITUTE(PIMExport!BM275,".",",")*1,PIMExport!BM275))</f>
        <v>0</v>
      </c>
      <c r="BN277" s="47">
        <f>IFERROR(PIMExport!BN275*1,IFERROR(SUBSTITUTE(PIMExport!BN275,".",",")*1,PIMExport!BN275))</f>
        <v>0</v>
      </c>
      <c r="BO277" s="47">
        <f>IFERROR(PIMExport!BO275*1,IFERROR(SUBSTITUTE(PIMExport!BO275,".",",")*1,PIMExport!BO275))</f>
        <v>0</v>
      </c>
      <c r="BP277" s="47">
        <f>IFERROR(PIMExport!BP275*1,IFERROR(SUBSTITUTE(PIMExport!BP275,".",",")*1,PIMExport!BP275))</f>
        <v>0</v>
      </c>
      <c r="BQ277" s="47">
        <f>IFERROR(PIMExport!BQ275*1,IFERROR(SUBSTITUTE(PIMExport!BQ275,".",",")*1,PIMExport!BQ275))</f>
        <v>0</v>
      </c>
      <c r="BR277" s="47">
        <f>IFERROR(PIMExport!BR275*1,IFERROR(SUBSTITUTE(PIMExport!BR275,".",",")*1,PIMExport!BR275))</f>
        <v>0</v>
      </c>
      <c r="BS277" s="47">
        <f>IFERROR(PIMExport!BS275*1,IFERROR(SUBSTITUTE(PIMExport!BS275,".",",")*1,PIMExport!BS275))</f>
        <v>0</v>
      </c>
      <c r="BT277" s="47">
        <f>IFERROR(PIMExport!BT275*1,IFERROR(SUBSTITUTE(PIMExport!BT275,".",",")*1,PIMExport!BT275))</f>
        <v>0</v>
      </c>
      <c r="BU277" s="47">
        <f>IFERROR(PIMExport!BU275*1,IFERROR(SUBSTITUTE(PIMExport!BU275,".",",")*1,PIMExport!BU275))</f>
        <v>0</v>
      </c>
      <c r="BV277" s="47">
        <f>IFERROR(PIMExport!BV275*1,IFERROR(SUBSTITUTE(PIMExport!BV275,".",",")*1,PIMExport!BV275))</f>
        <v>0</v>
      </c>
      <c r="BW277" s="47">
        <f>IFERROR(PIMExport!BW275*1,IFERROR(SUBSTITUTE(PIMExport!BW275,".",",")*1,PIMExport!BW275))</f>
        <v>0</v>
      </c>
      <c r="BX277" s="47">
        <f>IFERROR(PIMExport!BX275*1,IFERROR(SUBSTITUTE(PIMExport!BX275,".",",")*1,PIMExport!BX275))</f>
        <v>0</v>
      </c>
      <c r="BY277" s="47">
        <f>IFERROR(PIMExport!BY275*1,IFERROR(SUBSTITUTE(PIMExport!BY275,".",",")*1,PIMExport!BY275))</f>
        <v>0</v>
      </c>
      <c r="BZ277" s="47">
        <f>IFERROR(PIMExport!BZ275*1,IFERROR(SUBSTITUTE(PIMExport!BZ275,".",",")*1,PIMExport!BZ275))</f>
        <v>0</v>
      </c>
      <c r="CA277" s="47">
        <f>IFERROR(PIMExport!CA275*1,IFERROR(SUBSTITUTE(PIMExport!CA275,".",",")*1,PIMExport!CA275))</f>
        <v>0</v>
      </c>
      <c r="CB277" s="47">
        <f>IFERROR(PIMExport!CB275*1,IFERROR(SUBSTITUTE(PIMExport!CB275,".",",")*1,PIMExport!CB275))</f>
        <v>0</v>
      </c>
      <c r="CC277" s="47">
        <f>IFERROR(PIMExport!CC275*1,IFERROR(SUBSTITUTE(PIMExport!CC275,".",",")*1,PIMExport!CC275))</f>
        <v>0</v>
      </c>
      <c r="CD277" s="47">
        <f>IFERROR(PIMExport!CD275*1,IFERROR(SUBSTITUTE(PIMExport!CD275,".",",")*1,PIMExport!CD275))</f>
        <v>0</v>
      </c>
      <c r="CE277" s="47">
        <f>IFERROR(PIMExport!CE275*1,IFERROR(SUBSTITUTE(PIMExport!CE275,".",",")*1,PIMExport!CE275))</f>
        <v>0</v>
      </c>
      <c r="CF277" s="47">
        <f>IFERROR(PIMExport!CF275*1,IFERROR(SUBSTITUTE(PIMExport!CF275,".",",")*1,PIMExport!CF275))</f>
        <v>0</v>
      </c>
      <c r="CG277" s="47">
        <f>IFERROR(PIMExport!CG275*1,IFERROR(SUBSTITUTE(PIMExport!CG275,".",",")*1,PIMExport!CG275))</f>
        <v>0</v>
      </c>
      <c r="CH277" s="47">
        <f>IFERROR(PIMExport!CH275*1,IFERROR(SUBSTITUTE(PIMExport!CH275,".",",")*1,PIMExport!CH275))</f>
        <v>0</v>
      </c>
      <c r="CI277" s="47">
        <f>IFERROR(PIMExport!CI275*1,IFERROR(SUBSTITUTE(PIMExport!CI275,".",",")*1,PIMExport!CI275))</f>
        <v>0</v>
      </c>
      <c r="CJ277" s="47">
        <f>IFERROR(PIMExport!CJ275*1,IFERROR(SUBSTITUTE(PIMExport!CJ275,".",",")*1,PIMExport!CJ275))</f>
        <v>0</v>
      </c>
      <c r="CK277" s="47">
        <f>IFERROR(PIMExport!CK275*1,IFERROR(SUBSTITUTE(PIMExport!CK275,".",",")*1,PIMExport!CK275))</f>
        <v>0</v>
      </c>
      <c r="CL277" s="47">
        <f>IFERROR(PIMExport!CL275*1,IFERROR(SUBSTITUTE(PIMExport!CL275,".",",")*1,PIMExport!CL275))</f>
        <v>0</v>
      </c>
      <c r="CM277" s="47">
        <f>IFERROR(PIMExport!CM275*1,IFERROR(SUBSTITUTE(PIMExport!CM275,".",",")*1,PIMExport!CM275))</f>
        <v>0</v>
      </c>
      <c r="CN277" s="47">
        <f>IFERROR(PIMExport!CN275*1,IFERROR(SUBSTITUTE(PIMExport!CN275,".",",")*1,PIMExport!CN275))</f>
        <v>0</v>
      </c>
      <c r="CO277" s="47">
        <f>IFERROR(PIMExport!CO275*1,IFERROR(SUBSTITUTE(PIMExport!CO275,".",",")*1,PIMExport!CO275))</f>
        <v>0</v>
      </c>
      <c r="CP277" s="47">
        <f>IFERROR(PIMExport!CP275*1,IFERROR(SUBSTITUTE(PIMExport!CP275,".",",")*1,PIMExport!CP275))</f>
        <v>0</v>
      </c>
      <c r="CQ277" s="47">
        <f>IFERROR(PIMExport!CQ275*1,IFERROR(SUBSTITUTE(PIMExport!CQ275,".",",")*1,PIMExport!CQ275))</f>
        <v>0</v>
      </c>
      <c r="CR277" s="47">
        <f>IFERROR(PIMExport!CR275*1,IFERROR(SUBSTITUTE(PIMExport!CR275,".",",")*1,PIMExport!CR275))</f>
        <v>0</v>
      </c>
      <c r="CS277" s="47">
        <f>IFERROR(PIMExport!CS275*1,IFERROR(SUBSTITUTE(PIMExport!CS275,".",",")*1,PIMExport!CS275))</f>
        <v>0</v>
      </c>
      <c r="CT277" s="47">
        <f>IFERROR(PIMExport!CT275*1,IFERROR(SUBSTITUTE(PIMExport!CT275,".",",")*1,PIMExport!CT275))</f>
        <v>0</v>
      </c>
      <c r="CU277" s="47">
        <f>IFERROR(PIMExport!CU275*1,IFERROR(SUBSTITUTE(PIMExport!CU275,".",",")*1,PIMExport!CU275))</f>
        <v>25</v>
      </c>
      <c r="CV277" s="47">
        <f>IFERROR(PIMExport!CV275*1,IFERROR(SUBSTITUTE(PIMExport!CV275,".",",")*1,PIMExport!CV275))</f>
        <v>11800</v>
      </c>
      <c r="CW277" s="47">
        <f>IFERROR(PIMExport!CW275*1,IFERROR(SUBSTITUTE(PIMExport!CW275,".",",")*1,PIMExport!CW275))</f>
        <v>2.5000000000000001E-4</v>
      </c>
      <c r="CX277" s="47">
        <f>IFERROR(PIMExport!CX275*1,IFERROR(SUBSTITUTE(PIMExport!CX275,".",",")*1,PIMExport!CX275))</f>
        <v>0</v>
      </c>
      <c r="CY277" s="47">
        <f>IFERROR(PIMExport!CY275*1,IFERROR(SUBSTITUTE(PIMExport!CY275,".",",")*1,PIMExport!CY275))</f>
        <v>0</v>
      </c>
      <c r="CZ277" s="47">
        <f>IFERROR(PIMExport!CZ275*1,IFERROR(SUBSTITUTE(PIMExport!CZ275,".",",")*1,PIMExport!CZ275))</f>
        <v>18600</v>
      </c>
      <c r="DA277" s="47">
        <f>IFERROR(PIMExport!DA275*1,IFERROR(SUBSTITUTE(PIMExport!DA275,".",",")*1,PIMExport!DA275))</f>
        <v>500</v>
      </c>
      <c r="DB277" s="47">
        <f>IFERROR(PIMExport!DB275*1,IFERROR(SUBSTITUTE(PIMExport!DB275,".",",")*1,PIMExport!DB275))</f>
        <v>267</v>
      </c>
      <c r="DC277" s="47">
        <f>IFERROR(PIMExport!DC275*1,IFERROR(SUBSTITUTE(PIMExport!DC275,".",",")*1,PIMExport!DC275))</f>
        <v>23.35</v>
      </c>
      <c r="DD277" s="47">
        <f>IFERROR(PIMExport!DD275*1,IFERROR(SUBSTITUTE(PIMExport!DD275,".",",")*1,PIMExport!DD275))</f>
        <v>0</v>
      </c>
      <c r="DE277" s="47">
        <f>IFERROR(PIMExport!DE275*1,IFERROR(SUBSTITUTE(PIMExport!DE275,".",",")*1,PIMExport!DE275))</f>
        <v>0</v>
      </c>
      <c r="DF277" s="47">
        <f>IFERROR(PIMExport!DF275*1,IFERROR(SUBSTITUTE(PIMExport!DF275,".",",")*1,PIMExport!DF275))</f>
        <v>0</v>
      </c>
      <c r="DG277" s="47">
        <f>IFERROR(PIMExport!DG275*1,IFERROR(SUBSTITUTE(PIMExport!DG275,".",",")*1,PIMExport!DG275))</f>
        <v>0</v>
      </c>
      <c r="DH277" s="47" t="str">
        <f>IFERROR(PIMExport!DH275*1,IFERROR(SUBSTITUTE(PIMExport!DH275,".",",")*1,PIMExport!DH275))</f>
        <v>Equal to or better than 0.100 mm</v>
      </c>
      <c r="DI277" s="47">
        <f>IFERROR(PIMExport!DI275*1,IFERROR(SUBSTITUTE(PIMExport!DI275,".",",")*1,PIMExport!DI275))</f>
        <v>0</v>
      </c>
      <c r="DJ277" s="47" t="str">
        <f>IFERROR(PIMExport!DJ275*1,IFERROR(SUBSTITUTE(PIMExport!DJ275,".",",")*1,PIMExport!DJ275))</f>
        <v>108 x 100 mm</v>
      </c>
      <c r="DK277" s="47" t="str">
        <f>IFERROR(PIMExport!DK275*1,IFERROR(SUBSTITUTE(PIMExport!DK275,".",",")*1,PIMExport!DK275))</f>
        <v>25 mm</v>
      </c>
      <c r="DL277" s="47">
        <f>IFERROR(PIMExport!DL275*1,IFERROR(SUBSTITUTE(PIMExport!DL275,".",",")*1,PIMExport!DL275))</f>
        <v>656</v>
      </c>
      <c r="DM277" s="47">
        <f>IFERROR(PIMExport!DM275*1,IFERROR(SUBSTITUTE(PIMExport!DM275,".",",")*1,PIMExport!DM275))</f>
        <v>6308</v>
      </c>
      <c r="DN277" s="47">
        <f>IFERROR(PIMExport!DN275*1,IFERROR(SUBSTITUTE(PIMExport!DN275,".",",")*1,PIMExport!DN275))</f>
        <v>0</v>
      </c>
      <c r="DO277" s="47">
        <f>IFERROR(PIMExport!DO275*1,IFERROR(SUBSTITUTE(PIMExport!DO275,".",",")*1,PIMExport!DO275))</f>
        <v>0</v>
      </c>
    </row>
    <row r="278" spans="1:119">
      <c r="A278" s="47" t="str">
        <f>IFERROR(PIMExport!A276*1,IFERROR(SUBSTITUTE(PIMExport!A276,".",",")*1,PIMExport!A276))</f>
        <v>MG10S25Z350_S</v>
      </c>
      <c r="B278" s="47" t="str">
        <f>IFERROR(PIMExport!B276*1,IFERROR(SUBSTITUTE(PIMExport!B276,".",",")*1,PIMExport!B276))</f>
        <v>BallScrew</v>
      </c>
      <c r="C278" s="47" t="str">
        <f>IFERROR(PIMExport!C276*1,IFERROR(SUBSTITUTE(PIMExport!C276,".",",")*1,PIMExport!C276))</f>
        <v>Prism Guide</v>
      </c>
      <c r="D278" s="47">
        <f>IFERROR(PIMExport!D276*1,IFERROR(SUBSTITUTE(PIMExport!D276,".",",")*1,PIMExport!D276))</f>
        <v>3968</v>
      </c>
      <c r="E278" s="47">
        <f>IFERROR(PIMExport!E276*1,IFERROR(SUBSTITUTE(PIMExport!E276,".",",")*1,PIMExport!E276))</f>
        <v>3.5</v>
      </c>
      <c r="F278" s="47">
        <f>IFERROR(PIMExport!F276*1,IFERROR(SUBSTITUTE(PIMExport!F276,".",",")*1,PIMExport!F276))</f>
        <v>1.86</v>
      </c>
      <c r="G278" s="47">
        <f>IFERROR(PIMExport!G276*1,IFERROR(SUBSTITUTE(PIMExport!G276,".",",")*1,PIMExport!G276))</f>
        <v>12.87</v>
      </c>
      <c r="H278" s="47">
        <f>IFERROR(PIMExport!H276*1,IFERROR(SUBSTITUTE(PIMExport!H276,".",",")*1,PIMExport!H276))</f>
        <v>1.42</v>
      </c>
      <c r="I278" s="47">
        <f>IFERROR(PIMExport!I276*1,IFERROR(SUBSTITUTE(PIMExport!I276,".",",")*1,PIMExport!I276))</f>
        <v>350</v>
      </c>
      <c r="J278" s="47">
        <f>IFERROR(PIMExport!J276*1,IFERROR(SUBSTITUTE(PIMExport!J276,".",",")*1,PIMExport!J276))</f>
        <v>78</v>
      </c>
      <c r="K278" s="47">
        <f>IFERROR(PIMExport!K276*1,IFERROR(SUBSTITUTE(PIMExport!K276,".",",")*1,PIMExport!K276))</f>
        <v>69</v>
      </c>
      <c r="L278" s="47">
        <f>IFERROR(PIMExport!L276*1,IFERROR(SUBSTITUTE(PIMExport!L276,".",",")*1,PIMExport!L276))</f>
        <v>1.63E-4</v>
      </c>
      <c r="M278" s="47">
        <f>IFERROR(PIMExport!M276*1,IFERROR(SUBSTITUTE(PIMExport!M276,".",",")*1,PIMExport!M276))</f>
        <v>0.9</v>
      </c>
      <c r="N278" s="47">
        <f>IFERROR(PIMExport!N276*1,IFERROR(SUBSTITUTE(PIMExport!N276,".",",")*1,PIMExport!N276))</f>
        <v>99999</v>
      </c>
      <c r="O278" s="47">
        <f>IFERROR(PIMExport!O276*1,IFERROR(SUBSTITUTE(PIMExport!O276,".",",")*1,PIMExport!O276))</f>
        <v>99999</v>
      </c>
      <c r="P278" s="47">
        <f>IFERROR(PIMExport!P276*1,IFERROR(SUBSTITUTE(PIMExport!P276,".",",")*1,PIMExport!P276))</f>
        <v>500</v>
      </c>
      <c r="Q278" s="47">
        <f>IFERROR(PIMExport!Q276*1,IFERROR(SUBSTITUTE(PIMExport!Q276,".",",")*1,PIMExport!Q276))</f>
        <v>0.85</v>
      </c>
      <c r="R278" s="47">
        <f>IFERROR(PIMExport!R276*1,IFERROR(SUBSTITUTE(PIMExport!R276,".",",")*1,PIMExport!R276))</f>
        <v>0.85</v>
      </c>
      <c r="S278" s="47">
        <f>IFERROR(PIMExport!S276*1,IFERROR(SUBSTITUTE(PIMExport!S276,".",",")*1,PIMExport!S276))</f>
        <v>0.85</v>
      </c>
      <c r="T278" s="47">
        <f>IFERROR(PIMExport!T276*1,IFERROR(SUBSTITUTE(PIMExport!T276,".",",")*1,PIMExport!T276))</f>
        <v>45</v>
      </c>
      <c r="U278" s="47">
        <f>IFERROR(PIMExport!U276*1,IFERROR(SUBSTITUTE(PIMExport!U276,".",",")*1,PIMExport!U276))</f>
        <v>0.21213000000000001</v>
      </c>
      <c r="V278" s="47">
        <f>IFERROR(PIMExport!V276*1,IFERROR(SUBSTITUTE(PIMExport!V276,".",",")*1,PIMExport!V276))</f>
        <v>0</v>
      </c>
      <c r="W278" s="47">
        <f>IFERROR(PIMExport!W276*1,IFERROR(SUBSTITUTE(PIMExport!W276,".",",")*1,PIMExport!W276))</f>
        <v>0</v>
      </c>
      <c r="X278" s="47">
        <f>IFERROR(PIMExport!X276*1,IFERROR(SUBSTITUTE(PIMExport!X276,".",",")*1,PIMExport!X276))</f>
        <v>0</v>
      </c>
      <c r="Y278" s="47">
        <f>IFERROR(PIMExport!Y276*1,IFERROR(SUBSTITUTE(PIMExport!Y276,".",",")*1,PIMExport!Y276))</f>
        <v>5000</v>
      </c>
      <c r="Z278" s="47">
        <f>IFERROR(PIMExport!Z276*1,IFERROR(SUBSTITUTE(PIMExport!Z276,".",",")*1,PIMExport!Z276))</f>
        <v>0</v>
      </c>
      <c r="AA278" s="47">
        <f>IFERROR(PIMExport!AA276*1,IFERROR(SUBSTITUTE(PIMExport!AA276,".",",")*1,PIMExport!AA276))</f>
        <v>0</v>
      </c>
      <c r="AB278" s="47">
        <f>IFERROR(PIMExport!AB276*1,IFERROR(SUBSTITUTE(PIMExport!AB276,".",",")*1,PIMExport!AB276))</f>
        <v>0</v>
      </c>
      <c r="AC278" s="47">
        <f>IFERROR(PIMExport!AC276*1,IFERROR(SUBSTITUTE(PIMExport!AC276,".",",")*1,PIMExport!AC276))</f>
        <v>0</v>
      </c>
      <c r="AD278" s="47">
        <f>IFERROR(PIMExport!AD276*1,IFERROR(SUBSTITUTE(PIMExport!AD276,".",",")*1,PIMExport!AD276))</f>
        <v>0</v>
      </c>
      <c r="AE278" s="47">
        <f>IFERROR(PIMExport!AE276*1,IFERROR(SUBSTITUTE(PIMExport!AE276,".",",")*1,PIMExport!AE276))</f>
        <v>3005</v>
      </c>
      <c r="AF278" s="47">
        <f>IFERROR(PIMExport!AF276*1,IFERROR(SUBSTITUTE(PIMExport!AF276,".",",")*1,PIMExport!AF276))</f>
        <v>3005</v>
      </c>
      <c r="AG278" s="47">
        <f>IFERROR(PIMExport!AG276*1,IFERROR(SUBSTITUTE(PIMExport!AG276,".",",")*1,PIMExport!AG276))</f>
        <v>117</v>
      </c>
      <c r="AH278" s="47">
        <f>IFERROR(PIMExport!AH276*1,IFERROR(SUBSTITUTE(PIMExport!AH276,".",",")*1,PIMExport!AH276))</f>
        <v>0</v>
      </c>
      <c r="AI278" s="47">
        <f>IFERROR(PIMExport!AI276*1,IFERROR(SUBSTITUTE(PIMExport!AI276,".",",")*1,PIMExport!AI276))</f>
        <v>0</v>
      </c>
      <c r="AJ278" s="47">
        <f>IFERROR(PIMExport!AJ276*1,IFERROR(SUBSTITUTE(PIMExport!AJ276,".",",")*1,PIMExport!AJ276))</f>
        <v>2.254</v>
      </c>
      <c r="AK278" s="47">
        <f>IFERROR(PIMExport!AK276*1,IFERROR(SUBSTITUTE(PIMExport!AK276,".",",")*1,PIMExport!AK276))</f>
        <v>2.254</v>
      </c>
      <c r="AL278" s="47">
        <f>IFERROR(PIMExport!AL276*1,IFERROR(SUBSTITUTE(PIMExport!AL276,".",",")*1,PIMExport!AL276))</f>
        <v>1.67</v>
      </c>
      <c r="AM278" s="47">
        <f>IFERROR(PIMExport!AM276*1,IFERROR(SUBSTITUTE(PIMExport!AM276,".",",")*1,PIMExport!AM276))</f>
        <v>8</v>
      </c>
      <c r="AN278" s="47">
        <f>IFERROR(PIMExport!AN276*1,IFERROR(SUBSTITUTE(PIMExport!AN276,".",",")*1,PIMExport!AN276))</f>
        <v>2</v>
      </c>
      <c r="AO278" s="47">
        <f>IFERROR(PIMExport!AO276*1,IFERROR(SUBSTITUTE(PIMExport!AO276,".",",")*1,PIMExport!AO276))</f>
        <v>41000</v>
      </c>
      <c r="AP278" s="47">
        <f>IFERROR(PIMExport!AP276*1,IFERROR(SUBSTITUTE(PIMExport!AP276,".",",")*1,PIMExport!AP276))</f>
        <v>0</v>
      </c>
      <c r="AQ278" s="47">
        <f>IFERROR(PIMExport!AQ276*1,IFERROR(SUBSTITUTE(PIMExport!AQ276,".",",")*1,PIMExport!AQ276))</f>
        <v>0</v>
      </c>
      <c r="AR278" s="47">
        <f>IFERROR(PIMExport!AR276*1,IFERROR(SUBSTITUTE(PIMExport!AR276,".",",")*1,PIMExport!AR276))</f>
        <v>0</v>
      </c>
      <c r="AS278" s="47">
        <f>IFERROR(PIMExport!AS276*1,IFERROR(SUBSTITUTE(PIMExport!AS276,".",",")*1,PIMExport!AS276))</f>
        <v>0</v>
      </c>
      <c r="AT278" s="47">
        <f>IFERROR(PIMExport!AT276*1,IFERROR(SUBSTITUTE(PIMExport!AT276,".",",")*1,PIMExport!AT276))</f>
        <v>0</v>
      </c>
      <c r="AU278" s="47">
        <f>IFERROR(PIMExport!AU276*1,IFERROR(SUBSTITUTE(PIMExport!AU276,".",",")*1,PIMExport!AU276))</f>
        <v>0</v>
      </c>
      <c r="AV278" s="47">
        <f>IFERROR(PIMExport!AV276*1,IFERROR(SUBSTITUTE(PIMExport!AV276,".",",")*1,PIMExport!AV276))</f>
        <v>0</v>
      </c>
      <c r="AW278" s="47">
        <f>IFERROR(PIMExport!AW276*1,IFERROR(SUBSTITUTE(PIMExport!AW276,".",",")*1,PIMExport!AW276))</f>
        <v>0</v>
      </c>
      <c r="AX278" s="47">
        <f>IFERROR(PIMExport!AX276*1,IFERROR(SUBSTITUTE(PIMExport!AX276,".",",")*1,PIMExport!AX276))</f>
        <v>0</v>
      </c>
      <c r="AY278" s="47">
        <f>IFERROR(PIMExport!AY276*1,IFERROR(SUBSTITUTE(PIMExport!AY276,".",",")*1,PIMExport!AY276))</f>
        <v>0</v>
      </c>
      <c r="AZ278" s="47">
        <f>IFERROR(PIMExport!AZ276*1,IFERROR(SUBSTITUTE(PIMExport!AZ276,".",",")*1,PIMExport!AZ276))</f>
        <v>18600</v>
      </c>
      <c r="BA278" s="47">
        <f>IFERROR(PIMExport!BA276*1,IFERROR(SUBSTITUTE(PIMExport!BA276,".",",")*1,PIMExport!BA276))</f>
        <v>0</v>
      </c>
      <c r="BB278" s="47">
        <f>IFERROR(PIMExport!BB276*1,IFERROR(SUBSTITUTE(PIMExport!BB276,".",",")*1,PIMExport!BB276))</f>
        <v>0</v>
      </c>
      <c r="BC278" s="47">
        <f>IFERROR(PIMExport!BC276*1,IFERROR(SUBSTITUTE(PIMExport!BC276,".",",")*1,PIMExport!BC276))</f>
        <v>0</v>
      </c>
      <c r="BD278" s="47">
        <f>IFERROR(PIMExport!BD276*1,IFERROR(SUBSTITUTE(PIMExport!BD276,".",",")*1,PIMExport!BD276))</f>
        <v>0</v>
      </c>
      <c r="BE278" s="47">
        <f>IFERROR(PIMExport!BE276*1,IFERROR(SUBSTITUTE(PIMExport!BE276,".",",")*1,PIMExport!BE276))</f>
        <v>0</v>
      </c>
      <c r="BF278" s="47">
        <f>IFERROR(PIMExport!BF276*1,IFERROR(SUBSTITUTE(PIMExport!BF276,".",",")*1,PIMExport!BF276))</f>
        <v>88</v>
      </c>
      <c r="BG278" s="47">
        <f>IFERROR(PIMExport!BG276*1,IFERROR(SUBSTITUTE(PIMExport!BG276,".",",")*1,PIMExport!BG276))</f>
        <v>368</v>
      </c>
      <c r="BH278" s="47">
        <f>IFERROR(PIMExport!BH276*1,IFERROR(SUBSTITUTE(PIMExport!BH276,".",",")*1,PIMExport!BH276))</f>
        <v>0</v>
      </c>
      <c r="BI278" s="47">
        <f>IFERROR(PIMExport!BI276*1,IFERROR(SUBSTITUTE(PIMExport!BI276,".",",")*1,PIMExport!BI276))</f>
        <v>0</v>
      </c>
      <c r="BJ278" s="47">
        <f>IFERROR(PIMExport!BJ276*1,IFERROR(SUBSTITUTE(PIMExport!BJ276,".",",")*1,PIMExport!BJ276))</f>
        <v>0</v>
      </c>
      <c r="BK278" s="47">
        <f>IFERROR(PIMExport!BK276*1,IFERROR(SUBSTITUTE(PIMExport!BK276,".",",")*1,PIMExport!BK276))</f>
        <v>0</v>
      </c>
      <c r="BL278" s="47">
        <f>IFERROR(PIMExport!BL276*1,IFERROR(SUBSTITUTE(PIMExport!BL276,".",",")*1,PIMExport!BL276))</f>
        <v>0</v>
      </c>
      <c r="BM278" s="47">
        <f>IFERROR(PIMExport!BM276*1,IFERROR(SUBSTITUTE(PIMExport!BM276,".",",")*1,PIMExport!BM276))</f>
        <v>0</v>
      </c>
      <c r="BN278" s="47">
        <f>IFERROR(PIMExport!BN276*1,IFERROR(SUBSTITUTE(PIMExport!BN276,".",",")*1,PIMExport!BN276))</f>
        <v>0</v>
      </c>
      <c r="BO278" s="47">
        <f>IFERROR(PIMExport!BO276*1,IFERROR(SUBSTITUTE(PIMExport!BO276,".",",")*1,PIMExport!BO276))</f>
        <v>0</v>
      </c>
      <c r="BP278" s="47">
        <f>IFERROR(PIMExport!BP276*1,IFERROR(SUBSTITUTE(PIMExport!BP276,".",",")*1,PIMExport!BP276))</f>
        <v>0</v>
      </c>
      <c r="BQ278" s="47">
        <f>IFERROR(PIMExport!BQ276*1,IFERROR(SUBSTITUTE(PIMExport!BQ276,".",",")*1,PIMExport!BQ276))</f>
        <v>0</v>
      </c>
      <c r="BR278" s="47">
        <f>IFERROR(PIMExport!BR276*1,IFERROR(SUBSTITUTE(PIMExport!BR276,".",",")*1,PIMExport!BR276))</f>
        <v>0</v>
      </c>
      <c r="BS278" s="47">
        <f>IFERROR(PIMExport!BS276*1,IFERROR(SUBSTITUTE(PIMExport!BS276,".",",")*1,PIMExport!BS276))</f>
        <v>0</v>
      </c>
      <c r="BT278" s="47">
        <f>IFERROR(PIMExport!BT276*1,IFERROR(SUBSTITUTE(PIMExport!BT276,".",",")*1,PIMExport!BT276))</f>
        <v>0</v>
      </c>
      <c r="BU278" s="47">
        <f>IFERROR(PIMExport!BU276*1,IFERROR(SUBSTITUTE(PIMExport!BU276,".",",")*1,PIMExport!BU276))</f>
        <v>0</v>
      </c>
      <c r="BV278" s="47">
        <f>IFERROR(PIMExport!BV276*1,IFERROR(SUBSTITUTE(PIMExport!BV276,".",",")*1,PIMExport!BV276))</f>
        <v>0</v>
      </c>
      <c r="BW278" s="47">
        <f>IFERROR(PIMExport!BW276*1,IFERROR(SUBSTITUTE(PIMExport!BW276,".",",")*1,PIMExport!BW276))</f>
        <v>0</v>
      </c>
      <c r="BX278" s="47">
        <f>IFERROR(PIMExport!BX276*1,IFERROR(SUBSTITUTE(PIMExport!BX276,".",",")*1,PIMExport!BX276))</f>
        <v>0</v>
      </c>
      <c r="BY278" s="47">
        <f>IFERROR(PIMExport!BY276*1,IFERROR(SUBSTITUTE(PIMExport!BY276,".",",")*1,PIMExport!BY276))</f>
        <v>0</v>
      </c>
      <c r="BZ278" s="47">
        <f>IFERROR(PIMExport!BZ276*1,IFERROR(SUBSTITUTE(PIMExport!BZ276,".",",")*1,PIMExport!BZ276))</f>
        <v>0</v>
      </c>
      <c r="CA278" s="47">
        <f>IFERROR(PIMExport!CA276*1,IFERROR(SUBSTITUTE(PIMExport!CA276,".",",")*1,PIMExport!CA276))</f>
        <v>0</v>
      </c>
      <c r="CB278" s="47">
        <f>IFERROR(PIMExport!CB276*1,IFERROR(SUBSTITUTE(PIMExport!CB276,".",",")*1,PIMExport!CB276))</f>
        <v>0</v>
      </c>
      <c r="CC278" s="47">
        <f>IFERROR(PIMExport!CC276*1,IFERROR(SUBSTITUTE(PIMExport!CC276,".",",")*1,PIMExport!CC276))</f>
        <v>0</v>
      </c>
      <c r="CD278" s="47">
        <f>IFERROR(PIMExport!CD276*1,IFERROR(SUBSTITUTE(PIMExport!CD276,".",",")*1,PIMExport!CD276))</f>
        <v>0</v>
      </c>
      <c r="CE278" s="47">
        <f>IFERROR(PIMExport!CE276*1,IFERROR(SUBSTITUTE(PIMExport!CE276,".",",")*1,PIMExport!CE276))</f>
        <v>0</v>
      </c>
      <c r="CF278" s="47">
        <f>IFERROR(PIMExport!CF276*1,IFERROR(SUBSTITUTE(PIMExport!CF276,".",",")*1,PIMExport!CF276))</f>
        <v>0</v>
      </c>
      <c r="CG278" s="47">
        <f>IFERROR(PIMExport!CG276*1,IFERROR(SUBSTITUTE(PIMExport!CG276,".",",")*1,PIMExport!CG276))</f>
        <v>0</v>
      </c>
      <c r="CH278" s="47">
        <f>IFERROR(PIMExport!CH276*1,IFERROR(SUBSTITUTE(PIMExport!CH276,".",",")*1,PIMExport!CH276))</f>
        <v>0</v>
      </c>
      <c r="CI278" s="47">
        <f>IFERROR(PIMExport!CI276*1,IFERROR(SUBSTITUTE(PIMExport!CI276,".",",")*1,PIMExport!CI276))</f>
        <v>0</v>
      </c>
      <c r="CJ278" s="47">
        <f>IFERROR(PIMExport!CJ276*1,IFERROR(SUBSTITUTE(PIMExport!CJ276,".",",")*1,PIMExport!CJ276))</f>
        <v>0</v>
      </c>
      <c r="CK278" s="47">
        <f>IFERROR(PIMExport!CK276*1,IFERROR(SUBSTITUTE(PIMExport!CK276,".",",")*1,PIMExport!CK276))</f>
        <v>0</v>
      </c>
      <c r="CL278" s="47">
        <f>IFERROR(PIMExport!CL276*1,IFERROR(SUBSTITUTE(PIMExport!CL276,".",",")*1,PIMExport!CL276))</f>
        <v>0</v>
      </c>
      <c r="CM278" s="47">
        <f>IFERROR(PIMExport!CM276*1,IFERROR(SUBSTITUTE(PIMExport!CM276,".",",")*1,PIMExport!CM276))</f>
        <v>0</v>
      </c>
      <c r="CN278" s="47">
        <f>IFERROR(PIMExport!CN276*1,IFERROR(SUBSTITUTE(PIMExport!CN276,".",",")*1,PIMExport!CN276))</f>
        <v>0</v>
      </c>
      <c r="CO278" s="47">
        <f>IFERROR(PIMExport!CO276*1,IFERROR(SUBSTITUTE(PIMExport!CO276,".",",")*1,PIMExport!CO276))</f>
        <v>0</v>
      </c>
      <c r="CP278" s="47">
        <f>IFERROR(PIMExport!CP276*1,IFERROR(SUBSTITUTE(PIMExport!CP276,".",",")*1,PIMExport!CP276))</f>
        <v>0</v>
      </c>
      <c r="CQ278" s="47">
        <f>IFERROR(PIMExport!CQ276*1,IFERROR(SUBSTITUTE(PIMExport!CQ276,".",",")*1,PIMExport!CQ276))</f>
        <v>0</v>
      </c>
      <c r="CR278" s="47">
        <f>IFERROR(PIMExport!CR276*1,IFERROR(SUBSTITUTE(PIMExport!CR276,".",",")*1,PIMExport!CR276))</f>
        <v>0</v>
      </c>
      <c r="CS278" s="47">
        <f>IFERROR(PIMExport!CS276*1,IFERROR(SUBSTITUTE(PIMExport!CS276,".",",")*1,PIMExport!CS276))</f>
        <v>0</v>
      </c>
      <c r="CT278" s="47">
        <f>IFERROR(PIMExport!CT276*1,IFERROR(SUBSTITUTE(PIMExport!CT276,".",",")*1,PIMExport!CT276))</f>
        <v>0</v>
      </c>
      <c r="CU278" s="47">
        <f>IFERROR(PIMExport!CU276*1,IFERROR(SUBSTITUTE(PIMExport!CU276,".",",")*1,PIMExport!CU276))</f>
        <v>25</v>
      </c>
      <c r="CV278" s="47">
        <f>IFERROR(PIMExport!CV276*1,IFERROR(SUBSTITUTE(PIMExport!CV276,".",",")*1,PIMExport!CV276))</f>
        <v>11800</v>
      </c>
      <c r="CW278" s="47">
        <f>IFERROR(PIMExport!CW276*1,IFERROR(SUBSTITUTE(PIMExport!CW276,".",",")*1,PIMExport!CW276))</f>
        <v>2.5000000000000001E-4</v>
      </c>
      <c r="CX278" s="47">
        <f>IFERROR(PIMExport!CX276*1,IFERROR(SUBSTITUTE(PIMExport!CX276,".",",")*1,PIMExport!CX276))</f>
        <v>0</v>
      </c>
      <c r="CY278" s="47">
        <f>IFERROR(PIMExport!CY276*1,IFERROR(SUBSTITUTE(PIMExport!CY276,".",",")*1,PIMExport!CY276))</f>
        <v>0</v>
      </c>
      <c r="CZ278" s="47">
        <f>IFERROR(PIMExport!CZ276*1,IFERROR(SUBSTITUTE(PIMExport!CZ276,".",",")*1,PIMExport!CZ276))</f>
        <v>18600</v>
      </c>
      <c r="DA278" s="47">
        <f>IFERROR(PIMExport!DA276*1,IFERROR(SUBSTITUTE(PIMExport!DA276,".",",")*1,PIMExport!DA276))</f>
        <v>500</v>
      </c>
      <c r="DB278" s="47">
        <f>IFERROR(PIMExport!DB276*1,IFERROR(SUBSTITUTE(PIMExport!DB276,".",",")*1,PIMExport!DB276))</f>
        <v>267</v>
      </c>
      <c r="DC278" s="47">
        <f>IFERROR(PIMExport!DC276*1,IFERROR(SUBSTITUTE(PIMExport!DC276,".",",")*1,PIMExport!DC276))</f>
        <v>23.35</v>
      </c>
      <c r="DD278" s="47">
        <f>IFERROR(PIMExport!DD276*1,IFERROR(SUBSTITUTE(PIMExport!DD276,".",",")*1,PIMExport!DD276))</f>
        <v>1</v>
      </c>
      <c r="DE278" s="47">
        <f>IFERROR(PIMExport!DE276*1,IFERROR(SUBSTITUTE(PIMExport!DE276,".",",")*1,PIMExport!DE276))</f>
        <v>0</v>
      </c>
      <c r="DF278" s="47">
        <f>IFERROR(PIMExport!DF276*1,IFERROR(SUBSTITUTE(PIMExport!DF276,".",",")*1,PIMExport!DF276))</f>
        <v>0</v>
      </c>
      <c r="DG278" s="47">
        <f>IFERROR(PIMExport!DG276*1,IFERROR(SUBSTITUTE(PIMExport!DG276,".",",")*1,PIMExport!DG276))</f>
        <v>0</v>
      </c>
      <c r="DH278" s="47" t="str">
        <f>IFERROR(PIMExport!DH276*1,IFERROR(SUBSTITUTE(PIMExport!DH276,".",",")*1,PIMExport!DH276))</f>
        <v>Equal to or better than 0.100 mm</v>
      </c>
      <c r="DI278" s="47">
        <f>IFERROR(PIMExport!DI276*1,IFERROR(SUBSTITUTE(PIMExport!DI276,".",",")*1,PIMExport!DI276))</f>
        <v>0</v>
      </c>
      <c r="DJ278" s="47" t="str">
        <f>IFERROR(PIMExport!DJ276*1,IFERROR(SUBSTITUTE(PIMExport!DJ276,".",",")*1,PIMExport!DJ276))</f>
        <v>108 x 100 mm</v>
      </c>
      <c r="DK278" s="47" t="str">
        <f>IFERROR(PIMExport!DK276*1,IFERROR(SUBSTITUTE(PIMExport!DK276,".",",")*1,PIMExport!DK276))</f>
        <v>25 mm</v>
      </c>
      <c r="DL278" s="47">
        <f>IFERROR(PIMExport!DL276*1,IFERROR(SUBSTITUTE(PIMExport!DL276,".",",")*1,PIMExport!DL276))</f>
        <v>656</v>
      </c>
      <c r="DM278" s="47">
        <f>IFERROR(PIMExport!DM276*1,IFERROR(SUBSTITUTE(PIMExport!DM276,".",",")*1,PIMExport!DM276))</f>
        <v>6368</v>
      </c>
      <c r="DN278" s="47">
        <f>IFERROR(PIMExport!DN276*1,IFERROR(SUBSTITUTE(PIMExport!DN276,".",",")*1,PIMExport!DN276))</f>
        <v>0</v>
      </c>
      <c r="DO278" s="47">
        <f>IFERROR(PIMExport!DO276*1,IFERROR(SUBSTITUTE(PIMExport!DO276,".",",")*1,PIMExport!DO276))</f>
        <v>0</v>
      </c>
    </row>
    <row r="279" spans="1:119">
      <c r="A279" s="47" t="str">
        <f>IFERROR(PIMExport!A277*1,IFERROR(SUBSTITUTE(PIMExport!A277,".",",")*1,PIMExport!A277))</f>
        <v>MG05B130N</v>
      </c>
      <c r="B279" s="47" t="str">
        <f>IFERROR(PIMExport!B277*1,IFERROR(SUBSTITUTE(PIMExport!B277,".",",")*1,PIMExport!B277))</f>
        <v>Belt</v>
      </c>
      <c r="C279" s="47" t="str">
        <f>IFERROR(PIMExport!C277*1,IFERROR(SUBSTITUTE(PIMExport!C277,".",",")*1,PIMExport!C277))</f>
        <v>Prism Guide</v>
      </c>
      <c r="D279" s="47">
        <f>IFERROR(PIMExport!D277*1,IFERROR(SUBSTITUTE(PIMExport!D277,".",",")*1,PIMExport!D277))</f>
        <v>5000</v>
      </c>
      <c r="E279" s="47">
        <f>IFERROR(PIMExport!E277*1,IFERROR(SUBSTITUTE(PIMExport!E277,".",",")*1,PIMExport!E277))</f>
        <v>0.33</v>
      </c>
      <c r="F279" s="47">
        <f>IFERROR(PIMExport!F277*1,IFERROR(SUBSTITUTE(PIMExport!F277,".",",")*1,PIMExport!F277))</f>
        <v>0</v>
      </c>
      <c r="G279" s="47">
        <f>IFERROR(PIMExport!G277*1,IFERROR(SUBSTITUTE(PIMExport!G277,".",",")*1,PIMExport!G277))</f>
        <v>0.71</v>
      </c>
      <c r="H279" s="47">
        <f>IFERROR(PIMExport!H277*1,IFERROR(SUBSTITUTE(PIMExport!H277,".",",")*1,PIMExport!H277))</f>
        <v>0.96</v>
      </c>
      <c r="I279" s="47">
        <f>IFERROR(PIMExport!I277*1,IFERROR(SUBSTITUTE(PIMExport!I277,".",",")*1,PIMExport!I277))</f>
        <v>105</v>
      </c>
      <c r="J279" s="47">
        <f>IFERROR(PIMExport!J277*1,IFERROR(SUBSTITUTE(PIMExport!J277,".",",")*1,PIMExport!J277))</f>
        <v>27</v>
      </c>
      <c r="K279" s="47">
        <f>IFERROR(PIMExport!K277*1,IFERROR(SUBSTITUTE(PIMExport!K277,".",",")*1,PIMExport!K277))</f>
        <v>34</v>
      </c>
      <c r="L279" s="47">
        <f>IFERROR(PIMExport!L277*1,IFERROR(SUBSTITUTE(PIMExport!L277,".",",")*1,PIMExport!L277))</f>
        <v>1.63E-4</v>
      </c>
      <c r="M279" s="47">
        <f>IFERROR(PIMExport!M277*1,IFERROR(SUBSTITUTE(PIMExport!M277,".",",")*1,PIMExport!M277))</f>
        <v>0.9</v>
      </c>
      <c r="N279" s="47">
        <f>IFERROR(PIMExport!N277*1,IFERROR(SUBSTITUTE(PIMExport!N277,".",",")*1,PIMExport!N277))</f>
        <v>99999</v>
      </c>
      <c r="O279" s="47">
        <f>IFERROR(PIMExport!O277*1,IFERROR(SUBSTITUTE(PIMExport!O277,".",",")*1,PIMExport!O277))</f>
        <v>99999</v>
      </c>
      <c r="P279" s="47">
        <f>IFERROR(PIMExport!P277*1,IFERROR(SUBSTITUTE(PIMExport!P277,".",",")*1,PIMExport!P277))</f>
        <v>150</v>
      </c>
      <c r="Q279" s="47">
        <f>IFERROR(PIMExport!Q277*1,IFERROR(SUBSTITUTE(PIMExport!Q277,".",",")*1,PIMExport!Q277))</f>
        <v>2.1</v>
      </c>
      <c r="R279" s="47">
        <f>IFERROR(PIMExport!R277*1,IFERROR(SUBSTITUTE(PIMExport!R277,".",",")*1,PIMExport!R277))</f>
        <v>2.1</v>
      </c>
      <c r="S279" s="47">
        <f>IFERROR(PIMExport!S277*1,IFERROR(SUBSTITUTE(PIMExport!S277,".",",")*1,PIMExport!S277))</f>
        <v>2.1</v>
      </c>
      <c r="T279" s="47">
        <f>IFERROR(PIMExport!T277*1,IFERROR(SUBSTITUTE(PIMExport!T277,".",",")*1,PIMExport!T277))</f>
        <v>30</v>
      </c>
      <c r="U279" s="47">
        <f>IFERROR(PIMExport!U277*1,IFERROR(SUBSTITUTE(PIMExport!U277,".",",")*1,PIMExport!U277))</f>
        <v>0.21213000000000001</v>
      </c>
      <c r="V279" s="47">
        <f>IFERROR(PIMExport!V277*1,IFERROR(SUBSTITUTE(PIMExport!V277,".",",")*1,PIMExport!V277))</f>
        <v>0</v>
      </c>
      <c r="W279" s="47">
        <f>IFERROR(PIMExport!W277*1,IFERROR(SUBSTITUTE(PIMExport!W277,".",",")*1,PIMExport!W277))</f>
        <v>2.5</v>
      </c>
      <c r="X279" s="47">
        <f>IFERROR(PIMExport!X277*1,IFERROR(SUBSTITUTE(PIMExport!X277,".",",")*1,PIMExport!X277))</f>
        <v>0</v>
      </c>
      <c r="Y279" s="47">
        <f>IFERROR(PIMExport!Y277*1,IFERROR(SUBSTITUTE(PIMExport!Y277,".",",")*1,PIMExport!Y277))</f>
        <v>400</v>
      </c>
      <c r="Z279" s="47">
        <f>IFERROR(PIMExport!Z277*1,IFERROR(SUBSTITUTE(PIMExport!Z277,".",",")*1,PIMExport!Z277))</f>
        <v>200</v>
      </c>
      <c r="AA279" s="47">
        <f>IFERROR(PIMExport!AA277*1,IFERROR(SUBSTITUTE(PIMExport!AA277,".",",")*1,PIMExport!AA277))</f>
        <v>0</v>
      </c>
      <c r="AB279" s="47">
        <f>IFERROR(PIMExport!AB277*1,IFERROR(SUBSTITUTE(PIMExport!AB277,".",",")*1,PIMExport!AB277))</f>
        <v>0</v>
      </c>
      <c r="AC279" s="47">
        <f>IFERROR(PIMExport!AC277*1,IFERROR(SUBSTITUTE(PIMExport!AC277,".",",")*1,PIMExport!AC277))</f>
        <v>0</v>
      </c>
      <c r="AD279" s="47">
        <f>IFERROR(PIMExport!AD277*1,IFERROR(SUBSTITUTE(PIMExport!AD277,".",",")*1,PIMExport!AD277))</f>
        <v>0</v>
      </c>
      <c r="AE279" s="47">
        <f>IFERROR(PIMExport!AE277*1,IFERROR(SUBSTITUTE(PIMExport!AE277,".",",")*1,PIMExport!AE277))</f>
        <v>400</v>
      </c>
      <c r="AF279" s="47">
        <f>IFERROR(PIMExport!AF277*1,IFERROR(SUBSTITUTE(PIMExport!AF277,".",",")*1,PIMExport!AF277))</f>
        <v>400</v>
      </c>
      <c r="AG279" s="47">
        <f>IFERROR(PIMExport!AG277*1,IFERROR(SUBSTITUTE(PIMExport!AG277,".",",")*1,PIMExport!AG277))</f>
        <v>9</v>
      </c>
      <c r="AH279" s="47">
        <f>IFERROR(PIMExport!AH277*1,IFERROR(SUBSTITUTE(PIMExport!AH277,".",",")*1,PIMExport!AH277))</f>
        <v>21</v>
      </c>
      <c r="AI279" s="47">
        <f>IFERROR(PIMExport!AI277*1,IFERROR(SUBSTITUTE(PIMExport!AI277,".",",")*1,PIMExport!AI277))</f>
        <v>21</v>
      </c>
      <c r="AJ279" s="47">
        <f>IFERROR(PIMExport!AJ277*1,IFERROR(SUBSTITUTE(PIMExport!AJ277,".",",")*1,PIMExport!AJ277))</f>
        <v>0</v>
      </c>
      <c r="AK279" s="47">
        <f>IFERROR(PIMExport!AK277*1,IFERROR(SUBSTITUTE(PIMExport!AK277,".",",")*1,PIMExport!AK277))</f>
        <v>0</v>
      </c>
      <c r="AL279" s="47">
        <f>IFERROR(PIMExport!AL277*1,IFERROR(SUBSTITUTE(PIMExport!AL277,".",",")*1,PIMExport!AL277))</f>
        <v>4.9800000000000004</v>
      </c>
      <c r="AM279" s="47">
        <f>IFERROR(PIMExport!AM277*1,IFERROR(SUBSTITUTE(PIMExport!AM277,".",",")*1,PIMExport!AM277))</f>
        <v>40</v>
      </c>
      <c r="AN279" s="47">
        <f>IFERROR(PIMExport!AN277*1,IFERROR(SUBSTITUTE(PIMExport!AN277,".",",")*1,PIMExport!AN277))</f>
        <v>1</v>
      </c>
      <c r="AO279" s="47">
        <f>IFERROR(PIMExport!AO277*1,IFERROR(SUBSTITUTE(PIMExport!AO277,".",",")*1,PIMExport!AO277))</f>
        <v>400</v>
      </c>
      <c r="AP279" s="47">
        <f>IFERROR(PIMExport!AP277*1,IFERROR(SUBSTITUTE(PIMExport!AP277,".",",")*1,PIMExport!AP277))</f>
        <v>0</v>
      </c>
      <c r="AQ279" s="47">
        <f>IFERROR(PIMExport!AQ277*1,IFERROR(SUBSTITUTE(PIMExport!AQ277,".",",")*1,PIMExport!AQ277))</f>
        <v>0</v>
      </c>
      <c r="AR279" s="47">
        <f>IFERROR(PIMExport!AR277*1,IFERROR(SUBSTITUTE(PIMExport!AR277,".",",")*1,PIMExport!AR277))</f>
        <v>0</v>
      </c>
      <c r="AS279" s="47">
        <f>IFERROR(PIMExport!AS277*1,IFERROR(SUBSTITUTE(PIMExport!AS277,".",",")*1,PIMExport!AS277))</f>
        <v>0</v>
      </c>
      <c r="AT279" s="47">
        <f>IFERROR(PIMExport!AT277*1,IFERROR(SUBSTITUTE(PIMExport!AT277,".",",")*1,PIMExport!AT277))</f>
        <v>0</v>
      </c>
      <c r="AU279" s="47">
        <f>IFERROR(PIMExport!AU277*1,IFERROR(SUBSTITUTE(PIMExport!AU277,".",",")*1,PIMExport!AU277))</f>
        <v>0</v>
      </c>
      <c r="AV279" s="47">
        <f>IFERROR(PIMExport!AV277*1,IFERROR(SUBSTITUTE(PIMExport!AV277,".",",")*1,PIMExport!AV277))</f>
        <v>0</v>
      </c>
      <c r="AW279" s="47">
        <f>IFERROR(PIMExport!AW277*1,IFERROR(SUBSTITUTE(PIMExport!AW277,".",",")*1,PIMExport!AW277))</f>
        <v>0</v>
      </c>
      <c r="AX279" s="47">
        <f>IFERROR(PIMExport!AX277*1,IFERROR(SUBSTITUTE(PIMExport!AX277,".",",")*1,PIMExport!AX277))</f>
        <v>400</v>
      </c>
      <c r="AY279" s="47">
        <f>IFERROR(PIMExport!AY277*1,IFERROR(SUBSTITUTE(PIMExport!AY277,".",",")*1,PIMExport!AY277))</f>
        <v>4.2999999999999997E-2</v>
      </c>
      <c r="AZ279" s="47">
        <f>IFERROR(PIMExport!AZ277*1,IFERROR(SUBSTITUTE(PIMExport!AZ277,".",",")*1,PIMExport!AZ277))</f>
        <v>9950</v>
      </c>
      <c r="BA279" s="47">
        <f>IFERROR(PIMExport!BA277*1,IFERROR(SUBSTITUTE(PIMExport!BA277,".",",")*1,PIMExport!BA277))</f>
        <v>5400</v>
      </c>
      <c r="BB279" s="47">
        <f>IFERROR(PIMExport!BB277*1,IFERROR(SUBSTITUTE(PIMExport!BB277,".",",")*1,PIMExport!BB277))</f>
        <v>41.38</v>
      </c>
      <c r="BC279" s="47">
        <f>IFERROR(PIMExport!BC277*1,IFERROR(SUBSTITUTE(PIMExport!BC277,".",",")*1,PIMExport!BC277))</f>
        <v>41.38</v>
      </c>
      <c r="BD279" s="47">
        <f>IFERROR(PIMExport!BD277*1,IFERROR(SUBSTITUTE(PIMExport!BD277,".",",")*1,PIMExport!BD277))</f>
        <v>40</v>
      </c>
      <c r="BE279" s="47">
        <f>IFERROR(PIMExport!BE277*1,IFERROR(SUBSTITUTE(PIMExport!BE277,".",",")*1,PIMExport!BE277))</f>
        <v>25</v>
      </c>
      <c r="BF279" s="47">
        <f>IFERROR(PIMExport!BF277*1,IFERROR(SUBSTITUTE(PIMExport!BF277,".",",")*1,PIMExport!BF277))</f>
        <v>26</v>
      </c>
      <c r="BG279" s="47">
        <f>IFERROR(PIMExport!BG277*1,IFERROR(SUBSTITUTE(PIMExport!BG277,".",",")*1,PIMExport!BG277))</f>
        <v>270</v>
      </c>
      <c r="BH279" s="47">
        <f>IFERROR(PIMExport!BH277*1,IFERROR(SUBSTITUTE(PIMExport!BH277,".",",")*1,PIMExport!BH277))</f>
        <v>0</v>
      </c>
      <c r="BI279" s="47">
        <f>IFERROR(PIMExport!BI277*1,IFERROR(SUBSTITUTE(PIMExport!BI277,".",",")*1,PIMExport!BI277))</f>
        <v>0</v>
      </c>
      <c r="BJ279" s="47">
        <f>IFERROR(PIMExport!BJ277*1,IFERROR(SUBSTITUTE(PIMExport!BJ277,".",",")*1,PIMExport!BJ277))</f>
        <v>0</v>
      </c>
      <c r="BK279" s="47">
        <f>IFERROR(PIMExport!BK277*1,IFERROR(SUBSTITUTE(PIMExport!BK277,".",",")*1,PIMExport!BK277))</f>
        <v>0</v>
      </c>
      <c r="BL279" s="47">
        <f>IFERROR(PIMExport!BL277*1,IFERROR(SUBSTITUTE(PIMExport!BL277,".",",")*1,PIMExport!BL277))</f>
        <v>0</v>
      </c>
      <c r="BM279" s="47">
        <f>IFERROR(PIMExport!BM277*1,IFERROR(SUBSTITUTE(PIMExport!BM277,".",",")*1,PIMExport!BM277))</f>
        <v>0</v>
      </c>
      <c r="BN279" s="47">
        <f>IFERROR(PIMExport!BN277*1,IFERROR(SUBSTITUTE(PIMExport!BN277,".",",")*1,PIMExport!BN277))</f>
        <v>0</v>
      </c>
      <c r="BO279" s="47">
        <f>IFERROR(PIMExport!BO277*1,IFERROR(SUBSTITUTE(PIMExport!BO277,".",",")*1,PIMExport!BO277))</f>
        <v>0</v>
      </c>
      <c r="BP279" s="47">
        <f>IFERROR(PIMExport!BP277*1,IFERROR(SUBSTITUTE(PIMExport!BP277,".",",")*1,PIMExport!BP277))</f>
        <v>0</v>
      </c>
      <c r="BQ279" s="47">
        <f>IFERROR(PIMExport!BQ277*1,IFERROR(SUBSTITUTE(PIMExport!BQ277,".",",")*1,PIMExport!BQ277))</f>
        <v>0</v>
      </c>
      <c r="BR279" s="47">
        <f>IFERROR(PIMExport!BR277*1,IFERROR(SUBSTITUTE(PIMExport!BR277,".",",")*1,PIMExport!BR277))</f>
        <v>0</v>
      </c>
      <c r="BS279" s="47">
        <f>IFERROR(PIMExport!BS277*1,IFERROR(SUBSTITUTE(PIMExport!BS277,".",",")*1,PIMExport!BS277))</f>
        <v>0</v>
      </c>
      <c r="BT279" s="47">
        <f>IFERROR(PIMExport!BT277*1,IFERROR(SUBSTITUTE(PIMExport!BT277,".",",")*1,PIMExport!BT277))</f>
        <v>0</v>
      </c>
      <c r="BU279" s="47">
        <f>IFERROR(PIMExport!BU277*1,IFERROR(SUBSTITUTE(PIMExport!BU277,".",",")*1,PIMExport!BU277))</f>
        <v>0</v>
      </c>
      <c r="BV279" s="47">
        <f>IFERROR(PIMExport!BV277*1,IFERROR(SUBSTITUTE(PIMExport!BV277,".",",")*1,PIMExport!BV277))</f>
        <v>0</v>
      </c>
      <c r="BW279" s="47">
        <f>IFERROR(PIMExport!BW277*1,IFERROR(SUBSTITUTE(PIMExport!BW277,".",",")*1,PIMExport!BW277))</f>
        <v>0</v>
      </c>
      <c r="BX279" s="47">
        <f>IFERROR(PIMExport!BX277*1,IFERROR(SUBSTITUTE(PIMExport!BX277,".",",")*1,PIMExport!BX277))</f>
        <v>0</v>
      </c>
      <c r="BY279" s="47">
        <f>IFERROR(PIMExport!BY277*1,IFERROR(SUBSTITUTE(PIMExport!BY277,".",",")*1,PIMExport!BY277))</f>
        <v>0</v>
      </c>
      <c r="BZ279" s="47">
        <f>IFERROR(PIMExport!BZ277*1,IFERROR(SUBSTITUTE(PIMExport!BZ277,".",",")*1,PIMExport!BZ277))</f>
        <v>0</v>
      </c>
      <c r="CA279" s="47">
        <f>IFERROR(PIMExport!CA277*1,IFERROR(SUBSTITUTE(PIMExport!CA277,".",",")*1,PIMExport!CA277))</f>
        <v>0</v>
      </c>
      <c r="CB279" s="47">
        <f>IFERROR(PIMExport!CB277*1,IFERROR(SUBSTITUTE(PIMExport!CB277,".",",")*1,PIMExport!CB277))</f>
        <v>0</v>
      </c>
      <c r="CC279" s="47">
        <f>IFERROR(PIMExport!CC277*1,IFERROR(SUBSTITUTE(PIMExport!CC277,".",",")*1,PIMExport!CC277))</f>
        <v>0</v>
      </c>
      <c r="CD279" s="47">
        <f>IFERROR(PIMExport!CD277*1,IFERROR(SUBSTITUTE(PIMExport!CD277,".",",")*1,PIMExport!CD277))</f>
        <v>0</v>
      </c>
      <c r="CE279" s="47">
        <f>IFERROR(PIMExport!CE277*1,IFERROR(SUBSTITUTE(PIMExport!CE277,".",",")*1,PIMExport!CE277))</f>
        <v>0</v>
      </c>
      <c r="CF279" s="47">
        <f>IFERROR(PIMExport!CF277*1,IFERROR(SUBSTITUTE(PIMExport!CF277,".",",")*1,PIMExport!CF277))</f>
        <v>0</v>
      </c>
      <c r="CG279" s="47">
        <f>IFERROR(PIMExport!CG277*1,IFERROR(SUBSTITUTE(PIMExport!CG277,".",",")*1,PIMExport!CG277))</f>
        <v>0</v>
      </c>
      <c r="CH279" s="47">
        <f>IFERROR(PIMExport!CH277*1,IFERROR(SUBSTITUTE(PIMExport!CH277,".",",")*1,PIMExport!CH277))</f>
        <v>0</v>
      </c>
      <c r="CI279" s="47">
        <f>IFERROR(PIMExport!CI277*1,IFERROR(SUBSTITUTE(PIMExport!CI277,".",",")*1,PIMExport!CI277))</f>
        <v>0</v>
      </c>
      <c r="CJ279" s="47">
        <f>IFERROR(PIMExport!CJ277*1,IFERROR(SUBSTITUTE(PIMExport!CJ277,".",",")*1,PIMExport!CJ277))</f>
        <v>0</v>
      </c>
      <c r="CK279" s="47">
        <f>IFERROR(PIMExport!CK277*1,IFERROR(SUBSTITUTE(PIMExport!CK277,".",",")*1,PIMExport!CK277))</f>
        <v>0</v>
      </c>
      <c r="CL279" s="47">
        <f>IFERROR(PIMExport!CL277*1,IFERROR(SUBSTITUTE(PIMExport!CL277,".",",")*1,PIMExport!CL277))</f>
        <v>0</v>
      </c>
      <c r="CM279" s="47">
        <f>IFERROR(PIMExport!CM277*1,IFERROR(SUBSTITUTE(PIMExport!CM277,".",",")*1,PIMExport!CM277))</f>
        <v>0</v>
      </c>
      <c r="CN279" s="47">
        <f>IFERROR(PIMExport!CN277*1,IFERROR(SUBSTITUTE(PIMExport!CN277,".",",")*1,PIMExport!CN277))</f>
        <v>0</v>
      </c>
      <c r="CO279" s="47">
        <f>IFERROR(PIMExport!CO277*1,IFERROR(SUBSTITUTE(PIMExport!CO277,".",",")*1,PIMExport!CO277))</f>
        <v>0</v>
      </c>
      <c r="CP279" s="47">
        <f>IFERROR(PIMExport!CP277*1,IFERROR(SUBSTITUTE(PIMExport!CP277,".",",")*1,PIMExport!CP277))</f>
        <v>0</v>
      </c>
      <c r="CQ279" s="47">
        <f>IFERROR(PIMExport!CQ277*1,IFERROR(SUBSTITUTE(PIMExport!CQ277,".",",")*1,PIMExport!CQ277))</f>
        <v>0</v>
      </c>
      <c r="CR279" s="47">
        <f>IFERROR(PIMExport!CR277*1,IFERROR(SUBSTITUTE(PIMExport!CR277,".",",")*1,PIMExport!CR277))</f>
        <v>0</v>
      </c>
      <c r="CS279" s="47">
        <f>IFERROR(PIMExport!CS277*1,IFERROR(SUBSTITUTE(PIMExport!CS277,".",",")*1,PIMExport!CS277))</f>
        <v>0</v>
      </c>
      <c r="CT279" s="47">
        <f>IFERROR(PIMExport!CT277*1,IFERROR(SUBSTITUTE(PIMExport!CT277,".",",")*1,PIMExport!CT277))</f>
        <v>0</v>
      </c>
      <c r="CU279" s="47">
        <f>IFERROR(PIMExport!CU277*1,IFERROR(SUBSTITUTE(PIMExport!CU277,".",",")*1,PIMExport!CU277))</f>
        <v>130</v>
      </c>
      <c r="CV279" s="47">
        <f>IFERROR(PIMExport!CV277*1,IFERROR(SUBSTITUTE(PIMExport!CV277,".",",")*1,PIMExport!CV277))</f>
        <v>0</v>
      </c>
      <c r="CW279" s="47">
        <f>IFERROR(PIMExport!CW277*1,IFERROR(SUBSTITUTE(PIMExport!CW277,".",",")*1,PIMExport!CW277))</f>
        <v>0</v>
      </c>
      <c r="CX279" s="47">
        <f>IFERROR(PIMExport!CX277*1,IFERROR(SUBSTITUTE(PIMExport!CX277,".",",")*1,PIMExport!CX277))</f>
        <v>0</v>
      </c>
      <c r="CY279" s="47">
        <f>IFERROR(PIMExport!CY277*1,IFERROR(SUBSTITUTE(PIMExport!CY277,".",",")*1,PIMExport!CY277))</f>
        <v>0</v>
      </c>
      <c r="CZ279" s="47">
        <f>IFERROR(PIMExport!CZ277*1,IFERROR(SUBSTITUTE(PIMExport!CZ277,".",",")*1,PIMExport!CZ277))</f>
        <v>0</v>
      </c>
      <c r="DA279" s="47">
        <f>IFERROR(PIMExport!DA277*1,IFERROR(SUBSTITUTE(PIMExport!DA277,".",",")*1,PIMExport!DA277))</f>
        <v>350</v>
      </c>
      <c r="DB279" s="47">
        <f>IFERROR(PIMExport!DB277*1,IFERROR(SUBSTITUTE(PIMExport!DB277,".",",")*1,PIMExport!DB277))</f>
        <v>0</v>
      </c>
      <c r="DC279" s="47">
        <f>IFERROR(PIMExport!DC277*1,IFERROR(SUBSTITUTE(PIMExport!DC277,".",",")*1,PIMExport!DC277))</f>
        <v>0</v>
      </c>
      <c r="DD279" s="47">
        <f>IFERROR(PIMExport!DD277*1,IFERROR(SUBSTITUTE(PIMExport!DD277,".",",")*1,PIMExport!DD277))</f>
        <v>0</v>
      </c>
      <c r="DE279" s="47">
        <f>IFERROR(PIMExport!DE277*1,IFERROR(SUBSTITUTE(PIMExport!DE277,".",",")*1,PIMExport!DE277))</f>
        <v>0</v>
      </c>
      <c r="DF279" s="47">
        <f>IFERROR(PIMExport!DF277*1,IFERROR(SUBSTITUTE(PIMExport!DF277,".",",")*1,PIMExport!DF277))</f>
        <v>0</v>
      </c>
      <c r="DG279" s="47">
        <f>IFERROR(PIMExport!DG277*1,IFERROR(SUBSTITUTE(PIMExport!DG277,".",",")*1,PIMExport!DG277))</f>
        <v>0</v>
      </c>
      <c r="DH279" s="47" t="str">
        <f>IFERROR(PIMExport!DH277*1,IFERROR(SUBSTITUTE(PIMExport!DH277,".",",")*1,PIMExport!DH277))</f>
        <v>No Preference</v>
      </c>
      <c r="DI279" s="47" t="str">
        <f>IFERROR(PIMExport!DI277*1,IFERROR(SUBSTITUTE(PIMExport!DI277,".",",")*1,PIMExport!DI277))</f>
        <v>GT 5 MR-19</v>
      </c>
      <c r="DJ279" s="47" t="str">
        <f>IFERROR(PIMExport!DJ277*1,IFERROR(SUBSTITUTE(PIMExport!DJ277,".",",")*1,PIMExport!DJ277))</f>
        <v>50 x 50 mm</v>
      </c>
      <c r="DK279" s="47">
        <f>IFERROR(PIMExport!DK277*1,IFERROR(SUBSTITUTE(PIMExport!DK277,".",",")*1,PIMExport!DK277))</f>
        <v>0</v>
      </c>
      <c r="DL279" s="47">
        <f>IFERROR(PIMExport!DL277*1,IFERROR(SUBSTITUTE(PIMExport!DL277,".",",")*1,PIMExport!DL277))</f>
        <v>120</v>
      </c>
      <c r="DM279" s="47">
        <f>IFERROR(PIMExport!DM277*1,IFERROR(SUBSTITUTE(PIMExport!DM277,".",",")*1,PIMExport!DM277))</f>
        <v>5270</v>
      </c>
      <c r="DN279" s="47">
        <f>IFERROR(PIMExport!DN277*1,IFERROR(SUBSTITUTE(PIMExport!DN277,".",",")*1,PIMExport!DN277))</f>
        <v>0</v>
      </c>
      <c r="DO279" s="47">
        <f>IFERROR(PIMExport!DO277*1,IFERROR(SUBSTITUTE(PIMExport!DO277,".",",")*1,PIMExport!DO277))</f>
        <v>0</v>
      </c>
    </row>
    <row r="280" spans="1:119">
      <c r="A280" s="47" t="str">
        <f>IFERROR(PIMExport!A278*1,IFERROR(SUBSTITUTE(PIMExport!A278,".",",")*1,PIMExport!A278))</f>
        <v>MG06B105N</v>
      </c>
      <c r="B280" s="47" t="str">
        <f>IFERROR(PIMExport!B278*1,IFERROR(SUBSTITUTE(PIMExport!B278,".",",")*1,PIMExport!B278))</f>
        <v>Belt</v>
      </c>
      <c r="C280" s="47" t="str">
        <f>IFERROR(PIMExport!C278*1,IFERROR(SUBSTITUTE(PIMExport!C278,".",",")*1,PIMExport!C278))</f>
        <v>Prism Guide</v>
      </c>
      <c r="D280" s="47">
        <f>IFERROR(PIMExport!D278*1,IFERROR(SUBSTITUTE(PIMExport!D278,".",",")*1,PIMExport!D278))</f>
        <v>7000</v>
      </c>
      <c r="E280" s="47">
        <f>IFERROR(PIMExport!E278*1,IFERROR(SUBSTITUTE(PIMExport!E278,".",",")*1,PIMExport!E278))</f>
        <v>1.1000000000000001</v>
      </c>
      <c r="F280" s="47">
        <f>IFERROR(PIMExport!F278*1,IFERROR(SUBSTITUTE(PIMExport!F278,".",",")*1,PIMExport!F278))</f>
        <v>0</v>
      </c>
      <c r="G280" s="47">
        <f>IFERROR(PIMExport!G278*1,IFERROR(SUBSTITUTE(PIMExport!G278,".",",")*1,PIMExport!G278))</f>
        <v>4.0999999999999996</v>
      </c>
      <c r="H280" s="47">
        <f>IFERROR(PIMExport!H278*1,IFERROR(SUBSTITUTE(PIMExport!H278,".",",")*1,PIMExport!H278))</f>
        <v>0.41</v>
      </c>
      <c r="I280" s="47">
        <f>IFERROR(PIMExport!I278*1,IFERROR(SUBSTITUTE(PIMExport!I278,".",",")*1,PIMExport!I278))</f>
        <v>103</v>
      </c>
      <c r="J280" s="47">
        <f>IFERROR(PIMExport!J278*1,IFERROR(SUBSTITUTE(PIMExport!J278,".",",")*1,PIMExport!J278))</f>
        <v>44</v>
      </c>
      <c r="K280" s="47">
        <f>IFERROR(PIMExport!K278*1,IFERROR(SUBSTITUTE(PIMExport!K278,".",",")*1,PIMExport!K278))</f>
        <v>41.5</v>
      </c>
      <c r="L280" s="47">
        <f>IFERROR(PIMExport!L278*1,IFERROR(SUBSTITUTE(PIMExport!L278,".",",")*1,PIMExport!L278))</f>
        <v>3.8999999999999999E-5</v>
      </c>
      <c r="M280" s="47">
        <f>IFERROR(PIMExport!M278*1,IFERROR(SUBSTITUTE(PIMExport!M278,".",",")*1,PIMExport!M278))</f>
        <v>0.9</v>
      </c>
      <c r="N280" s="47">
        <f>IFERROR(PIMExport!N278*1,IFERROR(SUBSTITUTE(PIMExport!N278,".",",")*1,PIMExport!N278))</f>
        <v>99999</v>
      </c>
      <c r="O280" s="47">
        <f>IFERROR(PIMExport!O278*1,IFERROR(SUBSTITUTE(PIMExport!O278,".",",")*1,PIMExport!O278))</f>
        <v>99999</v>
      </c>
      <c r="P280" s="47">
        <f>IFERROR(PIMExport!P278*1,IFERROR(SUBSTITUTE(PIMExport!P278,".",",")*1,PIMExport!P278))</f>
        <v>150</v>
      </c>
      <c r="Q280" s="47">
        <f>IFERROR(PIMExport!Q278*1,IFERROR(SUBSTITUTE(PIMExport!Q278,".",",")*1,PIMExport!Q278))</f>
        <v>2.1</v>
      </c>
      <c r="R280" s="47">
        <f>IFERROR(PIMExport!R278*1,IFERROR(SUBSTITUTE(PIMExport!R278,".",",")*1,PIMExport!R278))</f>
        <v>2.1</v>
      </c>
      <c r="S280" s="47">
        <f>IFERROR(PIMExport!S278*1,IFERROR(SUBSTITUTE(PIMExport!S278,".",",")*1,PIMExport!S278))</f>
        <v>2.1</v>
      </c>
      <c r="T280" s="47">
        <f>IFERROR(PIMExport!T278*1,IFERROR(SUBSTITUTE(PIMExport!T278,".",",")*1,PIMExport!T278))</f>
        <v>35</v>
      </c>
      <c r="U280" s="47">
        <f>IFERROR(PIMExport!U278*1,IFERROR(SUBSTITUTE(PIMExport!U278,".",",")*1,PIMExport!U278))</f>
        <v>0.21213000000000001</v>
      </c>
      <c r="V280" s="47">
        <f>IFERROR(PIMExport!V278*1,IFERROR(SUBSTITUTE(PIMExport!V278,".",",")*1,PIMExport!V278))</f>
        <v>0</v>
      </c>
      <c r="W280" s="47">
        <f>IFERROR(PIMExport!W278*1,IFERROR(SUBSTITUTE(PIMExport!W278,".",",")*1,PIMExport!W278))</f>
        <v>2.5</v>
      </c>
      <c r="X280" s="47">
        <f>IFERROR(PIMExport!X278*1,IFERROR(SUBSTITUTE(PIMExport!X278,".",",")*1,PIMExport!X278))</f>
        <v>0</v>
      </c>
      <c r="Y280" s="47">
        <f>IFERROR(PIMExport!Y278*1,IFERROR(SUBSTITUTE(PIMExport!Y278,".",",")*1,PIMExport!Y278))</f>
        <v>400</v>
      </c>
      <c r="Z280" s="47">
        <f>IFERROR(PIMExport!Z278*1,IFERROR(SUBSTITUTE(PIMExport!Z278,".",",")*1,PIMExport!Z278))</f>
        <v>200</v>
      </c>
      <c r="AA280" s="47">
        <f>IFERROR(PIMExport!AA278*1,IFERROR(SUBSTITUTE(PIMExport!AA278,".",",")*1,PIMExport!AA278))</f>
        <v>0</v>
      </c>
      <c r="AB280" s="47">
        <f>IFERROR(PIMExport!AB278*1,IFERROR(SUBSTITUTE(PIMExport!AB278,".",",")*1,PIMExport!AB278))</f>
        <v>0</v>
      </c>
      <c r="AC280" s="47">
        <f>IFERROR(PIMExport!AC278*1,IFERROR(SUBSTITUTE(PIMExport!AC278,".",",")*1,PIMExport!AC278))</f>
        <v>0</v>
      </c>
      <c r="AD280" s="47">
        <f>IFERROR(PIMExport!AD278*1,IFERROR(SUBSTITUTE(PIMExport!AD278,".",",")*1,PIMExport!AD278))</f>
        <v>0</v>
      </c>
      <c r="AE280" s="47">
        <f>IFERROR(PIMExport!AE278*1,IFERROR(SUBSTITUTE(PIMExport!AE278,".",",")*1,PIMExport!AE278))</f>
        <v>400</v>
      </c>
      <c r="AF280" s="47">
        <f>IFERROR(PIMExport!AF278*1,IFERROR(SUBSTITUTE(PIMExport!AF278,".",",")*1,PIMExport!AF278))</f>
        <v>400</v>
      </c>
      <c r="AG280" s="47">
        <f>IFERROR(PIMExport!AG278*1,IFERROR(SUBSTITUTE(PIMExport!AG278,".",",")*1,PIMExport!AG278))</f>
        <v>9</v>
      </c>
      <c r="AH280" s="47">
        <f>IFERROR(PIMExport!AH278*1,IFERROR(SUBSTITUTE(PIMExport!AH278,".",",")*1,PIMExport!AH278))</f>
        <v>21</v>
      </c>
      <c r="AI280" s="47">
        <f>IFERROR(PIMExport!AI278*1,IFERROR(SUBSTITUTE(PIMExport!AI278,".",",")*1,PIMExport!AI278))</f>
        <v>21</v>
      </c>
      <c r="AJ280" s="47">
        <f>IFERROR(PIMExport!AJ278*1,IFERROR(SUBSTITUTE(PIMExport!AJ278,".",",")*1,PIMExport!AJ278))</f>
        <v>0</v>
      </c>
      <c r="AK280" s="47">
        <f>IFERROR(PIMExport!AK278*1,IFERROR(SUBSTITUTE(PIMExport!AK278,".",",")*1,PIMExport!AK278))</f>
        <v>0</v>
      </c>
      <c r="AL280" s="47">
        <f>IFERROR(PIMExport!AL278*1,IFERROR(SUBSTITUTE(PIMExport!AL278,".",",")*1,PIMExport!AL278))</f>
        <v>4.99</v>
      </c>
      <c r="AM280" s="47">
        <f>IFERROR(PIMExport!AM278*1,IFERROR(SUBSTITUTE(PIMExport!AM278,".",",")*1,PIMExport!AM278))</f>
        <v>40</v>
      </c>
      <c r="AN280" s="47">
        <f>IFERROR(PIMExport!AN278*1,IFERROR(SUBSTITUTE(PIMExport!AN278,".",",")*1,PIMExport!AN278))</f>
        <v>1</v>
      </c>
      <c r="AO280" s="47">
        <f>IFERROR(PIMExport!AO278*1,IFERROR(SUBSTITUTE(PIMExport!AO278,".",",")*1,PIMExport!AO278))</f>
        <v>4700</v>
      </c>
      <c r="AP280" s="47">
        <f>IFERROR(PIMExport!AP278*1,IFERROR(SUBSTITUTE(PIMExport!AP278,".",",")*1,PIMExport!AP278))</f>
        <v>0</v>
      </c>
      <c r="AQ280" s="47">
        <f>IFERROR(PIMExport!AQ278*1,IFERROR(SUBSTITUTE(PIMExport!AQ278,".",",")*1,PIMExport!AQ278))</f>
        <v>0</v>
      </c>
      <c r="AR280" s="47">
        <f>IFERROR(PIMExport!AR278*1,IFERROR(SUBSTITUTE(PIMExport!AR278,".",",")*1,PIMExport!AR278))</f>
        <v>0</v>
      </c>
      <c r="AS280" s="47">
        <f>IFERROR(PIMExport!AS278*1,IFERROR(SUBSTITUTE(PIMExport!AS278,".",",")*1,PIMExport!AS278))</f>
        <v>0</v>
      </c>
      <c r="AT280" s="47">
        <f>IFERROR(PIMExport!AT278*1,IFERROR(SUBSTITUTE(PIMExport!AT278,".",",")*1,PIMExport!AT278))</f>
        <v>0</v>
      </c>
      <c r="AU280" s="47">
        <f>IFERROR(PIMExport!AU278*1,IFERROR(SUBSTITUTE(PIMExport!AU278,".",",")*1,PIMExport!AU278))</f>
        <v>0</v>
      </c>
      <c r="AV280" s="47">
        <f>IFERROR(PIMExport!AV278*1,IFERROR(SUBSTITUTE(PIMExport!AV278,".",",")*1,PIMExport!AV278))</f>
        <v>0</v>
      </c>
      <c r="AW280" s="47">
        <f>IFERROR(PIMExport!AW278*1,IFERROR(SUBSTITUTE(PIMExport!AW278,".",",")*1,PIMExport!AW278))</f>
        <v>0</v>
      </c>
      <c r="AX280" s="47">
        <f>IFERROR(PIMExport!AX278*1,IFERROR(SUBSTITUTE(PIMExport!AX278,".",",")*1,PIMExport!AX278))</f>
        <v>400</v>
      </c>
      <c r="AY280" s="47">
        <f>IFERROR(PIMExport!AY278*1,IFERROR(SUBSTITUTE(PIMExport!AY278,".",",")*1,PIMExport!AY278))</f>
        <v>0.09</v>
      </c>
      <c r="AZ280" s="47">
        <f>IFERROR(PIMExport!AZ278*1,IFERROR(SUBSTITUTE(PIMExport!AZ278,".",",")*1,PIMExport!AZ278))</f>
        <v>4360</v>
      </c>
      <c r="BA280" s="47">
        <f>IFERROR(PIMExport!BA278*1,IFERROR(SUBSTITUTE(PIMExport!BA278,".",",")*1,PIMExport!BA278))</f>
        <v>2250</v>
      </c>
      <c r="BB280" s="47">
        <f>IFERROR(PIMExport!BB278*1,IFERROR(SUBSTITUTE(PIMExport!BB278,".",",")*1,PIMExport!BB278))</f>
        <v>33.42</v>
      </c>
      <c r="BC280" s="47">
        <f>IFERROR(PIMExport!BC278*1,IFERROR(SUBSTITUTE(PIMExport!BC278,".",",")*1,PIMExport!BC278))</f>
        <v>33.42</v>
      </c>
      <c r="BD280" s="47">
        <f>IFERROR(PIMExport!BD278*1,IFERROR(SUBSTITUTE(PIMExport!BD278,".",",")*1,PIMExport!BD278))</f>
        <v>50</v>
      </c>
      <c r="BE280" s="47">
        <f>IFERROR(PIMExport!BE278*1,IFERROR(SUBSTITUTE(PIMExport!BE278,".",",")*1,PIMExport!BE278))</f>
        <v>25</v>
      </c>
      <c r="BF280" s="47">
        <f>IFERROR(PIMExport!BF278*1,IFERROR(SUBSTITUTE(PIMExport!BF278,".",",")*1,PIMExport!BF278))</f>
        <v>53</v>
      </c>
      <c r="BG280" s="47">
        <f>IFERROR(PIMExport!BG278*1,IFERROR(SUBSTITUTE(PIMExport!BG278,".",",")*1,PIMExport!BG278))</f>
        <v>260</v>
      </c>
      <c r="BH280" s="47">
        <f>IFERROR(PIMExport!BH278*1,IFERROR(SUBSTITUTE(PIMExport!BH278,".",",")*1,PIMExport!BH278))</f>
        <v>0</v>
      </c>
      <c r="BI280" s="47">
        <f>IFERROR(PIMExport!BI278*1,IFERROR(SUBSTITUTE(PIMExport!BI278,".",",")*1,PIMExport!BI278))</f>
        <v>0</v>
      </c>
      <c r="BJ280" s="47">
        <f>IFERROR(PIMExport!BJ278*1,IFERROR(SUBSTITUTE(PIMExport!BJ278,".",",")*1,PIMExport!BJ278))</f>
        <v>0</v>
      </c>
      <c r="BK280" s="47">
        <f>IFERROR(PIMExport!BK278*1,IFERROR(SUBSTITUTE(PIMExport!BK278,".",",")*1,PIMExport!BK278))</f>
        <v>0</v>
      </c>
      <c r="BL280" s="47">
        <f>IFERROR(PIMExport!BL278*1,IFERROR(SUBSTITUTE(PIMExport!BL278,".",",")*1,PIMExport!BL278))</f>
        <v>0</v>
      </c>
      <c r="BM280" s="47">
        <f>IFERROR(PIMExport!BM278*1,IFERROR(SUBSTITUTE(PIMExport!BM278,".",",")*1,PIMExport!BM278))</f>
        <v>0</v>
      </c>
      <c r="BN280" s="47">
        <f>IFERROR(PIMExport!BN278*1,IFERROR(SUBSTITUTE(PIMExport!BN278,".",",")*1,PIMExport!BN278))</f>
        <v>0</v>
      </c>
      <c r="BO280" s="47">
        <f>IFERROR(PIMExport!BO278*1,IFERROR(SUBSTITUTE(PIMExport!BO278,".",",")*1,PIMExport!BO278))</f>
        <v>0</v>
      </c>
      <c r="BP280" s="47">
        <f>IFERROR(PIMExport!BP278*1,IFERROR(SUBSTITUTE(PIMExport!BP278,".",",")*1,PIMExport!BP278))</f>
        <v>0</v>
      </c>
      <c r="BQ280" s="47">
        <f>IFERROR(PIMExport!BQ278*1,IFERROR(SUBSTITUTE(PIMExport!BQ278,".",",")*1,PIMExport!BQ278))</f>
        <v>0</v>
      </c>
      <c r="BR280" s="47">
        <f>IFERROR(PIMExport!BR278*1,IFERROR(SUBSTITUTE(PIMExport!BR278,".",",")*1,PIMExport!BR278))</f>
        <v>0</v>
      </c>
      <c r="BS280" s="47">
        <f>IFERROR(PIMExport!BS278*1,IFERROR(SUBSTITUTE(PIMExport!BS278,".",",")*1,PIMExport!BS278))</f>
        <v>0</v>
      </c>
      <c r="BT280" s="47">
        <f>IFERROR(PIMExport!BT278*1,IFERROR(SUBSTITUTE(PIMExport!BT278,".",",")*1,PIMExport!BT278))</f>
        <v>0</v>
      </c>
      <c r="BU280" s="47">
        <f>IFERROR(PIMExport!BU278*1,IFERROR(SUBSTITUTE(PIMExport!BU278,".",",")*1,PIMExport!BU278))</f>
        <v>0</v>
      </c>
      <c r="BV280" s="47">
        <f>IFERROR(PIMExport!BV278*1,IFERROR(SUBSTITUTE(PIMExport!BV278,".",",")*1,PIMExport!BV278))</f>
        <v>0</v>
      </c>
      <c r="BW280" s="47">
        <f>IFERROR(PIMExport!BW278*1,IFERROR(SUBSTITUTE(PIMExport!BW278,".",",")*1,PIMExport!BW278))</f>
        <v>0</v>
      </c>
      <c r="BX280" s="47">
        <f>IFERROR(PIMExport!BX278*1,IFERROR(SUBSTITUTE(PIMExport!BX278,".",",")*1,PIMExport!BX278))</f>
        <v>0</v>
      </c>
      <c r="BY280" s="47">
        <f>IFERROR(PIMExport!BY278*1,IFERROR(SUBSTITUTE(PIMExport!BY278,".",",")*1,PIMExport!BY278))</f>
        <v>0</v>
      </c>
      <c r="BZ280" s="47">
        <f>IFERROR(PIMExport!BZ278*1,IFERROR(SUBSTITUTE(PIMExport!BZ278,".",",")*1,PIMExport!BZ278))</f>
        <v>0</v>
      </c>
      <c r="CA280" s="47">
        <f>IFERROR(PIMExport!CA278*1,IFERROR(SUBSTITUTE(PIMExport!CA278,".",",")*1,PIMExport!CA278))</f>
        <v>0</v>
      </c>
      <c r="CB280" s="47">
        <f>IFERROR(PIMExport!CB278*1,IFERROR(SUBSTITUTE(PIMExport!CB278,".",",")*1,PIMExport!CB278))</f>
        <v>0</v>
      </c>
      <c r="CC280" s="47">
        <f>IFERROR(PIMExport!CC278*1,IFERROR(SUBSTITUTE(PIMExport!CC278,".",",")*1,PIMExport!CC278))</f>
        <v>0</v>
      </c>
      <c r="CD280" s="47">
        <f>IFERROR(PIMExport!CD278*1,IFERROR(SUBSTITUTE(PIMExport!CD278,".",",")*1,PIMExport!CD278))</f>
        <v>0</v>
      </c>
      <c r="CE280" s="47">
        <f>IFERROR(PIMExport!CE278*1,IFERROR(SUBSTITUTE(PIMExport!CE278,".",",")*1,PIMExport!CE278))</f>
        <v>0</v>
      </c>
      <c r="CF280" s="47">
        <f>IFERROR(PIMExport!CF278*1,IFERROR(SUBSTITUTE(PIMExport!CF278,".",",")*1,PIMExport!CF278))</f>
        <v>0</v>
      </c>
      <c r="CG280" s="47">
        <f>IFERROR(PIMExport!CG278*1,IFERROR(SUBSTITUTE(PIMExport!CG278,".",",")*1,PIMExport!CG278))</f>
        <v>0</v>
      </c>
      <c r="CH280" s="47">
        <f>IFERROR(PIMExport!CH278*1,IFERROR(SUBSTITUTE(PIMExport!CH278,".",",")*1,PIMExport!CH278))</f>
        <v>0</v>
      </c>
      <c r="CI280" s="47">
        <f>IFERROR(PIMExport!CI278*1,IFERROR(SUBSTITUTE(PIMExport!CI278,".",",")*1,PIMExport!CI278))</f>
        <v>0</v>
      </c>
      <c r="CJ280" s="47">
        <f>IFERROR(PIMExport!CJ278*1,IFERROR(SUBSTITUTE(PIMExport!CJ278,".",",")*1,PIMExport!CJ278))</f>
        <v>0</v>
      </c>
      <c r="CK280" s="47">
        <f>IFERROR(PIMExport!CK278*1,IFERROR(SUBSTITUTE(PIMExport!CK278,".",",")*1,PIMExport!CK278))</f>
        <v>0</v>
      </c>
      <c r="CL280" s="47">
        <f>IFERROR(PIMExport!CL278*1,IFERROR(SUBSTITUTE(PIMExport!CL278,".",",")*1,PIMExport!CL278))</f>
        <v>0</v>
      </c>
      <c r="CM280" s="47">
        <f>IFERROR(PIMExport!CM278*1,IFERROR(SUBSTITUTE(PIMExport!CM278,".",",")*1,PIMExport!CM278))</f>
        <v>0</v>
      </c>
      <c r="CN280" s="47">
        <f>IFERROR(PIMExport!CN278*1,IFERROR(SUBSTITUTE(PIMExport!CN278,".",",")*1,PIMExport!CN278))</f>
        <v>0</v>
      </c>
      <c r="CO280" s="47">
        <f>IFERROR(PIMExport!CO278*1,IFERROR(SUBSTITUTE(PIMExport!CO278,".",",")*1,PIMExport!CO278))</f>
        <v>0</v>
      </c>
      <c r="CP280" s="47">
        <f>IFERROR(PIMExport!CP278*1,IFERROR(SUBSTITUTE(PIMExport!CP278,".",",")*1,PIMExport!CP278))</f>
        <v>0</v>
      </c>
      <c r="CQ280" s="47">
        <f>IFERROR(PIMExport!CQ278*1,IFERROR(SUBSTITUTE(PIMExport!CQ278,".",",")*1,PIMExport!CQ278))</f>
        <v>0</v>
      </c>
      <c r="CR280" s="47">
        <f>IFERROR(PIMExport!CR278*1,IFERROR(SUBSTITUTE(PIMExport!CR278,".",",")*1,PIMExport!CR278))</f>
        <v>0</v>
      </c>
      <c r="CS280" s="47">
        <f>IFERROR(PIMExport!CS278*1,IFERROR(SUBSTITUTE(PIMExport!CS278,".",",")*1,PIMExport!CS278))</f>
        <v>0</v>
      </c>
      <c r="CT280" s="47">
        <f>IFERROR(PIMExport!CT278*1,IFERROR(SUBSTITUTE(PIMExport!CT278,".",",")*1,PIMExport!CT278))</f>
        <v>0</v>
      </c>
      <c r="CU280" s="47">
        <f>IFERROR(PIMExport!CU278*1,IFERROR(SUBSTITUTE(PIMExport!CU278,".",",")*1,PIMExport!CU278))</f>
        <v>105</v>
      </c>
      <c r="CV280" s="47">
        <f>IFERROR(PIMExport!CV278*1,IFERROR(SUBSTITUTE(PIMExport!CV278,".",",")*1,PIMExport!CV278))</f>
        <v>0</v>
      </c>
      <c r="CW280" s="47">
        <f>IFERROR(PIMExport!CW278*1,IFERROR(SUBSTITUTE(PIMExport!CW278,".",",")*1,PIMExport!CW278))</f>
        <v>0</v>
      </c>
      <c r="CX280" s="47">
        <f>IFERROR(PIMExport!CX278*1,IFERROR(SUBSTITUTE(PIMExport!CX278,".",",")*1,PIMExport!CX278))</f>
        <v>0</v>
      </c>
      <c r="CY280" s="47">
        <f>IFERROR(PIMExport!CY278*1,IFERROR(SUBSTITUTE(PIMExport!CY278,".",",")*1,PIMExport!CY278))</f>
        <v>0</v>
      </c>
      <c r="CZ280" s="47">
        <f>IFERROR(PIMExport!CZ278*1,IFERROR(SUBSTITUTE(PIMExport!CZ278,".",",")*1,PIMExport!CZ278))</f>
        <v>0</v>
      </c>
      <c r="DA280" s="47">
        <f>IFERROR(PIMExport!DA278*1,IFERROR(SUBSTITUTE(PIMExport!DA278,".",",")*1,PIMExport!DA278))</f>
        <v>200</v>
      </c>
      <c r="DB280" s="47">
        <f>IFERROR(PIMExport!DB278*1,IFERROR(SUBSTITUTE(PIMExport!DB278,".",",")*1,PIMExport!DB278))</f>
        <v>0</v>
      </c>
      <c r="DC280" s="47">
        <f>IFERROR(PIMExport!DC278*1,IFERROR(SUBSTITUTE(PIMExport!DC278,".",",")*1,PIMExport!DC278))</f>
        <v>0</v>
      </c>
      <c r="DD280" s="47">
        <f>IFERROR(PIMExport!DD278*1,IFERROR(SUBSTITUTE(PIMExport!DD278,".",",")*1,PIMExport!DD278))</f>
        <v>0</v>
      </c>
      <c r="DE280" s="47">
        <f>IFERROR(PIMExport!DE278*1,IFERROR(SUBSTITUTE(PIMExport!DE278,".",",")*1,PIMExport!DE278))</f>
        <v>0</v>
      </c>
      <c r="DF280" s="47">
        <f>IFERROR(PIMExport!DF278*1,IFERROR(SUBSTITUTE(PIMExport!DF278,".",",")*1,PIMExport!DF278))</f>
        <v>0</v>
      </c>
      <c r="DG280" s="47">
        <f>IFERROR(PIMExport!DG278*1,IFERROR(SUBSTITUTE(PIMExport!DG278,".",",")*1,PIMExport!DG278))</f>
        <v>0</v>
      </c>
      <c r="DH280" s="47" t="str">
        <f>IFERROR(PIMExport!DH278*1,IFERROR(SUBSTITUTE(PIMExport!DH278,".",",")*1,PIMExport!DH278))</f>
        <v>No Preference</v>
      </c>
      <c r="DI280" s="47" t="str">
        <f>IFERROR(PIMExport!DI278*1,IFERROR(SUBSTITUTE(PIMExport!DI278,".",",")*1,PIMExport!DI278))</f>
        <v>22-STD SM5-HP</v>
      </c>
      <c r="DJ280" s="47" t="str">
        <f>IFERROR(PIMExport!DJ278*1,IFERROR(SUBSTITUTE(PIMExport!DJ278,".",",")*1,PIMExport!DJ278))</f>
        <v>58 x 55 mm</v>
      </c>
      <c r="DK280" s="47">
        <f>IFERROR(PIMExport!DK278*1,IFERROR(SUBSTITUTE(PIMExport!DK278,".",",")*1,PIMExport!DK278))</f>
        <v>0</v>
      </c>
      <c r="DL280" s="47">
        <f>IFERROR(PIMExport!DL278*1,IFERROR(SUBSTITUTE(PIMExport!DL278,".",",")*1,PIMExport!DL278))</f>
        <v>184</v>
      </c>
      <c r="DM280" s="47">
        <f>IFERROR(PIMExport!DM278*1,IFERROR(SUBSTITUTE(PIMExport!DM278,".",",")*1,PIMExport!DM278))</f>
        <v>7260</v>
      </c>
      <c r="DN280" s="47">
        <f>IFERROR(PIMExport!DN278*1,IFERROR(SUBSTITUTE(PIMExport!DN278,".",",")*1,PIMExport!DN278))</f>
        <v>0</v>
      </c>
      <c r="DO280" s="47">
        <f>IFERROR(PIMExport!DO278*1,IFERROR(SUBSTITUTE(PIMExport!DO278,".",",")*1,PIMExport!DO278))</f>
        <v>0</v>
      </c>
    </row>
    <row r="281" spans="1:119">
      <c r="A281" s="47" t="str">
        <f>IFERROR(PIMExport!A279*1,IFERROR(SUBSTITUTE(PIMExport!A279,".",",")*1,PIMExport!A279))</f>
        <v>MG06B105Z200</v>
      </c>
      <c r="B281" s="47" t="str">
        <f>IFERROR(PIMExport!B279*1,IFERROR(SUBSTITUTE(PIMExport!B279,".",",")*1,PIMExport!B279))</f>
        <v>Belt</v>
      </c>
      <c r="C281" s="47" t="str">
        <f>IFERROR(PIMExport!C279*1,IFERROR(SUBSTITUTE(PIMExport!C279,".",",")*1,PIMExport!C279))</f>
        <v>Prism Guide</v>
      </c>
      <c r="D281" s="47">
        <f>IFERROR(PIMExport!D279*1,IFERROR(SUBSTITUTE(PIMExport!D279,".",",")*1,PIMExport!D279))</f>
        <v>6800</v>
      </c>
      <c r="E281" s="47">
        <f>IFERROR(PIMExport!E279*1,IFERROR(SUBSTITUTE(PIMExport!E279,".",",")*1,PIMExport!E279))</f>
        <v>1.1000000000000001</v>
      </c>
      <c r="F281" s="47">
        <f>IFERROR(PIMExport!F279*1,IFERROR(SUBSTITUTE(PIMExport!F279,".",",")*1,PIMExport!F279))</f>
        <v>0</v>
      </c>
      <c r="G281" s="47">
        <f>IFERROR(PIMExport!G279*1,IFERROR(SUBSTITUTE(PIMExport!G279,".",",")*1,PIMExport!G279))</f>
        <v>4.0999999999999996</v>
      </c>
      <c r="H281" s="47">
        <f>IFERROR(PIMExport!H279*1,IFERROR(SUBSTITUTE(PIMExport!H279,".",",")*1,PIMExport!H279))</f>
        <v>0.41</v>
      </c>
      <c r="I281" s="47">
        <f>IFERROR(PIMExport!I279*1,IFERROR(SUBSTITUTE(PIMExport!I279,".",",")*1,PIMExport!I279))</f>
        <v>200</v>
      </c>
      <c r="J281" s="47">
        <f>IFERROR(PIMExport!J279*1,IFERROR(SUBSTITUTE(PIMExport!J279,".",",")*1,PIMExport!J279))</f>
        <v>44</v>
      </c>
      <c r="K281" s="47">
        <f>IFERROR(PIMExport!K279*1,IFERROR(SUBSTITUTE(PIMExport!K279,".",",")*1,PIMExport!K279))</f>
        <v>41.5</v>
      </c>
      <c r="L281" s="47">
        <f>IFERROR(PIMExport!L279*1,IFERROR(SUBSTITUTE(PIMExport!L279,".",",")*1,PIMExport!L279))</f>
        <v>3.8999999999999999E-5</v>
      </c>
      <c r="M281" s="47">
        <f>IFERROR(PIMExport!M279*1,IFERROR(SUBSTITUTE(PIMExport!M279,".",",")*1,PIMExport!M279))</f>
        <v>0.9</v>
      </c>
      <c r="N281" s="47">
        <f>IFERROR(PIMExport!N279*1,IFERROR(SUBSTITUTE(PIMExport!N279,".",",")*1,PIMExport!N279))</f>
        <v>99999</v>
      </c>
      <c r="O281" s="47">
        <f>IFERROR(PIMExport!O279*1,IFERROR(SUBSTITUTE(PIMExport!O279,".",",")*1,PIMExport!O279))</f>
        <v>99999</v>
      </c>
      <c r="P281" s="47">
        <f>IFERROR(PIMExport!P279*1,IFERROR(SUBSTITUTE(PIMExport!P279,".",",")*1,PIMExport!P279))</f>
        <v>150</v>
      </c>
      <c r="Q281" s="47">
        <f>IFERROR(PIMExport!Q279*1,IFERROR(SUBSTITUTE(PIMExport!Q279,".",",")*1,PIMExport!Q279))</f>
        <v>2.1</v>
      </c>
      <c r="R281" s="47">
        <f>IFERROR(PIMExport!R279*1,IFERROR(SUBSTITUTE(PIMExport!R279,".",",")*1,PIMExport!R279))</f>
        <v>2.1</v>
      </c>
      <c r="S281" s="47">
        <f>IFERROR(PIMExport!S279*1,IFERROR(SUBSTITUTE(PIMExport!S279,".",",")*1,PIMExport!S279))</f>
        <v>2.1</v>
      </c>
      <c r="T281" s="47">
        <f>IFERROR(PIMExport!T279*1,IFERROR(SUBSTITUTE(PIMExport!T279,".",",")*1,PIMExport!T279))</f>
        <v>35</v>
      </c>
      <c r="U281" s="47">
        <f>IFERROR(PIMExport!U279*1,IFERROR(SUBSTITUTE(PIMExport!U279,".",",")*1,PIMExport!U279))</f>
        <v>0.21213000000000001</v>
      </c>
      <c r="V281" s="47">
        <f>IFERROR(PIMExport!V279*1,IFERROR(SUBSTITUTE(PIMExport!V279,".",",")*1,PIMExport!V279))</f>
        <v>0</v>
      </c>
      <c r="W281" s="47">
        <f>IFERROR(PIMExport!W279*1,IFERROR(SUBSTITUTE(PIMExport!W279,".",",")*1,PIMExport!W279))</f>
        <v>2.5</v>
      </c>
      <c r="X281" s="47">
        <f>IFERROR(PIMExport!X279*1,IFERROR(SUBSTITUTE(PIMExport!X279,".",",")*1,PIMExport!X279))</f>
        <v>0</v>
      </c>
      <c r="Y281" s="47">
        <f>IFERROR(PIMExport!Y279*1,IFERROR(SUBSTITUTE(PIMExport!Y279,".",",")*1,PIMExport!Y279))</f>
        <v>400</v>
      </c>
      <c r="Z281" s="47">
        <f>IFERROR(PIMExport!Z279*1,IFERROR(SUBSTITUTE(PIMExport!Z279,".",",")*1,PIMExport!Z279))</f>
        <v>200</v>
      </c>
      <c r="AA281" s="47">
        <f>IFERROR(PIMExport!AA279*1,IFERROR(SUBSTITUTE(PIMExport!AA279,".",",")*1,PIMExport!AA279))</f>
        <v>0</v>
      </c>
      <c r="AB281" s="47">
        <f>IFERROR(PIMExport!AB279*1,IFERROR(SUBSTITUTE(PIMExport!AB279,".",",")*1,PIMExport!AB279))</f>
        <v>0</v>
      </c>
      <c r="AC281" s="47">
        <f>IFERROR(PIMExport!AC279*1,IFERROR(SUBSTITUTE(PIMExport!AC279,".",",")*1,PIMExport!AC279))</f>
        <v>0</v>
      </c>
      <c r="AD281" s="47">
        <f>IFERROR(PIMExport!AD279*1,IFERROR(SUBSTITUTE(PIMExport!AD279,".",",")*1,PIMExport!AD279))</f>
        <v>0</v>
      </c>
      <c r="AE281" s="47">
        <f>IFERROR(PIMExport!AE279*1,IFERROR(SUBSTITUTE(PIMExport!AE279,".",",")*1,PIMExport!AE279))</f>
        <v>300</v>
      </c>
      <c r="AF281" s="47">
        <f>IFERROR(PIMExport!AF279*1,IFERROR(SUBSTITUTE(PIMExport!AF279,".",",")*1,PIMExport!AF279))</f>
        <v>300</v>
      </c>
      <c r="AG281" s="47">
        <f>IFERROR(PIMExport!AG279*1,IFERROR(SUBSTITUTE(PIMExport!AG279,".",",")*1,PIMExport!AG279))</f>
        <v>9</v>
      </c>
      <c r="AH281" s="47">
        <f>IFERROR(PIMExport!AH279*1,IFERROR(SUBSTITUTE(PIMExport!AH279,".",",")*1,PIMExport!AH279))</f>
        <v>0</v>
      </c>
      <c r="AI281" s="47">
        <f>IFERROR(PIMExport!AI279*1,IFERROR(SUBSTITUTE(PIMExport!AI279,".",",")*1,PIMExport!AI279))</f>
        <v>0</v>
      </c>
      <c r="AJ281" s="47">
        <f>IFERROR(PIMExport!AJ279*1,IFERROR(SUBSTITUTE(PIMExport!AJ279,".",",")*1,PIMExport!AJ279))</f>
        <v>0.3</v>
      </c>
      <c r="AK281" s="47">
        <f>IFERROR(PIMExport!AK279*1,IFERROR(SUBSTITUTE(PIMExport!AK279,".",",")*1,PIMExport!AK279))</f>
        <v>0.3</v>
      </c>
      <c r="AL281" s="47">
        <f>IFERROR(PIMExport!AL279*1,IFERROR(SUBSTITUTE(PIMExport!AL279,".",",")*1,PIMExport!AL279))</f>
        <v>4.99</v>
      </c>
      <c r="AM281" s="47">
        <f>IFERROR(PIMExport!AM279*1,IFERROR(SUBSTITUTE(PIMExport!AM279,".",",")*1,PIMExport!AM279))</f>
        <v>40</v>
      </c>
      <c r="AN281" s="47">
        <f>IFERROR(PIMExport!AN279*1,IFERROR(SUBSTITUTE(PIMExport!AN279,".",",")*1,PIMExport!AN279))</f>
        <v>2</v>
      </c>
      <c r="AO281" s="47">
        <f>IFERROR(PIMExport!AO279*1,IFERROR(SUBSTITUTE(PIMExport!AO279,".",",")*1,PIMExport!AO279))</f>
        <v>4700</v>
      </c>
      <c r="AP281" s="47">
        <f>IFERROR(PIMExport!AP279*1,IFERROR(SUBSTITUTE(PIMExport!AP279,".",",")*1,PIMExport!AP279))</f>
        <v>0</v>
      </c>
      <c r="AQ281" s="47">
        <f>IFERROR(PIMExport!AQ279*1,IFERROR(SUBSTITUTE(PIMExport!AQ279,".",",")*1,PIMExport!AQ279))</f>
        <v>0</v>
      </c>
      <c r="AR281" s="47">
        <f>IFERROR(PIMExport!AR279*1,IFERROR(SUBSTITUTE(PIMExport!AR279,".",",")*1,PIMExport!AR279))</f>
        <v>0</v>
      </c>
      <c r="AS281" s="47">
        <f>IFERROR(PIMExport!AS279*1,IFERROR(SUBSTITUTE(PIMExport!AS279,".",",")*1,PIMExport!AS279))</f>
        <v>0</v>
      </c>
      <c r="AT281" s="47">
        <f>IFERROR(PIMExport!AT279*1,IFERROR(SUBSTITUTE(PIMExport!AT279,".",",")*1,PIMExport!AT279))</f>
        <v>0</v>
      </c>
      <c r="AU281" s="47">
        <f>IFERROR(PIMExport!AU279*1,IFERROR(SUBSTITUTE(PIMExport!AU279,".",",")*1,PIMExport!AU279))</f>
        <v>0</v>
      </c>
      <c r="AV281" s="47">
        <f>IFERROR(PIMExport!AV279*1,IFERROR(SUBSTITUTE(PIMExport!AV279,".",",")*1,PIMExport!AV279))</f>
        <v>0</v>
      </c>
      <c r="AW281" s="47">
        <f>IFERROR(PIMExport!AW279*1,IFERROR(SUBSTITUTE(PIMExport!AW279,".",",")*1,PIMExport!AW279))</f>
        <v>0</v>
      </c>
      <c r="AX281" s="47">
        <f>IFERROR(PIMExport!AX279*1,IFERROR(SUBSTITUTE(PIMExport!AX279,".",",")*1,PIMExport!AX279))</f>
        <v>400</v>
      </c>
      <c r="AY281" s="47">
        <f>IFERROR(PIMExport!AY279*1,IFERROR(SUBSTITUTE(PIMExport!AY279,".",",")*1,PIMExport!AY279))</f>
        <v>0.09</v>
      </c>
      <c r="AZ281" s="47">
        <f>IFERROR(PIMExport!AZ279*1,IFERROR(SUBSTITUTE(PIMExport!AZ279,".",",")*1,PIMExport!AZ279))</f>
        <v>4360</v>
      </c>
      <c r="BA281" s="47">
        <f>IFERROR(PIMExport!BA279*1,IFERROR(SUBSTITUTE(PIMExport!BA279,".",",")*1,PIMExport!BA279))</f>
        <v>2250</v>
      </c>
      <c r="BB281" s="47">
        <f>IFERROR(PIMExport!BB279*1,IFERROR(SUBSTITUTE(PIMExport!BB279,".",",")*1,PIMExport!BB279))</f>
        <v>33.42</v>
      </c>
      <c r="BC281" s="47">
        <f>IFERROR(PIMExport!BC279*1,IFERROR(SUBSTITUTE(PIMExport!BC279,".",",")*1,PIMExport!BC279))</f>
        <v>33.42</v>
      </c>
      <c r="BD281" s="47">
        <f>IFERROR(PIMExport!BD279*1,IFERROR(SUBSTITUTE(PIMExport!BD279,".",",")*1,PIMExport!BD279))</f>
        <v>50</v>
      </c>
      <c r="BE281" s="47">
        <f>IFERROR(PIMExport!BE279*1,IFERROR(SUBSTITUTE(PIMExport!BE279,".",",")*1,PIMExport!BE279))</f>
        <v>25</v>
      </c>
      <c r="BF281" s="47">
        <f>IFERROR(PIMExport!BF279*1,IFERROR(SUBSTITUTE(PIMExport!BF279,".",",")*1,PIMExport!BF279))</f>
        <v>53</v>
      </c>
      <c r="BG281" s="47">
        <f>IFERROR(PIMExport!BG279*1,IFERROR(SUBSTITUTE(PIMExport!BG279,".",",")*1,PIMExport!BG279))</f>
        <v>260</v>
      </c>
      <c r="BH281" s="47">
        <f>IFERROR(PIMExport!BH279*1,IFERROR(SUBSTITUTE(PIMExport!BH279,".",",")*1,PIMExport!BH279))</f>
        <v>0</v>
      </c>
      <c r="BI281" s="47">
        <f>IFERROR(PIMExport!BI279*1,IFERROR(SUBSTITUTE(PIMExport!BI279,".",",")*1,PIMExport!BI279))</f>
        <v>0</v>
      </c>
      <c r="BJ281" s="47">
        <f>IFERROR(PIMExport!BJ279*1,IFERROR(SUBSTITUTE(PIMExport!BJ279,".",",")*1,PIMExport!BJ279))</f>
        <v>0</v>
      </c>
      <c r="BK281" s="47">
        <f>IFERROR(PIMExport!BK279*1,IFERROR(SUBSTITUTE(PIMExport!BK279,".",",")*1,PIMExport!BK279))</f>
        <v>0</v>
      </c>
      <c r="BL281" s="47">
        <f>IFERROR(PIMExport!BL279*1,IFERROR(SUBSTITUTE(PIMExport!BL279,".",",")*1,PIMExport!BL279))</f>
        <v>0</v>
      </c>
      <c r="BM281" s="47">
        <f>IFERROR(PIMExport!BM279*1,IFERROR(SUBSTITUTE(PIMExport!BM279,".",",")*1,PIMExport!BM279))</f>
        <v>0</v>
      </c>
      <c r="BN281" s="47">
        <f>IFERROR(PIMExport!BN279*1,IFERROR(SUBSTITUTE(PIMExport!BN279,".",",")*1,PIMExport!BN279))</f>
        <v>0</v>
      </c>
      <c r="BO281" s="47">
        <f>IFERROR(PIMExport!BO279*1,IFERROR(SUBSTITUTE(PIMExport!BO279,".",",")*1,PIMExport!BO279))</f>
        <v>0</v>
      </c>
      <c r="BP281" s="47">
        <f>IFERROR(PIMExport!BP279*1,IFERROR(SUBSTITUTE(PIMExport!BP279,".",",")*1,PIMExport!BP279))</f>
        <v>0</v>
      </c>
      <c r="BQ281" s="47">
        <f>IFERROR(PIMExport!BQ279*1,IFERROR(SUBSTITUTE(PIMExport!BQ279,".",",")*1,PIMExport!BQ279))</f>
        <v>0</v>
      </c>
      <c r="BR281" s="47">
        <f>IFERROR(PIMExport!BR279*1,IFERROR(SUBSTITUTE(PIMExport!BR279,".",",")*1,PIMExport!BR279))</f>
        <v>0</v>
      </c>
      <c r="BS281" s="47">
        <f>IFERROR(PIMExport!BS279*1,IFERROR(SUBSTITUTE(PIMExport!BS279,".",",")*1,PIMExport!BS279))</f>
        <v>0</v>
      </c>
      <c r="BT281" s="47">
        <f>IFERROR(PIMExport!BT279*1,IFERROR(SUBSTITUTE(PIMExport!BT279,".",",")*1,PIMExport!BT279))</f>
        <v>0</v>
      </c>
      <c r="BU281" s="47">
        <f>IFERROR(PIMExport!BU279*1,IFERROR(SUBSTITUTE(PIMExport!BU279,".",",")*1,PIMExport!BU279))</f>
        <v>0</v>
      </c>
      <c r="BV281" s="47">
        <f>IFERROR(PIMExport!BV279*1,IFERROR(SUBSTITUTE(PIMExport!BV279,".",",")*1,PIMExport!BV279))</f>
        <v>0</v>
      </c>
      <c r="BW281" s="47">
        <f>IFERROR(PIMExport!BW279*1,IFERROR(SUBSTITUTE(PIMExport!BW279,".",",")*1,PIMExport!BW279))</f>
        <v>0</v>
      </c>
      <c r="BX281" s="47">
        <f>IFERROR(PIMExport!BX279*1,IFERROR(SUBSTITUTE(PIMExport!BX279,".",",")*1,PIMExport!BX279))</f>
        <v>0</v>
      </c>
      <c r="BY281" s="47">
        <f>IFERROR(PIMExport!BY279*1,IFERROR(SUBSTITUTE(PIMExport!BY279,".",",")*1,PIMExport!BY279))</f>
        <v>0</v>
      </c>
      <c r="BZ281" s="47">
        <f>IFERROR(PIMExport!BZ279*1,IFERROR(SUBSTITUTE(PIMExport!BZ279,".",",")*1,PIMExport!BZ279))</f>
        <v>0</v>
      </c>
      <c r="CA281" s="47">
        <f>IFERROR(PIMExport!CA279*1,IFERROR(SUBSTITUTE(PIMExport!CA279,".",",")*1,PIMExport!CA279))</f>
        <v>0</v>
      </c>
      <c r="CB281" s="47">
        <f>IFERROR(PIMExport!CB279*1,IFERROR(SUBSTITUTE(PIMExport!CB279,".",",")*1,PIMExport!CB279))</f>
        <v>0</v>
      </c>
      <c r="CC281" s="47">
        <f>IFERROR(PIMExport!CC279*1,IFERROR(SUBSTITUTE(PIMExport!CC279,".",",")*1,PIMExport!CC279))</f>
        <v>0</v>
      </c>
      <c r="CD281" s="47">
        <f>IFERROR(PIMExport!CD279*1,IFERROR(SUBSTITUTE(PIMExport!CD279,".",",")*1,PIMExport!CD279))</f>
        <v>0</v>
      </c>
      <c r="CE281" s="47">
        <f>IFERROR(PIMExport!CE279*1,IFERROR(SUBSTITUTE(PIMExport!CE279,".",",")*1,PIMExport!CE279))</f>
        <v>0</v>
      </c>
      <c r="CF281" s="47">
        <f>IFERROR(PIMExport!CF279*1,IFERROR(SUBSTITUTE(PIMExport!CF279,".",",")*1,PIMExport!CF279))</f>
        <v>0</v>
      </c>
      <c r="CG281" s="47">
        <f>IFERROR(PIMExport!CG279*1,IFERROR(SUBSTITUTE(PIMExport!CG279,".",",")*1,PIMExport!CG279))</f>
        <v>0</v>
      </c>
      <c r="CH281" s="47">
        <f>IFERROR(PIMExport!CH279*1,IFERROR(SUBSTITUTE(PIMExport!CH279,".",",")*1,PIMExport!CH279))</f>
        <v>0</v>
      </c>
      <c r="CI281" s="47">
        <f>IFERROR(PIMExport!CI279*1,IFERROR(SUBSTITUTE(PIMExport!CI279,".",",")*1,PIMExport!CI279))</f>
        <v>0</v>
      </c>
      <c r="CJ281" s="47">
        <f>IFERROR(PIMExport!CJ279*1,IFERROR(SUBSTITUTE(PIMExport!CJ279,".",",")*1,PIMExport!CJ279))</f>
        <v>0</v>
      </c>
      <c r="CK281" s="47">
        <f>IFERROR(PIMExport!CK279*1,IFERROR(SUBSTITUTE(PIMExport!CK279,".",",")*1,PIMExport!CK279))</f>
        <v>0</v>
      </c>
      <c r="CL281" s="47">
        <f>IFERROR(PIMExport!CL279*1,IFERROR(SUBSTITUTE(PIMExport!CL279,".",",")*1,PIMExport!CL279))</f>
        <v>0</v>
      </c>
      <c r="CM281" s="47">
        <f>IFERROR(PIMExport!CM279*1,IFERROR(SUBSTITUTE(PIMExport!CM279,".",",")*1,PIMExport!CM279))</f>
        <v>0</v>
      </c>
      <c r="CN281" s="47">
        <f>IFERROR(PIMExport!CN279*1,IFERROR(SUBSTITUTE(PIMExport!CN279,".",",")*1,PIMExport!CN279))</f>
        <v>0</v>
      </c>
      <c r="CO281" s="47">
        <f>IFERROR(PIMExport!CO279*1,IFERROR(SUBSTITUTE(PIMExport!CO279,".",",")*1,PIMExport!CO279))</f>
        <v>0</v>
      </c>
      <c r="CP281" s="47">
        <f>IFERROR(PIMExport!CP279*1,IFERROR(SUBSTITUTE(PIMExport!CP279,".",",")*1,PIMExport!CP279))</f>
        <v>0</v>
      </c>
      <c r="CQ281" s="47">
        <f>IFERROR(PIMExport!CQ279*1,IFERROR(SUBSTITUTE(PIMExport!CQ279,".",",")*1,PIMExport!CQ279))</f>
        <v>0</v>
      </c>
      <c r="CR281" s="47">
        <f>IFERROR(PIMExport!CR279*1,IFERROR(SUBSTITUTE(PIMExport!CR279,".",",")*1,PIMExport!CR279))</f>
        <v>0</v>
      </c>
      <c r="CS281" s="47">
        <f>IFERROR(PIMExport!CS279*1,IFERROR(SUBSTITUTE(PIMExport!CS279,".",",")*1,PIMExport!CS279))</f>
        <v>0</v>
      </c>
      <c r="CT281" s="47">
        <f>IFERROR(PIMExport!CT279*1,IFERROR(SUBSTITUTE(PIMExport!CT279,".",",")*1,PIMExport!CT279))</f>
        <v>0</v>
      </c>
      <c r="CU281" s="47">
        <f>IFERROR(PIMExport!CU279*1,IFERROR(SUBSTITUTE(PIMExport!CU279,".",",")*1,PIMExport!CU279))</f>
        <v>105</v>
      </c>
      <c r="CV281" s="47">
        <f>IFERROR(PIMExport!CV279*1,IFERROR(SUBSTITUTE(PIMExport!CV279,".",",")*1,PIMExport!CV279))</f>
        <v>0</v>
      </c>
      <c r="CW281" s="47">
        <f>IFERROR(PIMExport!CW279*1,IFERROR(SUBSTITUTE(PIMExport!CW279,".",",")*1,PIMExport!CW279))</f>
        <v>0</v>
      </c>
      <c r="CX281" s="47">
        <f>IFERROR(PIMExport!CX279*1,IFERROR(SUBSTITUTE(PIMExport!CX279,".",",")*1,PIMExport!CX279))</f>
        <v>0</v>
      </c>
      <c r="CY281" s="47">
        <f>IFERROR(PIMExport!CY279*1,IFERROR(SUBSTITUTE(PIMExport!CY279,".",",")*1,PIMExport!CY279))</f>
        <v>0</v>
      </c>
      <c r="CZ281" s="47">
        <f>IFERROR(PIMExport!CZ279*1,IFERROR(SUBSTITUTE(PIMExport!CZ279,".",",")*1,PIMExport!CZ279))</f>
        <v>0</v>
      </c>
      <c r="DA281" s="47">
        <f>IFERROR(PIMExport!DA279*1,IFERROR(SUBSTITUTE(PIMExport!DA279,".",",")*1,PIMExport!DA279))</f>
        <v>200</v>
      </c>
      <c r="DB281" s="47">
        <f>IFERROR(PIMExport!DB279*1,IFERROR(SUBSTITUTE(PIMExport!DB279,".",",")*1,PIMExport!DB279))</f>
        <v>0</v>
      </c>
      <c r="DC281" s="47">
        <f>IFERROR(PIMExport!DC279*1,IFERROR(SUBSTITUTE(PIMExport!DC279,".",",")*1,PIMExport!DC279))</f>
        <v>0</v>
      </c>
      <c r="DD281" s="47">
        <f>IFERROR(PIMExport!DD279*1,IFERROR(SUBSTITUTE(PIMExport!DD279,".",",")*1,PIMExport!DD279))</f>
        <v>0</v>
      </c>
      <c r="DE281" s="47">
        <f>IFERROR(PIMExport!DE279*1,IFERROR(SUBSTITUTE(PIMExport!DE279,".",",")*1,PIMExport!DE279))</f>
        <v>0</v>
      </c>
      <c r="DF281" s="47">
        <f>IFERROR(PIMExport!DF279*1,IFERROR(SUBSTITUTE(PIMExport!DF279,".",",")*1,PIMExport!DF279))</f>
        <v>0</v>
      </c>
      <c r="DG281" s="47">
        <f>IFERROR(PIMExport!DG279*1,IFERROR(SUBSTITUTE(PIMExport!DG279,".",",")*1,PIMExport!DG279))</f>
        <v>0</v>
      </c>
      <c r="DH281" s="47" t="str">
        <f>IFERROR(PIMExport!DH279*1,IFERROR(SUBSTITUTE(PIMExport!DH279,".",",")*1,PIMExport!DH279))</f>
        <v>No Preference</v>
      </c>
      <c r="DI281" s="47" t="str">
        <f>IFERROR(PIMExport!DI279*1,IFERROR(SUBSTITUTE(PIMExport!DI279,".",",")*1,PIMExport!DI279))</f>
        <v>22-STD SM5-HP</v>
      </c>
      <c r="DJ281" s="47" t="str">
        <f>IFERROR(PIMExport!DJ279*1,IFERROR(SUBSTITUTE(PIMExport!DJ279,".",",")*1,PIMExport!DJ279))</f>
        <v>58 x 55 mm</v>
      </c>
      <c r="DK281" s="47">
        <f>IFERROR(PIMExport!DK279*1,IFERROR(SUBSTITUTE(PIMExport!DK279,".",",")*1,PIMExport!DK279))</f>
        <v>0</v>
      </c>
      <c r="DL281" s="47">
        <f>IFERROR(PIMExport!DL279*1,IFERROR(SUBSTITUTE(PIMExport!DL279,".",",")*1,PIMExport!DL279))</f>
        <v>384</v>
      </c>
      <c r="DM281" s="47">
        <f>IFERROR(PIMExport!DM279*1,IFERROR(SUBSTITUTE(PIMExport!DM279,".",",")*1,PIMExport!DM279))</f>
        <v>7260</v>
      </c>
      <c r="DN281" s="47">
        <f>IFERROR(PIMExport!DN279*1,IFERROR(SUBSTITUTE(PIMExport!DN279,".",",")*1,PIMExport!DN279))</f>
        <v>0</v>
      </c>
      <c r="DO281" s="47">
        <f>IFERROR(PIMExport!DO279*1,IFERROR(SUBSTITUTE(PIMExport!DO279,".",",")*1,PIMExport!DO279))</f>
        <v>0</v>
      </c>
    </row>
    <row r="282" spans="1:119">
      <c r="A282" s="47" t="str">
        <f>IFERROR(PIMExport!A280*1,IFERROR(SUBSTITUTE(PIMExport!A280,".",",")*1,PIMExport!A280))</f>
        <v>MG07B130N</v>
      </c>
      <c r="B282" s="47" t="str">
        <f>IFERROR(PIMExport!B280*1,IFERROR(SUBSTITUTE(PIMExport!B280,".",",")*1,PIMExport!B280))</f>
        <v>Belt</v>
      </c>
      <c r="C282" s="47" t="str">
        <f>IFERROR(PIMExport!C280*1,IFERROR(SUBSTITUTE(PIMExport!C280,".",",")*1,PIMExport!C280))</f>
        <v>Prism Guide</v>
      </c>
      <c r="D282" s="47">
        <f>IFERROR(PIMExport!D280*1,IFERROR(SUBSTITUTE(PIMExport!D280,".",",")*1,PIMExport!D280))</f>
        <v>12000</v>
      </c>
      <c r="E282" s="47">
        <f>IFERROR(PIMExport!E280*1,IFERROR(SUBSTITUTE(PIMExport!E280,".",",")*1,PIMExport!E280))</f>
        <v>1.5</v>
      </c>
      <c r="F282" s="47">
        <f>IFERROR(PIMExport!F280*1,IFERROR(SUBSTITUTE(PIMExport!F280,".",",")*1,PIMExport!F280))</f>
        <v>0</v>
      </c>
      <c r="G282" s="47">
        <f>IFERROR(PIMExport!G280*1,IFERROR(SUBSTITUTE(PIMExport!G280,".",",")*1,PIMExport!G280))</f>
        <v>6.3</v>
      </c>
      <c r="H282" s="47">
        <f>IFERROR(PIMExport!H280*1,IFERROR(SUBSTITUTE(PIMExport!H280,".",",")*1,PIMExport!H280))</f>
        <v>0.67</v>
      </c>
      <c r="I282" s="47">
        <f>IFERROR(PIMExport!I280*1,IFERROR(SUBSTITUTE(PIMExport!I280,".",",")*1,PIMExport!I280))</f>
        <v>114</v>
      </c>
      <c r="J282" s="47">
        <f>IFERROR(PIMExport!J280*1,IFERROR(SUBSTITUTE(PIMExport!J280,".",",")*1,PIMExport!J280))</f>
        <v>66</v>
      </c>
      <c r="K282" s="47">
        <f>IFERROR(PIMExport!K280*1,IFERROR(SUBSTITUTE(PIMExport!K280,".",",")*1,PIMExport!K280))</f>
        <v>55</v>
      </c>
      <c r="L282" s="47">
        <f>IFERROR(PIMExport!L280*1,IFERROR(SUBSTITUTE(PIMExport!L280,".",",")*1,PIMExport!L280))</f>
        <v>1.63E-4</v>
      </c>
      <c r="M282" s="47">
        <f>IFERROR(PIMExport!M280*1,IFERROR(SUBSTITUTE(PIMExport!M280,".",",")*1,PIMExport!M280))</f>
        <v>0.9</v>
      </c>
      <c r="N282" s="47">
        <f>IFERROR(PIMExport!N280*1,IFERROR(SUBSTITUTE(PIMExport!N280,".",",")*1,PIMExport!N280))</f>
        <v>99999</v>
      </c>
      <c r="O282" s="47">
        <f>IFERROR(PIMExport!O280*1,IFERROR(SUBSTITUTE(PIMExport!O280,".",",")*1,PIMExport!O280))</f>
        <v>99999</v>
      </c>
      <c r="P282" s="47">
        <f>IFERROR(PIMExport!P280*1,IFERROR(SUBSTITUTE(PIMExport!P280,".",",")*1,PIMExport!P280))</f>
        <v>150</v>
      </c>
      <c r="Q282" s="47">
        <f>IFERROR(PIMExport!Q280*1,IFERROR(SUBSTITUTE(PIMExport!Q280,".",",")*1,PIMExport!Q280))</f>
        <v>2.1</v>
      </c>
      <c r="R282" s="47">
        <f>IFERROR(PIMExport!R280*1,IFERROR(SUBSTITUTE(PIMExport!R280,".",",")*1,PIMExport!R280))</f>
        <v>2.1</v>
      </c>
      <c r="S282" s="47">
        <f>IFERROR(PIMExport!S280*1,IFERROR(SUBSTITUTE(PIMExport!S280,".",",")*1,PIMExport!S280))</f>
        <v>2.1</v>
      </c>
      <c r="T282" s="47">
        <f>IFERROR(PIMExport!T280*1,IFERROR(SUBSTITUTE(PIMExport!T280,".",",")*1,PIMExport!T280))</f>
        <v>40</v>
      </c>
      <c r="U282" s="47">
        <f>IFERROR(PIMExport!U280*1,IFERROR(SUBSTITUTE(PIMExport!U280,".",",")*1,PIMExport!U280))</f>
        <v>0.21213000000000001</v>
      </c>
      <c r="V282" s="47">
        <f>IFERROR(PIMExport!V280*1,IFERROR(SUBSTITUTE(PIMExport!V280,".",",")*1,PIMExport!V280))</f>
        <v>0</v>
      </c>
      <c r="W282" s="47">
        <f>IFERROR(PIMExport!W280*1,IFERROR(SUBSTITUTE(PIMExport!W280,".",",")*1,PIMExport!W280))</f>
        <v>2.5</v>
      </c>
      <c r="X282" s="47">
        <f>IFERROR(PIMExport!X280*1,IFERROR(SUBSTITUTE(PIMExport!X280,".",",")*1,PIMExport!X280))</f>
        <v>0</v>
      </c>
      <c r="Y282" s="47">
        <f>IFERROR(PIMExport!Y280*1,IFERROR(SUBSTITUTE(PIMExport!Y280,".",",")*1,PIMExport!Y280))</f>
        <v>900</v>
      </c>
      <c r="Z282" s="47">
        <f>IFERROR(PIMExport!Z280*1,IFERROR(SUBSTITUTE(PIMExport!Z280,".",",")*1,PIMExport!Z280))</f>
        <v>450</v>
      </c>
      <c r="AA282" s="47">
        <f>IFERROR(PIMExport!AA280*1,IFERROR(SUBSTITUTE(PIMExport!AA280,".",",")*1,PIMExport!AA280))</f>
        <v>0</v>
      </c>
      <c r="AB282" s="47">
        <f>IFERROR(PIMExport!AB280*1,IFERROR(SUBSTITUTE(PIMExport!AB280,".",",")*1,PIMExport!AB280))</f>
        <v>0</v>
      </c>
      <c r="AC282" s="47">
        <f>IFERROR(PIMExport!AC280*1,IFERROR(SUBSTITUTE(PIMExport!AC280,".",",")*1,PIMExport!AC280))</f>
        <v>0</v>
      </c>
      <c r="AD282" s="47">
        <f>IFERROR(PIMExport!AD280*1,IFERROR(SUBSTITUTE(PIMExport!AD280,".",",")*1,PIMExport!AD280))</f>
        <v>0</v>
      </c>
      <c r="AE282" s="47">
        <f>IFERROR(PIMExport!AE280*1,IFERROR(SUBSTITUTE(PIMExport!AE280,".",",")*1,PIMExport!AE280))</f>
        <v>1485</v>
      </c>
      <c r="AF282" s="47">
        <f>IFERROR(PIMExport!AF280*1,IFERROR(SUBSTITUTE(PIMExport!AF280,".",",")*1,PIMExport!AF280))</f>
        <v>1485</v>
      </c>
      <c r="AG282" s="47">
        <f>IFERROR(PIMExport!AG280*1,IFERROR(SUBSTITUTE(PIMExport!AG280,".",",")*1,PIMExport!AG280))</f>
        <v>49</v>
      </c>
      <c r="AH282" s="47">
        <f>IFERROR(PIMExport!AH280*1,IFERROR(SUBSTITUTE(PIMExport!AH280,".",",")*1,PIMExport!AH280))</f>
        <v>85</v>
      </c>
      <c r="AI282" s="47">
        <f>IFERROR(PIMExport!AI280*1,IFERROR(SUBSTITUTE(PIMExport!AI280,".",",")*1,PIMExport!AI280))</f>
        <v>85</v>
      </c>
      <c r="AJ282" s="47">
        <f>IFERROR(PIMExport!AJ280*1,IFERROR(SUBSTITUTE(PIMExport!AJ280,".",",")*1,PIMExport!AJ280))</f>
        <v>0</v>
      </c>
      <c r="AK282" s="47">
        <f>IFERROR(PIMExport!AK280*1,IFERROR(SUBSTITUTE(PIMExport!AK280,".",",")*1,PIMExport!AK280))</f>
        <v>0</v>
      </c>
      <c r="AL282" s="47">
        <f>IFERROR(PIMExport!AL280*1,IFERROR(SUBSTITUTE(PIMExport!AL280,".",",")*1,PIMExport!AL280))</f>
        <v>4.9800000000000004</v>
      </c>
      <c r="AM282" s="47">
        <f>IFERROR(PIMExport!AM280*1,IFERROR(SUBSTITUTE(PIMExport!AM280,".",",")*1,PIMExport!AM280))</f>
        <v>40</v>
      </c>
      <c r="AN282" s="47">
        <f>IFERROR(PIMExport!AN280*1,IFERROR(SUBSTITUTE(PIMExport!AN280,".",",")*1,PIMExport!AN280))</f>
        <v>1</v>
      </c>
      <c r="AO282" s="47">
        <f>IFERROR(PIMExport!AO280*1,IFERROR(SUBSTITUTE(PIMExport!AO280,".",",")*1,PIMExport!AO280))</f>
        <v>14300</v>
      </c>
      <c r="AP282" s="47">
        <f>IFERROR(PIMExport!AP280*1,IFERROR(SUBSTITUTE(PIMExport!AP280,".",",")*1,PIMExport!AP280))</f>
        <v>0</v>
      </c>
      <c r="AQ282" s="47">
        <f>IFERROR(PIMExport!AQ280*1,IFERROR(SUBSTITUTE(PIMExport!AQ280,".",",")*1,PIMExport!AQ280))</f>
        <v>0</v>
      </c>
      <c r="AR282" s="47">
        <f>IFERROR(PIMExport!AR280*1,IFERROR(SUBSTITUTE(PIMExport!AR280,".",",")*1,PIMExport!AR280))</f>
        <v>0</v>
      </c>
      <c r="AS282" s="47">
        <f>IFERROR(PIMExport!AS280*1,IFERROR(SUBSTITUTE(PIMExport!AS280,".",",")*1,PIMExport!AS280))</f>
        <v>0</v>
      </c>
      <c r="AT282" s="47">
        <f>IFERROR(PIMExport!AT280*1,IFERROR(SUBSTITUTE(PIMExport!AT280,".",",")*1,PIMExport!AT280))</f>
        <v>0</v>
      </c>
      <c r="AU282" s="47">
        <f>IFERROR(PIMExport!AU280*1,IFERROR(SUBSTITUTE(PIMExport!AU280,".",",")*1,PIMExport!AU280))</f>
        <v>0</v>
      </c>
      <c r="AV282" s="47">
        <f>IFERROR(PIMExport!AV280*1,IFERROR(SUBSTITUTE(PIMExport!AV280,".",",")*1,PIMExport!AV280))</f>
        <v>0</v>
      </c>
      <c r="AW282" s="47">
        <f>IFERROR(PIMExport!AW280*1,IFERROR(SUBSTITUTE(PIMExport!AW280,".",",")*1,PIMExport!AW280))</f>
        <v>0</v>
      </c>
      <c r="AX282" s="47">
        <f>IFERROR(PIMExport!AX280*1,IFERROR(SUBSTITUTE(PIMExport!AX280,".",",")*1,PIMExport!AX280))</f>
        <v>900</v>
      </c>
      <c r="AY282" s="47">
        <f>IFERROR(PIMExport!AY280*1,IFERROR(SUBSTITUTE(PIMExport!AY280,".",",")*1,PIMExport!AY280))</f>
        <v>0.16</v>
      </c>
      <c r="AZ282" s="47">
        <f>IFERROR(PIMExport!AZ280*1,IFERROR(SUBSTITUTE(PIMExport!AZ280,".",",")*1,PIMExport!AZ280))</f>
        <v>9950</v>
      </c>
      <c r="BA282" s="47">
        <f>IFERROR(PIMExport!BA280*1,IFERROR(SUBSTITUTE(PIMExport!BA280,".",",")*1,PIMExport!BA280))</f>
        <v>5850</v>
      </c>
      <c r="BB282" s="47">
        <f>IFERROR(PIMExport!BB280*1,IFERROR(SUBSTITUTE(PIMExport!BB280,".",",")*1,PIMExport!BB280))</f>
        <v>41.38</v>
      </c>
      <c r="BC282" s="47">
        <f>IFERROR(PIMExport!BC280*1,IFERROR(SUBSTITUTE(PIMExport!BC280,".",",")*1,PIMExport!BC280))</f>
        <v>41.38</v>
      </c>
      <c r="BD282" s="47">
        <f>IFERROR(PIMExport!BD280*1,IFERROR(SUBSTITUTE(PIMExport!BD280,".",",")*1,PIMExport!BD280))</f>
        <v>70</v>
      </c>
      <c r="BE282" s="47">
        <f>IFERROR(PIMExport!BE280*1,IFERROR(SUBSTITUTE(PIMExport!BE280,".",",")*1,PIMExport!BE280))</f>
        <v>45</v>
      </c>
      <c r="BF282" s="47">
        <f>IFERROR(PIMExport!BF280*1,IFERROR(SUBSTITUTE(PIMExport!BF280,".",",")*1,PIMExport!BF280))</f>
        <v>53</v>
      </c>
      <c r="BG282" s="47">
        <f>IFERROR(PIMExport!BG280*1,IFERROR(SUBSTITUTE(PIMExport!BG280,".",",")*1,PIMExport!BG280))</f>
        <v>315</v>
      </c>
      <c r="BH282" s="47">
        <f>IFERROR(PIMExport!BH280*1,IFERROR(SUBSTITUTE(PIMExport!BH280,".",",")*1,PIMExport!BH280))</f>
        <v>0</v>
      </c>
      <c r="BI282" s="47">
        <f>IFERROR(PIMExport!BI280*1,IFERROR(SUBSTITUTE(PIMExport!BI280,".",",")*1,PIMExport!BI280))</f>
        <v>0</v>
      </c>
      <c r="BJ282" s="47">
        <f>IFERROR(PIMExport!BJ280*1,IFERROR(SUBSTITUTE(PIMExport!BJ280,".",",")*1,PIMExport!BJ280))</f>
        <v>0</v>
      </c>
      <c r="BK282" s="47">
        <f>IFERROR(PIMExport!BK280*1,IFERROR(SUBSTITUTE(PIMExport!BK280,".",",")*1,PIMExport!BK280))</f>
        <v>0</v>
      </c>
      <c r="BL282" s="47">
        <f>IFERROR(PIMExport!BL280*1,IFERROR(SUBSTITUTE(PIMExport!BL280,".",",")*1,PIMExport!BL280))</f>
        <v>0</v>
      </c>
      <c r="BM282" s="47">
        <f>IFERROR(PIMExport!BM280*1,IFERROR(SUBSTITUTE(PIMExport!BM280,".",",")*1,PIMExport!BM280))</f>
        <v>0</v>
      </c>
      <c r="BN282" s="47">
        <f>IFERROR(PIMExport!BN280*1,IFERROR(SUBSTITUTE(PIMExport!BN280,".",",")*1,PIMExport!BN280))</f>
        <v>0</v>
      </c>
      <c r="BO282" s="47">
        <f>IFERROR(PIMExport!BO280*1,IFERROR(SUBSTITUTE(PIMExport!BO280,".",",")*1,PIMExport!BO280))</f>
        <v>0</v>
      </c>
      <c r="BP282" s="47">
        <f>IFERROR(PIMExport!BP280*1,IFERROR(SUBSTITUTE(PIMExport!BP280,".",",")*1,PIMExport!BP280))</f>
        <v>0</v>
      </c>
      <c r="BQ282" s="47">
        <f>IFERROR(PIMExport!BQ280*1,IFERROR(SUBSTITUTE(PIMExport!BQ280,".",",")*1,PIMExport!BQ280))</f>
        <v>0</v>
      </c>
      <c r="BR282" s="47">
        <f>IFERROR(PIMExport!BR280*1,IFERROR(SUBSTITUTE(PIMExport!BR280,".",",")*1,PIMExport!BR280))</f>
        <v>0</v>
      </c>
      <c r="BS282" s="47">
        <f>IFERROR(PIMExport!BS280*1,IFERROR(SUBSTITUTE(PIMExport!BS280,".",",")*1,PIMExport!BS280))</f>
        <v>0</v>
      </c>
      <c r="BT282" s="47">
        <f>IFERROR(PIMExport!BT280*1,IFERROR(SUBSTITUTE(PIMExport!BT280,".",",")*1,PIMExport!BT280))</f>
        <v>0</v>
      </c>
      <c r="BU282" s="47">
        <f>IFERROR(PIMExport!BU280*1,IFERROR(SUBSTITUTE(PIMExport!BU280,".",",")*1,PIMExport!BU280))</f>
        <v>0</v>
      </c>
      <c r="BV282" s="47">
        <f>IFERROR(PIMExport!BV280*1,IFERROR(SUBSTITUTE(PIMExport!BV280,".",",")*1,PIMExport!BV280))</f>
        <v>0</v>
      </c>
      <c r="BW282" s="47">
        <f>IFERROR(PIMExport!BW280*1,IFERROR(SUBSTITUTE(PIMExport!BW280,".",",")*1,PIMExport!BW280))</f>
        <v>0</v>
      </c>
      <c r="BX282" s="47">
        <f>IFERROR(PIMExport!BX280*1,IFERROR(SUBSTITUTE(PIMExport!BX280,".",",")*1,PIMExport!BX280))</f>
        <v>0</v>
      </c>
      <c r="BY282" s="47">
        <f>IFERROR(PIMExport!BY280*1,IFERROR(SUBSTITUTE(PIMExport!BY280,".",",")*1,PIMExport!BY280))</f>
        <v>0</v>
      </c>
      <c r="BZ282" s="47">
        <f>IFERROR(PIMExport!BZ280*1,IFERROR(SUBSTITUTE(PIMExport!BZ280,".",",")*1,PIMExport!BZ280))</f>
        <v>0</v>
      </c>
      <c r="CA282" s="47">
        <f>IFERROR(PIMExport!CA280*1,IFERROR(SUBSTITUTE(PIMExport!CA280,".",",")*1,PIMExport!CA280))</f>
        <v>0</v>
      </c>
      <c r="CB282" s="47">
        <f>IFERROR(PIMExport!CB280*1,IFERROR(SUBSTITUTE(PIMExport!CB280,".",",")*1,PIMExport!CB280))</f>
        <v>0</v>
      </c>
      <c r="CC282" s="47">
        <f>IFERROR(PIMExport!CC280*1,IFERROR(SUBSTITUTE(PIMExport!CC280,".",",")*1,PIMExport!CC280))</f>
        <v>0</v>
      </c>
      <c r="CD282" s="47">
        <f>IFERROR(PIMExport!CD280*1,IFERROR(SUBSTITUTE(PIMExport!CD280,".",",")*1,PIMExport!CD280))</f>
        <v>0</v>
      </c>
      <c r="CE282" s="47">
        <f>IFERROR(PIMExport!CE280*1,IFERROR(SUBSTITUTE(PIMExport!CE280,".",",")*1,PIMExport!CE280))</f>
        <v>0</v>
      </c>
      <c r="CF282" s="47">
        <f>IFERROR(PIMExport!CF280*1,IFERROR(SUBSTITUTE(PIMExport!CF280,".",",")*1,PIMExport!CF280))</f>
        <v>0</v>
      </c>
      <c r="CG282" s="47">
        <f>IFERROR(PIMExport!CG280*1,IFERROR(SUBSTITUTE(PIMExport!CG280,".",",")*1,PIMExport!CG280))</f>
        <v>0</v>
      </c>
      <c r="CH282" s="47">
        <f>IFERROR(PIMExport!CH280*1,IFERROR(SUBSTITUTE(PIMExport!CH280,".",",")*1,PIMExport!CH280))</f>
        <v>0</v>
      </c>
      <c r="CI282" s="47">
        <f>IFERROR(PIMExport!CI280*1,IFERROR(SUBSTITUTE(PIMExport!CI280,".",",")*1,PIMExport!CI280))</f>
        <v>0</v>
      </c>
      <c r="CJ282" s="47">
        <f>IFERROR(PIMExport!CJ280*1,IFERROR(SUBSTITUTE(PIMExport!CJ280,".",",")*1,PIMExport!CJ280))</f>
        <v>0</v>
      </c>
      <c r="CK282" s="47">
        <f>IFERROR(PIMExport!CK280*1,IFERROR(SUBSTITUTE(PIMExport!CK280,".",",")*1,PIMExport!CK280))</f>
        <v>0</v>
      </c>
      <c r="CL282" s="47">
        <f>IFERROR(PIMExport!CL280*1,IFERROR(SUBSTITUTE(PIMExport!CL280,".",",")*1,PIMExport!CL280))</f>
        <v>0</v>
      </c>
      <c r="CM282" s="47">
        <f>IFERROR(PIMExport!CM280*1,IFERROR(SUBSTITUTE(PIMExport!CM280,".",",")*1,PIMExport!CM280))</f>
        <v>0</v>
      </c>
      <c r="CN282" s="47">
        <f>IFERROR(PIMExport!CN280*1,IFERROR(SUBSTITUTE(PIMExport!CN280,".",",")*1,PIMExport!CN280))</f>
        <v>0</v>
      </c>
      <c r="CO282" s="47">
        <f>IFERROR(PIMExport!CO280*1,IFERROR(SUBSTITUTE(PIMExport!CO280,".",",")*1,PIMExport!CO280))</f>
        <v>0</v>
      </c>
      <c r="CP282" s="47">
        <f>IFERROR(PIMExport!CP280*1,IFERROR(SUBSTITUTE(PIMExport!CP280,".",",")*1,PIMExport!CP280))</f>
        <v>0</v>
      </c>
      <c r="CQ282" s="47">
        <f>IFERROR(PIMExport!CQ280*1,IFERROR(SUBSTITUTE(PIMExport!CQ280,".",",")*1,PIMExport!CQ280))</f>
        <v>0</v>
      </c>
      <c r="CR282" s="47">
        <f>IFERROR(PIMExport!CR280*1,IFERROR(SUBSTITUTE(PIMExport!CR280,".",",")*1,PIMExport!CR280))</f>
        <v>0</v>
      </c>
      <c r="CS282" s="47">
        <f>IFERROR(PIMExport!CS280*1,IFERROR(SUBSTITUTE(PIMExport!CS280,".",",")*1,PIMExport!CS280))</f>
        <v>0</v>
      </c>
      <c r="CT282" s="47">
        <f>IFERROR(PIMExport!CT280*1,IFERROR(SUBSTITUTE(PIMExport!CT280,".",",")*1,PIMExport!CT280))</f>
        <v>0</v>
      </c>
      <c r="CU282" s="47">
        <f>IFERROR(PIMExport!CU280*1,IFERROR(SUBSTITUTE(PIMExport!CU280,".",",")*1,PIMExport!CU280))</f>
        <v>130</v>
      </c>
      <c r="CV282" s="47">
        <f>IFERROR(PIMExport!CV280*1,IFERROR(SUBSTITUTE(PIMExport!CV280,".",",")*1,PIMExport!CV280))</f>
        <v>0</v>
      </c>
      <c r="CW282" s="47">
        <f>IFERROR(PIMExport!CW280*1,IFERROR(SUBSTITUTE(PIMExport!CW280,".",",")*1,PIMExport!CW280))</f>
        <v>0</v>
      </c>
      <c r="CX282" s="47">
        <f>IFERROR(PIMExport!CX280*1,IFERROR(SUBSTITUTE(PIMExport!CX280,".",",")*1,PIMExport!CX280))</f>
        <v>0</v>
      </c>
      <c r="CY282" s="47">
        <f>IFERROR(PIMExport!CY280*1,IFERROR(SUBSTITUTE(PIMExport!CY280,".",",")*1,PIMExport!CY280))</f>
        <v>0</v>
      </c>
      <c r="CZ282" s="47">
        <f>IFERROR(PIMExport!CZ280*1,IFERROR(SUBSTITUTE(PIMExport!CZ280,".",",")*1,PIMExport!CZ280))</f>
        <v>0</v>
      </c>
      <c r="DA282" s="47">
        <f>IFERROR(PIMExport!DA280*1,IFERROR(SUBSTITUTE(PIMExport!DA280,".",",")*1,PIMExport!DA280))</f>
        <v>300</v>
      </c>
      <c r="DB282" s="47">
        <f>IFERROR(PIMExport!DB280*1,IFERROR(SUBSTITUTE(PIMExport!DB280,".",",")*1,PIMExport!DB280))</f>
        <v>166</v>
      </c>
      <c r="DC282" s="47">
        <f>IFERROR(PIMExport!DC280*1,IFERROR(SUBSTITUTE(PIMExport!DC280,".",",")*1,PIMExport!DC280))</f>
        <v>0</v>
      </c>
      <c r="DD282" s="47">
        <f>IFERROR(PIMExport!DD280*1,IFERROR(SUBSTITUTE(PIMExport!DD280,".",",")*1,PIMExport!DD280))</f>
        <v>0</v>
      </c>
      <c r="DE282" s="47">
        <f>IFERROR(PIMExport!DE280*1,IFERROR(SUBSTITUTE(PIMExport!DE280,".",",")*1,PIMExport!DE280))</f>
        <v>0</v>
      </c>
      <c r="DF282" s="47">
        <f>IFERROR(PIMExport!DF280*1,IFERROR(SUBSTITUTE(PIMExport!DF280,".",",")*1,PIMExport!DF280))</f>
        <v>0</v>
      </c>
      <c r="DG282" s="47">
        <f>IFERROR(PIMExport!DG280*1,IFERROR(SUBSTITUTE(PIMExport!DG280,".",",")*1,PIMExport!DG280))</f>
        <v>0</v>
      </c>
      <c r="DH282" s="47" t="str">
        <f>IFERROR(PIMExport!DH280*1,IFERROR(SUBSTITUTE(PIMExport!DH280,".",",")*1,PIMExport!DH280))</f>
        <v>No Preference</v>
      </c>
      <c r="DI282" s="47" t="str">
        <f>IFERROR(PIMExport!DI280*1,IFERROR(SUBSTITUTE(PIMExport!DI280,".",",")*1,PIMExport!DI280))</f>
        <v>STD5-40</v>
      </c>
      <c r="DJ282" s="47" t="str">
        <f>IFERROR(PIMExport!DJ280*1,IFERROR(SUBSTITUTE(PIMExport!DJ280,".",",")*1,PIMExport!DJ280))</f>
        <v>86 x 75 mm</v>
      </c>
      <c r="DK282" s="47">
        <f>IFERROR(PIMExport!DK280*1,IFERROR(SUBSTITUTE(PIMExport!DK280,".",",")*1,PIMExport!DK280))</f>
        <v>0</v>
      </c>
      <c r="DL282" s="47">
        <f>IFERROR(PIMExport!DL280*1,IFERROR(SUBSTITUTE(PIMExport!DL280,".",",")*1,PIMExport!DL280))</f>
        <v>218</v>
      </c>
      <c r="DM282" s="47">
        <f>IFERROR(PIMExport!DM280*1,IFERROR(SUBSTITUTE(PIMExport!DM280,".",",")*1,PIMExport!DM280))</f>
        <v>12315</v>
      </c>
      <c r="DN282" s="47">
        <f>IFERROR(PIMExport!DN280*1,IFERROR(SUBSTITUTE(PIMExport!DN280,".",",")*1,PIMExport!DN280))</f>
        <v>0</v>
      </c>
      <c r="DO282" s="47">
        <f>IFERROR(PIMExport!DO280*1,IFERROR(SUBSTITUTE(PIMExport!DO280,".",",")*1,PIMExport!DO280))</f>
        <v>0</v>
      </c>
    </row>
    <row r="283" spans="1:119">
      <c r="A283" s="47" t="str">
        <f>IFERROR(PIMExport!A281*1,IFERROR(SUBSTITUTE(PIMExport!A281,".",",")*1,PIMExport!A281))</f>
        <v>MG07B130Z250</v>
      </c>
      <c r="B283" s="47" t="str">
        <f>IFERROR(PIMExport!B281*1,IFERROR(SUBSTITUTE(PIMExport!B281,".",",")*1,PIMExport!B281))</f>
        <v>Belt</v>
      </c>
      <c r="C283" s="47" t="str">
        <f>IFERROR(PIMExport!C281*1,IFERROR(SUBSTITUTE(PIMExport!C281,".",",")*1,PIMExport!C281))</f>
        <v>Prism Guide</v>
      </c>
      <c r="D283" s="47">
        <f>IFERROR(PIMExport!D281*1,IFERROR(SUBSTITUTE(PIMExport!D281,".",",")*1,PIMExport!D281))</f>
        <v>11750</v>
      </c>
      <c r="E283" s="47">
        <f>IFERROR(PIMExport!E281*1,IFERROR(SUBSTITUTE(PIMExport!E281,".",",")*1,PIMExport!E281))</f>
        <v>1.5</v>
      </c>
      <c r="F283" s="47">
        <f>IFERROR(PIMExport!F281*1,IFERROR(SUBSTITUTE(PIMExport!F281,".",",")*1,PIMExport!F281))</f>
        <v>0</v>
      </c>
      <c r="G283" s="47">
        <f>IFERROR(PIMExport!G281*1,IFERROR(SUBSTITUTE(PIMExport!G281,".",",")*1,PIMExport!G281))</f>
        <v>6.3</v>
      </c>
      <c r="H283" s="47">
        <f>IFERROR(PIMExport!H281*1,IFERROR(SUBSTITUTE(PIMExport!H281,".",",")*1,PIMExport!H281))</f>
        <v>0.67</v>
      </c>
      <c r="I283" s="47">
        <f>IFERROR(PIMExport!I281*1,IFERROR(SUBSTITUTE(PIMExport!I281,".",",")*1,PIMExport!I281))</f>
        <v>250</v>
      </c>
      <c r="J283" s="47">
        <f>IFERROR(PIMExport!J281*1,IFERROR(SUBSTITUTE(PIMExport!J281,".",",")*1,PIMExport!J281))</f>
        <v>66</v>
      </c>
      <c r="K283" s="47">
        <f>IFERROR(PIMExport!K281*1,IFERROR(SUBSTITUTE(PIMExport!K281,".",",")*1,PIMExport!K281))</f>
        <v>55</v>
      </c>
      <c r="L283" s="47">
        <f>IFERROR(PIMExport!L281*1,IFERROR(SUBSTITUTE(PIMExport!L281,".",",")*1,PIMExport!L281))</f>
        <v>1.63E-4</v>
      </c>
      <c r="M283" s="47">
        <f>IFERROR(PIMExport!M281*1,IFERROR(SUBSTITUTE(PIMExport!M281,".",",")*1,PIMExport!M281))</f>
        <v>0.9</v>
      </c>
      <c r="N283" s="47">
        <f>IFERROR(PIMExport!N281*1,IFERROR(SUBSTITUTE(PIMExport!N281,".",",")*1,PIMExport!N281))</f>
        <v>99999</v>
      </c>
      <c r="O283" s="47">
        <f>IFERROR(PIMExport!O281*1,IFERROR(SUBSTITUTE(PIMExport!O281,".",",")*1,PIMExport!O281))</f>
        <v>99999</v>
      </c>
      <c r="P283" s="47">
        <f>IFERROR(PIMExport!P281*1,IFERROR(SUBSTITUTE(PIMExport!P281,".",",")*1,PIMExport!P281))</f>
        <v>150</v>
      </c>
      <c r="Q283" s="47">
        <f>IFERROR(PIMExport!Q281*1,IFERROR(SUBSTITUTE(PIMExport!Q281,".",",")*1,PIMExport!Q281))</f>
        <v>2.1</v>
      </c>
      <c r="R283" s="47">
        <f>IFERROR(PIMExport!R281*1,IFERROR(SUBSTITUTE(PIMExport!R281,".",",")*1,PIMExport!R281))</f>
        <v>2.1</v>
      </c>
      <c r="S283" s="47">
        <f>IFERROR(PIMExport!S281*1,IFERROR(SUBSTITUTE(PIMExport!S281,".",",")*1,PIMExport!S281))</f>
        <v>2.1</v>
      </c>
      <c r="T283" s="47">
        <f>IFERROR(PIMExport!T281*1,IFERROR(SUBSTITUTE(PIMExport!T281,".",",")*1,PIMExport!T281))</f>
        <v>40</v>
      </c>
      <c r="U283" s="47">
        <f>IFERROR(PIMExport!U281*1,IFERROR(SUBSTITUTE(PIMExport!U281,".",",")*1,PIMExport!U281))</f>
        <v>0.21213000000000001</v>
      </c>
      <c r="V283" s="47">
        <f>IFERROR(PIMExport!V281*1,IFERROR(SUBSTITUTE(PIMExport!V281,".",",")*1,PIMExport!V281))</f>
        <v>0</v>
      </c>
      <c r="W283" s="47">
        <f>IFERROR(PIMExport!W281*1,IFERROR(SUBSTITUTE(PIMExport!W281,".",",")*1,PIMExport!W281))</f>
        <v>2.5</v>
      </c>
      <c r="X283" s="47">
        <f>IFERROR(PIMExport!X281*1,IFERROR(SUBSTITUTE(PIMExport!X281,".",",")*1,PIMExport!X281))</f>
        <v>0</v>
      </c>
      <c r="Y283" s="47">
        <f>IFERROR(PIMExport!Y281*1,IFERROR(SUBSTITUTE(PIMExport!Y281,".",",")*1,PIMExport!Y281))</f>
        <v>900</v>
      </c>
      <c r="Z283" s="47">
        <f>IFERROR(PIMExport!Z281*1,IFERROR(SUBSTITUTE(PIMExport!Z281,".",",")*1,PIMExport!Z281))</f>
        <v>450</v>
      </c>
      <c r="AA283" s="47">
        <f>IFERROR(PIMExport!AA281*1,IFERROR(SUBSTITUTE(PIMExport!AA281,".",",")*1,PIMExport!AA281))</f>
        <v>0</v>
      </c>
      <c r="AB283" s="47">
        <f>IFERROR(PIMExport!AB281*1,IFERROR(SUBSTITUTE(PIMExport!AB281,".",",")*1,PIMExport!AB281))</f>
        <v>0</v>
      </c>
      <c r="AC283" s="47">
        <f>IFERROR(PIMExport!AC281*1,IFERROR(SUBSTITUTE(PIMExport!AC281,".",",")*1,PIMExport!AC281))</f>
        <v>0</v>
      </c>
      <c r="AD283" s="47">
        <f>IFERROR(PIMExport!AD281*1,IFERROR(SUBSTITUTE(PIMExport!AD281,".",",")*1,PIMExport!AD281))</f>
        <v>0</v>
      </c>
      <c r="AE283" s="47">
        <f>IFERROR(PIMExport!AE281*1,IFERROR(SUBSTITUTE(PIMExport!AE281,".",",")*1,PIMExport!AE281))</f>
        <v>1113.5</v>
      </c>
      <c r="AF283" s="47">
        <f>IFERROR(PIMExport!AF281*1,IFERROR(SUBSTITUTE(PIMExport!AF281,".",",")*1,PIMExport!AF281))</f>
        <v>1113.5</v>
      </c>
      <c r="AG283" s="47">
        <f>IFERROR(PIMExport!AG281*1,IFERROR(SUBSTITUTE(PIMExport!AG281,".",",")*1,PIMExport!AG281))</f>
        <v>49</v>
      </c>
      <c r="AH283" s="47">
        <f>IFERROR(PIMExport!AH281*1,IFERROR(SUBSTITUTE(PIMExport!AH281,".",",")*1,PIMExport!AH281))</f>
        <v>0</v>
      </c>
      <c r="AI283" s="47">
        <f>IFERROR(PIMExport!AI281*1,IFERROR(SUBSTITUTE(PIMExport!AI281,".",",")*1,PIMExport!AI281))</f>
        <v>0</v>
      </c>
      <c r="AJ283" s="47">
        <f>IFERROR(PIMExport!AJ281*1,IFERROR(SUBSTITUTE(PIMExport!AJ281,".",",")*1,PIMExport!AJ281))</f>
        <v>1.1140000000000001</v>
      </c>
      <c r="AK283" s="47">
        <f>IFERROR(PIMExport!AK281*1,IFERROR(SUBSTITUTE(PIMExport!AK281,".",",")*1,PIMExport!AK281))</f>
        <v>1.1140000000000001</v>
      </c>
      <c r="AL283" s="47">
        <f>IFERROR(PIMExport!AL281*1,IFERROR(SUBSTITUTE(PIMExport!AL281,".",",")*1,PIMExport!AL281))</f>
        <v>4.9800000000000004</v>
      </c>
      <c r="AM283" s="47">
        <f>IFERROR(PIMExport!AM281*1,IFERROR(SUBSTITUTE(PIMExport!AM281,".",",")*1,PIMExport!AM281))</f>
        <v>40</v>
      </c>
      <c r="AN283" s="47">
        <f>IFERROR(PIMExport!AN281*1,IFERROR(SUBSTITUTE(PIMExport!AN281,".",",")*1,PIMExport!AN281))</f>
        <v>2</v>
      </c>
      <c r="AO283" s="47">
        <f>IFERROR(PIMExport!AO281*1,IFERROR(SUBSTITUTE(PIMExport!AO281,".",",")*1,PIMExport!AO281))</f>
        <v>14300</v>
      </c>
      <c r="AP283" s="47">
        <f>IFERROR(PIMExport!AP281*1,IFERROR(SUBSTITUTE(PIMExport!AP281,".",",")*1,PIMExport!AP281))</f>
        <v>0</v>
      </c>
      <c r="AQ283" s="47">
        <f>IFERROR(PIMExport!AQ281*1,IFERROR(SUBSTITUTE(PIMExport!AQ281,".",",")*1,PIMExport!AQ281))</f>
        <v>0</v>
      </c>
      <c r="AR283" s="47">
        <f>IFERROR(PIMExport!AR281*1,IFERROR(SUBSTITUTE(PIMExport!AR281,".",",")*1,PIMExport!AR281))</f>
        <v>0</v>
      </c>
      <c r="AS283" s="47">
        <f>IFERROR(PIMExport!AS281*1,IFERROR(SUBSTITUTE(PIMExport!AS281,".",",")*1,PIMExport!AS281))</f>
        <v>0</v>
      </c>
      <c r="AT283" s="47">
        <f>IFERROR(PIMExport!AT281*1,IFERROR(SUBSTITUTE(PIMExport!AT281,".",",")*1,PIMExport!AT281))</f>
        <v>0</v>
      </c>
      <c r="AU283" s="47">
        <f>IFERROR(PIMExport!AU281*1,IFERROR(SUBSTITUTE(PIMExport!AU281,".",",")*1,PIMExport!AU281))</f>
        <v>0</v>
      </c>
      <c r="AV283" s="47">
        <f>IFERROR(PIMExport!AV281*1,IFERROR(SUBSTITUTE(PIMExport!AV281,".",",")*1,PIMExport!AV281))</f>
        <v>0</v>
      </c>
      <c r="AW283" s="47">
        <f>IFERROR(PIMExport!AW281*1,IFERROR(SUBSTITUTE(PIMExport!AW281,".",",")*1,PIMExport!AW281))</f>
        <v>0</v>
      </c>
      <c r="AX283" s="47">
        <f>IFERROR(PIMExport!AX281*1,IFERROR(SUBSTITUTE(PIMExport!AX281,".",",")*1,PIMExport!AX281))</f>
        <v>900</v>
      </c>
      <c r="AY283" s="47">
        <f>IFERROR(PIMExport!AY281*1,IFERROR(SUBSTITUTE(PIMExport!AY281,".",",")*1,PIMExport!AY281))</f>
        <v>0.16</v>
      </c>
      <c r="AZ283" s="47">
        <f>IFERROR(PIMExport!AZ281*1,IFERROR(SUBSTITUTE(PIMExport!AZ281,".",",")*1,PIMExport!AZ281))</f>
        <v>9950</v>
      </c>
      <c r="BA283" s="47">
        <f>IFERROR(PIMExport!BA281*1,IFERROR(SUBSTITUTE(PIMExport!BA281,".",",")*1,PIMExport!BA281))</f>
        <v>5850</v>
      </c>
      <c r="BB283" s="47">
        <f>IFERROR(PIMExport!BB281*1,IFERROR(SUBSTITUTE(PIMExport!BB281,".",",")*1,PIMExport!BB281))</f>
        <v>41.38</v>
      </c>
      <c r="BC283" s="47">
        <f>IFERROR(PIMExport!BC281*1,IFERROR(SUBSTITUTE(PIMExport!BC281,".",",")*1,PIMExport!BC281))</f>
        <v>41.38</v>
      </c>
      <c r="BD283" s="47">
        <f>IFERROR(PIMExport!BD281*1,IFERROR(SUBSTITUTE(PIMExport!BD281,".",",")*1,PIMExport!BD281))</f>
        <v>70</v>
      </c>
      <c r="BE283" s="47">
        <f>IFERROR(PIMExport!BE281*1,IFERROR(SUBSTITUTE(PIMExport!BE281,".",",")*1,PIMExport!BE281))</f>
        <v>45</v>
      </c>
      <c r="BF283" s="47">
        <f>IFERROR(PIMExport!BF281*1,IFERROR(SUBSTITUTE(PIMExport!BF281,".",",")*1,PIMExport!BF281))</f>
        <v>53</v>
      </c>
      <c r="BG283" s="47">
        <f>IFERROR(PIMExport!BG281*1,IFERROR(SUBSTITUTE(PIMExport!BG281,".",",")*1,PIMExport!BG281))</f>
        <v>315</v>
      </c>
      <c r="BH283" s="47">
        <f>IFERROR(PIMExport!BH281*1,IFERROR(SUBSTITUTE(PIMExport!BH281,".",",")*1,PIMExport!BH281))</f>
        <v>0</v>
      </c>
      <c r="BI283" s="47">
        <f>IFERROR(PIMExport!BI281*1,IFERROR(SUBSTITUTE(PIMExport!BI281,".",",")*1,PIMExport!BI281))</f>
        <v>0</v>
      </c>
      <c r="BJ283" s="47">
        <f>IFERROR(PIMExport!BJ281*1,IFERROR(SUBSTITUTE(PIMExport!BJ281,".",",")*1,PIMExport!BJ281))</f>
        <v>0</v>
      </c>
      <c r="BK283" s="47">
        <f>IFERROR(PIMExport!BK281*1,IFERROR(SUBSTITUTE(PIMExport!BK281,".",",")*1,PIMExport!BK281))</f>
        <v>0</v>
      </c>
      <c r="BL283" s="47">
        <f>IFERROR(PIMExport!BL281*1,IFERROR(SUBSTITUTE(PIMExport!BL281,".",",")*1,PIMExport!BL281))</f>
        <v>0</v>
      </c>
      <c r="BM283" s="47">
        <f>IFERROR(PIMExport!BM281*1,IFERROR(SUBSTITUTE(PIMExport!BM281,".",",")*1,PIMExport!BM281))</f>
        <v>0</v>
      </c>
      <c r="BN283" s="47">
        <f>IFERROR(PIMExport!BN281*1,IFERROR(SUBSTITUTE(PIMExport!BN281,".",",")*1,PIMExport!BN281))</f>
        <v>0</v>
      </c>
      <c r="BO283" s="47">
        <f>IFERROR(PIMExport!BO281*1,IFERROR(SUBSTITUTE(PIMExport!BO281,".",",")*1,PIMExport!BO281))</f>
        <v>0</v>
      </c>
      <c r="BP283" s="47">
        <f>IFERROR(PIMExport!BP281*1,IFERROR(SUBSTITUTE(PIMExport!BP281,".",",")*1,PIMExport!BP281))</f>
        <v>0</v>
      </c>
      <c r="BQ283" s="47">
        <f>IFERROR(PIMExport!BQ281*1,IFERROR(SUBSTITUTE(PIMExport!BQ281,".",",")*1,PIMExport!BQ281))</f>
        <v>0</v>
      </c>
      <c r="BR283" s="47">
        <f>IFERROR(PIMExport!BR281*1,IFERROR(SUBSTITUTE(PIMExport!BR281,".",",")*1,PIMExport!BR281))</f>
        <v>0</v>
      </c>
      <c r="BS283" s="47">
        <f>IFERROR(PIMExport!BS281*1,IFERROR(SUBSTITUTE(PIMExport!BS281,".",",")*1,PIMExport!BS281))</f>
        <v>0</v>
      </c>
      <c r="BT283" s="47">
        <f>IFERROR(PIMExport!BT281*1,IFERROR(SUBSTITUTE(PIMExport!BT281,".",",")*1,PIMExport!BT281))</f>
        <v>0</v>
      </c>
      <c r="BU283" s="47">
        <f>IFERROR(PIMExport!BU281*1,IFERROR(SUBSTITUTE(PIMExport!BU281,".",",")*1,PIMExport!BU281))</f>
        <v>0</v>
      </c>
      <c r="BV283" s="47">
        <f>IFERROR(PIMExport!BV281*1,IFERROR(SUBSTITUTE(PIMExport!BV281,".",",")*1,PIMExport!BV281))</f>
        <v>0</v>
      </c>
      <c r="BW283" s="47">
        <f>IFERROR(PIMExport!BW281*1,IFERROR(SUBSTITUTE(PIMExport!BW281,".",",")*1,PIMExport!BW281))</f>
        <v>0</v>
      </c>
      <c r="BX283" s="47">
        <f>IFERROR(PIMExport!BX281*1,IFERROR(SUBSTITUTE(PIMExport!BX281,".",",")*1,PIMExport!BX281))</f>
        <v>0</v>
      </c>
      <c r="BY283" s="47">
        <f>IFERROR(PIMExport!BY281*1,IFERROR(SUBSTITUTE(PIMExport!BY281,".",",")*1,PIMExport!BY281))</f>
        <v>0</v>
      </c>
      <c r="BZ283" s="47">
        <f>IFERROR(PIMExport!BZ281*1,IFERROR(SUBSTITUTE(PIMExport!BZ281,".",",")*1,PIMExport!BZ281))</f>
        <v>0</v>
      </c>
      <c r="CA283" s="47">
        <f>IFERROR(PIMExport!CA281*1,IFERROR(SUBSTITUTE(PIMExport!CA281,".",",")*1,PIMExport!CA281))</f>
        <v>0</v>
      </c>
      <c r="CB283" s="47">
        <f>IFERROR(PIMExport!CB281*1,IFERROR(SUBSTITUTE(PIMExport!CB281,".",",")*1,PIMExport!CB281))</f>
        <v>0</v>
      </c>
      <c r="CC283" s="47">
        <f>IFERROR(PIMExport!CC281*1,IFERROR(SUBSTITUTE(PIMExport!CC281,".",",")*1,PIMExport!CC281))</f>
        <v>0</v>
      </c>
      <c r="CD283" s="47">
        <f>IFERROR(PIMExport!CD281*1,IFERROR(SUBSTITUTE(PIMExport!CD281,".",",")*1,PIMExport!CD281))</f>
        <v>0</v>
      </c>
      <c r="CE283" s="47">
        <f>IFERROR(PIMExport!CE281*1,IFERROR(SUBSTITUTE(PIMExport!CE281,".",",")*1,PIMExport!CE281))</f>
        <v>0</v>
      </c>
      <c r="CF283" s="47">
        <f>IFERROR(PIMExport!CF281*1,IFERROR(SUBSTITUTE(PIMExport!CF281,".",",")*1,PIMExport!CF281))</f>
        <v>0</v>
      </c>
      <c r="CG283" s="47">
        <f>IFERROR(PIMExport!CG281*1,IFERROR(SUBSTITUTE(PIMExport!CG281,".",",")*1,PIMExport!CG281))</f>
        <v>0</v>
      </c>
      <c r="CH283" s="47">
        <f>IFERROR(PIMExport!CH281*1,IFERROR(SUBSTITUTE(PIMExport!CH281,".",",")*1,PIMExport!CH281))</f>
        <v>0</v>
      </c>
      <c r="CI283" s="47">
        <f>IFERROR(PIMExport!CI281*1,IFERROR(SUBSTITUTE(PIMExport!CI281,".",",")*1,PIMExport!CI281))</f>
        <v>0</v>
      </c>
      <c r="CJ283" s="47">
        <f>IFERROR(PIMExport!CJ281*1,IFERROR(SUBSTITUTE(PIMExport!CJ281,".",",")*1,PIMExport!CJ281))</f>
        <v>0</v>
      </c>
      <c r="CK283" s="47">
        <f>IFERROR(PIMExport!CK281*1,IFERROR(SUBSTITUTE(PIMExport!CK281,".",",")*1,PIMExport!CK281))</f>
        <v>0</v>
      </c>
      <c r="CL283" s="47">
        <f>IFERROR(PIMExport!CL281*1,IFERROR(SUBSTITUTE(PIMExport!CL281,".",",")*1,PIMExport!CL281))</f>
        <v>0</v>
      </c>
      <c r="CM283" s="47">
        <f>IFERROR(PIMExport!CM281*1,IFERROR(SUBSTITUTE(PIMExport!CM281,".",",")*1,PIMExport!CM281))</f>
        <v>0</v>
      </c>
      <c r="CN283" s="47">
        <f>IFERROR(PIMExport!CN281*1,IFERROR(SUBSTITUTE(PIMExport!CN281,".",",")*1,PIMExport!CN281))</f>
        <v>0</v>
      </c>
      <c r="CO283" s="47">
        <f>IFERROR(PIMExport!CO281*1,IFERROR(SUBSTITUTE(PIMExport!CO281,".",",")*1,PIMExport!CO281))</f>
        <v>0</v>
      </c>
      <c r="CP283" s="47">
        <f>IFERROR(PIMExport!CP281*1,IFERROR(SUBSTITUTE(PIMExport!CP281,".",",")*1,PIMExport!CP281))</f>
        <v>0</v>
      </c>
      <c r="CQ283" s="47">
        <f>IFERROR(PIMExport!CQ281*1,IFERROR(SUBSTITUTE(PIMExport!CQ281,".",",")*1,PIMExport!CQ281))</f>
        <v>0</v>
      </c>
      <c r="CR283" s="47">
        <f>IFERROR(PIMExport!CR281*1,IFERROR(SUBSTITUTE(PIMExport!CR281,".",",")*1,PIMExport!CR281))</f>
        <v>0</v>
      </c>
      <c r="CS283" s="47">
        <f>IFERROR(PIMExport!CS281*1,IFERROR(SUBSTITUTE(PIMExport!CS281,".",",")*1,PIMExport!CS281))</f>
        <v>0</v>
      </c>
      <c r="CT283" s="47">
        <f>IFERROR(PIMExport!CT281*1,IFERROR(SUBSTITUTE(PIMExport!CT281,".",",")*1,PIMExport!CT281))</f>
        <v>0</v>
      </c>
      <c r="CU283" s="47">
        <f>IFERROR(PIMExport!CU281*1,IFERROR(SUBSTITUTE(PIMExport!CU281,".",",")*1,PIMExport!CU281))</f>
        <v>130</v>
      </c>
      <c r="CV283" s="47">
        <f>IFERROR(PIMExport!CV281*1,IFERROR(SUBSTITUTE(PIMExport!CV281,".",",")*1,PIMExport!CV281))</f>
        <v>0</v>
      </c>
      <c r="CW283" s="47">
        <f>IFERROR(PIMExport!CW281*1,IFERROR(SUBSTITUTE(PIMExport!CW281,".",",")*1,PIMExport!CW281))</f>
        <v>0</v>
      </c>
      <c r="CX283" s="47">
        <f>IFERROR(PIMExport!CX281*1,IFERROR(SUBSTITUTE(PIMExport!CX281,".",",")*1,PIMExport!CX281))</f>
        <v>0</v>
      </c>
      <c r="CY283" s="47">
        <f>IFERROR(PIMExport!CY281*1,IFERROR(SUBSTITUTE(PIMExport!CY281,".",",")*1,PIMExport!CY281))</f>
        <v>0</v>
      </c>
      <c r="CZ283" s="47">
        <f>IFERROR(PIMExport!CZ281*1,IFERROR(SUBSTITUTE(PIMExport!CZ281,".",",")*1,PIMExport!CZ281))</f>
        <v>0</v>
      </c>
      <c r="DA283" s="47">
        <f>IFERROR(PIMExport!DA281*1,IFERROR(SUBSTITUTE(PIMExport!DA281,".",",")*1,PIMExport!DA281))</f>
        <v>300</v>
      </c>
      <c r="DB283" s="47">
        <f>IFERROR(PIMExport!DB281*1,IFERROR(SUBSTITUTE(PIMExport!DB281,".",",")*1,PIMExport!DB281))</f>
        <v>166</v>
      </c>
      <c r="DC283" s="47">
        <f>IFERROR(PIMExport!DC281*1,IFERROR(SUBSTITUTE(PIMExport!DC281,".",",")*1,PIMExport!DC281))</f>
        <v>0</v>
      </c>
      <c r="DD283" s="47">
        <f>IFERROR(PIMExport!DD281*1,IFERROR(SUBSTITUTE(PIMExport!DD281,".",",")*1,PIMExport!DD281))</f>
        <v>0</v>
      </c>
      <c r="DE283" s="47">
        <f>IFERROR(PIMExport!DE281*1,IFERROR(SUBSTITUTE(PIMExport!DE281,".",",")*1,PIMExport!DE281))</f>
        <v>0</v>
      </c>
      <c r="DF283" s="47">
        <f>IFERROR(PIMExport!DF281*1,IFERROR(SUBSTITUTE(PIMExport!DF281,".",",")*1,PIMExport!DF281))</f>
        <v>0</v>
      </c>
      <c r="DG283" s="47">
        <f>IFERROR(PIMExport!DG281*1,IFERROR(SUBSTITUTE(PIMExport!DG281,".",",")*1,PIMExport!DG281))</f>
        <v>0</v>
      </c>
      <c r="DH283" s="47" t="str">
        <f>IFERROR(PIMExport!DH281*1,IFERROR(SUBSTITUTE(PIMExport!DH281,".",",")*1,PIMExport!DH281))</f>
        <v>No Preference</v>
      </c>
      <c r="DI283" s="47" t="str">
        <f>IFERROR(PIMExport!DI281*1,IFERROR(SUBSTITUTE(PIMExport!DI281,".",",")*1,PIMExport!DI281))</f>
        <v>STD5-40</v>
      </c>
      <c r="DJ283" s="47" t="str">
        <f>IFERROR(PIMExport!DJ281*1,IFERROR(SUBSTITUTE(PIMExport!DJ281,".",",")*1,PIMExport!DJ281))</f>
        <v>86 x 75 mm</v>
      </c>
      <c r="DK283" s="47">
        <f>IFERROR(PIMExport!DK281*1,IFERROR(SUBSTITUTE(PIMExport!DK281,".",",")*1,PIMExport!DK281))</f>
        <v>0</v>
      </c>
      <c r="DL283" s="47">
        <f>IFERROR(PIMExport!DL281*1,IFERROR(SUBSTITUTE(PIMExport!DL281,".",",")*1,PIMExport!DL281))</f>
        <v>468</v>
      </c>
      <c r="DM283" s="47">
        <f>IFERROR(PIMExport!DM281*1,IFERROR(SUBSTITUTE(PIMExport!DM281,".",",")*1,PIMExport!DM281))</f>
        <v>12315</v>
      </c>
      <c r="DN283" s="47">
        <f>IFERROR(PIMExport!DN281*1,IFERROR(SUBSTITUTE(PIMExport!DN281,".",",")*1,PIMExport!DN281))</f>
        <v>0</v>
      </c>
      <c r="DO283" s="47">
        <f>IFERROR(PIMExport!DO281*1,IFERROR(SUBSTITUTE(PIMExport!DO281,".",",")*1,PIMExport!DO281))</f>
        <v>0</v>
      </c>
    </row>
  </sheetData>
  <sheetProtection sheet="1" objects="1" scenarios="1"/>
  <autoFilter ref="A1:DO237"/>
  <pageMargins left="0.7" right="0.7" top="0.75" bottom="0.75" header="0.3" footer="0.3"/>
  <pageSetup orientation="portrait" r:id="rId1"/>
  <customProperties>
    <customPr name="workbookAdvencedSettings" r:id="rId2"/>
    <customPr name="workbookExecutionSettings" r:id="rId3"/>
    <customPr name="workbookGatewaySettings" r:id="rId4"/>
  </customPropertie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6"/>
  <sheetViews>
    <sheetView workbookViewId="0">
      <selection activeCell="C51" sqref="C51"/>
    </sheetView>
  </sheetViews>
  <sheetFormatPr defaultRowHeight="15"/>
  <cols>
    <col min="1" max="1" width="16.140625" customWidth="1"/>
  </cols>
  <sheetData>
    <row r="1" spans="1:2" ht="18">
      <c r="A1" s="2" t="s">
        <v>163</v>
      </c>
    </row>
    <row r="3" spans="1:2">
      <c r="A3" s="3" t="s">
        <v>13</v>
      </c>
      <c r="B3" t="s">
        <v>164</v>
      </c>
    </row>
    <row r="4" spans="1:2">
      <c r="B4" t="s">
        <v>165</v>
      </c>
    </row>
    <row r="5" spans="1:2">
      <c r="B5" t="s">
        <v>166</v>
      </c>
    </row>
    <row r="7" spans="1:2">
      <c r="A7" s="3" t="s">
        <v>30</v>
      </c>
      <c r="B7" t="s">
        <v>167</v>
      </c>
    </row>
    <row r="9" spans="1:2">
      <c r="A9" s="4" t="s">
        <v>31</v>
      </c>
      <c r="B9" t="s">
        <v>168</v>
      </c>
    </row>
    <row r="10" spans="1:2">
      <c r="B10" t="s">
        <v>169</v>
      </c>
    </row>
    <row r="12" spans="1:2">
      <c r="A12" s="3" t="s">
        <v>170</v>
      </c>
      <c r="B12" t="s">
        <v>171</v>
      </c>
    </row>
    <row r="13" spans="1:2">
      <c r="A13" s="1"/>
      <c r="B13" t="s">
        <v>172</v>
      </c>
    </row>
    <row r="14" spans="1:2">
      <c r="A14" s="3"/>
      <c r="B14" t="s">
        <v>173</v>
      </c>
    </row>
    <row r="15" spans="1:2">
      <c r="B15" t="s">
        <v>174</v>
      </c>
    </row>
    <row r="16" spans="1:2">
      <c r="B16" t="s">
        <v>175</v>
      </c>
    </row>
    <row r="18" spans="1:7">
      <c r="A18" s="5"/>
    </row>
    <row r="19" spans="1:7">
      <c r="A19" s="5"/>
    </row>
    <row r="20" spans="1:7">
      <c r="F20" t="s">
        <v>176</v>
      </c>
    </row>
    <row r="22" spans="1:7">
      <c r="G22" s="5" t="s">
        <v>176</v>
      </c>
    </row>
    <row r="26" spans="1:7">
      <c r="B26" t="s">
        <v>177</v>
      </c>
    </row>
    <row r="27" spans="1:7">
      <c r="B27" t="s">
        <v>178</v>
      </c>
    </row>
    <row r="28" spans="1:7">
      <c r="B28" t="s">
        <v>179</v>
      </c>
    </row>
    <row r="29" spans="1:7">
      <c r="B29" t="s">
        <v>180</v>
      </c>
    </row>
    <row r="30" spans="1:7">
      <c r="B30" t="s">
        <v>181</v>
      </c>
    </row>
    <row r="32" spans="1:7">
      <c r="B32" t="s">
        <v>182</v>
      </c>
    </row>
    <row r="33" spans="1:3">
      <c r="C33" t="s">
        <v>183</v>
      </c>
    </row>
    <row r="34" spans="1:3">
      <c r="C34" t="s">
        <v>184</v>
      </c>
    </row>
    <row r="36" spans="1:3">
      <c r="C36" t="s">
        <v>185</v>
      </c>
    </row>
    <row r="38" spans="1:3">
      <c r="C38" t="s">
        <v>186</v>
      </c>
    </row>
    <row r="42" spans="1:3">
      <c r="A42" s="6" t="s">
        <v>187</v>
      </c>
      <c r="B42" t="s">
        <v>188</v>
      </c>
    </row>
    <row r="43" spans="1:3">
      <c r="B43" t="s">
        <v>189</v>
      </c>
    </row>
    <row r="44" spans="1:3">
      <c r="B44" t="s">
        <v>190</v>
      </c>
    </row>
    <row r="46" spans="1:3">
      <c r="C46" t="s">
        <v>159</v>
      </c>
    </row>
    <row r="47" spans="1:3">
      <c r="C47" t="s">
        <v>160</v>
      </c>
    </row>
    <row r="48" spans="1:3">
      <c r="C48" t="s">
        <v>203</v>
      </c>
    </row>
    <row r="49" spans="2:4">
      <c r="C49" t="s">
        <v>202</v>
      </c>
    </row>
    <row r="50" spans="2:4">
      <c r="C50" t="s">
        <v>204</v>
      </c>
    </row>
    <row r="51" spans="2:4">
      <c r="C51" t="s">
        <v>205</v>
      </c>
    </row>
    <row r="53" spans="2:4">
      <c r="B53" t="s">
        <v>191</v>
      </c>
    </row>
    <row r="56" spans="2:4">
      <c r="D56" s="7"/>
    </row>
  </sheetData>
  <pageMargins left="0.7" right="0.7" top="0.75" bottom="0.75" header="0.3" footer="0.3"/>
  <customProperties>
    <customPr name="workbookAdvencedSettings" r:id="rId1"/>
    <customPr name="workbookExecutionSettings" r:id="rId2"/>
    <customPr name="workbookGatewaySettings"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S283"/>
  <sheetViews>
    <sheetView zoomScaleNormal="100" workbookViewId="0">
      <pane xSplit="3" ySplit="1" topLeftCell="D2" activePane="bottomRight" state="frozen"/>
      <selection pane="topRight" activeCell="D1" sqref="D1"/>
      <selection pane="bottomLeft" activeCell="A2" sqref="A2"/>
      <selection pane="bottomRight" activeCell="BH167" sqref="BH167"/>
    </sheetView>
  </sheetViews>
  <sheetFormatPr defaultColWidth="21.7109375" defaultRowHeight="15"/>
  <cols>
    <col min="1" max="3" width="21.7109375" style="47"/>
    <col min="4" max="4" width="13.5703125" style="12" customWidth="1"/>
    <col min="5" max="5" width="15.5703125" style="12" customWidth="1"/>
    <col min="6" max="6" width="14.140625" style="12" customWidth="1"/>
    <col min="7" max="7" width="10.85546875" style="12" customWidth="1"/>
    <col min="8" max="10" width="16.140625" style="12" customWidth="1"/>
    <col min="11" max="16" width="14.140625" style="12" customWidth="1"/>
    <col min="17" max="17" width="11.85546875" style="12" customWidth="1"/>
    <col min="18" max="18" width="10.85546875" style="12" customWidth="1"/>
    <col min="19" max="21" width="14.140625" style="12" customWidth="1"/>
    <col min="22" max="22" width="14.7109375" style="12" customWidth="1"/>
    <col min="23" max="24" width="14.140625" style="12" customWidth="1"/>
    <col min="25" max="25" width="12.85546875" style="12" customWidth="1"/>
    <col min="26" max="26" width="14.85546875" style="12" customWidth="1"/>
    <col min="27" max="37" width="14.140625" style="12" customWidth="1"/>
    <col min="38" max="69" width="21.7109375" style="47"/>
    <col min="70" max="74" width="0" style="47" hidden="1" customWidth="1"/>
    <col min="75" max="16384" width="21.7109375" style="47"/>
  </cols>
  <sheetData>
    <row r="1" spans="1:123" s="12" customFormat="1" ht="31.5" customHeight="1" thickBot="1">
      <c r="A1" s="10" t="s">
        <v>243</v>
      </c>
      <c r="B1" s="11" t="s">
        <v>244</v>
      </c>
      <c r="C1" s="11" t="s">
        <v>245</v>
      </c>
      <c r="D1" s="14" t="s">
        <v>246</v>
      </c>
      <c r="E1" s="14" t="s">
        <v>247</v>
      </c>
      <c r="F1" s="14" t="s">
        <v>248</v>
      </c>
      <c r="G1" s="14" t="s">
        <v>249</v>
      </c>
      <c r="H1" s="14" t="s">
        <v>250</v>
      </c>
      <c r="I1" s="14" t="s">
        <v>251</v>
      </c>
      <c r="J1" s="14" t="s">
        <v>252</v>
      </c>
      <c r="K1" s="14" t="s">
        <v>253</v>
      </c>
      <c r="L1" s="14" t="s">
        <v>254</v>
      </c>
      <c r="M1" s="14" t="s">
        <v>255</v>
      </c>
      <c r="N1" s="14" t="s">
        <v>256</v>
      </c>
      <c r="O1" s="14" t="s">
        <v>257</v>
      </c>
      <c r="P1" s="14" t="s">
        <v>258</v>
      </c>
      <c r="Q1" s="15" t="s">
        <v>259</v>
      </c>
      <c r="R1" s="15" t="s">
        <v>260</v>
      </c>
      <c r="S1" s="15" t="s">
        <v>261</v>
      </c>
      <c r="T1" s="14" t="s">
        <v>262</v>
      </c>
      <c r="U1" s="14" t="s">
        <v>263</v>
      </c>
      <c r="V1" s="16" t="s">
        <v>264</v>
      </c>
      <c r="W1" s="17" t="s">
        <v>265</v>
      </c>
      <c r="X1" s="18" t="s">
        <v>266</v>
      </c>
      <c r="Y1" s="16" t="s">
        <v>267</v>
      </c>
      <c r="Z1" s="17" t="s">
        <v>268</v>
      </c>
      <c r="AA1" s="18" t="s">
        <v>269</v>
      </c>
      <c r="AB1" s="16" t="s">
        <v>270</v>
      </c>
      <c r="AC1" s="17" t="s">
        <v>271</v>
      </c>
      <c r="AD1" s="18" t="s">
        <v>272</v>
      </c>
      <c r="AE1" s="14" t="s">
        <v>273</v>
      </c>
      <c r="AF1" s="14" t="s">
        <v>274</v>
      </c>
      <c r="AG1" s="14" t="s">
        <v>275</v>
      </c>
      <c r="AH1" s="14" t="s">
        <v>276</v>
      </c>
      <c r="AI1" s="14" t="s">
        <v>277</v>
      </c>
      <c r="AJ1" s="19" t="s">
        <v>278</v>
      </c>
      <c r="AK1" s="19" t="s">
        <v>279</v>
      </c>
      <c r="AL1" s="20" t="s">
        <v>280</v>
      </c>
      <c r="AM1" s="14" t="s">
        <v>281</v>
      </c>
      <c r="AN1" s="14" t="s">
        <v>282</v>
      </c>
      <c r="AO1" s="21" t="s">
        <v>283</v>
      </c>
      <c r="AP1" s="21" t="s">
        <v>284</v>
      </c>
      <c r="AQ1" s="19" t="s">
        <v>285</v>
      </c>
      <c r="AR1" s="19" t="s">
        <v>286</v>
      </c>
      <c r="AS1" s="19" t="s">
        <v>287</v>
      </c>
      <c r="AT1" s="19" t="s">
        <v>288</v>
      </c>
      <c r="AU1" s="19" t="s">
        <v>289</v>
      </c>
      <c r="AV1" s="19" t="s">
        <v>290</v>
      </c>
      <c r="AW1" s="19" t="s">
        <v>291</v>
      </c>
      <c r="AX1" s="22" t="s">
        <v>292</v>
      </c>
      <c r="AY1" s="22" t="s">
        <v>293</v>
      </c>
      <c r="AZ1" s="22" t="s">
        <v>294</v>
      </c>
      <c r="BA1" s="22" t="s">
        <v>295</v>
      </c>
      <c r="BB1" s="22" t="s">
        <v>296</v>
      </c>
      <c r="BC1" s="22" t="s">
        <v>297</v>
      </c>
      <c r="BD1" s="22" t="s">
        <v>298</v>
      </c>
      <c r="BE1" s="22" t="s">
        <v>299</v>
      </c>
      <c r="BF1" s="23" t="s">
        <v>300</v>
      </c>
      <c r="BG1" s="23" t="s">
        <v>301</v>
      </c>
      <c r="BH1" s="23" t="s">
        <v>302</v>
      </c>
      <c r="BI1" s="23" t="s">
        <v>303</v>
      </c>
      <c r="BJ1" s="23" t="s">
        <v>304</v>
      </c>
      <c r="BK1" s="23" t="s">
        <v>305</v>
      </c>
      <c r="BL1" s="23" t="s">
        <v>306</v>
      </c>
      <c r="BM1" s="23" t="s">
        <v>307</v>
      </c>
      <c r="BN1" s="23" t="s">
        <v>308</v>
      </c>
      <c r="BO1" s="23" t="s">
        <v>309</v>
      </c>
      <c r="BP1" s="23" t="s">
        <v>310</v>
      </c>
      <c r="BQ1" s="23" t="s">
        <v>311</v>
      </c>
      <c r="BR1" s="23" t="s">
        <v>312</v>
      </c>
      <c r="BS1" s="23" t="s">
        <v>313</v>
      </c>
      <c r="BT1" s="23" t="s">
        <v>314</v>
      </c>
      <c r="BU1" s="23" t="s">
        <v>315</v>
      </c>
      <c r="BV1" s="23" t="s">
        <v>316</v>
      </c>
      <c r="BW1" s="23" t="s">
        <v>317</v>
      </c>
      <c r="BX1" s="23" t="s">
        <v>318</v>
      </c>
      <c r="BY1" s="23" t="s">
        <v>319</v>
      </c>
      <c r="BZ1" s="23" t="s">
        <v>320</v>
      </c>
      <c r="CA1" s="24" t="s">
        <v>321</v>
      </c>
      <c r="CB1" s="24" t="s">
        <v>322</v>
      </c>
      <c r="CC1" s="24" t="s">
        <v>323</v>
      </c>
      <c r="CD1" s="24" t="s">
        <v>324</v>
      </c>
      <c r="CE1" s="24" t="s">
        <v>325</v>
      </c>
      <c r="CF1" s="24" t="s">
        <v>326</v>
      </c>
      <c r="CG1" s="24" t="s">
        <v>327</v>
      </c>
      <c r="CH1" s="24" t="s">
        <v>328</v>
      </c>
      <c r="CI1" s="24" t="s">
        <v>329</v>
      </c>
      <c r="CJ1" s="24" t="s">
        <v>330</v>
      </c>
      <c r="CK1" s="24" t="s">
        <v>331</v>
      </c>
      <c r="CL1" s="24" t="s">
        <v>332</v>
      </c>
      <c r="CM1" s="24" t="s">
        <v>333</v>
      </c>
      <c r="CN1" s="24" t="s">
        <v>334</v>
      </c>
      <c r="CO1" s="24" t="s">
        <v>335</v>
      </c>
      <c r="CP1" s="24" t="s">
        <v>336</v>
      </c>
      <c r="CQ1" s="24" t="s">
        <v>337</v>
      </c>
      <c r="CR1" s="24" t="s">
        <v>338</v>
      </c>
      <c r="CS1" s="24" t="s">
        <v>339</v>
      </c>
      <c r="CT1" s="24" t="s">
        <v>340</v>
      </c>
      <c r="CU1" s="15" t="s">
        <v>341</v>
      </c>
      <c r="CV1" s="13" t="s">
        <v>342</v>
      </c>
      <c r="CW1" s="12" t="s">
        <v>343</v>
      </c>
      <c r="CX1" s="12" t="s">
        <v>344</v>
      </c>
      <c r="CY1" s="48" t="s">
        <v>345</v>
      </c>
      <c r="CZ1" s="12" t="s">
        <v>346</v>
      </c>
      <c r="DA1" s="12" t="s">
        <v>347</v>
      </c>
      <c r="DB1" s="12" t="s">
        <v>348</v>
      </c>
      <c r="DC1" s="12" t="s">
        <v>349</v>
      </c>
      <c r="DD1" s="25" t="s">
        <v>350</v>
      </c>
      <c r="DE1" s="47" t="s">
        <v>353</v>
      </c>
      <c r="DF1" s="62" t="s">
        <v>354</v>
      </c>
      <c r="DG1" s="25" t="s">
        <v>355</v>
      </c>
      <c r="DH1" s="25" t="s">
        <v>9</v>
      </c>
      <c r="DI1" s="25" t="s">
        <v>356</v>
      </c>
      <c r="DJ1" s="25" t="s">
        <v>357</v>
      </c>
      <c r="DK1" s="25" t="s">
        <v>358</v>
      </c>
      <c r="DL1" s="26" t="s">
        <v>359</v>
      </c>
      <c r="DM1" s="26" t="s">
        <v>1718</v>
      </c>
      <c r="DN1" s="27" t="s">
        <v>352</v>
      </c>
      <c r="DO1" s="28" t="s">
        <v>351</v>
      </c>
      <c r="DP1" s="28"/>
      <c r="DQ1" s="28"/>
      <c r="DR1" s="29"/>
      <c r="DS1" s="28"/>
    </row>
    <row r="2" spans="1:123">
      <c r="A2" s="47" t="s">
        <v>360</v>
      </c>
      <c r="B2" s="47" t="s">
        <v>361</v>
      </c>
      <c r="C2" s="47" t="s">
        <v>362</v>
      </c>
      <c r="D2" s="47" t="s">
        <v>363</v>
      </c>
      <c r="E2" s="47" t="s">
        <v>364</v>
      </c>
      <c r="F2" s="47" t="s">
        <v>365</v>
      </c>
      <c r="G2" s="47" t="s">
        <v>366</v>
      </c>
      <c r="H2" s="47" t="s">
        <v>367</v>
      </c>
      <c r="I2" s="47" t="s">
        <v>368</v>
      </c>
      <c r="J2" s="47" t="s">
        <v>369</v>
      </c>
      <c r="K2" s="47" t="s">
        <v>365</v>
      </c>
      <c r="L2" s="47" t="s">
        <v>370</v>
      </c>
      <c r="M2" s="47" t="s">
        <v>371</v>
      </c>
      <c r="N2" s="47" t="s">
        <v>372</v>
      </c>
      <c r="O2" s="47" t="s">
        <v>373</v>
      </c>
      <c r="P2" s="47" t="s">
        <v>374</v>
      </c>
      <c r="Q2" s="47" t="s">
        <v>375</v>
      </c>
      <c r="R2" s="47" t="s">
        <v>376</v>
      </c>
      <c r="S2" s="47" t="s">
        <v>377</v>
      </c>
      <c r="T2" s="47" t="s">
        <v>378</v>
      </c>
      <c r="U2" s="47" t="s">
        <v>379</v>
      </c>
      <c r="V2" s="47" t="s">
        <v>365</v>
      </c>
      <c r="W2" s="47" t="s">
        <v>380</v>
      </c>
      <c r="X2" s="47" t="s">
        <v>365</v>
      </c>
      <c r="Y2" s="47" t="s">
        <v>381</v>
      </c>
      <c r="Z2" s="47" t="s">
        <v>382</v>
      </c>
      <c r="AA2" s="47" t="s">
        <v>365</v>
      </c>
      <c r="AB2" s="47" t="s">
        <v>365</v>
      </c>
      <c r="AC2" s="47" t="s">
        <v>383</v>
      </c>
      <c r="AD2" s="47" t="s">
        <v>365</v>
      </c>
      <c r="AE2" s="47" t="s">
        <v>374</v>
      </c>
      <c r="AF2" s="47" t="s">
        <v>374</v>
      </c>
      <c r="AG2" s="47" t="s">
        <v>384</v>
      </c>
      <c r="AH2" s="47" t="s">
        <v>385</v>
      </c>
      <c r="AI2" s="47" t="s">
        <v>385</v>
      </c>
      <c r="AJ2" s="47"/>
      <c r="AK2" s="47"/>
      <c r="AL2" s="47" t="s">
        <v>1788</v>
      </c>
      <c r="AM2" s="47" t="s">
        <v>386</v>
      </c>
      <c r="AN2" s="47" t="s">
        <v>387</v>
      </c>
      <c r="AQ2" s="47" t="s">
        <v>388</v>
      </c>
      <c r="AR2" s="47" t="s">
        <v>389</v>
      </c>
      <c r="AS2" s="47" t="s">
        <v>390</v>
      </c>
      <c r="AT2" s="47" t="s">
        <v>387</v>
      </c>
      <c r="AU2" s="47" t="s">
        <v>391</v>
      </c>
      <c r="AV2" s="47" t="s">
        <v>392</v>
      </c>
      <c r="AW2" s="47" t="s">
        <v>393</v>
      </c>
      <c r="AX2" s="47" t="s">
        <v>394</v>
      </c>
      <c r="AY2" s="47" t="s">
        <v>395</v>
      </c>
      <c r="AZ2" s="47" t="s">
        <v>396</v>
      </c>
      <c r="BA2" s="47" t="s">
        <v>397</v>
      </c>
      <c r="BB2" s="416" t="s">
        <v>1801</v>
      </c>
      <c r="BC2" s="416" t="s">
        <v>1801</v>
      </c>
      <c r="BD2" s="416" t="s">
        <v>1802</v>
      </c>
      <c r="BE2" s="416" t="s">
        <v>1802</v>
      </c>
      <c r="BF2" s="47" t="s">
        <v>365</v>
      </c>
      <c r="BG2" s="47" t="s">
        <v>398</v>
      </c>
      <c r="CU2" s="47" t="s">
        <v>399</v>
      </c>
      <c r="DA2" s="47" t="s">
        <v>400</v>
      </c>
      <c r="DG2" s="47" t="s">
        <v>401</v>
      </c>
      <c r="DH2" s="47" t="s">
        <v>1719</v>
      </c>
      <c r="DI2" s="47" t="s">
        <v>402</v>
      </c>
      <c r="DJ2" s="47" t="s">
        <v>403</v>
      </c>
      <c r="DL2" s="47" t="s">
        <v>404</v>
      </c>
      <c r="DM2" s="47" t="s">
        <v>1567</v>
      </c>
    </row>
    <row r="3" spans="1:123">
      <c r="A3" s="47" t="s">
        <v>405</v>
      </c>
      <c r="B3" s="47" t="s">
        <v>361</v>
      </c>
      <c r="C3" s="47" t="s">
        <v>362</v>
      </c>
      <c r="D3" s="47" t="s">
        <v>363</v>
      </c>
      <c r="E3" s="47" t="s">
        <v>406</v>
      </c>
      <c r="F3" s="47" t="s">
        <v>365</v>
      </c>
      <c r="G3" s="47" t="s">
        <v>366</v>
      </c>
      <c r="H3" s="47" t="s">
        <v>367</v>
      </c>
      <c r="I3" s="47" t="s">
        <v>407</v>
      </c>
      <c r="J3" s="47" t="s">
        <v>369</v>
      </c>
      <c r="K3" s="47" t="s">
        <v>365</v>
      </c>
      <c r="L3" s="47" t="s">
        <v>370</v>
      </c>
      <c r="M3" s="47" t="s">
        <v>371</v>
      </c>
      <c r="N3" s="47" t="s">
        <v>372</v>
      </c>
      <c r="O3" s="47" t="s">
        <v>373</v>
      </c>
      <c r="P3" s="47" t="s">
        <v>374</v>
      </c>
      <c r="Q3" s="47" t="s">
        <v>375</v>
      </c>
      <c r="R3" s="47" t="s">
        <v>376</v>
      </c>
      <c r="S3" s="47" t="s">
        <v>377</v>
      </c>
      <c r="T3" s="47" t="s">
        <v>378</v>
      </c>
      <c r="U3" s="47" t="s">
        <v>379</v>
      </c>
      <c r="V3" s="47" t="s">
        <v>365</v>
      </c>
      <c r="W3" s="47" t="s">
        <v>380</v>
      </c>
      <c r="X3" s="47" t="s">
        <v>365</v>
      </c>
      <c r="Y3" s="47" t="s">
        <v>381</v>
      </c>
      <c r="Z3" s="47" t="s">
        <v>382</v>
      </c>
      <c r="AA3" s="47" t="s">
        <v>365</v>
      </c>
      <c r="AB3" s="47" t="s">
        <v>365</v>
      </c>
      <c r="AC3" s="47" t="s">
        <v>383</v>
      </c>
      <c r="AD3" s="47" t="s">
        <v>365</v>
      </c>
      <c r="AE3" s="47" t="s">
        <v>374</v>
      </c>
      <c r="AF3" s="47" t="s">
        <v>374</v>
      </c>
      <c r="AG3" s="47" t="s">
        <v>384</v>
      </c>
      <c r="AH3" s="47" t="s">
        <v>408</v>
      </c>
      <c r="AI3" s="47" t="s">
        <v>408</v>
      </c>
      <c r="AJ3" s="47"/>
      <c r="AK3" s="47"/>
      <c r="AL3" s="47" t="s">
        <v>1788</v>
      </c>
      <c r="AM3" s="47" t="s">
        <v>386</v>
      </c>
      <c r="AN3" s="47" t="s">
        <v>387</v>
      </c>
      <c r="AQ3" s="47" t="s">
        <v>388</v>
      </c>
      <c r="AR3" s="47" t="s">
        <v>389</v>
      </c>
      <c r="AS3" s="47" t="s">
        <v>390</v>
      </c>
      <c r="AT3" s="47" t="s">
        <v>387</v>
      </c>
      <c r="AU3" s="47" t="s">
        <v>391</v>
      </c>
      <c r="AV3" s="47" t="s">
        <v>392</v>
      </c>
      <c r="AW3" s="47" t="s">
        <v>393</v>
      </c>
      <c r="AX3" s="47" t="s">
        <v>394</v>
      </c>
      <c r="AY3" s="47" t="s">
        <v>395</v>
      </c>
      <c r="AZ3" s="47" t="s">
        <v>396</v>
      </c>
      <c r="BA3" s="47" t="s">
        <v>397</v>
      </c>
      <c r="BB3" s="416" t="s">
        <v>1801</v>
      </c>
      <c r="BC3" s="416" t="s">
        <v>1801</v>
      </c>
      <c r="BD3" s="416" t="s">
        <v>1802</v>
      </c>
      <c r="BE3" s="416" t="s">
        <v>1802</v>
      </c>
      <c r="BF3" s="47" t="s">
        <v>365</v>
      </c>
      <c r="BG3" s="47" t="s">
        <v>409</v>
      </c>
      <c r="CU3" s="47" t="s">
        <v>399</v>
      </c>
      <c r="DA3" s="47" t="s">
        <v>400</v>
      </c>
      <c r="DG3" s="47" t="s">
        <v>401</v>
      </c>
      <c r="DH3" s="47" t="s">
        <v>1719</v>
      </c>
      <c r="DI3" s="47" t="s">
        <v>402</v>
      </c>
      <c r="DJ3" s="47" t="s">
        <v>403</v>
      </c>
      <c r="DL3" s="47" t="s">
        <v>410</v>
      </c>
      <c r="DM3" s="47" t="s">
        <v>1568</v>
      </c>
    </row>
    <row r="4" spans="1:123">
      <c r="A4" s="47" t="s">
        <v>411</v>
      </c>
      <c r="B4" s="47" t="s">
        <v>361</v>
      </c>
      <c r="C4" s="47" t="s">
        <v>362</v>
      </c>
      <c r="D4" s="47" t="s">
        <v>1720</v>
      </c>
      <c r="E4" s="47" t="s">
        <v>406</v>
      </c>
      <c r="F4" s="47" t="s">
        <v>365</v>
      </c>
      <c r="G4" s="47" t="s">
        <v>366</v>
      </c>
      <c r="H4" s="47" t="s">
        <v>367</v>
      </c>
      <c r="I4" s="47" t="s">
        <v>410</v>
      </c>
      <c r="J4" s="47" t="s">
        <v>369</v>
      </c>
      <c r="K4" s="47" t="s">
        <v>365</v>
      </c>
      <c r="L4" s="47" t="s">
        <v>370</v>
      </c>
      <c r="M4" s="47" t="s">
        <v>371</v>
      </c>
      <c r="N4" s="47" t="s">
        <v>372</v>
      </c>
      <c r="O4" s="47" t="s">
        <v>373</v>
      </c>
      <c r="P4" s="47" t="s">
        <v>374</v>
      </c>
      <c r="Q4" s="47" t="s">
        <v>375</v>
      </c>
      <c r="R4" s="47" t="s">
        <v>376</v>
      </c>
      <c r="S4" s="47" t="s">
        <v>377</v>
      </c>
      <c r="T4" s="47" t="s">
        <v>378</v>
      </c>
      <c r="U4" s="47" t="s">
        <v>379</v>
      </c>
      <c r="V4" s="47" t="s">
        <v>365</v>
      </c>
      <c r="W4" s="47" t="s">
        <v>380</v>
      </c>
      <c r="X4" s="47" t="s">
        <v>365</v>
      </c>
      <c r="Y4" s="47" t="s">
        <v>381</v>
      </c>
      <c r="Z4" s="47" t="s">
        <v>382</v>
      </c>
      <c r="AA4" s="47" t="s">
        <v>365</v>
      </c>
      <c r="AB4" s="47" t="s">
        <v>365</v>
      </c>
      <c r="AC4" s="47" t="s">
        <v>383</v>
      </c>
      <c r="AD4" s="47" t="s">
        <v>365</v>
      </c>
      <c r="AE4" s="47" t="s">
        <v>374</v>
      </c>
      <c r="AF4" s="47" t="s">
        <v>374</v>
      </c>
      <c r="AG4" s="47" t="s">
        <v>384</v>
      </c>
      <c r="AH4" s="47"/>
      <c r="AI4" s="47"/>
      <c r="AJ4" s="47" t="s">
        <v>412</v>
      </c>
      <c r="AK4" s="47" t="s">
        <v>412</v>
      </c>
      <c r="AL4" s="47" t="s">
        <v>1788</v>
      </c>
      <c r="AM4" s="47" t="s">
        <v>386</v>
      </c>
      <c r="AN4" s="47" t="s">
        <v>413</v>
      </c>
      <c r="AQ4" s="47" t="s">
        <v>388</v>
      </c>
      <c r="AR4" s="47" t="s">
        <v>389</v>
      </c>
      <c r="AS4" s="47" t="s">
        <v>390</v>
      </c>
      <c r="AT4" s="47" t="s">
        <v>387</v>
      </c>
      <c r="AU4" s="47" t="s">
        <v>391</v>
      </c>
      <c r="AV4" s="47" t="s">
        <v>392</v>
      </c>
      <c r="AW4" s="47" t="s">
        <v>393</v>
      </c>
      <c r="AX4" s="47" t="s">
        <v>394</v>
      </c>
      <c r="AY4" s="47" t="s">
        <v>395</v>
      </c>
      <c r="AZ4" s="47" t="s">
        <v>396</v>
      </c>
      <c r="BA4" s="47" t="s">
        <v>397</v>
      </c>
      <c r="BB4" s="416" t="s">
        <v>1801</v>
      </c>
      <c r="BC4" s="416" t="s">
        <v>1801</v>
      </c>
      <c r="BD4" s="416" t="s">
        <v>1802</v>
      </c>
      <c r="BE4" s="416" t="s">
        <v>1802</v>
      </c>
      <c r="BF4" s="47" t="s">
        <v>365</v>
      </c>
      <c r="BG4" s="47" t="s">
        <v>409</v>
      </c>
      <c r="CU4" s="47" t="s">
        <v>399</v>
      </c>
      <c r="DA4" s="47" t="s">
        <v>400</v>
      </c>
      <c r="DG4" s="47" t="s">
        <v>401</v>
      </c>
      <c r="DH4" s="47" t="s">
        <v>1719</v>
      </c>
      <c r="DI4" s="47" t="s">
        <v>402</v>
      </c>
      <c r="DJ4" s="47" t="s">
        <v>403</v>
      </c>
      <c r="DL4" s="47" t="s">
        <v>414</v>
      </c>
      <c r="DM4" s="47" t="s">
        <v>1567</v>
      </c>
    </row>
    <row r="5" spans="1:123">
      <c r="A5" s="47" t="s">
        <v>1975</v>
      </c>
      <c r="B5" s="47" t="s">
        <v>415</v>
      </c>
      <c r="C5" s="47" t="s">
        <v>416</v>
      </c>
      <c r="D5" s="47" t="s">
        <v>1721</v>
      </c>
      <c r="E5" s="47" t="s">
        <v>418</v>
      </c>
      <c r="F5" s="47" t="s">
        <v>365</v>
      </c>
      <c r="G5" s="47" t="s">
        <v>419</v>
      </c>
      <c r="H5" s="47" t="s">
        <v>420</v>
      </c>
      <c r="I5" s="47" t="s">
        <v>421</v>
      </c>
      <c r="J5" s="47" t="s">
        <v>422</v>
      </c>
      <c r="K5" s="47" t="s">
        <v>365</v>
      </c>
      <c r="L5" s="47" t="s">
        <v>423</v>
      </c>
      <c r="M5" s="47" t="s">
        <v>371</v>
      </c>
      <c r="N5" s="47" t="s">
        <v>372</v>
      </c>
      <c r="O5" s="47" t="s">
        <v>373</v>
      </c>
      <c r="P5" s="47" t="s">
        <v>374</v>
      </c>
      <c r="Q5" s="47" t="s">
        <v>387</v>
      </c>
      <c r="R5" s="47" t="s">
        <v>424</v>
      </c>
      <c r="S5" s="47" t="s">
        <v>413</v>
      </c>
      <c r="T5" s="47" t="s">
        <v>425</v>
      </c>
      <c r="U5" s="47" t="s">
        <v>379</v>
      </c>
      <c r="V5" s="47" t="s">
        <v>365</v>
      </c>
      <c r="W5" s="47" t="s">
        <v>365</v>
      </c>
      <c r="X5" s="47" t="s">
        <v>365</v>
      </c>
      <c r="Y5" s="47" t="s">
        <v>426</v>
      </c>
      <c r="Z5" s="47" t="s">
        <v>365</v>
      </c>
      <c r="AA5" s="47" t="s">
        <v>365</v>
      </c>
      <c r="AB5" s="47" t="s">
        <v>365</v>
      </c>
      <c r="AC5" s="47" t="s">
        <v>365</v>
      </c>
      <c r="AD5" s="47" t="s">
        <v>365</v>
      </c>
      <c r="AE5" s="47" t="s">
        <v>417</v>
      </c>
      <c r="AF5" s="47" t="s">
        <v>417</v>
      </c>
      <c r="AG5" s="47" t="s">
        <v>427</v>
      </c>
      <c r="AH5" s="47" t="s">
        <v>404</v>
      </c>
      <c r="AI5" s="47" t="s">
        <v>404</v>
      </c>
      <c r="AJ5" s="47"/>
      <c r="AK5" s="47"/>
      <c r="AL5" s="47" t="s">
        <v>428</v>
      </c>
      <c r="AM5" s="47" t="s">
        <v>386</v>
      </c>
      <c r="AN5" s="47" t="s">
        <v>387</v>
      </c>
      <c r="AO5" s="47" t="s">
        <v>429</v>
      </c>
      <c r="AP5" s="47" t="s">
        <v>430</v>
      </c>
      <c r="BF5" s="47" t="s">
        <v>365</v>
      </c>
      <c r="BG5" s="47" t="s">
        <v>431</v>
      </c>
      <c r="BH5" s="47" t="s">
        <v>432</v>
      </c>
      <c r="BI5" s="47" t="s">
        <v>433</v>
      </c>
      <c r="BJ5" s="47" t="s">
        <v>385</v>
      </c>
      <c r="BK5" s="47" t="s">
        <v>434</v>
      </c>
      <c r="BL5" s="47" t="s">
        <v>435</v>
      </c>
      <c r="BM5" s="47" t="s">
        <v>436</v>
      </c>
      <c r="BN5" s="47" t="s">
        <v>437</v>
      </c>
      <c r="BO5" s="47" t="s">
        <v>365</v>
      </c>
      <c r="BP5" s="47" t="s">
        <v>365</v>
      </c>
      <c r="BQ5" s="47" t="s">
        <v>365</v>
      </c>
      <c r="BR5" s="47" t="s">
        <v>365</v>
      </c>
      <c r="BS5" s="47" t="s">
        <v>365</v>
      </c>
      <c r="BT5" s="47" t="s">
        <v>365</v>
      </c>
      <c r="BU5" s="47" t="s">
        <v>365</v>
      </c>
      <c r="BV5" s="47" t="s">
        <v>365</v>
      </c>
      <c r="BW5" s="47" t="s">
        <v>365</v>
      </c>
      <c r="BX5" s="47" t="s">
        <v>365</v>
      </c>
      <c r="BY5" s="47" t="s">
        <v>365</v>
      </c>
      <c r="BZ5" s="47" t="s">
        <v>365</v>
      </c>
      <c r="CA5" s="47" t="s">
        <v>365</v>
      </c>
      <c r="CB5" s="47" t="s">
        <v>438</v>
      </c>
      <c r="CC5" s="47" t="s">
        <v>439</v>
      </c>
      <c r="CD5" s="47" t="s">
        <v>440</v>
      </c>
      <c r="CE5" s="47" t="s">
        <v>441</v>
      </c>
      <c r="CF5" s="47" t="s">
        <v>442</v>
      </c>
      <c r="CG5" s="47" t="s">
        <v>443</v>
      </c>
      <c r="CH5" s="47" t="s">
        <v>444</v>
      </c>
      <c r="CI5" s="47" t="s">
        <v>365</v>
      </c>
      <c r="CJ5" s="47" t="s">
        <v>365</v>
      </c>
      <c r="CK5" s="47" t="s">
        <v>365</v>
      </c>
      <c r="CL5" s="47" t="s">
        <v>365</v>
      </c>
      <c r="CM5" s="47" t="s">
        <v>365</v>
      </c>
      <c r="CN5" s="47" t="s">
        <v>365</v>
      </c>
      <c r="CO5" s="47" t="s">
        <v>365</v>
      </c>
      <c r="CP5" s="47" t="s">
        <v>365</v>
      </c>
      <c r="CQ5" s="47" t="s">
        <v>365</v>
      </c>
      <c r="CR5" s="47" t="s">
        <v>365</v>
      </c>
      <c r="CS5" s="47" t="s">
        <v>365</v>
      </c>
      <c r="CT5" s="47" t="s">
        <v>365</v>
      </c>
      <c r="CU5" s="47" t="s">
        <v>445</v>
      </c>
      <c r="CV5" s="47" t="s">
        <v>446</v>
      </c>
      <c r="CW5" s="47" t="s">
        <v>447</v>
      </c>
      <c r="CX5" s="47" t="s">
        <v>427</v>
      </c>
      <c r="CY5" s="47" t="s">
        <v>430</v>
      </c>
      <c r="CZ5" s="47" t="s">
        <v>448</v>
      </c>
      <c r="DA5" s="47" t="s">
        <v>449</v>
      </c>
      <c r="DG5" s="47" t="s">
        <v>401</v>
      </c>
      <c r="DH5" s="47" t="s">
        <v>1722</v>
      </c>
      <c r="DJ5" s="47" t="s">
        <v>403</v>
      </c>
      <c r="DK5" s="47" t="s">
        <v>450</v>
      </c>
      <c r="DL5" s="47" t="s">
        <v>451</v>
      </c>
      <c r="DM5" s="47" t="s">
        <v>715</v>
      </c>
    </row>
    <row r="6" spans="1:123">
      <c r="A6" s="47" t="s">
        <v>1995</v>
      </c>
      <c r="B6" s="47" t="s">
        <v>415</v>
      </c>
      <c r="C6" s="47" t="s">
        <v>416</v>
      </c>
      <c r="D6" s="47" t="s">
        <v>1721</v>
      </c>
      <c r="E6" s="47" t="s">
        <v>418</v>
      </c>
      <c r="F6" s="47" t="s">
        <v>365</v>
      </c>
      <c r="G6" s="47" t="s">
        <v>419</v>
      </c>
      <c r="H6" s="47" t="s">
        <v>420</v>
      </c>
      <c r="I6" s="47" t="s">
        <v>421</v>
      </c>
      <c r="J6" s="47" t="s">
        <v>422</v>
      </c>
      <c r="K6" s="47" t="s">
        <v>365</v>
      </c>
      <c r="L6" s="47" t="s">
        <v>423</v>
      </c>
      <c r="M6" s="47" t="s">
        <v>371</v>
      </c>
      <c r="N6" s="47" t="s">
        <v>372</v>
      </c>
      <c r="O6" s="47" t="s">
        <v>373</v>
      </c>
      <c r="P6" s="47" t="s">
        <v>374</v>
      </c>
      <c r="Q6" s="47" t="s">
        <v>424</v>
      </c>
      <c r="R6" s="47" t="s">
        <v>452</v>
      </c>
      <c r="S6" s="47" t="s">
        <v>453</v>
      </c>
      <c r="T6" s="47" t="s">
        <v>425</v>
      </c>
      <c r="U6" s="47" t="s">
        <v>379</v>
      </c>
      <c r="V6" s="47" t="s">
        <v>365</v>
      </c>
      <c r="W6" s="47" t="s">
        <v>365</v>
      </c>
      <c r="X6" s="47" t="s">
        <v>365</v>
      </c>
      <c r="Y6" s="47" t="s">
        <v>426</v>
      </c>
      <c r="Z6" s="47" t="s">
        <v>365</v>
      </c>
      <c r="AA6" s="47" t="s">
        <v>365</v>
      </c>
      <c r="AB6" s="47" t="s">
        <v>365</v>
      </c>
      <c r="AC6" s="47" t="s">
        <v>365</v>
      </c>
      <c r="AD6" s="47" t="s">
        <v>365</v>
      </c>
      <c r="AE6" s="47" t="s">
        <v>417</v>
      </c>
      <c r="AF6" s="47" t="s">
        <v>417</v>
      </c>
      <c r="AG6" s="47" t="s">
        <v>427</v>
      </c>
      <c r="AH6" s="47" t="s">
        <v>404</v>
      </c>
      <c r="AI6" s="47" t="s">
        <v>404</v>
      </c>
      <c r="AJ6" s="47"/>
      <c r="AK6" s="47"/>
      <c r="AL6" s="47" t="s">
        <v>391</v>
      </c>
      <c r="AM6" s="47" t="s">
        <v>386</v>
      </c>
      <c r="AN6" s="47" t="s">
        <v>387</v>
      </c>
      <c r="AO6" s="47" t="s">
        <v>429</v>
      </c>
      <c r="AP6" s="47" t="s">
        <v>430</v>
      </c>
      <c r="BF6" s="47" t="s">
        <v>365</v>
      </c>
      <c r="BG6" s="47" t="s">
        <v>431</v>
      </c>
      <c r="BH6" s="47" t="s">
        <v>432</v>
      </c>
      <c r="BI6" s="47" t="s">
        <v>433</v>
      </c>
      <c r="BJ6" s="47" t="s">
        <v>385</v>
      </c>
      <c r="BK6" s="47" t="s">
        <v>434</v>
      </c>
      <c r="BL6" s="47" t="s">
        <v>435</v>
      </c>
      <c r="BM6" s="47" t="s">
        <v>436</v>
      </c>
      <c r="BN6" s="47" t="s">
        <v>437</v>
      </c>
      <c r="BO6" s="47" t="s">
        <v>365</v>
      </c>
      <c r="BP6" s="47" t="s">
        <v>365</v>
      </c>
      <c r="BQ6" s="47" t="s">
        <v>365</v>
      </c>
      <c r="BR6" s="47" t="s">
        <v>365</v>
      </c>
      <c r="BS6" s="47" t="s">
        <v>365</v>
      </c>
      <c r="BT6" s="47" t="s">
        <v>365</v>
      </c>
      <c r="BU6" s="47" t="s">
        <v>365</v>
      </c>
      <c r="BV6" s="47" t="s">
        <v>365</v>
      </c>
      <c r="BW6" s="47" t="s">
        <v>365</v>
      </c>
      <c r="BX6" s="47" t="s">
        <v>365</v>
      </c>
      <c r="BY6" s="47" t="s">
        <v>365</v>
      </c>
      <c r="BZ6" s="47" t="s">
        <v>365</v>
      </c>
      <c r="CA6" s="47" t="s">
        <v>365</v>
      </c>
      <c r="CB6" s="47" t="s">
        <v>438</v>
      </c>
      <c r="CC6" s="47" t="s">
        <v>439</v>
      </c>
      <c r="CD6" s="47" t="s">
        <v>440</v>
      </c>
      <c r="CE6" s="47" t="s">
        <v>441</v>
      </c>
      <c r="CF6" s="47" t="s">
        <v>442</v>
      </c>
      <c r="CG6" s="47" t="s">
        <v>443</v>
      </c>
      <c r="CH6" s="47" t="s">
        <v>444</v>
      </c>
      <c r="CI6" s="47" t="s">
        <v>365</v>
      </c>
      <c r="CJ6" s="47" t="s">
        <v>365</v>
      </c>
      <c r="CK6" s="47" t="s">
        <v>365</v>
      </c>
      <c r="CL6" s="47" t="s">
        <v>365</v>
      </c>
      <c r="CM6" s="47" t="s">
        <v>365</v>
      </c>
      <c r="CN6" s="47" t="s">
        <v>365</v>
      </c>
      <c r="CO6" s="47" t="s">
        <v>365</v>
      </c>
      <c r="CP6" s="47" t="s">
        <v>365</v>
      </c>
      <c r="CQ6" s="47" t="s">
        <v>365</v>
      </c>
      <c r="CR6" s="47" t="s">
        <v>365</v>
      </c>
      <c r="CS6" s="47" t="s">
        <v>365</v>
      </c>
      <c r="CT6" s="47" t="s">
        <v>365</v>
      </c>
      <c r="CU6" s="47" t="s">
        <v>378</v>
      </c>
      <c r="CV6" s="47" t="s">
        <v>454</v>
      </c>
      <c r="CW6" s="47" t="s">
        <v>447</v>
      </c>
      <c r="CX6" s="47" t="s">
        <v>427</v>
      </c>
      <c r="CY6" s="47" t="s">
        <v>430</v>
      </c>
      <c r="CZ6" s="47" t="s">
        <v>448</v>
      </c>
      <c r="DA6" s="47" t="s">
        <v>449</v>
      </c>
      <c r="DG6" s="47" t="s">
        <v>401</v>
      </c>
      <c r="DH6" s="47" t="s">
        <v>1722</v>
      </c>
      <c r="DJ6" s="47" t="s">
        <v>403</v>
      </c>
      <c r="DK6" s="47" t="s">
        <v>450</v>
      </c>
      <c r="DL6" s="47" t="s">
        <v>451</v>
      </c>
      <c r="DM6" s="47" t="s">
        <v>715</v>
      </c>
    </row>
    <row r="7" spans="1:123">
      <c r="A7" s="47" t="s">
        <v>2006</v>
      </c>
      <c r="B7" s="47" t="s">
        <v>415</v>
      </c>
      <c r="C7" s="47" t="s">
        <v>416</v>
      </c>
      <c r="D7" s="47" t="s">
        <v>1721</v>
      </c>
      <c r="E7" s="47" t="s">
        <v>418</v>
      </c>
      <c r="F7" s="47" t="s">
        <v>365</v>
      </c>
      <c r="G7" s="47" t="s">
        <v>419</v>
      </c>
      <c r="H7" s="47" t="s">
        <v>420</v>
      </c>
      <c r="I7" s="47" t="s">
        <v>421</v>
      </c>
      <c r="J7" s="47" t="s">
        <v>422</v>
      </c>
      <c r="K7" s="47" t="s">
        <v>365</v>
      </c>
      <c r="L7" s="47" t="s">
        <v>423</v>
      </c>
      <c r="M7" s="47" t="s">
        <v>371</v>
      </c>
      <c r="N7" s="47" t="s">
        <v>372</v>
      </c>
      <c r="O7" s="47" t="s">
        <v>373</v>
      </c>
      <c r="P7" s="47" t="s">
        <v>374</v>
      </c>
      <c r="Q7" s="47" t="s">
        <v>455</v>
      </c>
      <c r="R7" s="47" t="s">
        <v>456</v>
      </c>
      <c r="S7" s="47" t="s">
        <v>453</v>
      </c>
      <c r="T7" s="47" t="s">
        <v>425</v>
      </c>
      <c r="U7" s="47" t="s">
        <v>379</v>
      </c>
      <c r="V7" s="47" t="s">
        <v>365</v>
      </c>
      <c r="W7" s="47" t="s">
        <v>365</v>
      </c>
      <c r="X7" s="47" t="s">
        <v>365</v>
      </c>
      <c r="Y7" s="47" t="s">
        <v>426</v>
      </c>
      <c r="Z7" s="47" t="s">
        <v>365</v>
      </c>
      <c r="AA7" s="47" t="s">
        <v>365</v>
      </c>
      <c r="AB7" s="47" t="s">
        <v>365</v>
      </c>
      <c r="AC7" s="47" t="s">
        <v>365</v>
      </c>
      <c r="AD7" s="47" t="s">
        <v>365</v>
      </c>
      <c r="AE7" s="47" t="s">
        <v>417</v>
      </c>
      <c r="AF7" s="47" t="s">
        <v>417</v>
      </c>
      <c r="AG7" s="47" t="s">
        <v>427</v>
      </c>
      <c r="AH7" s="47" t="s">
        <v>404</v>
      </c>
      <c r="AI7" s="47" t="s">
        <v>404</v>
      </c>
      <c r="AJ7" s="47"/>
      <c r="AK7" s="47"/>
      <c r="AL7" s="47" t="s">
        <v>387</v>
      </c>
      <c r="AM7" s="47" t="s">
        <v>386</v>
      </c>
      <c r="AN7" s="47" t="s">
        <v>387</v>
      </c>
      <c r="AO7" s="47" t="s">
        <v>429</v>
      </c>
      <c r="AP7" s="47" t="s">
        <v>430</v>
      </c>
      <c r="BF7" s="47" t="s">
        <v>365</v>
      </c>
      <c r="BG7" s="47" t="s">
        <v>431</v>
      </c>
      <c r="BH7" s="47" t="s">
        <v>432</v>
      </c>
      <c r="BI7" s="47" t="s">
        <v>433</v>
      </c>
      <c r="BJ7" s="47" t="s">
        <v>385</v>
      </c>
      <c r="BK7" s="47" t="s">
        <v>434</v>
      </c>
      <c r="BL7" s="47" t="s">
        <v>435</v>
      </c>
      <c r="BM7" s="47" t="s">
        <v>436</v>
      </c>
      <c r="BN7" s="47" t="s">
        <v>437</v>
      </c>
      <c r="BO7" s="47" t="s">
        <v>365</v>
      </c>
      <c r="BP7" s="47" t="s">
        <v>365</v>
      </c>
      <c r="BQ7" s="47" t="s">
        <v>365</v>
      </c>
      <c r="BR7" s="47" t="s">
        <v>365</v>
      </c>
      <c r="BS7" s="47" t="s">
        <v>365</v>
      </c>
      <c r="BT7" s="47" t="s">
        <v>365</v>
      </c>
      <c r="BU7" s="47" t="s">
        <v>365</v>
      </c>
      <c r="BV7" s="47" t="s">
        <v>365</v>
      </c>
      <c r="BW7" s="47" t="s">
        <v>365</v>
      </c>
      <c r="BX7" s="47" t="s">
        <v>365</v>
      </c>
      <c r="BY7" s="47" t="s">
        <v>365</v>
      </c>
      <c r="BZ7" s="47" t="s">
        <v>365</v>
      </c>
      <c r="CA7" s="47" t="s">
        <v>365</v>
      </c>
      <c r="CB7" s="47" t="s">
        <v>438</v>
      </c>
      <c r="CC7" s="47" t="s">
        <v>439</v>
      </c>
      <c r="CD7" s="47" t="s">
        <v>440</v>
      </c>
      <c r="CE7" s="47" t="s">
        <v>441</v>
      </c>
      <c r="CF7" s="47" t="s">
        <v>442</v>
      </c>
      <c r="CG7" s="47" t="s">
        <v>443</v>
      </c>
      <c r="CH7" s="47" t="s">
        <v>444</v>
      </c>
      <c r="CI7" s="47" t="s">
        <v>365</v>
      </c>
      <c r="CJ7" s="47" t="s">
        <v>365</v>
      </c>
      <c r="CK7" s="47" t="s">
        <v>365</v>
      </c>
      <c r="CL7" s="47" t="s">
        <v>365</v>
      </c>
      <c r="CM7" s="47" t="s">
        <v>365</v>
      </c>
      <c r="CN7" s="47" t="s">
        <v>365</v>
      </c>
      <c r="CO7" s="47" t="s">
        <v>365</v>
      </c>
      <c r="CP7" s="47" t="s">
        <v>365</v>
      </c>
      <c r="CQ7" s="47" t="s">
        <v>365</v>
      </c>
      <c r="CR7" s="47" t="s">
        <v>365</v>
      </c>
      <c r="CS7" s="47" t="s">
        <v>365</v>
      </c>
      <c r="CT7" s="47" t="s">
        <v>365</v>
      </c>
      <c r="CU7" s="47" t="s">
        <v>386</v>
      </c>
      <c r="CV7" s="47" t="s">
        <v>457</v>
      </c>
      <c r="CW7" s="47" t="s">
        <v>447</v>
      </c>
      <c r="CX7" s="47" t="s">
        <v>427</v>
      </c>
      <c r="CY7" s="47" t="s">
        <v>430</v>
      </c>
      <c r="CZ7" s="47" t="s">
        <v>448</v>
      </c>
      <c r="DA7" s="47" t="s">
        <v>449</v>
      </c>
      <c r="DG7" s="47" t="s">
        <v>401</v>
      </c>
      <c r="DH7" s="47" t="s">
        <v>1722</v>
      </c>
      <c r="DJ7" s="47" t="s">
        <v>403</v>
      </c>
      <c r="DK7" s="47" t="s">
        <v>450</v>
      </c>
      <c r="DL7" s="47" t="s">
        <v>451</v>
      </c>
      <c r="DM7" s="47" t="s">
        <v>715</v>
      </c>
    </row>
    <row r="8" spans="1:123">
      <c r="A8" s="47" t="s">
        <v>1962</v>
      </c>
      <c r="B8" s="47" t="s">
        <v>415</v>
      </c>
      <c r="C8" s="47" t="s">
        <v>416</v>
      </c>
      <c r="D8" s="47" t="s">
        <v>1721</v>
      </c>
      <c r="E8" s="47" t="s">
        <v>418</v>
      </c>
      <c r="F8" s="47" t="s">
        <v>365</v>
      </c>
      <c r="G8" s="47" t="s">
        <v>419</v>
      </c>
      <c r="H8" s="47" t="s">
        <v>420</v>
      </c>
      <c r="I8" s="47" t="s">
        <v>421</v>
      </c>
      <c r="J8" s="47" t="s">
        <v>422</v>
      </c>
      <c r="K8" s="47" t="s">
        <v>365</v>
      </c>
      <c r="L8" s="47" t="s">
        <v>423</v>
      </c>
      <c r="M8" s="47" t="s">
        <v>371</v>
      </c>
      <c r="N8" s="47" t="s">
        <v>372</v>
      </c>
      <c r="O8" s="47" t="s">
        <v>373</v>
      </c>
      <c r="P8" s="47" t="s">
        <v>374</v>
      </c>
      <c r="Q8" s="47" t="s">
        <v>458</v>
      </c>
      <c r="R8" s="47" t="s">
        <v>459</v>
      </c>
      <c r="S8" s="47" t="s">
        <v>460</v>
      </c>
      <c r="T8" s="47" t="s">
        <v>425</v>
      </c>
      <c r="U8" s="47" t="s">
        <v>379</v>
      </c>
      <c r="V8" s="47" t="s">
        <v>365</v>
      </c>
      <c r="W8" s="47" t="s">
        <v>365</v>
      </c>
      <c r="X8" s="47" t="s">
        <v>365</v>
      </c>
      <c r="Y8" s="47" t="s">
        <v>426</v>
      </c>
      <c r="Z8" s="47" t="s">
        <v>365</v>
      </c>
      <c r="AA8" s="47" t="s">
        <v>365</v>
      </c>
      <c r="AB8" s="47" t="s">
        <v>365</v>
      </c>
      <c r="AC8" s="47" t="s">
        <v>365</v>
      </c>
      <c r="AD8" s="47" t="s">
        <v>365</v>
      </c>
      <c r="AE8" s="47" t="s">
        <v>417</v>
      </c>
      <c r="AF8" s="47" t="s">
        <v>417</v>
      </c>
      <c r="AG8" s="47" t="s">
        <v>427</v>
      </c>
      <c r="AH8" s="47" t="s">
        <v>404</v>
      </c>
      <c r="AI8" s="47" t="s">
        <v>404</v>
      </c>
      <c r="AJ8" s="47"/>
      <c r="AK8" s="47"/>
      <c r="AL8" s="47" t="s">
        <v>461</v>
      </c>
      <c r="AM8" s="47" t="s">
        <v>386</v>
      </c>
      <c r="AN8" s="47" t="s">
        <v>387</v>
      </c>
      <c r="AO8" s="47" t="s">
        <v>429</v>
      </c>
      <c r="AP8" s="47" t="s">
        <v>430</v>
      </c>
      <c r="BF8" s="47" t="s">
        <v>365</v>
      </c>
      <c r="BG8" s="47" t="s">
        <v>431</v>
      </c>
      <c r="BH8" s="47" t="s">
        <v>432</v>
      </c>
      <c r="BI8" s="47" t="s">
        <v>433</v>
      </c>
      <c r="BJ8" s="47" t="s">
        <v>385</v>
      </c>
      <c r="BK8" s="47" t="s">
        <v>434</v>
      </c>
      <c r="BL8" s="47" t="s">
        <v>435</v>
      </c>
      <c r="BM8" s="47" t="s">
        <v>436</v>
      </c>
      <c r="BN8" s="47" t="s">
        <v>437</v>
      </c>
      <c r="BO8" s="47" t="s">
        <v>365</v>
      </c>
      <c r="BP8" s="47" t="s">
        <v>365</v>
      </c>
      <c r="BQ8" s="47" t="s">
        <v>365</v>
      </c>
      <c r="BR8" s="47" t="s">
        <v>365</v>
      </c>
      <c r="BS8" s="47" t="s">
        <v>365</v>
      </c>
      <c r="BT8" s="47" t="s">
        <v>365</v>
      </c>
      <c r="BU8" s="47" t="s">
        <v>365</v>
      </c>
      <c r="BV8" s="47" t="s">
        <v>365</v>
      </c>
      <c r="BW8" s="47" t="s">
        <v>365</v>
      </c>
      <c r="BX8" s="47" t="s">
        <v>365</v>
      </c>
      <c r="BY8" s="47" t="s">
        <v>365</v>
      </c>
      <c r="BZ8" s="47" t="s">
        <v>365</v>
      </c>
      <c r="CA8" s="47" t="s">
        <v>365</v>
      </c>
      <c r="CB8" s="47" t="s">
        <v>438</v>
      </c>
      <c r="CC8" s="47" t="s">
        <v>439</v>
      </c>
      <c r="CD8" s="47" t="s">
        <v>440</v>
      </c>
      <c r="CE8" s="47" t="s">
        <v>441</v>
      </c>
      <c r="CF8" s="47" t="s">
        <v>442</v>
      </c>
      <c r="CG8" s="47" t="s">
        <v>443</v>
      </c>
      <c r="CH8" s="47" t="s">
        <v>444</v>
      </c>
      <c r="CI8" s="47" t="s">
        <v>365</v>
      </c>
      <c r="CJ8" s="47" t="s">
        <v>365</v>
      </c>
      <c r="CK8" s="47" t="s">
        <v>365</v>
      </c>
      <c r="CL8" s="47" t="s">
        <v>365</v>
      </c>
      <c r="CM8" s="47" t="s">
        <v>365</v>
      </c>
      <c r="CN8" s="47" t="s">
        <v>365</v>
      </c>
      <c r="CO8" s="47" t="s">
        <v>365</v>
      </c>
      <c r="CP8" s="47" t="s">
        <v>365</v>
      </c>
      <c r="CQ8" s="47" t="s">
        <v>365</v>
      </c>
      <c r="CR8" s="47" t="s">
        <v>365</v>
      </c>
      <c r="CS8" s="47" t="s">
        <v>365</v>
      </c>
      <c r="CT8" s="47" t="s">
        <v>365</v>
      </c>
      <c r="CU8" s="47" t="s">
        <v>462</v>
      </c>
      <c r="CV8" s="47" t="s">
        <v>463</v>
      </c>
      <c r="CW8" s="47" t="s">
        <v>447</v>
      </c>
      <c r="CX8" s="47" t="s">
        <v>427</v>
      </c>
      <c r="CY8" s="47" t="s">
        <v>430</v>
      </c>
      <c r="CZ8" s="47" t="s">
        <v>448</v>
      </c>
      <c r="DA8" s="47" t="s">
        <v>449</v>
      </c>
      <c r="DG8" s="47" t="s">
        <v>401</v>
      </c>
      <c r="DH8" s="47" t="s">
        <v>1722</v>
      </c>
      <c r="DJ8" s="47" t="s">
        <v>403</v>
      </c>
      <c r="DK8" s="47" t="s">
        <v>450</v>
      </c>
      <c r="DL8" s="47" t="s">
        <v>451</v>
      </c>
      <c r="DM8" s="47" t="s">
        <v>715</v>
      </c>
    </row>
    <row r="9" spans="1:123">
      <c r="A9" s="47" t="s">
        <v>1976</v>
      </c>
      <c r="B9" s="47" t="s">
        <v>415</v>
      </c>
      <c r="C9" s="47" t="s">
        <v>416</v>
      </c>
      <c r="D9" s="47" t="s">
        <v>1723</v>
      </c>
      <c r="E9" s="47" t="s">
        <v>464</v>
      </c>
      <c r="F9" s="47" t="s">
        <v>365</v>
      </c>
      <c r="G9" s="47" t="s">
        <v>419</v>
      </c>
      <c r="H9" s="47" t="s">
        <v>420</v>
      </c>
      <c r="I9" s="47" t="s">
        <v>465</v>
      </c>
      <c r="J9" s="47" t="s">
        <v>422</v>
      </c>
      <c r="K9" s="47" t="s">
        <v>365</v>
      </c>
      <c r="L9" s="47" t="s">
        <v>423</v>
      </c>
      <c r="M9" s="47" t="s">
        <v>371</v>
      </c>
      <c r="N9" s="47" t="s">
        <v>372</v>
      </c>
      <c r="O9" s="47" t="s">
        <v>373</v>
      </c>
      <c r="P9" s="47" t="s">
        <v>374</v>
      </c>
      <c r="Q9" s="47" t="s">
        <v>387</v>
      </c>
      <c r="R9" s="47" t="s">
        <v>424</v>
      </c>
      <c r="S9" s="47" t="s">
        <v>413</v>
      </c>
      <c r="T9" s="47" t="s">
        <v>425</v>
      </c>
      <c r="U9" s="47" t="s">
        <v>379</v>
      </c>
      <c r="V9" s="47" t="s">
        <v>365</v>
      </c>
      <c r="W9" s="47" t="s">
        <v>365</v>
      </c>
      <c r="X9" s="47" t="s">
        <v>365</v>
      </c>
      <c r="Y9" s="47" t="s">
        <v>426</v>
      </c>
      <c r="Z9" s="47" t="s">
        <v>365</v>
      </c>
      <c r="AA9" s="47" t="s">
        <v>365</v>
      </c>
      <c r="AB9" s="47" t="s">
        <v>365</v>
      </c>
      <c r="AC9" s="47" t="s">
        <v>365</v>
      </c>
      <c r="AD9" s="47" t="s">
        <v>365</v>
      </c>
      <c r="AE9" s="47" t="s">
        <v>417</v>
      </c>
      <c r="AF9" s="47" t="s">
        <v>417</v>
      </c>
      <c r="AG9" s="47" t="s">
        <v>580</v>
      </c>
      <c r="AH9" s="47" t="s">
        <v>466</v>
      </c>
      <c r="AI9" s="47" t="s">
        <v>466</v>
      </c>
      <c r="AJ9" s="47"/>
      <c r="AK9" s="47"/>
      <c r="AL9" s="47" t="s">
        <v>428</v>
      </c>
      <c r="AM9" s="47" t="s">
        <v>386</v>
      </c>
      <c r="AN9" s="47" t="s">
        <v>387</v>
      </c>
      <c r="AO9" s="47" t="s">
        <v>429</v>
      </c>
      <c r="AP9" s="47" t="s">
        <v>430</v>
      </c>
      <c r="BF9" s="47" t="s">
        <v>365</v>
      </c>
      <c r="BG9" s="47" t="s">
        <v>467</v>
      </c>
      <c r="BH9" s="47" t="s">
        <v>468</v>
      </c>
      <c r="BI9" s="47" t="s">
        <v>469</v>
      </c>
      <c r="BJ9" s="47" t="s">
        <v>470</v>
      </c>
      <c r="BK9" s="47" t="s">
        <v>471</v>
      </c>
      <c r="BL9" s="47" t="s">
        <v>472</v>
      </c>
      <c r="BM9" s="47" t="s">
        <v>473</v>
      </c>
      <c r="BN9" s="47" t="s">
        <v>474</v>
      </c>
      <c r="BO9" s="47" t="s">
        <v>475</v>
      </c>
      <c r="BP9" s="47" t="s">
        <v>365</v>
      </c>
      <c r="BQ9" s="47" t="s">
        <v>365</v>
      </c>
      <c r="BR9" s="47" t="s">
        <v>365</v>
      </c>
      <c r="BS9" s="47" t="s">
        <v>365</v>
      </c>
      <c r="BT9" s="47" t="s">
        <v>365</v>
      </c>
      <c r="BU9" s="47" t="s">
        <v>365</v>
      </c>
      <c r="BV9" s="47" t="s">
        <v>365</v>
      </c>
      <c r="BW9" s="47" t="s">
        <v>365</v>
      </c>
      <c r="BX9" s="47" t="s">
        <v>365</v>
      </c>
      <c r="BY9" s="47" t="s">
        <v>365</v>
      </c>
      <c r="BZ9" s="47" t="s">
        <v>365</v>
      </c>
      <c r="CA9" s="47" t="s">
        <v>365</v>
      </c>
      <c r="CB9" s="47" t="s">
        <v>476</v>
      </c>
      <c r="CC9" s="47" t="s">
        <v>477</v>
      </c>
      <c r="CD9" s="47" t="s">
        <v>478</v>
      </c>
      <c r="CE9" s="47" t="s">
        <v>479</v>
      </c>
      <c r="CF9" s="47" t="s">
        <v>480</v>
      </c>
      <c r="CG9" s="47" t="s">
        <v>481</v>
      </c>
      <c r="CH9" s="47" t="s">
        <v>482</v>
      </c>
      <c r="CI9" s="47" t="s">
        <v>483</v>
      </c>
      <c r="CJ9" s="47" t="s">
        <v>365</v>
      </c>
      <c r="CK9" s="47" t="s">
        <v>365</v>
      </c>
      <c r="CL9" s="47" t="s">
        <v>365</v>
      </c>
      <c r="CM9" s="47" t="s">
        <v>365</v>
      </c>
      <c r="CN9" s="47" t="s">
        <v>365</v>
      </c>
      <c r="CO9" s="47" t="s">
        <v>365</v>
      </c>
      <c r="CP9" s="47" t="s">
        <v>365</v>
      </c>
      <c r="CQ9" s="47" t="s">
        <v>365</v>
      </c>
      <c r="CR9" s="47" t="s">
        <v>365</v>
      </c>
      <c r="CS9" s="47" t="s">
        <v>365</v>
      </c>
      <c r="CT9" s="47" t="s">
        <v>365</v>
      </c>
      <c r="CU9" s="47" t="s">
        <v>445</v>
      </c>
      <c r="CV9" s="47" t="s">
        <v>446</v>
      </c>
      <c r="CW9" s="47" t="s">
        <v>447</v>
      </c>
      <c r="CX9" s="47" t="s">
        <v>427</v>
      </c>
      <c r="CY9" s="47" t="s">
        <v>430</v>
      </c>
      <c r="CZ9" s="47" t="s">
        <v>448</v>
      </c>
      <c r="DA9" s="47" t="s">
        <v>449</v>
      </c>
      <c r="DG9" s="47" t="s">
        <v>401</v>
      </c>
      <c r="DH9" s="47" t="s">
        <v>1722</v>
      </c>
      <c r="DJ9" s="47" t="s">
        <v>403</v>
      </c>
      <c r="DK9" s="47" t="s">
        <v>450</v>
      </c>
      <c r="DL9" s="47" t="s">
        <v>484</v>
      </c>
      <c r="DM9" s="47" t="s">
        <v>715</v>
      </c>
    </row>
    <row r="10" spans="1:123">
      <c r="A10" s="47" t="s">
        <v>1996</v>
      </c>
      <c r="B10" s="47" t="s">
        <v>415</v>
      </c>
      <c r="C10" s="47" t="s">
        <v>416</v>
      </c>
      <c r="D10" s="47" t="s">
        <v>1723</v>
      </c>
      <c r="E10" s="47" t="s">
        <v>464</v>
      </c>
      <c r="F10" s="47" t="s">
        <v>365</v>
      </c>
      <c r="G10" s="47" t="s">
        <v>419</v>
      </c>
      <c r="H10" s="47" t="s">
        <v>420</v>
      </c>
      <c r="I10" s="47" t="s">
        <v>465</v>
      </c>
      <c r="J10" s="47" t="s">
        <v>422</v>
      </c>
      <c r="K10" s="47" t="s">
        <v>365</v>
      </c>
      <c r="L10" s="47" t="s">
        <v>423</v>
      </c>
      <c r="M10" s="47" t="s">
        <v>371</v>
      </c>
      <c r="N10" s="47" t="s">
        <v>372</v>
      </c>
      <c r="O10" s="47" t="s">
        <v>373</v>
      </c>
      <c r="P10" s="47" t="s">
        <v>374</v>
      </c>
      <c r="Q10" s="47" t="s">
        <v>424</v>
      </c>
      <c r="R10" s="47" t="s">
        <v>452</v>
      </c>
      <c r="S10" s="47" t="s">
        <v>453</v>
      </c>
      <c r="T10" s="47" t="s">
        <v>425</v>
      </c>
      <c r="U10" s="47" t="s">
        <v>379</v>
      </c>
      <c r="V10" s="47" t="s">
        <v>365</v>
      </c>
      <c r="W10" s="47" t="s">
        <v>365</v>
      </c>
      <c r="X10" s="47" t="s">
        <v>365</v>
      </c>
      <c r="Y10" s="47" t="s">
        <v>426</v>
      </c>
      <c r="Z10" s="47" t="s">
        <v>365</v>
      </c>
      <c r="AA10" s="47" t="s">
        <v>365</v>
      </c>
      <c r="AB10" s="47" t="s">
        <v>365</v>
      </c>
      <c r="AC10" s="47" t="s">
        <v>365</v>
      </c>
      <c r="AD10" s="47" t="s">
        <v>365</v>
      </c>
      <c r="AE10" s="47" t="s">
        <v>417</v>
      </c>
      <c r="AF10" s="47" t="s">
        <v>417</v>
      </c>
      <c r="AG10" s="47" t="s">
        <v>580</v>
      </c>
      <c r="AH10" s="47" t="s">
        <v>466</v>
      </c>
      <c r="AI10" s="47" t="s">
        <v>466</v>
      </c>
      <c r="AJ10" s="47"/>
      <c r="AK10" s="47"/>
      <c r="AL10" s="47" t="s">
        <v>391</v>
      </c>
      <c r="AM10" s="47" t="s">
        <v>386</v>
      </c>
      <c r="AN10" s="47" t="s">
        <v>387</v>
      </c>
      <c r="AO10" s="47" t="s">
        <v>429</v>
      </c>
      <c r="AP10" s="47" t="s">
        <v>430</v>
      </c>
      <c r="BF10" s="47" t="s">
        <v>365</v>
      </c>
      <c r="BG10" s="47" t="s">
        <v>467</v>
      </c>
      <c r="BH10" s="47" t="s">
        <v>468</v>
      </c>
      <c r="BI10" s="47" t="s">
        <v>469</v>
      </c>
      <c r="BJ10" s="47" t="s">
        <v>470</v>
      </c>
      <c r="BK10" s="47" t="s">
        <v>471</v>
      </c>
      <c r="BL10" s="47" t="s">
        <v>472</v>
      </c>
      <c r="BM10" s="47" t="s">
        <v>473</v>
      </c>
      <c r="BN10" s="47" t="s">
        <v>474</v>
      </c>
      <c r="BO10" s="47" t="s">
        <v>475</v>
      </c>
      <c r="BP10" s="47" t="s">
        <v>365</v>
      </c>
      <c r="BQ10" s="47" t="s">
        <v>365</v>
      </c>
      <c r="BR10" s="47" t="s">
        <v>365</v>
      </c>
      <c r="BS10" s="47" t="s">
        <v>365</v>
      </c>
      <c r="BT10" s="47" t="s">
        <v>365</v>
      </c>
      <c r="BU10" s="47" t="s">
        <v>365</v>
      </c>
      <c r="BV10" s="47" t="s">
        <v>365</v>
      </c>
      <c r="BW10" s="47" t="s">
        <v>365</v>
      </c>
      <c r="BX10" s="47" t="s">
        <v>365</v>
      </c>
      <c r="BY10" s="47" t="s">
        <v>365</v>
      </c>
      <c r="BZ10" s="47" t="s">
        <v>365</v>
      </c>
      <c r="CA10" s="47" t="s">
        <v>365</v>
      </c>
      <c r="CB10" s="47" t="s">
        <v>476</v>
      </c>
      <c r="CC10" s="47" t="s">
        <v>477</v>
      </c>
      <c r="CD10" s="47" t="s">
        <v>478</v>
      </c>
      <c r="CE10" s="47" t="s">
        <v>479</v>
      </c>
      <c r="CF10" s="47" t="s">
        <v>480</v>
      </c>
      <c r="CG10" s="47" t="s">
        <v>481</v>
      </c>
      <c r="CH10" s="47" t="s">
        <v>482</v>
      </c>
      <c r="CI10" s="47" t="s">
        <v>483</v>
      </c>
      <c r="CJ10" s="47" t="s">
        <v>365</v>
      </c>
      <c r="CK10" s="47" t="s">
        <v>365</v>
      </c>
      <c r="CL10" s="47" t="s">
        <v>365</v>
      </c>
      <c r="CM10" s="47" t="s">
        <v>365</v>
      </c>
      <c r="CN10" s="47" t="s">
        <v>365</v>
      </c>
      <c r="CO10" s="47" t="s">
        <v>365</v>
      </c>
      <c r="CP10" s="47" t="s">
        <v>365</v>
      </c>
      <c r="CQ10" s="47" t="s">
        <v>365</v>
      </c>
      <c r="CR10" s="47" t="s">
        <v>365</v>
      </c>
      <c r="CS10" s="47" t="s">
        <v>365</v>
      </c>
      <c r="CT10" s="47" t="s">
        <v>365</v>
      </c>
      <c r="CU10" s="47" t="s">
        <v>378</v>
      </c>
      <c r="CV10" s="47" t="s">
        <v>454</v>
      </c>
      <c r="CW10" s="47" t="s">
        <v>447</v>
      </c>
      <c r="CX10" s="47" t="s">
        <v>427</v>
      </c>
      <c r="CY10" s="47" t="s">
        <v>430</v>
      </c>
      <c r="CZ10" s="47" t="s">
        <v>448</v>
      </c>
      <c r="DA10" s="47" t="s">
        <v>449</v>
      </c>
      <c r="DG10" s="47" t="s">
        <v>401</v>
      </c>
      <c r="DH10" s="47" t="s">
        <v>1722</v>
      </c>
      <c r="DJ10" s="47" t="s">
        <v>403</v>
      </c>
      <c r="DK10" s="47" t="s">
        <v>450</v>
      </c>
      <c r="DL10" s="47" t="s">
        <v>484</v>
      </c>
      <c r="DM10" s="47" t="s">
        <v>715</v>
      </c>
    </row>
    <row r="11" spans="1:123">
      <c r="A11" s="47" t="s">
        <v>2007</v>
      </c>
      <c r="B11" s="47" t="s">
        <v>415</v>
      </c>
      <c r="C11" s="47" t="s">
        <v>416</v>
      </c>
      <c r="D11" s="47" t="s">
        <v>1723</v>
      </c>
      <c r="E11" s="47" t="s">
        <v>464</v>
      </c>
      <c r="F11" s="47" t="s">
        <v>365</v>
      </c>
      <c r="G11" s="47" t="s">
        <v>419</v>
      </c>
      <c r="H11" s="47" t="s">
        <v>420</v>
      </c>
      <c r="I11" s="47" t="s">
        <v>465</v>
      </c>
      <c r="J11" s="47" t="s">
        <v>422</v>
      </c>
      <c r="K11" s="47" t="s">
        <v>365</v>
      </c>
      <c r="L11" s="47" t="s">
        <v>423</v>
      </c>
      <c r="M11" s="47" t="s">
        <v>371</v>
      </c>
      <c r="N11" s="47" t="s">
        <v>372</v>
      </c>
      <c r="O11" s="47" t="s">
        <v>373</v>
      </c>
      <c r="P11" s="47" t="s">
        <v>374</v>
      </c>
      <c r="Q11" s="47" t="s">
        <v>455</v>
      </c>
      <c r="R11" s="47" t="s">
        <v>456</v>
      </c>
      <c r="S11" s="47" t="s">
        <v>453</v>
      </c>
      <c r="T11" s="47" t="s">
        <v>425</v>
      </c>
      <c r="U11" s="47" t="s">
        <v>379</v>
      </c>
      <c r="V11" s="47" t="s">
        <v>365</v>
      </c>
      <c r="W11" s="47" t="s">
        <v>365</v>
      </c>
      <c r="X11" s="47" t="s">
        <v>365</v>
      </c>
      <c r="Y11" s="47" t="s">
        <v>426</v>
      </c>
      <c r="Z11" s="47" t="s">
        <v>365</v>
      </c>
      <c r="AA11" s="47" t="s">
        <v>365</v>
      </c>
      <c r="AB11" s="47" t="s">
        <v>365</v>
      </c>
      <c r="AC11" s="47" t="s">
        <v>365</v>
      </c>
      <c r="AD11" s="47" t="s">
        <v>365</v>
      </c>
      <c r="AE11" s="47" t="s">
        <v>417</v>
      </c>
      <c r="AF11" s="47" t="s">
        <v>417</v>
      </c>
      <c r="AG11" s="47" t="s">
        <v>580</v>
      </c>
      <c r="AH11" s="47" t="s">
        <v>466</v>
      </c>
      <c r="AI11" s="47" t="s">
        <v>466</v>
      </c>
      <c r="AJ11" s="47"/>
      <c r="AK11" s="47"/>
      <c r="AL11" s="47" t="s">
        <v>387</v>
      </c>
      <c r="AM11" s="47" t="s">
        <v>386</v>
      </c>
      <c r="AN11" s="47" t="s">
        <v>387</v>
      </c>
      <c r="AO11" s="47" t="s">
        <v>429</v>
      </c>
      <c r="AP11" s="47" t="s">
        <v>430</v>
      </c>
      <c r="BF11" s="47" t="s">
        <v>365</v>
      </c>
      <c r="BG11" s="47" t="s">
        <v>467</v>
      </c>
      <c r="BH11" s="47" t="s">
        <v>468</v>
      </c>
      <c r="BI11" s="47" t="s">
        <v>469</v>
      </c>
      <c r="BJ11" s="47" t="s">
        <v>470</v>
      </c>
      <c r="BK11" s="47" t="s">
        <v>471</v>
      </c>
      <c r="BL11" s="47" t="s">
        <v>472</v>
      </c>
      <c r="BM11" s="47" t="s">
        <v>473</v>
      </c>
      <c r="BN11" s="47" t="s">
        <v>474</v>
      </c>
      <c r="BO11" s="47" t="s">
        <v>475</v>
      </c>
      <c r="BP11" s="47" t="s">
        <v>365</v>
      </c>
      <c r="BQ11" s="47" t="s">
        <v>365</v>
      </c>
      <c r="BR11" s="47" t="s">
        <v>365</v>
      </c>
      <c r="BS11" s="47" t="s">
        <v>365</v>
      </c>
      <c r="BT11" s="47" t="s">
        <v>365</v>
      </c>
      <c r="BU11" s="47" t="s">
        <v>365</v>
      </c>
      <c r="BV11" s="47" t="s">
        <v>365</v>
      </c>
      <c r="BW11" s="47" t="s">
        <v>365</v>
      </c>
      <c r="BX11" s="47" t="s">
        <v>365</v>
      </c>
      <c r="BY11" s="47" t="s">
        <v>365</v>
      </c>
      <c r="BZ11" s="47" t="s">
        <v>365</v>
      </c>
      <c r="CA11" s="47" t="s">
        <v>365</v>
      </c>
      <c r="CB11" s="47" t="s">
        <v>476</v>
      </c>
      <c r="CC11" s="47" t="s">
        <v>477</v>
      </c>
      <c r="CD11" s="47" t="s">
        <v>478</v>
      </c>
      <c r="CE11" s="47" t="s">
        <v>479</v>
      </c>
      <c r="CF11" s="47" t="s">
        <v>480</v>
      </c>
      <c r="CG11" s="47" t="s">
        <v>481</v>
      </c>
      <c r="CH11" s="47" t="s">
        <v>482</v>
      </c>
      <c r="CI11" s="47" t="s">
        <v>483</v>
      </c>
      <c r="CJ11" s="47" t="s">
        <v>365</v>
      </c>
      <c r="CK11" s="47" t="s">
        <v>365</v>
      </c>
      <c r="CL11" s="47" t="s">
        <v>365</v>
      </c>
      <c r="CM11" s="47" t="s">
        <v>365</v>
      </c>
      <c r="CN11" s="47" t="s">
        <v>365</v>
      </c>
      <c r="CO11" s="47" t="s">
        <v>365</v>
      </c>
      <c r="CP11" s="47" t="s">
        <v>365</v>
      </c>
      <c r="CQ11" s="47" t="s">
        <v>365</v>
      </c>
      <c r="CR11" s="47" t="s">
        <v>365</v>
      </c>
      <c r="CS11" s="47" t="s">
        <v>365</v>
      </c>
      <c r="CT11" s="47" t="s">
        <v>365</v>
      </c>
      <c r="CU11" s="47" t="s">
        <v>386</v>
      </c>
      <c r="CV11" s="47" t="s">
        <v>457</v>
      </c>
      <c r="CW11" s="47" t="s">
        <v>447</v>
      </c>
      <c r="CX11" s="47" t="s">
        <v>427</v>
      </c>
      <c r="CY11" s="47" t="s">
        <v>430</v>
      </c>
      <c r="CZ11" s="47" t="s">
        <v>448</v>
      </c>
      <c r="DA11" s="47" t="s">
        <v>449</v>
      </c>
      <c r="DG11" s="47" t="s">
        <v>401</v>
      </c>
      <c r="DH11" s="47" t="s">
        <v>1722</v>
      </c>
      <c r="DJ11" s="47" t="s">
        <v>403</v>
      </c>
      <c r="DK11" s="47" t="s">
        <v>450</v>
      </c>
      <c r="DL11" s="47" t="s">
        <v>484</v>
      </c>
      <c r="DM11" s="47" t="s">
        <v>715</v>
      </c>
    </row>
    <row r="12" spans="1:123">
      <c r="A12" s="47" t="s">
        <v>1963</v>
      </c>
      <c r="B12" s="47" t="s">
        <v>415</v>
      </c>
      <c r="C12" s="47" t="s">
        <v>416</v>
      </c>
      <c r="D12" s="47" t="s">
        <v>1723</v>
      </c>
      <c r="E12" s="47" t="s">
        <v>464</v>
      </c>
      <c r="F12" s="47" t="s">
        <v>365</v>
      </c>
      <c r="G12" s="47" t="s">
        <v>419</v>
      </c>
      <c r="H12" s="47" t="s">
        <v>420</v>
      </c>
      <c r="I12" s="47" t="s">
        <v>465</v>
      </c>
      <c r="J12" s="47" t="s">
        <v>422</v>
      </c>
      <c r="K12" s="47" t="s">
        <v>365</v>
      </c>
      <c r="L12" s="47" t="s">
        <v>423</v>
      </c>
      <c r="M12" s="47" t="s">
        <v>371</v>
      </c>
      <c r="N12" s="47" t="s">
        <v>372</v>
      </c>
      <c r="O12" s="47" t="s">
        <v>373</v>
      </c>
      <c r="P12" s="47" t="s">
        <v>374</v>
      </c>
      <c r="Q12" s="47" t="s">
        <v>458</v>
      </c>
      <c r="R12" s="47" t="s">
        <v>459</v>
      </c>
      <c r="S12" s="47" t="s">
        <v>460</v>
      </c>
      <c r="T12" s="47" t="s">
        <v>425</v>
      </c>
      <c r="U12" s="47" t="s">
        <v>379</v>
      </c>
      <c r="V12" s="47" t="s">
        <v>365</v>
      </c>
      <c r="W12" s="47" t="s">
        <v>365</v>
      </c>
      <c r="X12" s="47" t="s">
        <v>365</v>
      </c>
      <c r="Y12" s="47" t="s">
        <v>426</v>
      </c>
      <c r="Z12" s="47" t="s">
        <v>365</v>
      </c>
      <c r="AA12" s="47" t="s">
        <v>365</v>
      </c>
      <c r="AB12" s="47" t="s">
        <v>365</v>
      </c>
      <c r="AC12" s="47" t="s">
        <v>365</v>
      </c>
      <c r="AD12" s="47" t="s">
        <v>365</v>
      </c>
      <c r="AE12" s="47" t="s">
        <v>417</v>
      </c>
      <c r="AF12" s="47" t="s">
        <v>417</v>
      </c>
      <c r="AG12" s="47" t="s">
        <v>580</v>
      </c>
      <c r="AH12" s="47" t="s">
        <v>466</v>
      </c>
      <c r="AI12" s="47" t="s">
        <v>466</v>
      </c>
      <c r="AJ12" s="47"/>
      <c r="AK12" s="47"/>
      <c r="AL12" s="47" t="s">
        <v>461</v>
      </c>
      <c r="AM12" s="47" t="s">
        <v>386</v>
      </c>
      <c r="AN12" s="47" t="s">
        <v>387</v>
      </c>
      <c r="AO12" s="47" t="s">
        <v>429</v>
      </c>
      <c r="AP12" s="47" t="s">
        <v>430</v>
      </c>
      <c r="BF12" s="47" t="s">
        <v>365</v>
      </c>
      <c r="BG12" s="47" t="s">
        <v>467</v>
      </c>
      <c r="BH12" s="47" t="s">
        <v>468</v>
      </c>
      <c r="BI12" s="47" t="s">
        <v>469</v>
      </c>
      <c r="BJ12" s="47" t="s">
        <v>470</v>
      </c>
      <c r="BK12" s="47" t="s">
        <v>471</v>
      </c>
      <c r="BL12" s="47" t="s">
        <v>472</v>
      </c>
      <c r="BM12" s="47" t="s">
        <v>473</v>
      </c>
      <c r="BN12" s="47" t="s">
        <v>474</v>
      </c>
      <c r="BO12" s="47" t="s">
        <v>475</v>
      </c>
      <c r="BP12" s="47" t="s">
        <v>365</v>
      </c>
      <c r="BQ12" s="47" t="s">
        <v>365</v>
      </c>
      <c r="BR12" s="47" t="s">
        <v>365</v>
      </c>
      <c r="BS12" s="47" t="s">
        <v>365</v>
      </c>
      <c r="BT12" s="47" t="s">
        <v>365</v>
      </c>
      <c r="BU12" s="47" t="s">
        <v>365</v>
      </c>
      <c r="BV12" s="47" t="s">
        <v>365</v>
      </c>
      <c r="BW12" s="47" t="s">
        <v>365</v>
      </c>
      <c r="BX12" s="47" t="s">
        <v>365</v>
      </c>
      <c r="BY12" s="47" t="s">
        <v>365</v>
      </c>
      <c r="BZ12" s="47" t="s">
        <v>365</v>
      </c>
      <c r="CA12" s="47" t="s">
        <v>365</v>
      </c>
      <c r="CB12" s="47" t="s">
        <v>476</v>
      </c>
      <c r="CC12" s="47" t="s">
        <v>477</v>
      </c>
      <c r="CD12" s="47" t="s">
        <v>478</v>
      </c>
      <c r="CE12" s="47" t="s">
        <v>479</v>
      </c>
      <c r="CF12" s="47" t="s">
        <v>480</v>
      </c>
      <c r="CG12" s="47" t="s">
        <v>481</v>
      </c>
      <c r="CH12" s="47" t="s">
        <v>482</v>
      </c>
      <c r="CI12" s="47" t="s">
        <v>483</v>
      </c>
      <c r="CJ12" s="47" t="s">
        <v>365</v>
      </c>
      <c r="CK12" s="47" t="s">
        <v>365</v>
      </c>
      <c r="CL12" s="47" t="s">
        <v>365</v>
      </c>
      <c r="CM12" s="47" t="s">
        <v>365</v>
      </c>
      <c r="CN12" s="47" t="s">
        <v>365</v>
      </c>
      <c r="CO12" s="47" t="s">
        <v>365</v>
      </c>
      <c r="CP12" s="47" t="s">
        <v>365</v>
      </c>
      <c r="CQ12" s="47" t="s">
        <v>365</v>
      </c>
      <c r="CR12" s="47" t="s">
        <v>365</v>
      </c>
      <c r="CS12" s="47" t="s">
        <v>365</v>
      </c>
      <c r="CT12" s="47" t="s">
        <v>365</v>
      </c>
      <c r="CU12" s="47" t="s">
        <v>462</v>
      </c>
      <c r="CV12" s="47" t="s">
        <v>463</v>
      </c>
      <c r="CW12" s="47" t="s">
        <v>447</v>
      </c>
      <c r="CX12" s="47" t="s">
        <v>427</v>
      </c>
      <c r="CY12" s="47" t="s">
        <v>430</v>
      </c>
      <c r="CZ12" s="47" t="s">
        <v>448</v>
      </c>
      <c r="DA12" s="47" t="s">
        <v>449</v>
      </c>
      <c r="DG12" s="47" t="s">
        <v>401</v>
      </c>
      <c r="DH12" s="47" t="s">
        <v>1722</v>
      </c>
      <c r="DJ12" s="47" t="s">
        <v>403</v>
      </c>
      <c r="DK12" s="47" t="s">
        <v>450</v>
      </c>
      <c r="DL12" s="47" t="s">
        <v>484</v>
      </c>
      <c r="DM12" s="47" t="s">
        <v>715</v>
      </c>
    </row>
    <row r="13" spans="1:123">
      <c r="A13" s="47" t="s">
        <v>1997</v>
      </c>
      <c r="B13" s="47" t="s">
        <v>415</v>
      </c>
      <c r="C13" s="47" t="s">
        <v>416</v>
      </c>
      <c r="D13" s="47" t="s">
        <v>1724</v>
      </c>
      <c r="E13" s="47" t="s">
        <v>418</v>
      </c>
      <c r="F13" s="47" t="s">
        <v>365</v>
      </c>
      <c r="G13" s="47" t="s">
        <v>419</v>
      </c>
      <c r="H13" s="47" t="s">
        <v>420</v>
      </c>
      <c r="I13" s="47" t="s">
        <v>485</v>
      </c>
      <c r="J13" s="47" t="s">
        <v>422</v>
      </c>
      <c r="K13" s="47" t="s">
        <v>365</v>
      </c>
      <c r="L13" s="47" t="s">
        <v>423</v>
      </c>
      <c r="M13" s="47" t="s">
        <v>371</v>
      </c>
      <c r="N13" s="47" t="s">
        <v>372</v>
      </c>
      <c r="O13" s="47" t="s">
        <v>373</v>
      </c>
      <c r="P13" s="47" t="s">
        <v>374</v>
      </c>
      <c r="Q13" s="47" t="s">
        <v>424</v>
      </c>
      <c r="R13" s="47" t="s">
        <v>452</v>
      </c>
      <c r="S13" s="47" t="s">
        <v>453</v>
      </c>
      <c r="T13" s="47" t="s">
        <v>425</v>
      </c>
      <c r="U13" s="47" t="s">
        <v>379</v>
      </c>
      <c r="V13" s="47" t="s">
        <v>365</v>
      </c>
      <c r="W13" s="47" t="s">
        <v>365</v>
      </c>
      <c r="X13" s="47" t="s">
        <v>365</v>
      </c>
      <c r="Y13" s="47" t="s">
        <v>426</v>
      </c>
      <c r="Z13" s="47" t="s">
        <v>365</v>
      </c>
      <c r="AA13" s="47" t="s">
        <v>365</v>
      </c>
      <c r="AB13" s="47" t="s">
        <v>365</v>
      </c>
      <c r="AC13" s="47" t="s">
        <v>365</v>
      </c>
      <c r="AD13" s="47" t="s">
        <v>365</v>
      </c>
      <c r="AE13" s="47" t="s">
        <v>417</v>
      </c>
      <c r="AF13" s="47" t="s">
        <v>417</v>
      </c>
      <c r="AG13" s="47" t="s">
        <v>427</v>
      </c>
      <c r="AH13" s="47"/>
      <c r="AI13" s="47"/>
      <c r="AJ13" s="47" t="s">
        <v>364</v>
      </c>
      <c r="AK13" s="47" t="s">
        <v>364</v>
      </c>
      <c r="AL13" s="47" t="s">
        <v>391</v>
      </c>
      <c r="AM13" s="47" t="s">
        <v>386</v>
      </c>
      <c r="AN13" s="47" t="s">
        <v>413</v>
      </c>
      <c r="AO13" s="47" t="s">
        <v>429</v>
      </c>
      <c r="AP13" s="47" t="s">
        <v>430</v>
      </c>
      <c r="BF13" s="47" t="s">
        <v>365</v>
      </c>
      <c r="BG13" s="47" t="s">
        <v>431</v>
      </c>
      <c r="BH13" s="47" t="s">
        <v>432</v>
      </c>
      <c r="BI13" s="47" t="s">
        <v>433</v>
      </c>
      <c r="BJ13" s="47" t="s">
        <v>385</v>
      </c>
      <c r="BK13" s="47" t="s">
        <v>434</v>
      </c>
      <c r="BL13" s="47" t="s">
        <v>435</v>
      </c>
      <c r="BM13" s="47" t="s">
        <v>436</v>
      </c>
      <c r="BN13" s="47" t="s">
        <v>437</v>
      </c>
      <c r="BO13" s="47" t="s">
        <v>365</v>
      </c>
      <c r="BP13" s="47" t="s">
        <v>365</v>
      </c>
      <c r="BQ13" s="47" t="s">
        <v>365</v>
      </c>
      <c r="BR13" s="47" t="s">
        <v>365</v>
      </c>
      <c r="BS13" s="47" t="s">
        <v>365</v>
      </c>
      <c r="BT13" s="47" t="s">
        <v>365</v>
      </c>
      <c r="BU13" s="47" t="s">
        <v>365</v>
      </c>
      <c r="BV13" s="47" t="s">
        <v>365</v>
      </c>
      <c r="BW13" s="47" t="s">
        <v>365</v>
      </c>
      <c r="BX13" s="47" t="s">
        <v>365</v>
      </c>
      <c r="BY13" s="47" t="s">
        <v>365</v>
      </c>
      <c r="BZ13" s="47" t="s">
        <v>365</v>
      </c>
      <c r="CA13" s="47" t="s">
        <v>365</v>
      </c>
      <c r="CB13" s="47" t="s">
        <v>438</v>
      </c>
      <c r="CC13" s="47" t="s">
        <v>439</v>
      </c>
      <c r="CD13" s="47" t="s">
        <v>440</v>
      </c>
      <c r="CE13" s="47" t="s">
        <v>441</v>
      </c>
      <c r="CF13" s="47" t="s">
        <v>442</v>
      </c>
      <c r="CG13" s="47" t="s">
        <v>443</v>
      </c>
      <c r="CH13" s="47" t="s">
        <v>444</v>
      </c>
      <c r="CI13" s="47" t="s">
        <v>365</v>
      </c>
      <c r="CJ13" s="47" t="s">
        <v>365</v>
      </c>
      <c r="CK13" s="47" t="s">
        <v>365</v>
      </c>
      <c r="CL13" s="47" t="s">
        <v>365</v>
      </c>
      <c r="CM13" s="47" t="s">
        <v>365</v>
      </c>
      <c r="CN13" s="47" t="s">
        <v>365</v>
      </c>
      <c r="CO13" s="47" t="s">
        <v>365</v>
      </c>
      <c r="CP13" s="47" t="s">
        <v>365</v>
      </c>
      <c r="CQ13" s="47" t="s">
        <v>365</v>
      </c>
      <c r="CR13" s="47" t="s">
        <v>365</v>
      </c>
      <c r="CS13" s="47" t="s">
        <v>365</v>
      </c>
      <c r="CT13" s="47" t="s">
        <v>365</v>
      </c>
      <c r="CU13" s="47" t="s">
        <v>378</v>
      </c>
      <c r="CV13" s="47" t="s">
        <v>454</v>
      </c>
      <c r="CW13" s="47" t="s">
        <v>447</v>
      </c>
      <c r="CX13" s="47" t="s">
        <v>427</v>
      </c>
      <c r="CY13" s="47" t="s">
        <v>430</v>
      </c>
      <c r="CZ13" s="47" t="s">
        <v>448</v>
      </c>
      <c r="DA13" s="47" t="s">
        <v>449</v>
      </c>
      <c r="DG13" s="47" t="s">
        <v>401</v>
      </c>
      <c r="DH13" s="47" t="s">
        <v>1722</v>
      </c>
      <c r="DJ13" s="47" t="s">
        <v>403</v>
      </c>
      <c r="DK13" s="47" t="s">
        <v>450</v>
      </c>
      <c r="DL13" s="47" t="s">
        <v>486</v>
      </c>
      <c r="DM13" s="47" t="s">
        <v>715</v>
      </c>
    </row>
    <row r="14" spans="1:123">
      <c r="A14" s="47" t="s">
        <v>1977</v>
      </c>
      <c r="B14" s="47" t="s">
        <v>415</v>
      </c>
      <c r="C14" s="47" t="s">
        <v>416</v>
      </c>
      <c r="D14" s="47" t="s">
        <v>1724</v>
      </c>
      <c r="E14" s="47" t="s">
        <v>418</v>
      </c>
      <c r="F14" s="47" t="s">
        <v>365</v>
      </c>
      <c r="G14" s="47" t="s">
        <v>419</v>
      </c>
      <c r="H14" s="47" t="s">
        <v>420</v>
      </c>
      <c r="I14" s="47" t="s">
        <v>485</v>
      </c>
      <c r="J14" s="47" t="s">
        <v>422</v>
      </c>
      <c r="K14" s="47" t="s">
        <v>365</v>
      </c>
      <c r="L14" s="47" t="s">
        <v>423</v>
      </c>
      <c r="M14" s="47" t="s">
        <v>371</v>
      </c>
      <c r="N14" s="47" t="s">
        <v>372</v>
      </c>
      <c r="O14" s="47" t="s">
        <v>373</v>
      </c>
      <c r="P14" s="47" t="s">
        <v>374</v>
      </c>
      <c r="Q14" s="47" t="s">
        <v>387</v>
      </c>
      <c r="R14" s="47" t="s">
        <v>424</v>
      </c>
      <c r="S14" s="47" t="s">
        <v>413</v>
      </c>
      <c r="T14" s="47" t="s">
        <v>425</v>
      </c>
      <c r="U14" s="47" t="s">
        <v>379</v>
      </c>
      <c r="V14" s="47" t="s">
        <v>365</v>
      </c>
      <c r="W14" s="47" t="s">
        <v>365</v>
      </c>
      <c r="X14" s="47" t="s">
        <v>365</v>
      </c>
      <c r="Y14" s="47" t="s">
        <v>426</v>
      </c>
      <c r="Z14" s="47" t="s">
        <v>365</v>
      </c>
      <c r="AA14" s="47" t="s">
        <v>365</v>
      </c>
      <c r="AB14" s="47" t="s">
        <v>365</v>
      </c>
      <c r="AC14" s="47" t="s">
        <v>365</v>
      </c>
      <c r="AD14" s="47" t="s">
        <v>365</v>
      </c>
      <c r="AE14" s="47" t="s">
        <v>417</v>
      </c>
      <c r="AF14" s="47" t="s">
        <v>417</v>
      </c>
      <c r="AG14" s="47" t="s">
        <v>427</v>
      </c>
      <c r="AH14" s="47"/>
      <c r="AI14" s="47"/>
      <c r="AJ14" s="47" t="s">
        <v>364</v>
      </c>
      <c r="AK14" s="47" t="s">
        <v>364</v>
      </c>
      <c r="AL14" s="47" t="s">
        <v>428</v>
      </c>
      <c r="AM14" s="47" t="s">
        <v>386</v>
      </c>
      <c r="AN14" s="47" t="s">
        <v>413</v>
      </c>
      <c r="AO14" s="47" t="s">
        <v>429</v>
      </c>
      <c r="AP14" s="47" t="s">
        <v>430</v>
      </c>
      <c r="BF14" s="47" t="s">
        <v>365</v>
      </c>
      <c r="BG14" s="47" t="s">
        <v>431</v>
      </c>
      <c r="BH14" s="47" t="s">
        <v>432</v>
      </c>
      <c r="BI14" s="47" t="s">
        <v>433</v>
      </c>
      <c r="BJ14" s="47" t="s">
        <v>385</v>
      </c>
      <c r="BK14" s="47" t="s">
        <v>434</v>
      </c>
      <c r="BL14" s="47" t="s">
        <v>435</v>
      </c>
      <c r="BM14" s="47" t="s">
        <v>436</v>
      </c>
      <c r="BN14" s="47" t="s">
        <v>437</v>
      </c>
      <c r="BO14" s="47" t="s">
        <v>365</v>
      </c>
      <c r="BP14" s="47" t="s">
        <v>365</v>
      </c>
      <c r="BQ14" s="47" t="s">
        <v>365</v>
      </c>
      <c r="BR14" s="47" t="s">
        <v>365</v>
      </c>
      <c r="BS14" s="47" t="s">
        <v>365</v>
      </c>
      <c r="BT14" s="47" t="s">
        <v>365</v>
      </c>
      <c r="BU14" s="47" t="s">
        <v>365</v>
      </c>
      <c r="BV14" s="47" t="s">
        <v>365</v>
      </c>
      <c r="BW14" s="47" t="s">
        <v>365</v>
      </c>
      <c r="BX14" s="47" t="s">
        <v>365</v>
      </c>
      <c r="BY14" s="47" t="s">
        <v>365</v>
      </c>
      <c r="BZ14" s="47" t="s">
        <v>365</v>
      </c>
      <c r="CA14" s="47" t="s">
        <v>365</v>
      </c>
      <c r="CB14" s="47" t="s">
        <v>438</v>
      </c>
      <c r="CC14" s="47" t="s">
        <v>439</v>
      </c>
      <c r="CD14" s="47" t="s">
        <v>440</v>
      </c>
      <c r="CE14" s="47" t="s">
        <v>441</v>
      </c>
      <c r="CF14" s="47" t="s">
        <v>442</v>
      </c>
      <c r="CG14" s="47" t="s">
        <v>443</v>
      </c>
      <c r="CH14" s="47" t="s">
        <v>444</v>
      </c>
      <c r="CI14" s="47" t="s">
        <v>365</v>
      </c>
      <c r="CJ14" s="47" t="s">
        <v>365</v>
      </c>
      <c r="CK14" s="47" t="s">
        <v>365</v>
      </c>
      <c r="CL14" s="47" t="s">
        <v>365</v>
      </c>
      <c r="CM14" s="47" t="s">
        <v>365</v>
      </c>
      <c r="CN14" s="47" t="s">
        <v>365</v>
      </c>
      <c r="CO14" s="47" t="s">
        <v>365</v>
      </c>
      <c r="CP14" s="47" t="s">
        <v>365</v>
      </c>
      <c r="CQ14" s="47" t="s">
        <v>365</v>
      </c>
      <c r="CR14" s="47" t="s">
        <v>365</v>
      </c>
      <c r="CS14" s="47" t="s">
        <v>365</v>
      </c>
      <c r="CT14" s="47" t="s">
        <v>365</v>
      </c>
      <c r="CU14" s="47" t="s">
        <v>445</v>
      </c>
      <c r="CV14" s="47" t="s">
        <v>446</v>
      </c>
      <c r="CW14" s="47" t="s">
        <v>447</v>
      </c>
      <c r="CX14" s="47" t="s">
        <v>427</v>
      </c>
      <c r="CY14" s="47" t="s">
        <v>430</v>
      </c>
      <c r="CZ14" s="47" t="s">
        <v>448</v>
      </c>
      <c r="DA14" s="47" t="s">
        <v>449</v>
      </c>
      <c r="DG14" s="47" t="s">
        <v>401</v>
      </c>
      <c r="DH14" s="47" t="s">
        <v>1722</v>
      </c>
      <c r="DJ14" s="47" t="s">
        <v>403</v>
      </c>
      <c r="DK14" s="47" t="s">
        <v>450</v>
      </c>
      <c r="DL14" s="47" t="s">
        <v>486</v>
      </c>
      <c r="DM14" s="47" t="s">
        <v>715</v>
      </c>
    </row>
    <row r="15" spans="1:123">
      <c r="A15" s="47" t="s">
        <v>2008</v>
      </c>
      <c r="B15" s="47" t="s">
        <v>415</v>
      </c>
      <c r="C15" s="47" t="s">
        <v>416</v>
      </c>
      <c r="D15" s="47" t="s">
        <v>1724</v>
      </c>
      <c r="E15" s="47" t="s">
        <v>418</v>
      </c>
      <c r="F15" s="47" t="s">
        <v>365</v>
      </c>
      <c r="G15" s="47" t="s">
        <v>419</v>
      </c>
      <c r="H15" s="47" t="s">
        <v>420</v>
      </c>
      <c r="I15" s="47" t="s">
        <v>485</v>
      </c>
      <c r="J15" s="47" t="s">
        <v>422</v>
      </c>
      <c r="K15" s="47" t="s">
        <v>365</v>
      </c>
      <c r="L15" s="47" t="s">
        <v>423</v>
      </c>
      <c r="M15" s="47" t="s">
        <v>371</v>
      </c>
      <c r="N15" s="47" t="s">
        <v>372</v>
      </c>
      <c r="O15" s="47" t="s">
        <v>373</v>
      </c>
      <c r="P15" s="47" t="s">
        <v>374</v>
      </c>
      <c r="Q15" s="47" t="s">
        <v>455</v>
      </c>
      <c r="R15" s="47" t="s">
        <v>456</v>
      </c>
      <c r="S15" s="47" t="s">
        <v>453</v>
      </c>
      <c r="T15" s="47" t="s">
        <v>425</v>
      </c>
      <c r="U15" s="47" t="s">
        <v>379</v>
      </c>
      <c r="V15" s="47" t="s">
        <v>365</v>
      </c>
      <c r="W15" s="47" t="s">
        <v>365</v>
      </c>
      <c r="X15" s="47" t="s">
        <v>365</v>
      </c>
      <c r="Y15" s="47" t="s">
        <v>426</v>
      </c>
      <c r="Z15" s="47" t="s">
        <v>365</v>
      </c>
      <c r="AA15" s="47" t="s">
        <v>365</v>
      </c>
      <c r="AB15" s="47" t="s">
        <v>365</v>
      </c>
      <c r="AC15" s="47" t="s">
        <v>365</v>
      </c>
      <c r="AD15" s="47" t="s">
        <v>365</v>
      </c>
      <c r="AE15" s="47" t="s">
        <v>417</v>
      </c>
      <c r="AF15" s="47" t="s">
        <v>417</v>
      </c>
      <c r="AG15" s="47" t="s">
        <v>427</v>
      </c>
      <c r="AH15" s="47"/>
      <c r="AI15" s="47"/>
      <c r="AJ15" s="47" t="s">
        <v>364</v>
      </c>
      <c r="AK15" s="47" t="s">
        <v>364</v>
      </c>
      <c r="AL15" s="47" t="s">
        <v>387</v>
      </c>
      <c r="AM15" s="47" t="s">
        <v>386</v>
      </c>
      <c r="AN15" s="47" t="s">
        <v>413</v>
      </c>
      <c r="AO15" s="47" t="s">
        <v>429</v>
      </c>
      <c r="AP15" s="47" t="s">
        <v>430</v>
      </c>
      <c r="BF15" s="47" t="s">
        <v>365</v>
      </c>
      <c r="BG15" s="47" t="s">
        <v>431</v>
      </c>
      <c r="BH15" s="47" t="s">
        <v>432</v>
      </c>
      <c r="BI15" s="47" t="s">
        <v>433</v>
      </c>
      <c r="BJ15" s="47" t="s">
        <v>385</v>
      </c>
      <c r="BK15" s="47" t="s">
        <v>434</v>
      </c>
      <c r="BL15" s="47" t="s">
        <v>435</v>
      </c>
      <c r="BM15" s="47" t="s">
        <v>436</v>
      </c>
      <c r="BN15" s="47" t="s">
        <v>437</v>
      </c>
      <c r="BO15" s="47" t="s">
        <v>365</v>
      </c>
      <c r="BP15" s="47" t="s">
        <v>365</v>
      </c>
      <c r="BQ15" s="47" t="s">
        <v>365</v>
      </c>
      <c r="BR15" s="47" t="s">
        <v>365</v>
      </c>
      <c r="BS15" s="47" t="s">
        <v>365</v>
      </c>
      <c r="BT15" s="47" t="s">
        <v>365</v>
      </c>
      <c r="BU15" s="47" t="s">
        <v>365</v>
      </c>
      <c r="BV15" s="47" t="s">
        <v>365</v>
      </c>
      <c r="BW15" s="47" t="s">
        <v>365</v>
      </c>
      <c r="BX15" s="47" t="s">
        <v>365</v>
      </c>
      <c r="BY15" s="47" t="s">
        <v>365</v>
      </c>
      <c r="BZ15" s="47" t="s">
        <v>365</v>
      </c>
      <c r="CA15" s="47" t="s">
        <v>365</v>
      </c>
      <c r="CB15" s="47" t="s">
        <v>438</v>
      </c>
      <c r="CC15" s="47" t="s">
        <v>439</v>
      </c>
      <c r="CD15" s="47" t="s">
        <v>440</v>
      </c>
      <c r="CE15" s="47" t="s">
        <v>441</v>
      </c>
      <c r="CF15" s="47" t="s">
        <v>442</v>
      </c>
      <c r="CG15" s="47" t="s">
        <v>443</v>
      </c>
      <c r="CH15" s="47" t="s">
        <v>444</v>
      </c>
      <c r="CI15" s="47" t="s">
        <v>365</v>
      </c>
      <c r="CJ15" s="47" t="s">
        <v>365</v>
      </c>
      <c r="CK15" s="47" t="s">
        <v>365</v>
      </c>
      <c r="CL15" s="47" t="s">
        <v>365</v>
      </c>
      <c r="CM15" s="47" t="s">
        <v>365</v>
      </c>
      <c r="CN15" s="47" t="s">
        <v>365</v>
      </c>
      <c r="CO15" s="47" t="s">
        <v>365</v>
      </c>
      <c r="CP15" s="47" t="s">
        <v>365</v>
      </c>
      <c r="CQ15" s="47" t="s">
        <v>365</v>
      </c>
      <c r="CR15" s="47" t="s">
        <v>365</v>
      </c>
      <c r="CS15" s="47" t="s">
        <v>365</v>
      </c>
      <c r="CT15" s="47" t="s">
        <v>365</v>
      </c>
      <c r="CU15" s="47" t="s">
        <v>386</v>
      </c>
      <c r="CV15" s="47" t="s">
        <v>457</v>
      </c>
      <c r="CW15" s="47" t="s">
        <v>447</v>
      </c>
      <c r="CX15" s="47" t="s">
        <v>427</v>
      </c>
      <c r="CY15" s="47" t="s">
        <v>430</v>
      </c>
      <c r="CZ15" s="47" t="s">
        <v>448</v>
      </c>
      <c r="DA15" s="47" t="s">
        <v>449</v>
      </c>
      <c r="DG15" s="47" t="s">
        <v>401</v>
      </c>
      <c r="DH15" s="47" t="s">
        <v>1722</v>
      </c>
      <c r="DJ15" s="47" t="s">
        <v>403</v>
      </c>
      <c r="DK15" s="47" t="s">
        <v>450</v>
      </c>
      <c r="DL15" s="47" t="s">
        <v>486</v>
      </c>
      <c r="DM15" s="47" t="s">
        <v>715</v>
      </c>
    </row>
    <row r="16" spans="1:123">
      <c r="A16" s="47" t="s">
        <v>1964</v>
      </c>
      <c r="B16" s="47" t="s">
        <v>415</v>
      </c>
      <c r="C16" s="47" t="s">
        <v>416</v>
      </c>
      <c r="D16" s="47" t="s">
        <v>1724</v>
      </c>
      <c r="E16" s="47" t="s">
        <v>418</v>
      </c>
      <c r="F16" s="47" t="s">
        <v>365</v>
      </c>
      <c r="G16" s="47" t="s">
        <v>419</v>
      </c>
      <c r="H16" s="47" t="s">
        <v>420</v>
      </c>
      <c r="I16" s="47" t="s">
        <v>485</v>
      </c>
      <c r="J16" s="47" t="s">
        <v>422</v>
      </c>
      <c r="K16" s="47" t="s">
        <v>365</v>
      </c>
      <c r="L16" s="47" t="s">
        <v>423</v>
      </c>
      <c r="M16" s="47" t="s">
        <v>371</v>
      </c>
      <c r="N16" s="47" t="s">
        <v>372</v>
      </c>
      <c r="O16" s="47" t="s">
        <v>373</v>
      </c>
      <c r="P16" s="47" t="s">
        <v>374</v>
      </c>
      <c r="Q16" s="47" t="s">
        <v>458</v>
      </c>
      <c r="R16" s="47" t="s">
        <v>459</v>
      </c>
      <c r="S16" s="47" t="s">
        <v>460</v>
      </c>
      <c r="T16" s="47" t="s">
        <v>425</v>
      </c>
      <c r="U16" s="47" t="s">
        <v>379</v>
      </c>
      <c r="V16" s="47" t="s">
        <v>365</v>
      </c>
      <c r="W16" s="47" t="s">
        <v>365</v>
      </c>
      <c r="X16" s="47" t="s">
        <v>365</v>
      </c>
      <c r="Y16" s="47" t="s">
        <v>426</v>
      </c>
      <c r="Z16" s="47" t="s">
        <v>365</v>
      </c>
      <c r="AA16" s="47" t="s">
        <v>365</v>
      </c>
      <c r="AB16" s="47" t="s">
        <v>365</v>
      </c>
      <c r="AC16" s="47" t="s">
        <v>365</v>
      </c>
      <c r="AD16" s="47" t="s">
        <v>365</v>
      </c>
      <c r="AE16" s="47" t="s">
        <v>417</v>
      </c>
      <c r="AF16" s="47" t="s">
        <v>417</v>
      </c>
      <c r="AG16" s="47" t="s">
        <v>427</v>
      </c>
      <c r="AH16" s="47"/>
      <c r="AI16" s="47"/>
      <c r="AJ16" s="47" t="s">
        <v>364</v>
      </c>
      <c r="AK16" s="47" t="s">
        <v>364</v>
      </c>
      <c r="AL16" s="47" t="s">
        <v>461</v>
      </c>
      <c r="AM16" s="47" t="s">
        <v>386</v>
      </c>
      <c r="AN16" s="47" t="s">
        <v>413</v>
      </c>
      <c r="AO16" s="47" t="s">
        <v>429</v>
      </c>
      <c r="AP16" s="47" t="s">
        <v>430</v>
      </c>
      <c r="BF16" s="47" t="s">
        <v>365</v>
      </c>
      <c r="BG16" s="47" t="s">
        <v>431</v>
      </c>
      <c r="BH16" s="47" t="s">
        <v>432</v>
      </c>
      <c r="BI16" s="47" t="s">
        <v>433</v>
      </c>
      <c r="BJ16" s="47" t="s">
        <v>385</v>
      </c>
      <c r="BK16" s="47" t="s">
        <v>434</v>
      </c>
      <c r="BL16" s="47" t="s">
        <v>435</v>
      </c>
      <c r="BM16" s="47" t="s">
        <v>436</v>
      </c>
      <c r="BN16" s="47" t="s">
        <v>437</v>
      </c>
      <c r="BO16" s="47" t="s">
        <v>365</v>
      </c>
      <c r="BP16" s="47" t="s">
        <v>365</v>
      </c>
      <c r="BQ16" s="47" t="s">
        <v>365</v>
      </c>
      <c r="BR16" s="47" t="s">
        <v>365</v>
      </c>
      <c r="BS16" s="47" t="s">
        <v>365</v>
      </c>
      <c r="BT16" s="47" t="s">
        <v>365</v>
      </c>
      <c r="BU16" s="47" t="s">
        <v>365</v>
      </c>
      <c r="BV16" s="47" t="s">
        <v>365</v>
      </c>
      <c r="BW16" s="47" t="s">
        <v>365</v>
      </c>
      <c r="BX16" s="47" t="s">
        <v>365</v>
      </c>
      <c r="BY16" s="47" t="s">
        <v>365</v>
      </c>
      <c r="BZ16" s="47" t="s">
        <v>365</v>
      </c>
      <c r="CA16" s="47" t="s">
        <v>365</v>
      </c>
      <c r="CB16" s="47" t="s">
        <v>438</v>
      </c>
      <c r="CC16" s="47" t="s">
        <v>439</v>
      </c>
      <c r="CD16" s="47" t="s">
        <v>440</v>
      </c>
      <c r="CE16" s="47" t="s">
        <v>441</v>
      </c>
      <c r="CF16" s="47" t="s">
        <v>442</v>
      </c>
      <c r="CG16" s="47" t="s">
        <v>443</v>
      </c>
      <c r="CH16" s="47" t="s">
        <v>444</v>
      </c>
      <c r="CI16" s="47" t="s">
        <v>365</v>
      </c>
      <c r="CJ16" s="47" t="s">
        <v>365</v>
      </c>
      <c r="CK16" s="47" t="s">
        <v>365</v>
      </c>
      <c r="CL16" s="47" t="s">
        <v>365</v>
      </c>
      <c r="CM16" s="47" t="s">
        <v>365</v>
      </c>
      <c r="CN16" s="47" t="s">
        <v>365</v>
      </c>
      <c r="CO16" s="47" t="s">
        <v>365</v>
      </c>
      <c r="CP16" s="47" t="s">
        <v>365</v>
      </c>
      <c r="CQ16" s="47" t="s">
        <v>365</v>
      </c>
      <c r="CR16" s="47" t="s">
        <v>365</v>
      </c>
      <c r="CS16" s="47" t="s">
        <v>365</v>
      </c>
      <c r="CT16" s="47" t="s">
        <v>365</v>
      </c>
      <c r="CU16" s="47" t="s">
        <v>462</v>
      </c>
      <c r="CV16" s="47" t="s">
        <v>463</v>
      </c>
      <c r="CW16" s="47" t="s">
        <v>447</v>
      </c>
      <c r="CX16" s="47" t="s">
        <v>427</v>
      </c>
      <c r="CY16" s="47" t="s">
        <v>430</v>
      </c>
      <c r="CZ16" s="47" t="s">
        <v>448</v>
      </c>
      <c r="DA16" s="47" t="s">
        <v>449</v>
      </c>
      <c r="DG16" s="47" t="s">
        <v>401</v>
      </c>
      <c r="DH16" s="47" t="s">
        <v>1722</v>
      </c>
      <c r="DJ16" s="47" t="s">
        <v>403</v>
      </c>
      <c r="DK16" s="47" t="s">
        <v>450</v>
      </c>
      <c r="DL16" s="47" t="s">
        <v>486</v>
      </c>
      <c r="DM16" s="47" t="s">
        <v>715</v>
      </c>
    </row>
    <row r="17" spans="1:117">
      <c r="A17" s="47" t="s">
        <v>1978</v>
      </c>
      <c r="B17" s="47" t="s">
        <v>415</v>
      </c>
      <c r="C17" s="47" t="s">
        <v>416</v>
      </c>
      <c r="D17" s="47" t="s">
        <v>1725</v>
      </c>
      <c r="E17" s="47" t="s">
        <v>487</v>
      </c>
      <c r="F17" s="47" t="s">
        <v>365</v>
      </c>
      <c r="G17" s="47" t="s">
        <v>488</v>
      </c>
      <c r="H17" s="47" t="s">
        <v>458</v>
      </c>
      <c r="I17" s="47" t="s">
        <v>489</v>
      </c>
      <c r="J17" s="47" t="s">
        <v>490</v>
      </c>
      <c r="K17" s="47" t="s">
        <v>365</v>
      </c>
      <c r="L17" s="47" t="s">
        <v>423</v>
      </c>
      <c r="M17" s="47" t="s">
        <v>371</v>
      </c>
      <c r="N17" s="47" t="s">
        <v>372</v>
      </c>
      <c r="O17" s="47" t="s">
        <v>373</v>
      </c>
      <c r="P17" s="47" t="s">
        <v>374</v>
      </c>
      <c r="Q17" s="47" t="s">
        <v>424</v>
      </c>
      <c r="R17" s="47" t="s">
        <v>458</v>
      </c>
      <c r="S17" s="47" t="s">
        <v>491</v>
      </c>
      <c r="T17" s="47" t="s">
        <v>492</v>
      </c>
      <c r="U17" s="47" t="s">
        <v>379</v>
      </c>
      <c r="V17" s="47" t="s">
        <v>365</v>
      </c>
      <c r="W17" s="47" t="s">
        <v>365</v>
      </c>
      <c r="X17" s="47" t="s">
        <v>365</v>
      </c>
      <c r="Y17" s="47" t="s">
        <v>493</v>
      </c>
      <c r="Z17" s="47" t="s">
        <v>494</v>
      </c>
      <c r="AA17" s="47" t="s">
        <v>365</v>
      </c>
      <c r="AB17" s="47" t="s">
        <v>365</v>
      </c>
      <c r="AC17" s="47" t="s">
        <v>365</v>
      </c>
      <c r="AD17" s="47" t="s">
        <v>365</v>
      </c>
      <c r="AE17" s="47" t="s">
        <v>494</v>
      </c>
      <c r="AF17" s="47" t="s">
        <v>494</v>
      </c>
      <c r="AG17" s="47" t="s">
        <v>495</v>
      </c>
      <c r="AH17" s="47" t="s">
        <v>496</v>
      </c>
      <c r="AI17" s="47" t="s">
        <v>496</v>
      </c>
      <c r="AJ17" s="47"/>
      <c r="AK17" s="47"/>
      <c r="AL17" s="47" t="s">
        <v>428</v>
      </c>
      <c r="AM17" s="47" t="s">
        <v>386</v>
      </c>
      <c r="AN17" s="47" t="s">
        <v>387</v>
      </c>
      <c r="AO17" s="47" t="s">
        <v>497</v>
      </c>
      <c r="AP17" s="47" t="s">
        <v>498</v>
      </c>
      <c r="BF17" s="47" t="s">
        <v>365</v>
      </c>
      <c r="BG17" s="47" t="s">
        <v>499</v>
      </c>
      <c r="BH17" s="47" t="s">
        <v>500</v>
      </c>
      <c r="BI17" s="47" t="s">
        <v>501</v>
      </c>
      <c r="BJ17" s="47" t="s">
        <v>502</v>
      </c>
      <c r="BK17" s="47" t="s">
        <v>503</v>
      </c>
      <c r="BL17" s="47" t="s">
        <v>504</v>
      </c>
      <c r="BM17" s="47" t="s">
        <v>505</v>
      </c>
      <c r="BN17" s="47" t="s">
        <v>506</v>
      </c>
      <c r="BO17" s="47" t="s">
        <v>507</v>
      </c>
      <c r="BP17" s="47" t="s">
        <v>365</v>
      </c>
      <c r="BQ17" s="47" t="s">
        <v>365</v>
      </c>
      <c r="BR17" s="47" t="s">
        <v>365</v>
      </c>
      <c r="BS17" s="47" t="s">
        <v>365</v>
      </c>
      <c r="BT17" s="47" t="s">
        <v>365</v>
      </c>
      <c r="BU17" s="47" t="s">
        <v>365</v>
      </c>
      <c r="BV17" s="47" t="s">
        <v>365</v>
      </c>
      <c r="BW17" s="47" t="s">
        <v>365</v>
      </c>
      <c r="BX17" s="47" t="s">
        <v>365</v>
      </c>
      <c r="BY17" s="47" t="s">
        <v>365</v>
      </c>
      <c r="BZ17" s="47" t="s">
        <v>365</v>
      </c>
      <c r="CA17" s="47" t="s">
        <v>365</v>
      </c>
      <c r="CB17" s="47" t="s">
        <v>508</v>
      </c>
      <c r="CC17" s="47" t="s">
        <v>509</v>
      </c>
      <c r="CD17" s="47" t="s">
        <v>510</v>
      </c>
      <c r="CE17" s="47" t="s">
        <v>511</v>
      </c>
      <c r="CF17" s="47" t="s">
        <v>512</v>
      </c>
      <c r="CG17" s="47" t="s">
        <v>513</v>
      </c>
      <c r="CH17" s="47" t="s">
        <v>514</v>
      </c>
      <c r="CI17" s="47" t="s">
        <v>515</v>
      </c>
      <c r="CJ17" s="47" t="s">
        <v>365</v>
      </c>
      <c r="CK17" s="47" t="s">
        <v>365</v>
      </c>
      <c r="CL17" s="47" t="s">
        <v>365</v>
      </c>
      <c r="CM17" s="47" t="s">
        <v>365</v>
      </c>
      <c r="CN17" s="47" t="s">
        <v>365</v>
      </c>
      <c r="CO17" s="47" t="s">
        <v>365</v>
      </c>
      <c r="CP17" s="47" t="s">
        <v>365</v>
      </c>
      <c r="CQ17" s="47" t="s">
        <v>365</v>
      </c>
      <c r="CR17" s="47" t="s">
        <v>365</v>
      </c>
      <c r="CS17" s="47" t="s">
        <v>365</v>
      </c>
      <c r="CT17" s="47" t="s">
        <v>365</v>
      </c>
      <c r="CU17" s="47" t="s">
        <v>445</v>
      </c>
      <c r="CV17" s="47" t="s">
        <v>516</v>
      </c>
      <c r="CW17" s="47" t="s">
        <v>517</v>
      </c>
      <c r="CX17" s="47" t="s">
        <v>430</v>
      </c>
      <c r="CY17" s="47" t="s">
        <v>518</v>
      </c>
      <c r="CZ17" s="47" t="s">
        <v>519</v>
      </c>
      <c r="DA17" s="47" t="s">
        <v>518</v>
      </c>
      <c r="DG17" s="47" t="s">
        <v>401</v>
      </c>
      <c r="DH17" s="47" t="s">
        <v>1722</v>
      </c>
      <c r="DJ17" s="47" t="s">
        <v>520</v>
      </c>
      <c r="DK17" s="47" t="s">
        <v>521</v>
      </c>
      <c r="DL17" s="47" t="s">
        <v>522</v>
      </c>
      <c r="DM17" s="47" t="s">
        <v>715</v>
      </c>
    </row>
    <row r="18" spans="1:117">
      <c r="A18" s="47" t="s">
        <v>1998</v>
      </c>
      <c r="B18" s="47" t="s">
        <v>415</v>
      </c>
      <c r="C18" s="47" t="s">
        <v>416</v>
      </c>
      <c r="D18" s="47" t="s">
        <v>1725</v>
      </c>
      <c r="E18" s="47" t="s">
        <v>487</v>
      </c>
      <c r="F18" s="47" t="s">
        <v>365</v>
      </c>
      <c r="G18" s="47" t="s">
        <v>488</v>
      </c>
      <c r="H18" s="47" t="s">
        <v>458</v>
      </c>
      <c r="I18" s="47" t="s">
        <v>489</v>
      </c>
      <c r="J18" s="47" t="s">
        <v>490</v>
      </c>
      <c r="K18" s="47" t="s">
        <v>365</v>
      </c>
      <c r="L18" s="47" t="s">
        <v>423</v>
      </c>
      <c r="M18" s="47" t="s">
        <v>371</v>
      </c>
      <c r="N18" s="47" t="s">
        <v>372</v>
      </c>
      <c r="O18" s="47" t="s">
        <v>373</v>
      </c>
      <c r="P18" s="47" t="s">
        <v>374</v>
      </c>
      <c r="Q18" s="47" t="s">
        <v>452</v>
      </c>
      <c r="R18" s="47" t="s">
        <v>491</v>
      </c>
      <c r="S18" s="47" t="s">
        <v>460</v>
      </c>
      <c r="T18" s="47" t="s">
        <v>492</v>
      </c>
      <c r="U18" s="47" t="s">
        <v>379</v>
      </c>
      <c r="V18" s="47" t="s">
        <v>365</v>
      </c>
      <c r="W18" s="47" t="s">
        <v>365</v>
      </c>
      <c r="X18" s="47" t="s">
        <v>365</v>
      </c>
      <c r="Y18" s="47" t="s">
        <v>493</v>
      </c>
      <c r="Z18" s="47" t="s">
        <v>494</v>
      </c>
      <c r="AA18" s="47" t="s">
        <v>365</v>
      </c>
      <c r="AB18" s="47" t="s">
        <v>365</v>
      </c>
      <c r="AC18" s="47" t="s">
        <v>365</v>
      </c>
      <c r="AD18" s="47" t="s">
        <v>365</v>
      </c>
      <c r="AE18" s="47" t="s">
        <v>494</v>
      </c>
      <c r="AF18" s="47" t="s">
        <v>494</v>
      </c>
      <c r="AG18" s="47" t="s">
        <v>495</v>
      </c>
      <c r="AH18" s="47" t="s">
        <v>496</v>
      </c>
      <c r="AI18" s="47" t="s">
        <v>496</v>
      </c>
      <c r="AJ18" s="47"/>
      <c r="AK18" s="47"/>
      <c r="AL18" s="47" t="s">
        <v>391</v>
      </c>
      <c r="AM18" s="47" t="s">
        <v>386</v>
      </c>
      <c r="AN18" s="47" t="s">
        <v>387</v>
      </c>
      <c r="AO18" s="47" t="s">
        <v>497</v>
      </c>
      <c r="AP18" s="47" t="s">
        <v>498</v>
      </c>
      <c r="BF18" s="47" t="s">
        <v>365</v>
      </c>
      <c r="BG18" s="47" t="s">
        <v>499</v>
      </c>
      <c r="BH18" s="47" t="s">
        <v>500</v>
      </c>
      <c r="BI18" s="47" t="s">
        <v>501</v>
      </c>
      <c r="BJ18" s="47" t="s">
        <v>502</v>
      </c>
      <c r="BK18" s="47" t="s">
        <v>503</v>
      </c>
      <c r="BL18" s="47" t="s">
        <v>504</v>
      </c>
      <c r="BM18" s="47" t="s">
        <v>505</v>
      </c>
      <c r="BN18" s="47" t="s">
        <v>506</v>
      </c>
      <c r="BO18" s="47" t="s">
        <v>507</v>
      </c>
      <c r="BP18" s="47" t="s">
        <v>365</v>
      </c>
      <c r="BQ18" s="47" t="s">
        <v>365</v>
      </c>
      <c r="BR18" s="47" t="s">
        <v>365</v>
      </c>
      <c r="BS18" s="47" t="s">
        <v>365</v>
      </c>
      <c r="BT18" s="47" t="s">
        <v>365</v>
      </c>
      <c r="BU18" s="47" t="s">
        <v>365</v>
      </c>
      <c r="BV18" s="47" t="s">
        <v>365</v>
      </c>
      <c r="BW18" s="47" t="s">
        <v>365</v>
      </c>
      <c r="BX18" s="47" t="s">
        <v>365</v>
      </c>
      <c r="BY18" s="47" t="s">
        <v>365</v>
      </c>
      <c r="BZ18" s="47" t="s">
        <v>365</v>
      </c>
      <c r="CA18" s="47" t="s">
        <v>365</v>
      </c>
      <c r="CB18" s="47" t="s">
        <v>508</v>
      </c>
      <c r="CC18" s="47" t="s">
        <v>509</v>
      </c>
      <c r="CD18" s="47" t="s">
        <v>510</v>
      </c>
      <c r="CE18" s="47" t="s">
        <v>511</v>
      </c>
      <c r="CF18" s="47" t="s">
        <v>512</v>
      </c>
      <c r="CG18" s="47" t="s">
        <v>513</v>
      </c>
      <c r="CH18" s="47" t="s">
        <v>514</v>
      </c>
      <c r="CI18" s="47" t="s">
        <v>515</v>
      </c>
      <c r="CJ18" s="47" t="s">
        <v>365</v>
      </c>
      <c r="CK18" s="47" t="s">
        <v>365</v>
      </c>
      <c r="CL18" s="47" t="s">
        <v>365</v>
      </c>
      <c r="CM18" s="47" t="s">
        <v>365</v>
      </c>
      <c r="CN18" s="47" t="s">
        <v>365</v>
      </c>
      <c r="CO18" s="47" t="s">
        <v>365</v>
      </c>
      <c r="CP18" s="47" t="s">
        <v>365</v>
      </c>
      <c r="CQ18" s="47" t="s">
        <v>365</v>
      </c>
      <c r="CR18" s="47" t="s">
        <v>365</v>
      </c>
      <c r="CS18" s="47" t="s">
        <v>365</v>
      </c>
      <c r="CT18" s="47" t="s">
        <v>365</v>
      </c>
      <c r="CU18" s="47" t="s">
        <v>378</v>
      </c>
      <c r="CV18" s="47" t="s">
        <v>523</v>
      </c>
      <c r="CW18" s="47" t="s">
        <v>517</v>
      </c>
      <c r="CX18" s="47" t="s">
        <v>430</v>
      </c>
      <c r="CY18" s="47" t="s">
        <v>518</v>
      </c>
      <c r="CZ18" s="47" t="s">
        <v>519</v>
      </c>
      <c r="DA18" s="47" t="s">
        <v>518</v>
      </c>
      <c r="DG18" s="47" t="s">
        <v>401</v>
      </c>
      <c r="DH18" s="47" t="s">
        <v>1722</v>
      </c>
      <c r="DJ18" s="47" t="s">
        <v>520</v>
      </c>
      <c r="DK18" s="47" t="s">
        <v>521</v>
      </c>
      <c r="DL18" s="47" t="s">
        <v>522</v>
      </c>
      <c r="DM18" s="47" t="s">
        <v>715</v>
      </c>
    </row>
    <row r="19" spans="1:117">
      <c r="A19" s="47" t="s">
        <v>2009</v>
      </c>
      <c r="B19" s="47" t="s">
        <v>415</v>
      </c>
      <c r="C19" s="47" t="s">
        <v>416</v>
      </c>
      <c r="D19" s="47" t="s">
        <v>1725</v>
      </c>
      <c r="E19" s="47" t="s">
        <v>487</v>
      </c>
      <c r="F19" s="47" t="s">
        <v>365</v>
      </c>
      <c r="G19" s="47" t="s">
        <v>488</v>
      </c>
      <c r="H19" s="47" t="s">
        <v>458</v>
      </c>
      <c r="I19" s="47" t="s">
        <v>489</v>
      </c>
      <c r="J19" s="47" t="s">
        <v>490</v>
      </c>
      <c r="K19" s="47" t="s">
        <v>365</v>
      </c>
      <c r="L19" s="47" t="s">
        <v>423</v>
      </c>
      <c r="M19" s="47" t="s">
        <v>371</v>
      </c>
      <c r="N19" s="47" t="s">
        <v>372</v>
      </c>
      <c r="O19" s="47" t="s">
        <v>373</v>
      </c>
      <c r="P19" s="47" t="s">
        <v>374</v>
      </c>
      <c r="Q19" s="47" t="s">
        <v>461</v>
      </c>
      <c r="R19" s="47" t="s">
        <v>459</v>
      </c>
      <c r="S19" s="47" t="s">
        <v>524</v>
      </c>
      <c r="T19" s="47" t="s">
        <v>492</v>
      </c>
      <c r="U19" s="47" t="s">
        <v>379</v>
      </c>
      <c r="V19" s="47" t="s">
        <v>365</v>
      </c>
      <c r="W19" s="47" t="s">
        <v>365</v>
      </c>
      <c r="X19" s="47" t="s">
        <v>365</v>
      </c>
      <c r="Y19" s="47" t="s">
        <v>493</v>
      </c>
      <c r="Z19" s="47" t="s">
        <v>494</v>
      </c>
      <c r="AA19" s="47" t="s">
        <v>365</v>
      </c>
      <c r="AB19" s="47" t="s">
        <v>365</v>
      </c>
      <c r="AC19" s="47" t="s">
        <v>365</v>
      </c>
      <c r="AD19" s="47" t="s">
        <v>365</v>
      </c>
      <c r="AE19" s="47" t="s">
        <v>494</v>
      </c>
      <c r="AF19" s="47" t="s">
        <v>494</v>
      </c>
      <c r="AG19" s="47" t="s">
        <v>495</v>
      </c>
      <c r="AH19" s="47" t="s">
        <v>496</v>
      </c>
      <c r="AI19" s="47" t="s">
        <v>496</v>
      </c>
      <c r="AJ19" s="47"/>
      <c r="AK19" s="47"/>
      <c r="AL19" s="47" t="s">
        <v>387</v>
      </c>
      <c r="AM19" s="47" t="s">
        <v>386</v>
      </c>
      <c r="AN19" s="47" t="s">
        <v>387</v>
      </c>
      <c r="AO19" s="47" t="s">
        <v>497</v>
      </c>
      <c r="AP19" s="47" t="s">
        <v>498</v>
      </c>
      <c r="BF19" s="47" t="s">
        <v>365</v>
      </c>
      <c r="BG19" s="47" t="s">
        <v>499</v>
      </c>
      <c r="BH19" s="47" t="s">
        <v>500</v>
      </c>
      <c r="BI19" s="47" t="s">
        <v>501</v>
      </c>
      <c r="BJ19" s="47" t="s">
        <v>502</v>
      </c>
      <c r="BK19" s="47" t="s">
        <v>503</v>
      </c>
      <c r="BL19" s="47" t="s">
        <v>504</v>
      </c>
      <c r="BM19" s="47" t="s">
        <v>505</v>
      </c>
      <c r="BN19" s="47" t="s">
        <v>506</v>
      </c>
      <c r="BO19" s="47" t="s">
        <v>507</v>
      </c>
      <c r="BP19" s="47" t="s">
        <v>365</v>
      </c>
      <c r="BQ19" s="47" t="s">
        <v>365</v>
      </c>
      <c r="BR19" s="47" t="s">
        <v>365</v>
      </c>
      <c r="BS19" s="47" t="s">
        <v>365</v>
      </c>
      <c r="BT19" s="47" t="s">
        <v>365</v>
      </c>
      <c r="BU19" s="47" t="s">
        <v>365</v>
      </c>
      <c r="BV19" s="47" t="s">
        <v>365</v>
      </c>
      <c r="BW19" s="47" t="s">
        <v>365</v>
      </c>
      <c r="BX19" s="47" t="s">
        <v>365</v>
      </c>
      <c r="BY19" s="47" t="s">
        <v>365</v>
      </c>
      <c r="BZ19" s="47" t="s">
        <v>365</v>
      </c>
      <c r="CA19" s="47" t="s">
        <v>365</v>
      </c>
      <c r="CB19" s="47" t="s">
        <v>508</v>
      </c>
      <c r="CC19" s="47" t="s">
        <v>509</v>
      </c>
      <c r="CD19" s="47" t="s">
        <v>510</v>
      </c>
      <c r="CE19" s="47" t="s">
        <v>511</v>
      </c>
      <c r="CF19" s="47" t="s">
        <v>512</v>
      </c>
      <c r="CG19" s="47" t="s">
        <v>513</v>
      </c>
      <c r="CH19" s="47" t="s">
        <v>514</v>
      </c>
      <c r="CI19" s="47" t="s">
        <v>515</v>
      </c>
      <c r="CJ19" s="47" t="s">
        <v>365</v>
      </c>
      <c r="CK19" s="47" t="s">
        <v>365</v>
      </c>
      <c r="CL19" s="47" t="s">
        <v>365</v>
      </c>
      <c r="CM19" s="47" t="s">
        <v>365</v>
      </c>
      <c r="CN19" s="47" t="s">
        <v>365</v>
      </c>
      <c r="CO19" s="47" t="s">
        <v>365</v>
      </c>
      <c r="CP19" s="47" t="s">
        <v>365</v>
      </c>
      <c r="CQ19" s="47" t="s">
        <v>365</v>
      </c>
      <c r="CR19" s="47" t="s">
        <v>365</v>
      </c>
      <c r="CS19" s="47" t="s">
        <v>365</v>
      </c>
      <c r="CT19" s="47" t="s">
        <v>365</v>
      </c>
      <c r="CU19" s="47" t="s">
        <v>386</v>
      </c>
      <c r="CV19" s="47" t="s">
        <v>525</v>
      </c>
      <c r="CW19" s="47" t="s">
        <v>517</v>
      </c>
      <c r="CX19" s="47" t="s">
        <v>430</v>
      </c>
      <c r="CY19" s="47" t="s">
        <v>518</v>
      </c>
      <c r="CZ19" s="47" t="s">
        <v>519</v>
      </c>
      <c r="DA19" s="47" t="s">
        <v>518</v>
      </c>
      <c r="DG19" s="47" t="s">
        <v>401</v>
      </c>
      <c r="DH19" s="47" t="s">
        <v>1722</v>
      </c>
      <c r="DJ19" s="47" t="s">
        <v>520</v>
      </c>
      <c r="DK19" s="47" t="s">
        <v>521</v>
      </c>
      <c r="DL19" s="47" t="s">
        <v>522</v>
      </c>
      <c r="DM19" s="47" t="s">
        <v>715</v>
      </c>
    </row>
    <row r="20" spans="1:117">
      <c r="A20" s="47" t="s">
        <v>2022</v>
      </c>
      <c r="B20" s="47" t="s">
        <v>415</v>
      </c>
      <c r="C20" s="47" t="s">
        <v>416</v>
      </c>
      <c r="D20" s="47" t="s">
        <v>1725</v>
      </c>
      <c r="E20" s="47" t="s">
        <v>487</v>
      </c>
      <c r="F20" s="47" t="s">
        <v>365</v>
      </c>
      <c r="G20" s="47" t="s">
        <v>488</v>
      </c>
      <c r="H20" s="47" t="s">
        <v>458</v>
      </c>
      <c r="I20" s="47" t="s">
        <v>489</v>
      </c>
      <c r="J20" s="47" t="s">
        <v>490</v>
      </c>
      <c r="K20" s="47" t="s">
        <v>365</v>
      </c>
      <c r="L20" s="47" t="s">
        <v>423</v>
      </c>
      <c r="M20" s="47" t="s">
        <v>371</v>
      </c>
      <c r="N20" s="47" t="s">
        <v>372</v>
      </c>
      <c r="O20" s="47" t="s">
        <v>373</v>
      </c>
      <c r="P20" s="47" t="s">
        <v>374</v>
      </c>
      <c r="Q20" s="47" t="s">
        <v>526</v>
      </c>
      <c r="R20" s="47" t="s">
        <v>460</v>
      </c>
      <c r="S20" s="47" t="s">
        <v>527</v>
      </c>
      <c r="T20" s="47" t="s">
        <v>492</v>
      </c>
      <c r="U20" s="47" t="s">
        <v>379</v>
      </c>
      <c r="V20" s="47" t="s">
        <v>365</v>
      </c>
      <c r="W20" s="47" t="s">
        <v>365</v>
      </c>
      <c r="X20" s="47" t="s">
        <v>365</v>
      </c>
      <c r="Y20" s="47" t="s">
        <v>493</v>
      </c>
      <c r="Z20" s="47" t="s">
        <v>494</v>
      </c>
      <c r="AA20" s="47" t="s">
        <v>365</v>
      </c>
      <c r="AB20" s="47" t="s">
        <v>365</v>
      </c>
      <c r="AC20" s="47" t="s">
        <v>365</v>
      </c>
      <c r="AD20" s="47" t="s">
        <v>365</v>
      </c>
      <c r="AE20" s="47" t="s">
        <v>494</v>
      </c>
      <c r="AF20" s="47" t="s">
        <v>494</v>
      </c>
      <c r="AG20" s="47" t="s">
        <v>495</v>
      </c>
      <c r="AH20" s="47" t="s">
        <v>496</v>
      </c>
      <c r="AI20" s="47" t="s">
        <v>496</v>
      </c>
      <c r="AJ20" s="47"/>
      <c r="AK20" s="47"/>
      <c r="AL20" s="47" t="s">
        <v>413</v>
      </c>
      <c r="AM20" s="47" t="s">
        <v>386</v>
      </c>
      <c r="AN20" s="47" t="s">
        <v>387</v>
      </c>
      <c r="AO20" s="47" t="s">
        <v>497</v>
      </c>
      <c r="AP20" s="47" t="s">
        <v>498</v>
      </c>
      <c r="BF20" s="47" t="s">
        <v>365</v>
      </c>
      <c r="BG20" s="47" t="s">
        <v>499</v>
      </c>
      <c r="BH20" s="47" t="s">
        <v>500</v>
      </c>
      <c r="BI20" s="47" t="s">
        <v>501</v>
      </c>
      <c r="BJ20" s="47" t="s">
        <v>502</v>
      </c>
      <c r="BK20" s="47" t="s">
        <v>503</v>
      </c>
      <c r="BL20" s="47" t="s">
        <v>504</v>
      </c>
      <c r="BM20" s="47" t="s">
        <v>505</v>
      </c>
      <c r="BN20" s="47" t="s">
        <v>506</v>
      </c>
      <c r="BO20" s="47" t="s">
        <v>507</v>
      </c>
      <c r="BP20" s="47" t="s">
        <v>365</v>
      </c>
      <c r="BQ20" s="47" t="s">
        <v>365</v>
      </c>
      <c r="BR20" s="47" t="s">
        <v>365</v>
      </c>
      <c r="BS20" s="47" t="s">
        <v>365</v>
      </c>
      <c r="BT20" s="47" t="s">
        <v>365</v>
      </c>
      <c r="BU20" s="47" t="s">
        <v>365</v>
      </c>
      <c r="BV20" s="47" t="s">
        <v>365</v>
      </c>
      <c r="BW20" s="47" t="s">
        <v>365</v>
      </c>
      <c r="BX20" s="47" t="s">
        <v>365</v>
      </c>
      <c r="BY20" s="47" t="s">
        <v>365</v>
      </c>
      <c r="BZ20" s="47" t="s">
        <v>365</v>
      </c>
      <c r="CA20" s="47" t="s">
        <v>365</v>
      </c>
      <c r="CB20" s="47" t="s">
        <v>508</v>
      </c>
      <c r="CC20" s="47" t="s">
        <v>509</v>
      </c>
      <c r="CD20" s="47" t="s">
        <v>510</v>
      </c>
      <c r="CE20" s="47" t="s">
        <v>511</v>
      </c>
      <c r="CF20" s="47" t="s">
        <v>512</v>
      </c>
      <c r="CG20" s="47" t="s">
        <v>513</v>
      </c>
      <c r="CH20" s="47" t="s">
        <v>514</v>
      </c>
      <c r="CI20" s="47" t="s">
        <v>515</v>
      </c>
      <c r="CJ20" s="47" t="s">
        <v>365</v>
      </c>
      <c r="CK20" s="47" t="s">
        <v>365</v>
      </c>
      <c r="CL20" s="47" t="s">
        <v>365</v>
      </c>
      <c r="CM20" s="47" t="s">
        <v>365</v>
      </c>
      <c r="CN20" s="47" t="s">
        <v>365</v>
      </c>
      <c r="CO20" s="47" t="s">
        <v>365</v>
      </c>
      <c r="CP20" s="47" t="s">
        <v>365</v>
      </c>
      <c r="CQ20" s="47" t="s">
        <v>365</v>
      </c>
      <c r="CR20" s="47" t="s">
        <v>365</v>
      </c>
      <c r="CS20" s="47" t="s">
        <v>365</v>
      </c>
      <c r="CT20" s="47" t="s">
        <v>365</v>
      </c>
      <c r="CU20" s="47" t="s">
        <v>528</v>
      </c>
      <c r="CV20" s="47" t="s">
        <v>529</v>
      </c>
      <c r="CW20" s="47" t="s">
        <v>517</v>
      </c>
      <c r="CX20" s="47" t="s">
        <v>430</v>
      </c>
      <c r="CY20" s="47" t="s">
        <v>518</v>
      </c>
      <c r="CZ20" s="47" t="s">
        <v>519</v>
      </c>
      <c r="DA20" s="47" t="s">
        <v>518</v>
      </c>
      <c r="DG20" s="47" t="s">
        <v>401</v>
      </c>
      <c r="DH20" s="47" t="s">
        <v>1722</v>
      </c>
      <c r="DJ20" s="47" t="s">
        <v>520</v>
      </c>
      <c r="DK20" s="47" t="s">
        <v>521</v>
      </c>
      <c r="DL20" s="47" t="s">
        <v>522</v>
      </c>
      <c r="DM20" s="47" t="s">
        <v>715</v>
      </c>
    </row>
    <row r="21" spans="1:117">
      <c r="A21" s="47" t="s">
        <v>1979</v>
      </c>
      <c r="B21" s="47" t="s">
        <v>415</v>
      </c>
      <c r="C21" s="47" t="s">
        <v>416</v>
      </c>
      <c r="D21" s="47" t="s">
        <v>1726</v>
      </c>
      <c r="E21" s="47" t="s">
        <v>530</v>
      </c>
      <c r="F21" s="47" t="s">
        <v>365</v>
      </c>
      <c r="G21" s="47" t="s">
        <v>488</v>
      </c>
      <c r="H21" s="47" t="s">
        <v>458</v>
      </c>
      <c r="I21" s="47" t="s">
        <v>531</v>
      </c>
      <c r="J21" s="47" t="s">
        <v>490</v>
      </c>
      <c r="K21" s="47" t="s">
        <v>365</v>
      </c>
      <c r="L21" s="47" t="s">
        <v>423</v>
      </c>
      <c r="M21" s="47" t="s">
        <v>371</v>
      </c>
      <c r="N21" s="47" t="s">
        <v>372</v>
      </c>
      <c r="O21" s="47" t="s">
        <v>373</v>
      </c>
      <c r="P21" s="47" t="s">
        <v>374</v>
      </c>
      <c r="Q21" s="47" t="s">
        <v>424</v>
      </c>
      <c r="R21" s="47" t="s">
        <v>458</v>
      </c>
      <c r="S21" s="47" t="s">
        <v>491</v>
      </c>
      <c r="T21" s="47" t="s">
        <v>492</v>
      </c>
      <c r="U21" s="47" t="s">
        <v>379</v>
      </c>
      <c r="V21" s="47" t="s">
        <v>365</v>
      </c>
      <c r="W21" s="47" t="s">
        <v>365</v>
      </c>
      <c r="X21" s="47" t="s">
        <v>365</v>
      </c>
      <c r="Y21" s="47" t="s">
        <v>493</v>
      </c>
      <c r="Z21" s="47" t="s">
        <v>494</v>
      </c>
      <c r="AA21" s="47" t="s">
        <v>365</v>
      </c>
      <c r="AB21" s="47" t="s">
        <v>365</v>
      </c>
      <c r="AC21" s="47" t="s">
        <v>365</v>
      </c>
      <c r="AD21" s="47" t="s">
        <v>365</v>
      </c>
      <c r="AE21" s="47" t="s">
        <v>494</v>
      </c>
      <c r="AF21" s="47" t="s">
        <v>494</v>
      </c>
      <c r="AG21" s="47" t="s">
        <v>495</v>
      </c>
      <c r="AH21" s="47" t="s">
        <v>532</v>
      </c>
      <c r="AI21" s="47" t="s">
        <v>532</v>
      </c>
      <c r="AJ21" s="47"/>
      <c r="AK21" s="47"/>
      <c r="AL21" s="47" t="s">
        <v>428</v>
      </c>
      <c r="AM21" s="47" t="s">
        <v>386</v>
      </c>
      <c r="AN21" s="47" t="s">
        <v>387</v>
      </c>
      <c r="AO21" s="47" t="s">
        <v>497</v>
      </c>
      <c r="AP21" s="47" t="s">
        <v>498</v>
      </c>
      <c r="BF21" s="47" t="s">
        <v>365</v>
      </c>
      <c r="BG21" s="47" t="s">
        <v>499</v>
      </c>
      <c r="BH21" s="47" t="s">
        <v>533</v>
      </c>
      <c r="BI21" s="47" t="s">
        <v>398</v>
      </c>
      <c r="BJ21" s="47" t="s">
        <v>534</v>
      </c>
      <c r="BK21" s="47" t="s">
        <v>500</v>
      </c>
      <c r="BL21" s="47" t="s">
        <v>501</v>
      </c>
      <c r="BM21" s="47" t="s">
        <v>502</v>
      </c>
      <c r="BN21" s="47" t="s">
        <v>503</v>
      </c>
      <c r="BO21" s="47" t="s">
        <v>504</v>
      </c>
      <c r="BP21" s="47" t="s">
        <v>365</v>
      </c>
      <c r="BQ21" s="47" t="s">
        <v>365</v>
      </c>
      <c r="BR21" s="47" t="s">
        <v>365</v>
      </c>
      <c r="BS21" s="47" t="s">
        <v>365</v>
      </c>
      <c r="BT21" s="47" t="s">
        <v>365</v>
      </c>
      <c r="BU21" s="47" t="s">
        <v>365</v>
      </c>
      <c r="BV21" s="47" t="s">
        <v>365</v>
      </c>
      <c r="BW21" s="47" t="s">
        <v>365</v>
      </c>
      <c r="BX21" s="47" t="s">
        <v>365</v>
      </c>
      <c r="BY21" s="47" t="s">
        <v>365</v>
      </c>
      <c r="BZ21" s="47" t="s">
        <v>365</v>
      </c>
      <c r="CA21" s="47" t="s">
        <v>365</v>
      </c>
      <c r="CB21" s="47" t="s">
        <v>438</v>
      </c>
      <c r="CC21" s="47" t="s">
        <v>535</v>
      </c>
      <c r="CD21" s="47" t="s">
        <v>536</v>
      </c>
      <c r="CE21" s="47" t="s">
        <v>537</v>
      </c>
      <c r="CF21" s="47" t="s">
        <v>538</v>
      </c>
      <c r="CG21" s="47" t="s">
        <v>539</v>
      </c>
      <c r="CH21" s="47" t="s">
        <v>540</v>
      </c>
      <c r="CI21" s="47" t="s">
        <v>444</v>
      </c>
      <c r="CJ21" s="47" t="s">
        <v>365</v>
      </c>
      <c r="CK21" s="47" t="s">
        <v>365</v>
      </c>
      <c r="CL21" s="47" t="s">
        <v>365</v>
      </c>
      <c r="CM21" s="47" t="s">
        <v>365</v>
      </c>
      <c r="CN21" s="47" t="s">
        <v>365</v>
      </c>
      <c r="CO21" s="47" t="s">
        <v>365</v>
      </c>
      <c r="CP21" s="47" t="s">
        <v>365</v>
      </c>
      <c r="CQ21" s="47" t="s">
        <v>365</v>
      </c>
      <c r="CR21" s="47" t="s">
        <v>365</v>
      </c>
      <c r="CS21" s="47" t="s">
        <v>365</v>
      </c>
      <c r="CT21" s="47" t="s">
        <v>365</v>
      </c>
      <c r="CU21" s="47" t="s">
        <v>445</v>
      </c>
      <c r="CV21" s="47" t="s">
        <v>516</v>
      </c>
      <c r="CW21" s="47" t="s">
        <v>517</v>
      </c>
      <c r="CX21" s="47" t="s">
        <v>430</v>
      </c>
      <c r="CY21" s="47" t="s">
        <v>518</v>
      </c>
      <c r="CZ21" s="47" t="s">
        <v>519</v>
      </c>
      <c r="DA21" s="47" t="s">
        <v>518</v>
      </c>
      <c r="DG21" s="47" t="s">
        <v>401</v>
      </c>
      <c r="DH21" s="47" t="s">
        <v>1722</v>
      </c>
      <c r="DJ21" s="47" t="s">
        <v>520</v>
      </c>
      <c r="DK21" s="47" t="s">
        <v>521</v>
      </c>
      <c r="DL21" s="47" t="s">
        <v>541</v>
      </c>
      <c r="DM21" s="47" t="s">
        <v>715</v>
      </c>
    </row>
    <row r="22" spans="1:117">
      <c r="A22" s="47" t="s">
        <v>1999</v>
      </c>
      <c r="B22" s="47" t="s">
        <v>415</v>
      </c>
      <c r="C22" s="47" t="s">
        <v>416</v>
      </c>
      <c r="D22" s="47" t="s">
        <v>1726</v>
      </c>
      <c r="E22" s="47" t="s">
        <v>530</v>
      </c>
      <c r="F22" s="47" t="s">
        <v>365</v>
      </c>
      <c r="G22" s="47" t="s">
        <v>488</v>
      </c>
      <c r="H22" s="47" t="s">
        <v>458</v>
      </c>
      <c r="I22" s="47" t="s">
        <v>531</v>
      </c>
      <c r="J22" s="47" t="s">
        <v>490</v>
      </c>
      <c r="K22" s="47" t="s">
        <v>365</v>
      </c>
      <c r="L22" s="47" t="s">
        <v>423</v>
      </c>
      <c r="M22" s="47" t="s">
        <v>371</v>
      </c>
      <c r="N22" s="47" t="s">
        <v>372</v>
      </c>
      <c r="O22" s="47" t="s">
        <v>373</v>
      </c>
      <c r="P22" s="47" t="s">
        <v>374</v>
      </c>
      <c r="Q22" s="47" t="s">
        <v>452</v>
      </c>
      <c r="R22" s="47" t="s">
        <v>491</v>
      </c>
      <c r="S22" s="47" t="s">
        <v>460</v>
      </c>
      <c r="T22" s="47" t="s">
        <v>492</v>
      </c>
      <c r="U22" s="47" t="s">
        <v>379</v>
      </c>
      <c r="V22" s="47" t="s">
        <v>365</v>
      </c>
      <c r="W22" s="47" t="s">
        <v>365</v>
      </c>
      <c r="X22" s="47" t="s">
        <v>365</v>
      </c>
      <c r="Y22" s="47" t="s">
        <v>493</v>
      </c>
      <c r="Z22" s="47" t="s">
        <v>494</v>
      </c>
      <c r="AA22" s="47" t="s">
        <v>365</v>
      </c>
      <c r="AB22" s="47" t="s">
        <v>365</v>
      </c>
      <c r="AC22" s="47" t="s">
        <v>365</v>
      </c>
      <c r="AD22" s="47" t="s">
        <v>365</v>
      </c>
      <c r="AE22" s="47" t="s">
        <v>494</v>
      </c>
      <c r="AF22" s="47" t="s">
        <v>494</v>
      </c>
      <c r="AG22" s="47" t="s">
        <v>495</v>
      </c>
      <c r="AH22" s="47" t="s">
        <v>532</v>
      </c>
      <c r="AI22" s="47" t="s">
        <v>532</v>
      </c>
      <c r="AJ22" s="47"/>
      <c r="AK22" s="47"/>
      <c r="AL22" s="47" t="s">
        <v>391</v>
      </c>
      <c r="AM22" s="47" t="s">
        <v>386</v>
      </c>
      <c r="AN22" s="47" t="s">
        <v>387</v>
      </c>
      <c r="AO22" s="47" t="s">
        <v>497</v>
      </c>
      <c r="AP22" s="47" t="s">
        <v>498</v>
      </c>
      <c r="BF22" s="47" t="s">
        <v>365</v>
      </c>
      <c r="BG22" s="47" t="s">
        <v>499</v>
      </c>
      <c r="BH22" s="47" t="s">
        <v>533</v>
      </c>
      <c r="BI22" s="47" t="s">
        <v>398</v>
      </c>
      <c r="BJ22" s="47" t="s">
        <v>534</v>
      </c>
      <c r="BK22" s="47" t="s">
        <v>500</v>
      </c>
      <c r="BL22" s="47" t="s">
        <v>501</v>
      </c>
      <c r="BM22" s="47" t="s">
        <v>502</v>
      </c>
      <c r="BN22" s="47" t="s">
        <v>503</v>
      </c>
      <c r="BO22" s="47" t="s">
        <v>504</v>
      </c>
      <c r="BP22" s="47" t="s">
        <v>365</v>
      </c>
      <c r="BQ22" s="47" t="s">
        <v>365</v>
      </c>
      <c r="BR22" s="47" t="s">
        <v>365</v>
      </c>
      <c r="BS22" s="47" t="s">
        <v>365</v>
      </c>
      <c r="BT22" s="47" t="s">
        <v>365</v>
      </c>
      <c r="BU22" s="47" t="s">
        <v>365</v>
      </c>
      <c r="BV22" s="47" t="s">
        <v>365</v>
      </c>
      <c r="BW22" s="47" t="s">
        <v>365</v>
      </c>
      <c r="BX22" s="47" t="s">
        <v>365</v>
      </c>
      <c r="BY22" s="47" t="s">
        <v>365</v>
      </c>
      <c r="BZ22" s="47" t="s">
        <v>365</v>
      </c>
      <c r="CA22" s="47" t="s">
        <v>365</v>
      </c>
      <c r="CB22" s="47" t="s">
        <v>438</v>
      </c>
      <c r="CC22" s="47" t="s">
        <v>535</v>
      </c>
      <c r="CD22" s="47" t="s">
        <v>536</v>
      </c>
      <c r="CE22" s="47" t="s">
        <v>537</v>
      </c>
      <c r="CF22" s="47" t="s">
        <v>538</v>
      </c>
      <c r="CG22" s="47" t="s">
        <v>539</v>
      </c>
      <c r="CH22" s="47" t="s">
        <v>540</v>
      </c>
      <c r="CI22" s="47" t="s">
        <v>444</v>
      </c>
      <c r="CJ22" s="47" t="s">
        <v>365</v>
      </c>
      <c r="CK22" s="47" t="s">
        <v>365</v>
      </c>
      <c r="CL22" s="47" t="s">
        <v>365</v>
      </c>
      <c r="CM22" s="47" t="s">
        <v>365</v>
      </c>
      <c r="CN22" s="47" t="s">
        <v>365</v>
      </c>
      <c r="CO22" s="47" t="s">
        <v>365</v>
      </c>
      <c r="CP22" s="47" t="s">
        <v>365</v>
      </c>
      <c r="CQ22" s="47" t="s">
        <v>365</v>
      </c>
      <c r="CR22" s="47" t="s">
        <v>365</v>
      </c>
      <c r="CS22" s="47" t="s">
        <v>365</v>
      </c>
      <c r="CT22" s="47" t="s">
        <v>365</v>
      </c>
      <c r="CU22" s="47" t="s">
        <v>378</v>
      </c>
      <c r="CV22" s="47" t="s">
        <v>523</v>
      </c>
      <c r="CW22" s="47" t="s">
        <v>517</v>
      </c>
      <c r="CX22" s="47" t="s">
        <v>430</v>
      </c>
      <c r="CY22" s="47" t="s">
        <v>518</v>
      </c>
      <c r="CZ22" s="47" t="s">
        <v>519</v>
      </c>
      <c r="DA22" s="47" t="s">
        <v>518</v>
      </c>
      <c r="DG22" s="47" t="s">
        <v>401</v>
      </c>
      <c r="DH22" s="47" t="s">
        <v>1722</v>
      </c>
      <c r="DJ22" s="47" t="s">
        <v>520</v>
      </c>
      <c r="DK22" s="47" t="s">
        <v>521</v>
      </c>
      <c r="DL22" s="47" t="s">
        <v>541</v>
      </c>
      <c r="DM22" s="47" t="s">
        <v>715</v>
      </c>
    </row>
    <row r="23" spans="1:117">
      <c r="A23" s="47" t="s">
        <v>2010</v>
      </c>
      <c r="B23" s="47" t="s">
        <v>415</v>
      </c>
      <c r="C23" s="47" t="s">
        <v>416</v>
      </c>
      <c r="D23" s="47" t="s">
        <v>1726</v>
      </c>
      <c r="E23" s="47" t="s">
        <v>530</v>
      </c>
      <c r="F23" s="47" t="s">
        <v>365</v>
      </c>
      <c r="G23" s="47" t="s">
        <v>488</v>
      </c>
      <c r="H23" s="47" t="s">
        <v>458</v>
      </c>
      <c r="I23" s="47" t="s">
        <v>531</v>
      </c>
      <c r="J23" s="47" t="s">
        <v>490</v>
      </c>
      <c r="K23" s="47" t="s">
        <v>365</v>
      </c>
      <c r="L23" s="47" t="s">
        <v>423</v>
      </c>
      <c r="M23" s="47" t="s">
        <v>371</v>
      </c>
      <c r="N23" s="47" t="s">
        <v>372</v>
      </c>
      <c r="O23" s="47" t="s">
        <v>373</v>
      </c>
      <c r="P23" s="47" t="s">
        <v>374</v>
      </c>
      <c r="Q23" s="47" t="s">
        <v>461</v>
      </c>
      <c r="R23" s="47" t="s">
        <v>459</v>
      </c>
      <c r="S23" s="47" t="s">
        <v>524</v>
      </c>
      <c r="T23" s="47" t="s">
        <v>492</v>
      </c>
      <c r="U23" s="47" t="s">
        <v>379</v>
      </c>
      <c r="V23" s="47" t="s">
        <v>365</v>
      </c>
      <c r="W23" s="47" t="s">
        <v>365</v>
      </c>
      <c r="X23" s="47" t="s">
        <v>365</v>
      </c>
      <c r="Y23" s="47" t="s">
        <v>493</v>
      </c>
      <c r="Z23" s="47" t="s">
        <v>494</v>
      </c>
      <c r="AA23" s="47" t="s">
        <v>365</v>
      </c>
      <c r="AB23" s="47" t="s">
        <v>365</v>
      </c>
      <c r="AC23" s="47" t="s">
        <v>365</v>
      </c>
      <c r="AD23" s="47" t="s">
        <v>365</v>
      </c>
      <c r="AE23" s="47" t="s">
        <v>494</v>
      </c>
      <c r="AF23" s="47" t="s">
        <v>494</v>
      </c>
      <c r="AG23" s="47" t="s">
        <v>495</v>
      </c>
      <c r="AH23" s="47" t="s">
        <v>532</v>
      </c>
      <c r="AI23" s="47" t="s">
        <v>532</v>
      </c>
      <c r="AJ23" s="47"/>
      <c r="AK23" s="47"/>
      <c r="AL23" s="47" t="s">
        <v>387</v>
      </c>
      <c r="AM23" s="47" t="s">
        <v>386</v>
      </c>
      <c r="AN23" s="47" t="s">
        <v>387</v>
      </c>
      <c r="AO23" s="47" t="s">
        <v>497</v>
      </c>
      <c r="AP23" s="47" t="s">
        <v>498</v>
      </c>
      <c r="BF23" s="47" t="s">
        <v>365</v>
      </c>
      <c r="BG23" s="47" t="s">
        <v>499</v>
      </c>
      <c r="BH23" s="47" t="s">
        <v>533</v>
      </c>
      <c r="BI23" s="47" t="s">
        <v>398</v>
      </c>
      <c r="BJ23" s="47" t="s">
        <v>534</v>
      </c>
      <c r="BK23" s="47" t="s">
        <v>500</v>
      </c>
      <c r="BL23" s="47" t="s">
        <v>501</v>
      </c>
      <c r="BM23" s="47" t="s">
        <v>502</v>
      </c>
      <c r="BN23" s="47" t="s">
        <v>503</v>
      </c>
      <c r="BO23" s="47" t="s">
        <v>504</v>
      </c>
      <c r="BP23" s="47" t="s">
        <v>365</v>
      </c>
      <c r="BQ23" s="47" t="s">
        <v>365</v>
      </c>
      <c r="BR23" s="47" t="s">
        <v>365</v>
      </c>
      <c r="BS23" s="47" t="s">
        <v>365</v>
      </c>
      <c r="BT23" s="47" t="s">
        <v>365</v>
      </c>
      <c r="BU23" s="47" t="s">
        <v>365</v>
      </c>
      <c r="BV23" s="47" t="s">
        <v>365</v>
      </c>
      <c r="BW23" s="47" t="s">
        <v>365</v>
      </c>
      <c r="BX23" s="47" t="s">
        <v>365</v>
      </c>
      <c r="BY23" s="47" t="s">
        <v>365</v>
      </c>
      <c r="BZ23" s="47" t="s">
        <v>365</v>
      </c>
      <c r="CA23" s="47" t="s">
        <v>365</v>
      </c>
      <c r="CB23" s="47" t="s">
        <v>438</v>
      </c>
      <c r="CC23" s="47" t="s">
        <v>535</v>
      </c>
      <c r="CD23" s="47" t="s">
        <v>536</v>
      </c>
      <c r="CE23" s="47" t="s">
        <v>537</v>
      </c>
      <c r="CF23" s="47" t="s">
        <v>538</v>
      </c>
      <c r="CG23" s="47" t="s">
        <v>539</v>
      </c>
      <c r="CH23" s="47" t="s">
        <v>540</v>
      </c>
      <c r="CI23" s="47" t="s">
        <v>444</v>
      </c>
      <c r="CJ23" s="47" t="s">
        <v>365</v>
      </c>
      <c r="CK23" s="47" t="s">
        <v>365</v>
      </c>
      <c r="CL23" s="47" t="s">
        <v>365</v>
      </c>
      <c r="CM23" s="47" t="s">
        <v>365</v>
      </c>
      <c r="CN23" s="47" t="s">
        <v>365</v>
      </c>
      <c r="CO23" s="47" t="s">
        <v>365</v>
      </c>
      <c r="CP23" s="47" t="s">
        <v>365</v>
      </c>
      <c r="CQ23" s="47" t="s">
        <v>365</v>
      </c>
      <c r="CR23" s="47" t="s">
        <v>365</v>
      </c>
      <c r="CS23" s="47" t="s">
        <v>365</v>
      </c>
      <c r="CT23" s="47" t="s">
        <v>365</v>
      </c>
      <c r="CU23" s="47" t="s">
        <v>386</v>
      </c>
      <c r="CV23" s="47" t="s">
        <v>525</v>
      </c>
      <c r="CW23" s="47" t="s">
        <v>517</v>
      </c>
      <c r="CX23" s="47" t="s">
        <v>430</v>
      </c>
      <c r="CY23" s="47" t="s">
        <v>518</v>
      </c>
      <c r="CZ23" s="47" t="s">
        <v>519</v>
      </c>
      <c r="DA23" s="47" t="s">
        <v>518</v>
      </c>
      <c r="DG23" s="47" t="s">
        <v>401</v>
      </c>
      <c r="DH23" s="47" t="s">
        <v>1722</v>
      </c>
      <c r="DJ23" s="47" t="s">
        <v>520</v>
      </c>
      <c r="DK23" s="47" t="s">
        <v>521</v>
      </c>
      <c r="DL23" s="47" t="s">
        <v>541</v>
      </c>
      <c r="DM23" s="47" t="s">
        <v>715</v>
      </c>
    </row>
    <row r="24" spans="1:117">
      <c r="A24" s="47" t="s">
        <v>2023</v>
      </c>
      <c r="B24" s="47" t="s">
        <v>415</v>
      </c>
      <c r="C24" s="47" t="s">
        <v>416</v>
      </c>
      <c r="D24" s="47" t="s">
        <v>1726</v>
      </c>
      <c r="E24" s="47" t="s">
        <v>530</v>
      </c>
      <c r="F24" s="47" t="s">
        <v>365</v>
      </c>
      <c r="G24" s="47" t="s">
        <v>488</v>
      </c>
      <c r="H24" s="47" t="s">
        <v>458</v>
      </c>
      <c r="I24" s="47" t="s">
        <v>531</v>
      </c>
      <c r="J24" s="47" t="s">
        <v>490</v>
      </c>
      <c r="K24" s="47" t="s">
        <v>365</v>
      </c>
      <c r="L24" s="47" t="s">
        <v>423</v>
      </c>
      <c r="M24" s="47" t="s">
        <v>371</v>
      </c>
      <c r="N24" s="47" t="s">
        <v>372</v>
      </c>
      <c r="O24" s="47" t="s">
        <v>373</v>
      </c>
      <c r="P24" s="47" t="s">
        <v>374</v>
      </c>
      <c r="Q24" s="47" t="s">
        <v>526</v>
      </c>
      <c r="R24" s="47" t="s">
        <v>460</v>
      </c>
      <c r="S24" s="47" t="s">
        <v>527</v>
      </c>
      <c r="T24" s="47" t="s">
        <v>492</v>
      </c>
      <c r="U24" s="47" t="s">
        <v>379</v>
      </c>
      <c r="V24" s="47" t="s">
        <v>365</v>
      </c>
      <c r="W24" s="47" t="s">
        <v>365</v>
      </c>
      <c r="X24" s="47" t="s">
        <v>365</v>
      </c>
      <c r="Y24" s="47" t="s">
        <v>493</v>
      </c>
      <c r="Z24" s="47" t="s">
        <v>494</v>
      </c>
      <c r="AA24" s="47" t="s">
        <v>365</v>
      </c>
      <c r="AB24" s="47" t="s">
        <v>365</v>
      </c>
      <c r="AC24" s="47" t="s">
        <v>365</v>
      </c>
      <c r="AD24" s="47" t="s">
        <v>365</v>
      </c>
      <c r="AE24" s="47" t="s">
        <v>494</v>
      </c>
      <c r="AF24" s="47" t="s">
        <v>494</v>
      </c>
      <c r="AG24" s="47" t="s">
        <v>495</v>
      </c>
      <c r="AH24" s="47" t="s">
        <v>532</v>
      </c>
      <c r="AI24" s="47" t="s">
        <v>532</v>
      </c>
      <c r="AJ24" s="47"/>
      <c r="AK24" s="47"/>
      <c r="AL24" s="47" t="s">
        <v>413</v>
      </c>
      <c r="AM24" s="47" t="s">
        <v>386</v>
      </c>
      <c r="AN24" s="47" t="s">
        <v>387</v>
      </c>
      <c r="AO24" s="47" t="s">
        <v>497</v>
      </c>
      <c r="AP24" s="47" t="s">
        <v>498</v>
      </c>
      <c r="BF24" s="47" t="s">
        <v>365</v>
      </c>
      <c r="BG24" s="47" t="s">
        <v>499</v>
      </c>
      <c r="BH24" s="47" t="s">
        <v>533</v>
      </c>
      <c r="BI24" s="47" t="s">
        <v>398</v>
      </c>
      <c r="BJ24" s="47" t="s">
        <v>534</v>
      </c>
      <c r="BK24" s="47" t="s">
        <v>500</v>
      </c>
      <c r="BL24" s="47" t="s">
        <v>501</v>
      </c>
      <c r="BM24" s="47" t="s">
        <v>502</v>
      </c>
      <c r="BN24" s="47" t="s">
        <v>503</v>
      </c>
      <c r="BO24" s="47" t="s">
        <v>504</v>
      </c>
      <c r="BP24" s="47" t="s">
        <v>365</v>
      </c>
      <c r="BQ24" s="47" t="s">
        <v>365</v>
      </c>
      <c r="BR24" s="47" t="s">
        <v>365</v>
      </c>
      <c r="BS24" s="47" t="s">
        <v>365</v>
      </c>
      <c r="BT24" s="47" t="s">
        <v>365</v>
      </c>
      <c r="BU24" s="47" t="s">
        <v>365</v>
      </c>
      <c r="BV24" s="47" t="s">
        <v>365</v>
      </c>
      <c r="BW24" s="47" t="s">
        <v>365</v>
      </c>
      <c r="BX24" s="47" t="s">
        <v>365</v>
      </c>
      <c r="BY24" s="47" t="s">
        <v>365</v>
      </c>
      <c r="BZ24" s="47" t="s">
        <v>365</v>
      </c>
      <c r="CA24" s="47" t="s">
        <v>365</v>
      </c>
      <c r="CB24" s="47" t="s">
        <v>438</v>
      </c>
      <c r="CC24" s="47" t="s">
        <v>535</v>
      </c>
      <c r="CD24" s="47" t="s">
        <v>536</v>
      </c>
      <c r="CE24" s="47" t="s">
        <v>537</v>
      </c>
      <c r="CF24" s="47" t="s">
        <v>538</v>
      </c>
      <c r="CG24" s="47" t="s">
        <v>539</v>
      </c>
      <c r="CH24" s="47" t="s">
        <v>540</v>
      </c>
      <c r="CI24" s="47" t="s">
        <v>444</v>
      </c>
      <c r="CJ24" s="47" t="s">
        <v>365</v>
      </c>
      <c r="CK24" s="47" t="s">
        <v>365</v>
      </c>
      <c r="CL24" s="47" t="s">
        <v>365</v>
      </c>
      <c r="CM24" s="47" t="s">
        <v>365</v>
      </c>
      <c r="CN24" s="47" t="s">
        <v>365</v>
      </c>
      <c r="CO24" s="47" t="s">
        <v>365</v>
      </c>
      <c r="CP24" s="47" t="s">
        <v>365</v>
      </c>
      <c r="CQ24" s="47" t="s">
        <v>365</v>
      </c>
      <c r="CR24" s="47" t="s">
        <v>365</v>
      </c>
      <c r="CS24" s="47" t="s">
        <v>365</v>
      </c>
      <c r="CT24" s="47" t="s">
        <v>365</v>
      </c>
      <c r="CU24" s="47" t="s">
        <v>528</v>
      </c>
      <c r="CV24" s="47" t="s">
        <v>529</v>
      </c>
      <c r="CW24" s="47" t="s">
        <v>517</v>
      </c>
      <c r="CX24" s="47" t="s">
        <v>430</v>
      </c>
      <c r="CY24" s="47" t="s">
        <v>518</v>
      </c>
      <c r="CZ24" s="47" t="s">
        <v>519</v>
      </c>
      <c r="DA24" s="47" t="s">
        <v>518</v>
      </c>
      <c r="DG24" s="47" t="s">
        <v>401</v>
      </c>
      <c r="DH24" s="47" t="s">
        <v>1722</v>
      </c>
      <c r="DJ24" s="47" t="s">
        <v>520</v>
      </c>
      <c r="DK24" s="47" t="s">
        <v>521</v>
      </c>
      <c r="DL24" s="47" t="s">
        <v>541</v>
      </c>
      <c r="DM24" s="47" t="s">
        <v>715</v>
      </c>
    </row>
    <row r="25" spans="1:117">
      <c r="A25" s="47" t="s">
        <v>1980</v>
      </c>
      <c r="B25" s="47" t="s">
        <v>415</v>
      </c>
      <c r="C25" s="47" t="s">
        <v>416</v>
      </c>
      <c r="D25" s="47" t="s">
        <v>1727</v>
      </c>
      <c r="E25" s="47" t="s">
        <v>530</v>
      </c>
      <c r="F25" s="47" t="s">
        <v>365</v>
      </c>
      <c r="G25" s="47" t="s">
        <v>488</v>
      </c>
      <c r="H25" s="47" t="s">
        <v>458</v>
      </c>
      <c r="I25" s="47" t="s">
        <v>427</v>
      </c>
      <c r="J25" s="47" t="s">
        <v>490</v>
      </c>
      <c r="K25" s="47" t="s">
        <v>365</v>
      </c>
      <c r="L25" s="47" t="s">
        <v>423</v>
      </c>
      <c r="M25" s="47" t="s">
        <v>371</v>
      </c>
      <c r="N25" s="47" t="s">
        <v>372</v>
      </c>
      <c r="O25" s="47" t="s">
        <v>373</v>
      </c>
      <c r="P25" s="47" t="s">
        <v>374</v>
      </c>
      <c r="Q25" s="47" t="s">
        <v>424</v>
      </c>
      <c r="R25" s="47" t="s">
        <v>458</v>
      </c>
      <c r="S25" s="47" t="s">
        <v>491</v>
      </c>
      <c r="T25" s="47" t="s">
        <v>492</v>
      </c>
      <c r="U25" s="47" t="s">
        <v>379</v>
      </c>
      <c r="V25" s="47" t="s">
        <v>365</v>
      </c>
      <c r="W25" s="47" t="s">
        <v>365</v>
      </c>
      <c r="X25" s="47" t="s">
        <v>365</v>
      </c>
      <c r="Y25" s="47" t="s">
        <v>493</v>
      </c>
      <c r="Z25" s="47" t="s">
        <v>494</v>
      </c>
      <c r="AA25" s="47" t="s">
        <v>365</v>
      </c>
      <c r="AB25" s="47" t="s">
        <v>365</v>
      </c>
      <c r="AC25" s="47" t="s">
        <v>365</v>
      </c>
      <c r="AD25" s="47" t="s">
        <v>365</v>
      </c>
      <c r="AE25" s="47" t="s">
        <v>494</v>
      </c>
      <c r="AF25" s="47" t="s">
        <v>494</v>
      </c>
      <c r="AG25" s="47" t="s">
        <v>495</v>
      </c>
      <c r="AH25" s="47"/>
      <c r="AI25" s="47"/>
      <c r="AJ25" s="47" t="s">
        <v>542</v>
      </c>
      <c r="AK25" s="47" t="s">
        <v>542</v>
      </c>
      <c r="AL25" s="47" t="s">
        <v>428</v>
      </c>
      <c r="AM25" s="47" t="s">
        <v>386</v>
      </c>
      <c r="AN25" s="47" t="s">
        <v>413</v>
      </c>
      <c r="AO25" s="47" t="s">
        <v>497</v>
      </c>
      <c r="AP25" s="47" t="s">
        <v>498</v>
      </c>
      <c r="BF25" s="47" t="s">
        <v>365</v>
      </c>
      <c r="BG25" s="47" t="s">
        <v>499</v>
      </c>
      <c r="BH25" s="47" t="s">
        <v>533</v>
      </c>
      <c r="BI25" s="47" t="s">
        <v>398</v>
      </c>
      <c r="BJ25" s="47" t="s">
        <v>534</v>
      </c>
      <c r="BK25" s="47" t="s">
        <v>500</v>
      </c>
      <c r="BL25" s="47" t="s">
        <v>501</v>
      </c>
      <c r="BM25" s="47" t="s">
        <v>502</v>
      </c>
      <c r="BN25" s="47" t="s">
        <v>503</v>
      </c>
      <c r="BO25" s="47" t="s">
        <v>504</v>
      </c>
      <c r="BP25" s="47" t="s">
        <v>365</v>
      </c>
      <c r="BQ25" s="47" t="s">
        <v>365</v>
      </c>
      <c r="BR25" s="47" t="s">
        <v>365</v>
      </c>
      <c r="BS25" s="47" t="s">
        <v>365</v>
      </c>
      <c r="BT25" s="47" t="s">
        <v>365</v>
      </c>
      <c r="BU25" s="47" t="s">
        <v>365</v>
      </c>
      <c r="BV25" s="47" t="s">
        <v>365</v>
      </c>
      <c r="BW25" s="47" t="s">
        <v>365</v>
      </c>
      <c r="BX25" s="47" t="s">
        <v>365</v>
      </c>
      <c r="BY25" s="47" t="s">
        <v>365</v>
      </c>
      <c r="BZ25" s="47" t="s">
        <v>365</v>
      </c>
      <c r="CA25" s="47" t="s">
        <v>365</v>
      </c>
      <c r="CB25" s="47" t="s">
        <v>438</v>
      </c>
      <c r="CC25" s="47" t="s">
        <v>535</v>
      </c>
      <c r="CD25" s="47" t="s">
        <v>536</v>
      </c>
      <c r="CE25" s="47" t="s">
        <v>537</v>
      </c>
      <c r="CF25" s="47" t="s">
        <v>538</v>
      </c>
      <c r="CG25" s="47" t="s">
        <v>539</v>
      </c>
      <c r="CH25" s="47" t="s">
        <v>540</v>
      </c>
      <c r="CI25" s="47" t="s">
        <v>444</v>
      </c>
      <c r="CJ25" s="47" t="s">
        <v>365</v>
      </c>
      <c r="CK25" s="47" t="s">
        <v>365</v>
      </c>
      <c r="CL25" s="47" t="s">
        <v>365</v>
      </c>
      <c r="CM25" s="47" t="s">
        <v>365</v>
      </c>
      <c r="CN25" s="47" t="s">
        <v>365</v>
      </c>
      <c r="CO25" s="47" t="s">
        <v>365</v>
      </c>
      <c r="CP25" s="47" t="s">
        <v>365</v>
      </c>
      <c r="CQ25" s="47" t="s">
        <v>365</v>
      </c>
      <c r="CR25" s="47" t="s">
        <v>365</v>
      </c>
      <c r="CS25" s="47" t="s">
        <v>365</v>
      </c>
      <c r="CT25" s="47" t="s">
        <v>365</v>
      </c>
      <c r="CU25" s="47" t="s">
        <v>445</v>
      </c>
      <c r="CV25" s="47" t="s">
        <v>516</v>
      </c>
      <c r="CW25" s="47" t="s">
        <v>517</v>
      </c>
      <c r="CX25" s="47" t="s">
        <v>430</v>
      </c>
      <c r="CY25" s="47" t="s">
        <v>518</v>
      </c>
      <c r="CZ25" s="47" t="s">
        <v>519</v>
      </c>
      <c r="DA25" s="47" t="s">
        <v>518</v>
      </c>
      <c r="DG25" s="47" t="s">
        <v>401</v>
      </c>
      <c r="DH25" s="47" t="s">
        <v>1722</v>
      </c>
      <c r="DJ25" s="47" t="s">
        <v>520</v>
      </c>
      <c r="DK25" s="47" t="s">
        <v>521</v>
      </c>
      <c r="DL25" s="47" t="s">
        <v>543</v>
      </c>
      <c r="DM25" s="47" t="s">
        <v>715</v>
      </c>
    </row>
    <row r="26" spans="1:117">
      <c r="A26" s="47" t="s">
        <v>2000</v>
      </c>
      <c r="B26" s="47" t="s">
        <v>415</v>
      </c>
      <c r="C26" s="47" t="s">
        <v>416</v>
      </c>
      <c r="D26" s="47" t="s">
        <v>1727</v>
      </c>
      <c r="E26" s="47" t="s">
        <v>530</v>
      </c>
      <c r="F26" s="47" t="s">
        <v>365</v>
      </c>
      <c r="G26" s="47" t="s">
        <v>488</v>
      </c>
      <c r="H26" s="47" t="s">
        <v>458</v>
      </c>
      <c r="I26" s="47" t="s">
        <v>427</v>
      </c>
      <c r="J26" s="47" t="s">
        <v>490</v>
      </c>
      <c r="K26" s="47" t="s">
        <v>365</v>
      </c>
      <c r="L26" s="47" t="s">
        <v>423</v>
      </c>
      <c r="M26" s="47" t="s">
        <v>371</v>
      </c>
      <c r="N26" s="47" t="s">
        <v>372</v>
      </c>
      <c r="O26" s="47" t="s">
        <v>373</v>
      </c>
      <c r="P26" s="47" t="s">
        <v>374</v>
      </c>
      <c r="Q26" s="47" t="s">
        <v>452</v>
      </c>
      <c r="R26" s="47" t="s">
        <v>491</v>
      </c>
      <c r="S26" s="47" t="s">
        <v>460</v>
      </c>
      <c r="T26" s="47" t="s">
        <v>492</v>
      </c>
      <c r="U26" s="47" t="s">
        <v>379</v>
      </c>
      <c r="V26" s="47" t="s">
        <v>365</v>
      </c>
      <c r="W26" s="47" t="s">
        <v>365</v>
      </c>
      <c r="X26" s="47" t="s">
        <v>365</v>
      </c>
      <c r="Y26" s="47" t="s">
        <v>493</v>
      </c>
      <c r="Z26" s="47" t="s">
        <v>494</v>
      </c>
      <c r="AA26" s="47" t="s">
        <v>365</v>
      </c>
      <c r="AB26" s="47" t="s">
        <v>365</v>
      </c>
      <c r="AC26" s="47" t="s">
        <v>365</v>
      </c>
      <c r="AD26" s="47" t="s">
        <v>365</v>
      </c>
      <c r="AE26" s="47" t="s">
        <v>494</v>
      </c>
      <c r="AF26" s="47" t="s">
        <v>494</v>
      </c>
      <c r="AG26" s="47" t="s">
        <v>495</v>
      </c>
      <c r="AH26" s="47"/>
      <c r="AI26" s="47"/>
      <c r="AJ26" s="47" t="s">
        <v>542</v>
      </c>
      <c r="AK26" s="47" t="s">
        <v>542</v>
      </c>
      <c r="AL26" s="47" t="s">
        <v>391</v>
      </c>
      <c r="AM26" s="47" t="s">
        <v>386</v>
      </c>
      <c r="AN26" s="47" t="s">
        <v>413</v>
      </c>
      <c r="AO26" s="47" t="s">
        <v>497</v>
      </c>
      <c r="AP26" s="47" t="s">
        <v>498</v>
      </c>
      <c r="BF26" s="47" t="s">
        <v>365</v>
      </c>
      <c r="BG26" s="47" t="s">
        <v>499</v>
      </c>
      <c r="BH26" s="47" t="s">
        <v>533</v>
      </c>
      <c r="BI26" s="47" t="s">
        <v>398</v>
      </c>
      <c r="BJ26" s="47" t="s">
        <v>534</v>
      </c>
      <c r="BK26" s="47" t="s">
        <v>500</v>
      </c>
      <c r="BL26" s="47" t="s">
        <v>501</v>
      </c>
      <c r="BM26" s="47" t="s">
        <v>502</v>
      </c>
      <c r="BN26" s="47" t="s">
        <v>503</v>
      </c>
      <c r="BO26" s="47" t="s">
        <v>504</v>
      </c>
      <c r="BP26" s="47" t="s">
        <v>365</v>
      </c>
      <c r="BQ26" s="47" t="s">
        <v>365</v>
      </c>
      <c r="BR26" s="47" t="s">
        <v>365</v>
      </c>
      <c r="BS26" s="47" t="s">
        <v>365</v>
      </c>
      <c r="BT26" s="47" t="s">
        <v>365</v>
      </c>
      <c r="BU26" s="47" t="s">
        <v>365</v>
      </c>
      <c r="BV26" s="47" t="s">
        <v>365</v>
      </c>
      <c r="BW26" s="47" t="s">
        <v>365</v>
      </c>
      <c r="BX26" s="47" t="s">
        <v>365</v>
      </c>
      <c r="BY26" s="47" t="s">
        <v>365</v>
      </c>
      <c r="BZ26" s="47" t="s">
        <v>365</v>
      </c>
      <c r="CA26" s="47" t="s">
        <v>365</v>
      </c>
      <c r="CB26" s="47" t="s">
        <v>438</v>
      </c>
      <c r="CC26" s="47" t="s">
        <v>535</v>
      </c>
      <c r="CD26" s="47" t="s">
        <v>536</v>
      </c>
      <c r="CE26" s="47" t="s">
        <v>537</v>
      </c>
      <c r="CF26" s="47" t="s">
        <v>538</v>
      </c>
      <c r="CG26" s="47" t="s">
        <v>539</v>
      </c>
      <c r="CH26" s="47" t="s">
        <v>540</v>
      </c>
      <c r="CI26" s="47" t="s">
        <v>444</v>
      </c>
      <c r="CJ26" s="47" t="s">
        <v>365</v>
      </c>
      <c r="CK26" s="47" t="s">
        <v>365</v>
      </c>
      <c r="CL26" s="47" t="s">
        <v>365</v>
      </c>
      <c r="CM26" s="47" t="s">
        <v>365</v>
      </c>
      <c r="CN26" s="47" t="s">
        <v>365</v>
      </c>
      <c r="CO26" s="47" t="s">
        <v>365</v>
      </c>
      <c r="CP26" s="47" t="s">
        <v>365</v>
      </c>
      <c r="CQ26" s="47" t="s">
        <v>365</v>
      </c>
      <c r="CR26" s="47" t="s">
        <v>365</v>
      </c>
      <c r="CS26" s="47" t="s">
        <v>365</v>
      </c>
      <c r="CT26" s="47" t="s">
        <v>365</v>
      </c>
      <c r="CU26" s="47" t="s">
        <v>378</v>
      </c>
      <c r="CV26" s="47" t="s">
        <v>523</v>
      </c>
      <c r="CW26" s="47" t="s">
        <v>517</v>
      </c>
      <c r="CX26" s="47" t="s">
        <v>430</v>
      </c>
      <c r="CY26" s="47" t="s">
        <v>518</v>
      </c>
      <c r="CZ26" s="47" t="s">
        <v>519</v>
      </c>
      <c r="DA26" s="47" t="s">
        <v>518</v>
      </c>
      <c r="DG26" s="47" t="s">
        <v>401</v>
      </c>
      <c r="DH26" s="47" t="s">
        <v>1722</v>
      </c>
      <c r="DJ26" s="47" t="s">
        <v>520</v>
      </c>
      <c r="DK26" s="47" t="s">
        <v>521</v>
      </c>
      <c r="DL26" s="47" t="s">
        <v>543</v>
      </c>
      <c r="DM26" s="47" t="s">
        <v>715</v>
      </c>
    </row>
    <row r="27" spans="1:117">
      <c r="A27" s="47" t="s">
        <v>2011</v>
      </c>
      <c r="B27" s="47" t="s">
        <v>415</v>
      </c>
      <c r="C27" s="47" t="s">
        <v>416</v>
      </c>
      <c r="D27" s="47" t="s">
        <v>1727</v>
      </c>
      <c r="E27" s="47" t="s">
        <v>530</v>
      </c>
      <c r="F27" s="47" t="s">
        <v>365</v>
      </c>
      <c r="G27" s="47" t="s">
        <v>488</v>
      </c>
      <c r="H27" s="47" t="s">
        <v>458</v>
      </c>
      <c r="I27" s="47" t="s">
        <v>427</v>
      </c>
      <c r="J27" s="47" t="s">
        <v>490</v>
      </c>
      <c r="K27" s="47" t="s">
        <v>365</v>
      </c>
      <c r="L27" s="47" t="s">
        <v>423</v>
      </c>
      <c r="M27" s="47" t="s">
        <v>371</v>
      </c>
      <c r="N27" s="47" t="s">
        <v>372</v>
      </c>
      <c r="O27" s="47" t="s">
        <v>373</v>
      </c>
      <c r="P27" s="47" t="s">
        <v>374</v>
      </c>
      <c r="Q27" s="47" t="s">
        <v>461</v>
      </c>
      <c r="R27" s="47" t="s">
        <v>459</v>
      </c>
      <c r="S27" s="47" t="s">
        <v>524</v>
      </c>
      <c r="T27" s="47" t="s">
        <v>492</v>
      </c>
      <c r="U27" s="47" t="s">
        <v>379</v>
      </c>
      <c r="V27" s="47" t="s">
        <v>365</v>
      </c>
      <c r="W27" s="47" t="s">
        <v>365</v>
      </c>
      <c r="X27" s="47" t="s">
        <v>365</v>
      </c>
      <c r="Y27" s="47" t="s">
        <v>493</v>
      </c>
      <c r="Z27" s="47" t="s">
        <v>494</v>
      </c>
      <c r="AA27" s="47" t="s">
        <v>365</v>
      </c>
      <c r="AB27" s="47" t="s">
        <v>365</v>
      </c>
      <c r="AC27" s="47" t="s">
        <v>365</v>
      </c>
      <c r="AD27" s="47" t="s">
        <v>365</v>
      </c>
      <c r="AE27" s="47" t="s">
        <v>494</v>
      </c>
      <c r="AF27" s="47" t="s">
        <v>494</v>
      </c>
      <c r="AG27" s="47" t="s">
        <v>495</v>
      </c>
      <c r="AH27" s="47"/>
      <c r="AI27" s="47"/>
      <c r="AJ27" s="47" t="s">
        <v>542</v>
      </c>
      <c r="AK27" s="47" t="s">
        <v>542</v>
      </c>
      <c r="AL27" s="47" t="s">
        <v>387</v>
      </c>
      <c r="AM27" s="47" t="s">
        <v>386</v>
      </c>
      <c r="AN27" s="47" t="s">
        <v>413</v>
      </c>
      <c r="AO27" s="47" t="s">
        <v>497</v>
      </c>
      <c r="AP27" s="47" t="s">
        <v>498</v>
      </c>
      <c r="BF27" s="47" t="s">
        <v>365</v>
      </c>
      <c r="BG27" s="47" t="s">
        <v>499</v>
      </c>
      <c r="BH27" s="47" t="s">
        <v>533</v>
      </c>
      <c r="BI27" s="47" t="s">
        <v>398</v>
      </c>
      <c r="BJ27" s="47" t="s">
        <v>534</v>
      </c>
      <c r="BK27" s="47" t="s">
        <v>500</v>
      </c>
      <c r="BL27" s="47" t="s">
        <v>501</v>
      </c>
      <c r="BM27" s="47" t="s">
        <v>502</v>
      </c>
      <c r="BN27" s="47" t="s">
        <v>503</v>
      </c>
      <c r="BO27" s="47" t="s">
        <v>504</v>
      </c>
      <c r="BP27" s="47" t="s">
        <v>365</v>
      </c>
      <c r="BQ27" s="47" t="s">
        <v>365</v>
      </c>
      <c r="BR27" s="47" t="s">
        <v>365</v>
      </c>
      <c r="BS27" s="47" t="s">
        <v>365</v>
      </c>
      <c r="BT27" s="47" t="s">
        <v>365</v>
      </c>
      <c r="BU27" s="47" t="s">
        <v>365</v>
      </c>
      <c r="BV27" s="47" t="s">
        <v>365</v>
      </c>
      <c r="BW27" s="47" t="s">
        <v>365</v>
      </c>
      <c r="BX27" s="47" t="s">
        <v>365</v>
      </c>
      <c r="BY27" s="47" t="s">
        <v>365</v>
      </c>
      <c r="BZ27" s="47" t="s">
        <v>365</v>
      </c>
      <c r="CA27" s="47" t="s">
        <v>365</v>
      </c>
      <c r="CB27" s="47" t="s">
        <v>438</v>
      </c>
      <c r="CC27" s="47" t="s">
        <v>535</v>
      </c>
      <c r="CD27" s="47" t="s">
        <v>536</v>
      </c>
      <c r="CE27" s="47" t="s">
        <v>537</v>
      </c>
      <c r="CF27" s="47" t="s">
        <v>538</v>
      </c>
      <c r="CG27" s="47" t="s">
        <v>539</v>
      </c>
      <c r="CH27" s="47" t="s">
        <v>540</v>
      </c>
      <c r="CI27" s="47" t="s">
        <v>444</v>
      </c>
      <c r="CJ27" s="47" t="s">
        <v>365</v>
      </c>
      <c r="CK27" s="47" t="s">
        <v>365</v>
      </c>
      <c r="CL27" s="47" t="s">
        <v>365</v>
      </c>
      <c r="CM27" s="47" t="s">
        <v>365</v>
      </c>
      <c r="CN27" s="47" t="s">
        <v>365</v>
      </c>
      <c r="CO27" s="47" t="s">
        <v>365</v>
      </c>
      <c r="CP27" s="47" t="s">
        <v>365</v>
      </c>
      <c r="CQ27" s="47" t="s">
        <v>365</v>
      </c>
      <c r="CR27" s="47" t="s">
        <v>365</v>
      </c>
      <c r="CS27" s="47" t="s">
        <v>365</v>
      </c>
      <c r="CT27" s="47" t="s">
        <v>365</v>
      </c>
      <c r="CU27" s="47" t="s">
        <v>386</v>
      </c>
      <c r="CV27" s="47" t="s">
        <v>525</v>
      </c>
      <c r="CW27" s="47" t="s">
        <v>517</v>
      </c>
      <c r="CX27" s="47" t="s">
        <v>430</v>
      </c>
      <c r="CY27" s="47" t="s">
        <v>518</v>
      </c>
      <c r="CZ27" s="47" t="s">
        <v>519</v>
      </c>
      <c r="DA27" s="47" t="s">
        <v>518</v>
      </c>
      <c r="DG27" s="47" t="s">
        <v>401</v>
      </c>
      <c r="DH27" s="47" t="s">
        <v>1722</v>
      </c>
      <c r="DJ27" s="47" t="s">
        <v>520</v>
      </c>
      <c r="DK27" s="47" t="s">
        <v>521</v>
      </c>
      <c r="DL27" s="47" t="s">
        <v>543</v>
      </c>
      <c r="DM27" s="47" t="s">
        <v>715</v>
      </c>
    </row>
    <row r="28" spans="1:117">
      <c r="A28" s="47" t="s">
        <v>2024</v>
      </c>
      <c r="B28" s="47" t="s">
        <v>415</v>
      </c>
      <c r="C28" s="47" t="s">
        <v>416</v>
      </c>
      <c r="D28" s="47" t="s">
        <v>1727</v>
      </c>
      <c r="E28" s="47" t="s">
        <v>530</v>
      </c>
      <c r="F28" s="47" t="s">
        <v>365</v>
      </c>
      <c r="G28" s="47" t="s">
        <v>488</v>
      </c>
      <c r="H28" s="47" t="s">
        <v>458</v>
      </c>
      <c r="I28" s="47" t="s">
        <v>427</v>
      </c>
      <c r="J28" s="47" t="s">
        <v>490</v>
      </c>
      <c r="K28" s="47" t="s">
        <v>365</v>
      </c>
      <c r="L28" s="47" t="s">
        <v>423</v>
      </c>
      <c r="M28" s="47" t="s">
        <v>371</v>
      </c>
      <c r="N28" s="47" t="s">
        <v>372</v>
      </c>
      <c r="O28" s="47" t="s">
        <v>373</v>
      </c>
      <c r="P28" s="47" t="s">
        <v>374</v>
      </c>
      <c r="Q28" s="47" t="s">
        <v>526</v>
      </c>
      <c r="R28" s="47" t="s">
        <v>460</v>
      </c>
      <c r="S28" s="47" t="s">
        <v>527</v>
      </c>
      <c r="T28" s="47" t="s">
        <v>492</v>
      </c>
      <c r="U28" s="47" t="s">
        <v>379</v>
      </c>
      <c r="V28" s="47" t="s">
        <v>365</v>
      </c>
      <c r="W28" s="47" t="s">
        <v>365</v>
      </c>
      <c r="X28" s="47" t="s">
        <v>365</v>
      </c>
      <c r="Y28" s="47" t="s">
        <v>493</v>
      </c>
      <c r="Z28" s="47" t="s">
        <v>494</v>
      </c>
      <c r="AA28" s="47" t="s">
        <v>365</v>
      </c>
      <c r="AB28" s="47" t="s">
        <v>365</v>
      </c>
      <c r="AC28" s="47" t="s">
        <v>365</v>
      </c>
      <c r="AD28" s="47" t="s">
        <v>365</v>
      </c>
      <c r="AE28" s="47" t="s">
        <v>494</v>
      </c>
      <c r="AF28" s="47" t="s">
        <v>494</v>
      </c>
      <c r="AG28" s="47" t="s">
        <v>495</v>
      </c>
      <c r="AH28" s="47"/>
      <c r="AI28" s="47"/>
      <c r="AJ28" s="47" t="s">
        <v>542</v>
      </c>
      <c r="AK28" s="47" t="s">
        <v>542</v>
      </c>
      <c r="AL28" s="47" t="s">
        <v>413</v>
      </c>
      <c r="AM28" s="47" t="s">
        <v>386</v>
      </c>
      <c r="AN28" s="47" t="s">
        <v>413</v>
      </c>
      <c r="AO28" s="47" t="s">
        <v>497</v>
      </c>
      <c r="AP28" s="47" t="s">
        <v>498</v>
      </c>
      <c r="BF28" s="47" t="s">
        <v>365</v>
      </c>
      <c r="BG28" s="47" t="s">
        <v>499</v>
      </c>
      <c r="BH28" s="47" t="s">
        <v>533</v>
      </c>
      <c r="BI28" s="47" t="s">
        <v>398</v>
      </c>
      <c r="BJ28" s="47" t="s">
        <v>534</v>
      </c>
      <c r="BK28" s="47" t="s">
        <v>500</v>
      </c>
      <c r="BL28" s="47" t="s">
        <v>501</v>
      </c>
      <c r="BM28" s="47" t="s">
        <v>502</v>
      </c>
      <c r="BN28" s="47" t="s">
        <v>503</v>
      </c>
      <c r="BO28" s="47" t="s">
        <v>504</v>
      </c>
      <c r="BP28" s="47" t="s">
        <v>365</v>
      </c>
      <c r="BQ28" s="47" t="s">
        <v>365</v>
      </c>
      <c r="BR28" s="47" t="s">
        <v>365</v>
      </c>
      <c r="BS28" s="47" t="s">
        <v>365</v>
      </c>
      <c r="BT28" s="47" t="s">
        <v>365</v>
      </c>
      <c r="BU28" s="47" t="s">
        <v>365</v>
      </c>
      <c r="BV28" s="47" t="s">
        <v>365</v>
      </c>
      <c r="BW28" s="47" t="s">
        <v>365</v>
      </c>
      <c r="BX28" s="47" t="s">
        <v>365</v>
      </c>
      <c r="BY28" s="47" t="s">
        <v>365</v>
      </c>
      <c r="BZ28" s="47" t="s">
        <v>365</v>
      </c>
      <c r="CA28" s="47" t="s">
        <v>365</v>
      </c>
      <c r="CB28" s="47" t="s">
        <v>438</v>
      </c>
      <c r="CC28" s="47" t="s">
        <v>535</v>
      </c>
      <c r="CD28" s="47" t="s">
        <v>536</v>
      </c>
      <c r="CE28" s="47" t="s">
        <v>537</v>
      </c>
      <c r="CF28" s="47" t="s">
        <v>538</v>
      </c>
      <c r="CG28" s="47" t="s">
        <v>539</v>
      </c>
      <c r="CH28" s="47" t="s">
        <v>540</v>
      </c>
      <c r="CI28" s="47" t="s">
        <v>444</v>
      </c>
      <c r="CJ28" s="47" t="s">
        <v>365</v>
      </c>
      <c r="CK28" s="47" t="s">
        <v>365</v>
      </c>
      <c r="CL28" s="47" t="s">
        <v>365</v>
      </c>
      <c r="CM28" s="47" t="s">
        <v>365</v>
      </c>
      <c r="CN28" s="47" t="s">
        <v>365</v>
      </c>
      <c r="CO28" s="47" t="s">
        <v>365</v>
      </c>
      <c r="CP28" s="47" t="s">
        <v>365</v>
      </c>
      <c r="CQ28" s="47" t="s">
        <v>365</v>
      </c>
      <c r="CR28" s="47" t="s">
        <v>365</v>
      </c>
      <c r="CS28" s="47" t="s">
        <v>365</v>
      </c>
      <c r="CT28" s="47" t="s">
        <v>365</v>
      </c>
      <c r="CU28" s="47" t="s">
        <v>528</v>
      </c>
      <c r="CV28" s="47" t="s">
        <v>529</v>
      </c>
      <c r="CW28" s="47" t="s">
        <v>517</v>
      </c>
      <c r="CX28" s="47" t="s">
        <v>430</v>
      </c>
      <c r="CY28" s="47" t="s">
        <v>518</v>
      </c>
      <c r="CZ28" s="47" t="s">
        <v>519</v>
      </c>
      <c r="DA28" s="47" t="s">
        <v>518</v>
      </c>
      <c r="DG28" s="47" t="s">
        <v>401</v>
      </c>
      <c r="DH28" s="47" t="s">
        <v>1722</v>
      </c>
      <c r="DJ28" s="47" t="s">
        <v>520</v>
      </c>
      <c r="DK28" s="47" t="s">
        <v>521</v>
      </c>
      <c r="DL28" s="47" t="s">
        <v>543</v>
      </c>
      <c r="DM28" s="47" t="s">
        <v>715</v>
      </c>
    </row>
    <row r="29" spans="1:117">
      <c r="A29" s="47" t="s">
        <v>544</v>
      </c>
      <c r="B29" s="47" t="s">
        <v>361</v>
      </c>
      <c r="C29" s="47" t="s">
        <v>416</v>
      </c>
      <c r="D29" s="47" t="s">
        <v>545</v>
      </c>
      <c r="E29" s="47" t="s">
        <v>546</v>
      </c>
      <c r="F29" s="47" t="s">
        <v>365</v>
      </c>
      <c r="G29" s="47" t="s">
        <v>547</v>
      </c>
      <c r="H29" s="47" t="s">
        <v>452</v>
      </c>
      <c r="I29" s="47" t="s">
        <v>489</v>
      </c>
      <c r="J29" s="47" t="s">
        <v>490</v>
      </c>
      <c r="K29" s="47" t="s">
        <v>365</v>
      </c>
      <c r="L29" s="47" t="s">
        <v>370</v>
      </c>
      <c r="M29" s="47" t="s">
        <v>371</v>
      </c>
      <c r="N29" s="47" t="s">
        <v>372</v>
      </c>
      <c r="O29" s="47" t="s">
        <v>548</v>
      </c>
      <c r="P29" s="47" t="s">
        <v>373</v>
      </c>
      <c r="Q29" s="47" t="s">
        <v>549</v>
      </c>
      <c r="R29" s="47" t="s">
        <v>377</v>
      </c>
      <c r="S29" s="47" t="s">
        <v>550</v>
      </c>
      <c r="T29" s="47" t="s">
        <v>492</v>
      </c>
      <c r="U29" s="47" t="s">
        <v>379</v>
      </c>
      <c r="V29" s="47" t="s">
        <v>365</v>
      </c>
      <c r="W29" s="47" t="s">
        <v>461</v>
      </c>
      <c r="X29" s="47" t="s">
        <v>365</v>
      </c>
      <c r="Y29" s="47" t="s">
        <v>426</v>
      </c>
      <c r="Z29" s="47" t="s">
        <v>551</v>
      </c>
      <c r="AA29" s="47" t="s">
        <v>365</v>
      </c>
      <c r="AB29" s="47" t="s">
        <v>365</v>
      </c>
      <c r="AC29" s="47" t="s">
        <v>485</v>
      </c>
      <c r="AD29" s="47" t="s">
        <v>365</v>
      </c>
      <c r="AE29" s="47" t="s">
        <v>552</v>
      </c>
      <c r="AF29" s="47" t="s">
        <v>552</v>
      </c>
      <c r="AG29" s="47" t="s">
        <v>498</v>
      </c>
      <c r="AH29" s="47" t="s">
        <v>553</v>
      </c>
      <c r="AI29" s="47" t="s">
        <v>553</v>
      </c>
      <c r="AJ29" s="47"/>
      <c r="AK29" s="47"/>
      <c r="AL29" s="47" t="s">
        <v>445</v>
      </c>
      <c r="AM29" s="47" t="s">
        <v>386</v>
      </c>
      <c r="AN29" s="47" t="s">
        <v>387</v>
      </c>
      <c r="AO29" s="47" t="s">
        <v>497</v>
      </c>
      <c r="AP29" s="47" t="s">
        <v>498</v>
      </c>
      <c r="AX29" s="47" t="s">
        <v>554</v>
      </c>
      <c r="AY29" s="47" t="s">
        <v>555</v>
      </c>
      <c r="AZ29" s="47" t="s">
        <v>556</v>
      </c>
      <c r="BA29" s="47" t="s">
        <v>557</v>
      </c>
      <c r="BB29" s="416" t="s">
        <v>656</v>
      </c>
      <c r="BC29" s="416" t="s">
        <v>656</v>
      </c>
      <c r="BD29" s="416" t="s">
        <v>1803</v>
      </c>
      <c r="BE29" s="416" t="s">
        <v>1803</v>
      </c>
      <c r="BF29" s="47" t="s">
        <v>365</v>
      </c>
      <c r="BG29" s="47" t="s">
        <v>495</v>
      </c>
      <c r="CU29" s="47" t="s">
        <v>400</v>
      </c>
      <c r="DA29" s="47" t="s">
        <v>518</v>
      </c>
      <c r="DG29" s="47" t="s">
        <v>401</v>
      </c>
      <c r="DH29" s="47" t="s">
        <v>1719</v>
      </c>
      <c r="DI29" s="47" t="s">
        <v>558</v>
      </c>
      <c r="DJ29" s="47" t="s">
        <v>520</v>
      </c>
      <c r="DL29" s="47" t="s">
        <v>559</v>
      </c>
      <c r="DM29" s="47" t="s">
        <v>1569</v>
      </c>
    </row>
    <row r="30" spans="1:117">
      <c r="A30" s="47" t="s">
        <v>560</v>
      </c>
      <c r="B30" s="47" t="s">
        <v>361</v>
      </c>
      <c r="C30" s="47" t="s">
        <v>416</v>
      </c>
      <c r="D30" s="47" t="s">
        <v>545</v>
      </c>
      <c r="E30" s="47" t="s">
        <v>561</v>
      </c>
      <c r="F30" s="47" t="s">
        <v>365</v>
      </c>
      <c r="G30" s="47" t="s">
        <v>547</v>
      </c>
      <c r="H30" s="47" t="s">
        <v>452</v>
      </c>
      <c r="I30" s="47" t="s">
        <v>531</v>
      </c>
      <c r="J30" s="47" t="s">
        <v>490</v>
      </c>
      <c r="K30" s="47" t="s">
        <v>365</v>
      </c>
      <c r="L30" s="47" t="s">
        <v>370</v>
      </c>
      <c r="M30" s="47" t="s">
        <v>371</v>
      </c>
      <c r="N30" s="47" t="s">
        <v>372</v>
      </c>
      <c r="O30" s="47" t="s">
        <v>548</v>
      </c>
      <c r="P30" s="47" t="s">
        <v>373</v>
      </c>
      <c r="Q30" s="47" t="s">
        <v>549</v>
      </c>
      <c r="R30" s="47" t="s">
        <v>377</v>
      </c>
      <c r="S30" s="47" t="s">
        <v>550</v>
      </c>
      <c r="T30" s="47" t="s">
        <v>492</v>
      </c>
      <c r="U30" s="47" t="s">
        <v>379</v>
      </c>
      <c r="V30" s="47" t="s">
        <v>365</v>
      </c>
      <c r="W30" s="47" t="s">
        <v>461</v>
      </c>
      <c r="X30" s="47" t="s">
        <v>365</v>
      </c>
      <c r="Y30" s="47" t="s">
        <v>426</v>
      </c>
      <c r="Z30" s="47" t="s">
        <v>551</v>
      </c>
      <c r="AA30" s="47" t="s">
        <v>365</v>
      </c>
      <c r="AB30" s="47" t="s">
        <v>365</v>
      </c>
      <c r="AC30" s="47" t="s">
        <v>485</v>
      </c>
      <c r="AD30" s="47" t="s">
        <v>365</v>
      </c>
      <c r="AE30" s="47" t="s">
        <v>552</v>
      </c>
      <c r="AF30" s="47" t="s">
        <v>552</v>
      </c>
      <c r="AG30" s="47" t="s">
        <v>498</v>
      </c>
      <c r="AH30" s="47" t="s">
        <v>562</v>
      </c>
      <c r="AI30" s="47" t="s">
        <v>562</v>
      </c>
      <c r="AJ30" s="47"/>
      <c r="AK30" s="47"/>
      <c r="AL30" s="47" t="s">
        <v>445</v>
      </c>
      <c r="AM30" s="47" t="s">
        <v>386</v>
      </c>
      <c r="AN30" s="47" t="s">
        <v>387</v>
      </c>
      <c r="AO30" s="47" t="s">
        <v>497</v>
      </c>
      <c r="AP30" s="47" t="s">
        <v>498</v>
      </c>
      <c r="AX30" s="47" t="s">
        <v>554</v>
      </c>
      <c r="AY30" s="47" t="s">
        <v>555</v>
      </c>
      <c r="AZ30" s="47" t="s">
        <v>556</v>
      </c>
      <c r="BA30" s="47" t="s">
        <v>557</v>
      </c>
      <c r="BB30" s="416" t="s">
        <v>656</v>
      </c>
      <c r="BC30" s="416" t="s">
        <v>656</v>
      </c>
      <c r="BD30" s="416" t="s">
        <v>1803</v>
      </c>
      <c r="BE30" s="416" t="s">
        <v>1803</v>
      </c>
      <c r="BF30" s="47" t="s">
        <v>365</v>
      </c>
      <c r="BG30" s="47" t="s">
        <v>498</v>
      </c>
      <c r="CU30" s="47" t="s">
        <v>400</v>
      </c>
      <c r="DA30" s="47" t="s">
        <v>518</v>
      </c>
      <c r="DG30" s="47" t="s">
        <v>401</v>
      </c>
      <c r="DH30" s="47" t="s">
        <v>1719</v>
      </c>
      <c r="DI30" s="47" t="s">
        <v>558</v>
      </c>
      <c r="DJ30" s="47" t="s">
        <v>520</v>
      </c>
      <c r="DL30" s="47" t="s">
        <v>563</v>
      </c>
      <c r="DM30" s="47" t="s">
        <v>1570</v>
      </c>
    </row>
    <row r="31" spans="1:117">
      <c r="A31" s="47" t="s">
        <v>564</v>
      </c>
      <c r="B31" s="47" t="s">
        <v>361</v>
      </c>
      <c r="C31" s="47" t="s">
        <v>416</v>
      </c>
      <c r="D31" s="47" t="s">
        <v>1728</v>
      </c>
      <c r="E31" s="47" t="s">
        <v>561</v>
      </c>
      <c r="F31" s="47" t="s">
        <v>365</v>
      </c>
      <c r="G31" s="47" t="s">
        <v>547</v>
      </c>
      <c r="H31" s="47" t="s">
        <v>452</v>
      </c>
      <c r="I31" s="47" t="s">
        <v>427</v>
      </c>
      <c r="J31" s="47" t="s">
        <v>490</v>
      </c>
      <c r="K31" s="47" t="s">
        <v>365</v>
      </c>
      <c r="L31" s="47" t="s">
        <v>370</v>
      </c>
      <c r="M31" s="47" t="s">
        <v>371</v>
      </c>
      <c r="N31" s="47" t="s">
        <v>372</v>
      </c>
      <c r="O31" s="47" t="s">
        <v>548</v>
      </c>
      <c r="P31" s="47" t="s">
        <v>373</v>
      </c>
      <c r="Q31" s="47" t="s">
        <v>549</v>
      </c>
      <c r="R31" s="47" t="s">
        <v>377</v>
      </c>
      <c r="S31" s="47" t="s">
        <v>550</v>
      </c>
      <c r="T31" s="47" t="s">
        <v>492</v>
      </c>
      <c r="U31" s="47" t="s">
        <v>379</v>
      </c>
      <c r="V31" s="47" t="s">
        <v>365</v>
      </c>
      <c r="W31" s="47" t="s">
        <v>461</v>
      </c>
      <c r="X31" s="47" t="s">
        <v>365</v>
      </c>
      <c r="Y31" s="47" t="s">
        <v>426</v>
      </c>
      <c r="Z31" s="47" t="s">
        <v>551</v>
      </c>
      <c r="AA31" s="47" t="s">
        <v>365</v>
      </c>
      <c r="AB31" s="47" t="s">
        <v>365</v>
      </c>
      <c r="AC31" s="47" t="s">
        <v>485</v>
      </c>
      <c r="AD31" s="47" t="s">
        <v>365</v>
      </c>
      <c r="AE31" s="47" t="s">
        <v>552</v>
      </c>
      <c r="AF31" s="47" t="s">
        <v>552</v>
      </c>
      <c r="AG31" s="47" t="s">
        <v>498</v>
      </c>
      <c r="AH31" s="47"/>
      <c r="AI31" s="47"/>
      <c r="AJ31" s="47" t="s">
        <v>565</v>
      </c>
      <c r="AK31" s="47" t="s">
        <v>565</v>
      </c>
      <c r="AL31" s="47" t="s">
        <v>445</v>
      </c>
      <c r="AM31" s="47" t="s">
        <v>386</v>
      </c>
      <c r="AN31" s="47" t="s">
        <v>413</v>
      </c>
      <c r="AO31" s="47" t="s">
        <v>497</v>
      </c>
      <c r="AP31" s="47" t="s">
        <v>498</v>
      </c>
      <c r="AX31" s="47" t="s">
        <v>554</v>
      </c>
      <c r="AY31" s="47" t="s">
        <v>555</v>
      </c>
      <c r="AZ31" s="47" t="s">
        <v>556</v>
      </c>
      <c r="BA31" s="47" t="s">
        <v>557</v>
      </c>
      <c r="BB31" s="416" t="s">
        <v>656</v>
      </c>
      <c r="BC31" s="416" t="s">
        <v>656</v>
      </c>
      <c r="BD31" s="416" t="s">
        <v>1803</v>
      </c>
      <c r="BE31" s="416" t="s">
        <v>1803</v>
      </c>
      <c r="BF31" s="47" t="s">
        <v>365</v>
      </c>
      <c r="BG31" s="47" t="s">
        <v>498</v>
      </c>
      <c r="CU31" s="47" t="s">
        <v>400</v>
      </c>
      <c r="DA31" s="47" t="s">
        <v>518</v>
      </c>
      <c r="DG31" s="47" t="s">
        <v>401</v>
      </c>
      <c r="DH31" s="47" t="s">
        <v>1719</v>
      </c>
      <c r="DI31" s="47" t="s">
        <v>558</v>
      </c>
      <c r="DJ31" s="47" t="s">
        <v>520</v>
      </c>
      <c r="DL31" s="47" t="s">
        <v>566</v>
      </c>
      <c r="DM31" s="47" t="s">
        <v>1569</v>
      </c>
    </row>
    <row r="32" spans="1:117">
      <c r="A32" s="47" t="s">
        <v>567</v>
      </c>
      <c r="B32" s="47" t="s">
        <v>361</v>
      </c>
      <c r="C32" s="47" t="s">
        <v>416</v>
      </c>
      <c r="D32" s="47" t="s">
        <v>568</v>
      </c>
      <c r="E32" s="47" t="s">
        <v>569</v>
      </c>
      <c r="F32" s="47" t="s">
        <v>365</v>
      </c>
      <c r="G32" s="47" t="s">
        <v>570</v>
      </c>
      <c r="H32" s="47" t="s">
        <v>571</v>
      </c>
      <c r="I32" s="47" t="s">
        <v>572</v>
      </c>
      <c r="J32" s="47" t="s">
        <v>377</v>
      </c>
      <c r="K32" s="47" t="s">
        <v>365</v>
      </c>
      <c r="L32" s="47" t="s">
        <v>573</v>
      </c>
      <c r="M32" s="47" t="s">
        <v>574</v>
      </c>
      <c r="N32" s="47" t="s">
        <v>372</v>
      </c>
      <c r="O32" s="47" t="s">
        <v>532</v>
      </c>
      <c r="P32" s="47" t="s">
        <v>575</v>
      </c>
      <c r="Q32" s="47" t="s">
        <v>379</v>
      </c>
      <c r="R32" s="47" t="s">
        <v>576</v>
      </c>
      <c r="S32" s="47" t="s">
        <v>577</v>
      </c>
      <c r="T32" s="47" t="s">
        <v>413</v>
      </c>
      <c r="U32" s="47" t="s">
        <v>379</v>
      </c>
      <c r="V32" s="47" t="s">
        <v>365</v>
      </c>
      <c r="W32" s="47" t="s">
        <v>391</v>
      </c>
      <c r="X32" s="47" t="s">
        <v>365</v>
      </c>
      <c r="Y32" s="47" t="s">
        <v>578</v>
      </c>
      <c r="Z32" s="47" t="s">
        <v>579</v>
      </c>
      <c r="AA32" s="47" t="s">
        <v>365</v>
      </c>
      <c r="AB32" s="47" t="s">
        <v>365</v>
      </c>
      <c r="AC32" s="47" t="s">
        <v>528</v>
      </c>
      <c r="AD32" s="47" t="s">
        <v>365</v>
      </c>
      <c r="AE32" s="47" t="s">
        <v>580</v>
      </c>
      <c r="AF32" s="47" t="s">
        <v>498</v>
      </c>
      <c r="AG32" s="47" t="s">
        <v>378</v>
      </c>
      <c r="AH32" s="47" t="s">
        <v>462</v>
      </c>
      <c r="AI32" s="47" t="s">
        <v>462</v>
      </c>
      <c r="AJ32" s="47"/>
      <c r="AK32" s="47"/>
      <c r="AL32" s="47" t="s">
        <v>412</v>
      </c>
      <c r="AM32" s="47" t="s">
        <v>528</v>
      </c>
      <c r="AN32" s="47" t="s">
        <v>387</v>
      </c>
      <c r="AO32" s="47" t="s">
        <v>581</v>
      </c>
      <c r="AP32" s="47" t="s">
        <v>462</v>
      </c>
      <c r="AX32" s="47" t="s">
        <v>582</v>
      </c>
      <c r="AY32" s="47" t="s">
        <v>583</v>
      </c>
      <c r="AZ32" s="47" t="s">
        <v>584</v>
      </c>
      <c r="BA32" s="47" t="s">
        <v>585</v>
      </c>
      <c r="BB32" s="47" t="s">
        <v>586</v>
      </c>
      <c r="BC32" s="47" t="s">
        <v>586</v>
      </c>
      <c r="BD32" s="47" t="s">
        <v>587</v>
      </c>
      <c r="BE32" s="47" t="s">
        <v>386</v>
      </c>
      <c r="BF32" s="47" t="s">
        <v>365</v>
      </c>
      <c r="BG32" s="47" t="s">
        <v>1729</v>
      </c>
      <c r="CU32" s="47" t="s">
        <v>589</v>
      </c>
      <c r="DA32" s="47" t="s">
        <v>589</v>
      </c>
      <c r="DG32" s="47" t="s">
        <v>401</v>
      </c>
      <c r="DH32" s="47" t="s">
        <v>1719</v>
      </c>
      <c r="DI32" s="47" t="s">
        <v>590</v>
      </c>
      <c r="DJ32" s="47" t="s">
        <v>591</v>
      </c>
      <c r="DL32" s="47" t="s">
        <v>592</v>
      </c>
      <c r="DM32" s="47" t="s">
        <v>1571</v>
      </c>
    </row>
    <row r="33" spans="1:117">
      <c r="A33" s="47" t="s">
        <v>593</v>
      </c>
      <c r="B33" s="47" t="s">
        <v>361</v>
      </c>
      <c r="C33" s="47" t="s">
        <v>416</v>
      </c>
      <c r="D33" s="47" t="s">
        <v>568</v>
      </c>
      <c r="E33" s="47" t="s">
        <v>569</v>
      </c>
      <c r="F33" s="47" t="s">
        <v>365</v>
      </c>
      <c r="G33" s="47" t="s">
        <v>570</v>
      </c>
      <c r="H33" s="47" t="s">
        <v>571</v>
      </c>
      <c r="I33" s="47" t="s">
        <v>572</v>
      </c>
      <c r="J33" s="47" t="s">
        <v>377</v>
      </c>
      <c r="K33" s="47" t="s">
        <v>365</v>
      </c>
      <c r="L33" s="47" t="s">
        <v>573</v>
      </c>
      <c r="M33" s="47" t="s">
        <v>574</v>
      </c>
      <c r="N33" s="47" t="s">
        <v>372</v>
      </c>
      <c r="O33" s="47" t="s">
        <v>532</v>
      </c>
      <c r="P33" s="47" t="s">
        <v>575</v>
      </c>
      <c r="Q33" s="47" t="s">
        <v>379</v>
      </c>
      <c r="R33" s="47" t="s">
        <v>576</v>
      </c>
      <c r="S33" s="47" t="s">
        <v>577</v>
      </c>
      <c r="T33" s="47" t="s">
        <v>413</v>
      </c>
      <c r="U33" s="47" t="s">
        <v>379</v>
      </c>
      <c r="V33" s="47" t="s">
        <v>365</v>
      </c>
      <c r="W33" s="47" t="s">
        <v>391</v>
      </c>
      <c r="X33" s="47" t="s">
        <v>365</v>
      </c>
      <c r="Y33" s="47" t="s">
        <v>578</v>
      </c>
      <c r="Z33" s="47" t="s">
        <v>579</v>
      </c>
      <c r="AA33" s="47" t="s">
        <v>365</v>
      </c>
      <c r="AB33" s="47" t="s">
        <v>365</v>
      </c>
      <c r="AC33" s="47" t="s">
        <v>528</v>
      </c>
      <c r="AD33" s="47" t="s">
        <v>365</v>
      </c>
      <c r="AE33" s="47" t="s">
        <v>580</v>
      </c>
      <c r="AF33" s="47" t="s">
        <v>498</v>
      </c>
      <c r="AG33" s="47" t="s">
        <v>378</v>
      </c>
      <c r="AH33" s="47" t="s">
        <v>462</v>
      </c>
      <c r="AI33" s="47" t="s">
        <v>462</v>
      </c>
      <c r="AJ33" s="47"/>
      <c r="AK33" s="47"/>
      <c r="AL33" s="47" t="s">
        <v>412</v>
      </c>
      <c r="AM33" s="47" t="s">
        <v>528</v>
      </c>
      <c r="AN33" s="47" t="s">
        <v>387</v>
      </c>
      <c r="AO33" s="47" t="s">
        <v>581</v>
      </c>
      <c r="AP33" s="47" t="s">
        <v>462</v>
      </c>
      <c r="AX33" s="47" t="s">
        <v>582</v>
      </c>
      <c r="AY33" s="47" t="s">
        <v>583</v>
      </c>
      <c r="AZ33" s="47" t="s">
        <v>584</v>
      </c>
      <c r="BA33" s="47" t="s">
        <v>585</v>
      </c>
      <c r="BB33" s="47" t="s">
        <v>586</v>
      </c>
      <c r="BC33" s="47" t="s">
        <v>586</v>
      </c>
      <c r="BD33" s="47" t="s">
        <v>587</v>
      </c>
      <c r="BE33" s="47" t="s">
        <v>386</v>
      </c>
      <c r="BF33" s="47" t="s">
        <v>365</v>
      </c>
      <c r="BG33" s="47" t="s">
        <v>588</v>
      </c>
      <c r="CU33" s="47" t="s">
        <v>589</v>
      </c>
      <c r="DA33" s="47" t="s">
        <v>589</v>
      </c>
      <c r="DG33" s="47" t="s">
        <v>401</v>
      </c>
      <c r="DH33" s="47" t="s">
        <v>1719</v>
      </c>
      <c r="DI33" s="47" t="s">
        <v>590</v>
      </c>
      <c r="DJ33" s="47" t="s">
        <v>591</v>
      </c>
      <c r="DL33" s="47" t="s">
        <v>594</v>
      </c>
      <c r="DM33" s="47" t="s">
        <v>1572</v>
      </c>
    </row>
    <row r="34" spans="1:117">
      <c r="A34" s="47" t="s">
        <v>595</v>
      </c>
      <c r="B34" s="47" t="s">
        <v>361</v>
      </c>
      <c r="C34" s="47" t="s">
        <v>416</v>
      </c>
      <c r="D34" s="47" t="s">
        <v>1730</v>
      </c>
      <c r="E34" s="47" t="s">
        <v>596</v>
      </c>
      <c r="F34" s="47" t="s">
        <v>365</v>
      </c>
      <c r="G34" s="47" t="s">
        <v>597</v>
      </c>
      <c r="H34" s="47" t="s">
        <v>571</v>
      </c>
      <c r="I34" s="47" t="s">
        <v>399</v>
      </c>
      <c r="J34" s="47" t="s">
        <v>377</v>
      </c>
      <c r="K34" s="47" t="s">
        <v>365</v>
      </c>
      <c r="L34" s="47" t="s">
        <v>573</v>
      </c>
      <c r="M34" s="47" t="s">
        <v>574</v>
      </c>
      <c r="N34" s="47" t="s">
        <v>372</v>
      </c>
      <c r="O34" s="47" t="s">
        <v>532</v>
      </c>
      <c r="P34" s="47" t="s">
        <v>575</v>
      </c>
      <c r="Q34" s="47" t="s">
        <v>379</v>
      </c>
      <c r="R34" s="47" t="s">
        <v>576</v>
      </c>
      <c r="S34" s="47" t="s">
        <v>577</v>
      </c>
      <c r="T34" s="47" t="s">
        <v>413</v>
      </c>
      <c r="U34" s="47" t="s">
        <v>379</v>
      </c>
      <c r="V34" s="47" t="s">
        <v>365</v>
      </c>
      <c r="W34" s="47" t="s">
        <v>391</v>
      </c>
      <c r="X34" s="47" t="s">
        <v>365</v>
      </c>
      <c r="Y34" s="47" t="s">
        <v>578</v>
      </c>
      <c r="Z34" s="47" t="s">
        <v>579</v>
      </c>
      <c r="AA34" s="47" t="s">
        <v>365</v>
      </c>
      <c r="AB34" s="47" t="s">
        <v>365</v>
      </c>
      <c r="AC34" s="47" t="s">
        <v>528</v>
      </c>
      <c r="AD34" s="47" t="s">
        <v>365</v>
      </c>
      <c r="AE34" s="47" t="s">
        <v>580</v>
      </c>
      <c r="AF34" s="47" t="s">
        <v>498</v>
      </c>
      <c r="AG34" s="47" t="s">
        <v>445</v>
      </c>
      <c r="AH34" s="47"/>
      <c r="AI34" s="47"/>
      <c r="AJ34" s="47" t="s">
        <v>571</v>
      </c>
      <c r="AK34" s="47" t="s">
        <v>577</v>
      </c>
      <c r="AL34" s="47" t="s">
        <v>412</v>
      </c>
      <c r="AM34" s="47" t="s">
        <v>528</v>
      </c>
      <c r="AN34" s="47" t="s">
        <v>413</v>
      </c>
      <c r="AO34" s="47" t="s">
        <v>581</v>
      </c>
      <c r="AP34" s="47" t="s">
        <v>589</v>
      </c>
      <c r="AX34" s="47" t="s">
        <v>582</v>
      </c>
      <c r="AY34" s="47" t="s">
        <v>583</v>
      </c>
      <c r="AZ34" s="47" t="s">
        <v>584</v>
      </c>
      <c r="BA34" s="47" t="s">
        <v>585</v>
      </c>
      <c r="BB34" s="47" t="s">
        <v>586</v>
      </c>
      <c r="BC34" s="47" t="s">
        <v>586</v>
      </c>
      <c r="BD34" s="47" t="s">
        <v>587</v>
      </c>
      <c r="BE34" s="47" t="s">
        <v>386</v>
      </c>
      <c r="BF34" s="47" t="s">
        <v>365</v>
      </c>
      <c r="BG34" s="47" t="s">
        <v>1729</v>
      </c>
      <c r="CU34" s="47" t="s">
        <v>589</v>
      </c>
      <c r="DA34" s="47" t="s">
        <v>589</v>
      </c>
      <c r="DG34" s="47" t="s">
        <v>401</v>
      </c>
      <c r="DH34" s="47" t="s">
        <v>1719</v>
      </c>
      <c r="DI34" s="47" t="s">
        <v>590</v>
      </c>
      <c r="DJ34" s="47" t="s">
        <v>591</v>
      </c>
      <c r="DL34" s="47" t="s">
        <v>598</v>
      </c>
      <c r="DM34" s="47" t="s">
        <v>1572</v>
      </c>
    </row>
    <row r="35" spans="1:117">
      <c r="A35" s="47" t="s">
        <v>599</v>
      </c>
      <c r="B35" s="47" t="s">
        <v>361</v>
      </c>
      <c r="C35" s="47" t="s">
        <v>362</v>
      </c>
      <c r="D35" s="47" t="s">
        <v>374</v>
      </c>
      <c r="E35" s="47" t="s">
        <v>597</v>
      </c>
      <c r="F35" s="47" t="s">
        <v>365</v>
      </c>
      <c r="G35" s="47" t="s">
        <v>600</v>
      </c>
      <c r="H35" s="47" t="s">
        <v>601</v>
      </c>
      <c r="I35" s="47" t="s">
        <v>602</v>
      </c>
      <c r="J35" s="47" t="s">
        <v>603</v>
      </c>
      <c r="K35" s="47" t="s">
        <v>492</v>
      </c>
      <c r="L35" s="47" t="s">
        <v>573</v>
      </c>
      <c r="M35" s="47" t="s">
        <v>604</v>
      </c>
      <c r="N35" s="47" t="s">
        <v>372</v>
      </c>
      <c r="O35" s="47" t="s">
        <v>373</v>
      </c>
      <c r="P35" s="47" t="s">
        <v>605</v>
      </c>
      <c r="Q35" s="47" t="s">
        <v>606</v>
      </c>
      <c r="R35" s="47" t="s">
        <v>607</v>
      </c>
      <c r="S35" s="47" t="s">
        <v>608</v>
      </c>
      <c r="T35" s="47" t="s">
        <v>378</v>
      </c>
      <c r="U35" s="47" t="s">
        <v>609</v>
      </c>
      <c r="V35" s="47" t="s">
        <v>365</v>
      </c>
      <c r="W35" s="47" t="s">
        <v>413</v>
      </c>
      <c r="X35" s="47" t="s">
        <v>365</v>
      </c>
      <c r="Y35" s="47" t="s">
        <v>610</v>
      </c>
      <c r="Z35" s="47" t="s">
        <v>611</v>
      </c>
      <c r="AA35" s="47" t="s">
        <v>365</v>
      </c>
      <c r="AB35" s="47" t="s">
        <v>612</v>
      </c>
      <c r="AC35" s="47" t="s">
        <v>613</v>
      </c>
      <c r="AD35" s="47" t="s">
        <v>365</v>
      </c>
      <c r="AE35" s="47" t="s">
        <v>614</v>
      </c>
      <c r="AF35" s="47" t="s">
        <v>566</v>
      </c>
      <c r="AG35" s="47" t="s">
        <v>487</v>
      </c>
      <c r="AH35" s="47" t="s">
        <v>615</v>
      </c>
      <c r="AI35" s="47" t="s">
        <v>616</v>
      </c>
      <c r="AJ35" s="47"/>
      <c r="AK35" s="47"/>
      <c r="AL35" s="47" t="s">
        <v>464</v>
      </c>
      <c r="AM35" s="47" t="s">
        <v>528</v>
      </c>
      <c r="AN35" s="47" t="s">
        <v>387</v>
      </c>
      <c r="AQ35" s="47" t="s">
        <v>617</v>
      </c>
      <c r="AR35" s="47" t="s">
        <v>618</v>
      </c>
      <c r="AS35" s="47" t="s">
        <v>400</v>
      </c>
      <c r="AT35" s="47" t="s">
        <v>387</v>
      </c>
      <c r="AU35" s="47" t="s">
        <v>391</v>
      </c>
      <c r="AV35" s="47" t="s">
        <v>392</v>
      </c>
      <c r="AW35" s="47" t="s">
        <v>393</v>
      </c>
      <c r="AX35" s="47" t="s">
        <v>398</v>
      </c>
      <c r="AY35" s="47" t="s">
        <v>619</v>
      </c>
      <c r="AZ35" s="47" t="s">
        <v>620</v>
      </c>
      <c r="BA35" s="47" t="s">
        <v>621</v>
      </c>
      <c r="BB35" s="47" t="s">
        <v>622</v>
      </c>
      <c r="BC35" s="47" t="s">
        <v>622</v>
      </c>
      <c r="BD35" s="47" t="s">
        <v>623</v>
      </c>
      <c r="BE35" s="47" t="s">
        <v>386</v>
      </c>
      <c r="BF35" s="47" t="s">
        <v>365</v>
      </c>
      <c r="BG35" s="47" t="s">
        <v>498</v>
      </c>
      <c r="CU35" s="47" t="s">
        <v>592</v>
      </c>
      <c r="DA35" s="47" t="s">
        <v>372</v>
      </c>
      <c r="DG35" s="47" t="s">
        <v>401</v>
      </c>
      <c r="DH35" s="47" t="s">
        <v>1719</v>
      </c>
      <c r="DI35" s="47" t="s">
        <v>624</v>
      </c>
      <c r="DJ35" s="47" t="s">
        <v>625</v>
      </c>
      <c r="DL35" s="47" t="s">
        <v>427</v>
      </c>
      <c r="DM35" s="47" t="s">
        <v>1573</v>
      </c>
    </row>
    <row r="36" spans="1:117">
      <c r="A36" s="47" t="s">
        <v>626</v>
      </c>
      <c r="B36" s="47" t="s">
        <v>361</v>
      </c>
      <c r="C36" s="47" t="s">
        <v>362</v>
      </c>
      <c r="D36" s="47" t="s">
        <v>374</v>
      </c>
      <c r="E36" s="47" t="s">
        <v>627</v>
      </c>
      <c r="F36" s="47" t="s">
        <v>365</v>
      </c>
      <c r="G36" s="47" t="s">
        <v>600</v>
      </c>
      <c r="H36" s="47" t="s">
        <v>601</v>
      </c>
      <c r="I36" s="47" t="s">
        <v>628</v>
      </c>
      <c r="J36" s="47" t="s">
        <v>603</v>
      </c>
      <c r="K36" s="47" t="s">
        <v>492</v>
      </c>
      <c r="L36" s="47" t="s">
        <v>573</v>
      </c>
      <c r="M36" s="47" t="s">
        <v>604</v>
      </c>
      <c r="N36" s="47" t="s">
        <v>372</v>
      </c>
      <c r="O36" s="47" t="s">
        <v>373</v>
      </c>
      <c r="P36" s="47" t="s">
        <v>605</v>
      </c>
      <c r="Q36" s="47" t="s">
        <v>606</v>
      </c>
      <c r="R36" s="47" t="s">
        <v>607</v>
      </c>
      <c r="S36" s="47" t="s">
        <v>608</v>
      </c>
      <c r="T36" s="47" t="s">
        <v>378</v>
      </c>
      <c r="U36" s="47" t="s">
        <v>609</v>
      </c>
      <c r="V36" s="47" t="s">
        <v>365</v>
      </c>
      <c r="W36" s="47" t="s">
        <v>413</v>
      </c>
      <c r="X36" s="47" t="s">
        <v>365</v>
      </c>
      <c r="Y36" s="47" t="s">
        <v>610</v>
      </c>
      <c r="Z36" s="47" t="s">
        <v>611</v>
      </c>
      <c r="AA36" s="47" t="s">
        <v>365</v>
      </c>
      <c r="AB36" s="47" t="s">
        <v>612</v>
      </c>
      <c r="AC36" s="47" t="s">
        <v>613</v>
      </c>
      <c r="AD36" s="47" t="s">
        <v>365</v>
      </c>
      <c r="AE36" s="47" t="s">
        <v>614</v>
      </c>
      <c r="AF36" s="47" t="s">
        <v>566</v>
      </c>
      <c r="AG36" s="47" t="s">
        <v>487</v>
      </c>
      <c r="AH36" s="47" t="s">
        <v>629</v>
      </c>
      <c r="AI36" s="47" t="s">
        <v>462</v>
      </c>
      <c r="AJ36" s="47"/>
      <c r="AK36" s="47"/>
      <c r="AL36" s="47" t="s">
        <v>464</v>
      </c>
      <c r="AM36" s="47" t="s">
        <v>528</v>
      </c>
      <c r="AN36" s="47" t="s">
        <v>387</v>
      </c>
      <c r="AQ36" s="47" t="s">
        <v>617</v>
      </c>
      <c r="AR36" s="47" t="s">
        <v>618</v>
      </c>
      <c r="AS36" s="47" t="s">
        <v>400</v>
      </c>
      <c r="AT36" s="47" t="s">
        <v>387</v>
      </c>
      <c r="AU36" s="47" t="s">
        <v>391</v>
      </c>
      <c r="AV36" s="47" t="s">
        <v>392</v>
      </c>
      <c r="AW36" s="47" t="s">
        <v>393</v>
      </c>
      <c r="AX36" s="47" t="s">
        <v>398</v>
      </c>
      <c r="AY36" s="47" t="s">
        <v>619</v>
      </c>
      <c r="AZ36" s="47" t="s">
        <v>620</v>
      </c>
      <c r="BA36" s="47" t="s">
        <v>621</v>
      </c>
      <c r="BB36" s="47" t="s">
        <v>622</v>
      </c>
      <c r="BC36" s="47" t="s">
        <v>622</v>
      </c>
      <c r="BD36" s="47" t="s">
        <v>623</v>
      </c>
      <c r="BE36" s="47" t="s">
        <v>386</v>
      </c>
      <c r="BF36" s="47" t="s">
        <v>365</v>
      </c>
      <c r="BG36" s="47" t="s">
        <v>630</v>
      </c>
      <c r="CU36" s="47" t="s">
        <v>592</v>
      </c>
      <c r="DA36" s="47" t="s">
        <v>372</v>
      </c>
      <c r="DG36" s="47" t="s">
        <v>401</v>
      </c>
      <c r="DH36" s="47" t="s">
        <v>1719</v>
      </c>
      <c r="DI36" s="47" t="s">
        <v>624</v>
      </c>
      <c r="DJ36" s="47" t="s">
        <v>625</v>
      </c>
      <c r="DL36" s="47" t="s">
        <v>631</v>
      </c>
      <c r="DM36" s="47" t="s">
        <v>1574</v>
      </c>
    </row>
    <row r="37" spans="1:117">
      <c r="A37" s="47" t="s">
        <v>632</v>
      </c>
      <c r="B37" s="47" t="s">
        <v>361</v>
      </c>
      <c r="C37" s="47" t="s">
        <v>362</v>
      </c>
      <c r="D37" s="47" t="s">
        <v>1731</v>
      </c>
      <c r="E37" s="47" t="s">
        <v>627</v>
      </c>
      <c r="F37" s="47" t="s">
        <v>365</v>
      </c>
      <c r="G37" s="47" t="s">
        <v>600</v>
      </c>
      <c r="H37" s="47" t="s">
        <v>601</v>
      </c>
      <c r="I37" s="47" t="s">
        <v>633</v>
      </c>
      <c r="J37" s="47" t="s">
        <v>603</v>
      </c>
      <c r="K37" s="47" t="s">
        <v>492</v>
      </c>
      <c r="L37" s="47" t="s">
        <v>573</v>
      </c>
      <c r="M37" s="47" t="s">
        <v>604</v>
      </c>
      <c r="N37" s="47" t="s">
        <v>372</v>
      </c>
      <c r="O37" s="47" t="s">
        <v>373</v>
      </c>
      <c r="P37" s="47" t="s">
        <v>605</v>
      </c>
      <c r="Q37" s="47" t="s">
        <v>606</v>
      </c>
      <c r="R37" s="47" t="s">
        <v>607</v>
      </c>
      <c r="S37" s="47" t="s">
        <v>608</v>
      </c>
      <c r="T37" s="47" t="s">
        <v>378</v>
      </c>
      <c r="U37" s="47" t="s">
        <v>609</v>
      </c>
      <c r="V37" s="47" t="s">
        <v>365</v>
      </c>
      <c r="W37" s="47" t="s">
        <v>413</v>
      </c>
      <c r="X37" s="47" t="s">
        <v>365</v>
      </c>
      <c r="Y37" s="47" t="s">
        <v>610</v>
      </c>
      <c r="Z37" s="47" t="s">
        <v>611</v>
      </c>
      <c r="AA37" s="47" t="s">
        <v>365</v>
      </c>
      <c r="AB37" s="47" t="s">
        <v>612</v>
      </c>
      <c r="AC37" s="47" t="s">
        <v>613</v>
      </c>
      <c r="AD37" s="47" t="s">
        <v>365</v>
      </c>
      <c r="AE37" s="47" t="s">
        <v>501</v>
      </c>
      <c r="AF37" s="47" t="s">
        <v>1524</v>
      </c>
      <c r="AG37" s="47" t="s">
        <v>487</v>
      </c>
      <c r="AH37" s="47"/>
      <c r="AI37" s="47"/>
      <c r="AJ37" s="47" t="s">
        <v>634</v>
      </c>
      <c r="AK37" s="47" t="s">
        <v>635</v>
      </c>
      <c r="AL37" s="47" t="s">
        <v>464</v>
      </c>
      <c r="AM37" s="47" t="s">
        <v>528</v>
      </c>
      <c r="AN37" s="47" t="s">
        <v>413</v>
      </c>
      <c r="AQ37" s="47" t="s">
        <v>617</v>
      </c>
      <c r="AR37" s="47" t="s">
        <v>618</v>
      </c>
      <c r="AS37" s="47" t="s">
        <v>400</v>
      </c>
      <c r="AT37" s="47" t="s">
        <v>387</v>
      </c>
      <c r="AU37" s="47" t="s">
        <v>391</v>
      </c>
      <c r="AV37" s="47" t="s">
        <v>392</v>
      </c>
      <c r="AW37" s="47" t="s">
        <v>393</v>
      </c>
      <c r="AX37" s="47" t="s">
        <v>398</v>
      </c>
      <c r="AY37" s="47" t="s">
        <v>619</v>
      </c>
      <c r="AZ37" s="47" t="s">
        <v>620</v>
      </c>
      <c r="BA37" s="47" t="s">
        <v>621</v>
      </c>
      <c r="BB37" s="47" t="s">
        <v>622</v>
      </c>
      <c r="BC37" s="47" t="s">
        <v>622</v>
      </c>
      <c r="BD37" s="47" t="s">
        <v>623</v>
      </c>
      <c r="BE37" s="47" t="s">
        <v>386</v>
      </c>
      <c r="BF37" s="47" t="s">
        <v>365</v>
      </c>
      <c r="BG37" s="47" t="s">
        <v>630</v>
      </c>
      <c r="CU37" s="47" t="s">
        <v>592</v>
      </c>
      <c r="DA37" s="47" t="s">
        <v>372</v>
      </c>
      <c r="DG37" s="47" t="s">
        <v>401</v>
      </c>
      <c r="DH37" s="47" t="s">
        <v>1719</v>
      </c>
      <c r="DI37" s="47" t="s">
        <v>624</v>
      </c>
      <c r="DJ37" s="47" t="s">
        <v>625</v>
      </c>
      <c r="DL37" s="47" t="s">
        <v>430</v>
      </c>
      <c r="DM37" s="47" t="s">
        <v>1573</v>
      </c>
    </row>
    <row r="38" spans="1:117">
      <c r="A38" s="47" t="s">
        <v>636</v>
      </c>
      <c r="B38" s="47" t="s">
        <v>361</v>
      </c>
      <c r="C38" s="47" t="s">
        <v>362</v>
      </c>
      <c r="D38" s="47" t="s">
        <v>637</v>
      </c>
      <c r="E38" s="47" t="s">
        <v>638</v>
      </c>
      <c r="F38" s="47" t="s">
        <v>365</v>
      </c>
      <c r="G38" s="47" t="s">
        <v>639</v>
      </c>
      <c r="H38" s="47" t="s">
        <v>640</v>
      </c>
      <c r="I38" s="47" t="s">
        <v>641</v>
      </c>
      <c r="J38" s="47" t="s">
        <v>642</v>
      </c>
      <c r="K38" s="47" t="s">
        <v>623</v>
      </c>
      <c r="L38" s="47" t="s">
        <v>643</v>
      </c>
      <c r="M38" s="47" t="s">
        <v>604</v>
      </c>
      <c r="N38" s="47" t="s">
        <v>372</v>
      </c>
      <c r="O38" s="47" t="s">
        <v>373</v>
      </c>
      <c r="P38" s="47" t="s">
        <v>374</v>
      </c>
      <c r="Q38" s="47" t="s">
        <v>607</v>
      </c>
      <c r="R38" s="47" t="s">
        <v>600</v>
      </c>
      <c r="S38" s="47" t="s">
        <v>445</v>
      </c>
      <c r="T38" s="47" t="s">
        <v>386</v>
      </c>
      <c r="U38" s="47" t="s">
        <v>609</v>
      </c>
      <c r="V38" s="47" t="s">
        <v>365</v>
      </c>
      <c r="W38" s="47" t="s">
        <v>391</v>
      </c>
      <c r="X38" s="47" t="s">
        <v>412</v>
      </c>
      <c r="Y38" s="47" t="s">
        <v>644</v>
      </c>
      <c r="Z38" s="47" t="s">
        <v>645</v>
      </c>
      <c r="AA38" s="47" t="s">
        <v>646</v>
      </c>
      <c r="AB38" s="47" t="s">
        <v>365</v>
      </c>
      <c r="AC38" s="47" t="s">
        <v>647</v>
      </c>
      <c r="AD38" s="47" t="s">
        <v>648</v>
      </c>
      <c r="AE38" s="47" t="s">
        <v>649</v>
      </c>
      <c r="AF38" s="47" t="s">
        <v>650</v>
      </c>
      <c r="AG38" s="47" t="s">
        <v>616</v>
      </c>
      <c r="AH38" s="47" t="s">
        <v>651</v>
      </c>
      <c r="AI38" s="47" t="s">
        <v>372</v>
      </c>
      <c r="AJ38" s="47"/>
      <c r="AK38" s="47"/>
      <c r="AL38" s="47" t="s">
        <v>378</v>
      </c>
      <c r="AM38" s="47" t="s">
        <v>528</v>
      </c>
      <c r="AN38" s="47" t="s">
        <v>387</v>
      </c>
      <c r="AQ38" s="47" t="s">
        <v>388</v>
      </c>
      <c r="AR38" s="47" t="s">
        <v>389</v>
      </c>
      <c r="AS38" s="47" t="s">
        <v>430</v>
      </c>
      <c r="AT38" s="47" t="s">
        <v>387</v>
      </c>
      <c r="AU38" s="47" t="s">
        <v>391</v>
      </c>
      <c r="AV38" s="47" t="s">
        <v>392</v>
      </c>
      <c r="AW38" s="47" t="s">
        <v>393</v>
      </c>
      <c r="AX38" s="47" t="s">
        <v>652</v>
      </c>
      <c r="AY38" s="47" t="s">
        <v>653</v>
      </c>
      <c r="AZ38" s="47" t="s">
        <v>654</v>
      </c>
      <c r="BA38" s="47" t="s">
        <v>655</v>
      </c>
      <c r="BB38" s="47" t="s">
        <v>656</v>
      </c>
      <c r="BC38" s="47" t="s">
        <v>656</v>
      </c>
      <c r="BD38" s="47" t="s">
        <v>657</v>
      </c>
      <c r="BE38" s="47" t="s">
        <v>658</v>
      </c>
      <c r="BF38" s="47" t="s">
        <v>365</v>
      </c>
      <c r="BG38" s="47" t="s">
        <v>562</v>
      </c>
      <c r="CU38" s="47" t="s">
        <v>400</v>
      </c>
      <c r="DA38" s="47" t="s">
        <v>430</v>
      </c>
      <c r="DG38" s="47" t="s">
        <v>401</v>
      </c>
      <c r="DH38" s="47" t="s">
        <v>1719</v>
      </c>
      <c r="DI38" s="47" t="s">
        <v>659</v>
      </c>
      <c r="DJ38" s="47" t="s">
        <v>660</v>
      </c>
      <c r="DL38" s="47" t="s">
        <v>580</v>
      </c>
      <c r="DM38" s="47" t="s">
        <v>1575</v>
      </c>
    </row>
    <row r="39" spans="1:117">
      <c r="A39" s="47" t="s">
        <v>661</v>
      </c>
      <c r="B39" s="47" t="s">
        <v>361</v>
      </c>
      <c r="C39" s="47" t="s">
        <v>362</v>
      </c>
      <c r="D39" s="47" t="s">
        <v>637</v>
      </c>
      <c r="E39" s="47" t="s">
        <v>662</v>
      </c>
      <c r="F39" s="47" t="s">
        <v>365</v>
      </c>
      <c r="G39" s="47" t="s">
        <v>639</v>
      </c>
      <c r="H39" s="47" t="s">
        <v>640</v>
      </c>
      <c r="I39" s="47" t="s">
        <v>663</v>
      </c>
      <c r="J39" s="47" t="s">
        <v>642</v>
      </c>
      <c r="K39" s="47" t="s">
        <v>623</v>
      </c>
      <c r="L39" s="47" t="s">
        <v>643</v>
      </c>
      <c r="M39" s="47" t="s">
        <v>604</v>
      </c>
      <c r="N39" s="47" t="s">
        <v>372</v>
      </c>
      <c r="O39" s="47" t="s">
        <v>373</v>
      </c>
      <c r="P39" s="47" t="s">
        <v>374</v>
      </c>
      <c r="Q39" s="47" t="s">
        <v>607</v>
      </c>
      <c r="R39" s="47" t="s">
        <v>600</v>
      </c>
      <c r="S39" s="47" t="s">
        <v>445</v>
      </c>
      <c r="T39" s="47" t="s">
        <v>386</v>
      </c>
      <c r="U39" s="47" t="s">
        <v>609</v>
      </c>
      <c r="V39" s="47" t="s">
        <v>365</v>
      </c>
      <c r="W39" s="47" t="s">
        <v>391</v>
      </c>
      <c r="X39" s="47" t="s">
        <v>412</v>
      </c>
      <c r="Y39" s="47" t="s">
        <v>644</v>
      </c>
      <c r="Z39" s="47" t="s">
        <v>645</v>
      </c>
      <c r="AA39" s="47" t="s">
        <v>646</v>
      </c>
      <c r="AB39" s="47" t="s">
        <v>365</v>
      </c>
      <c r="AC39" s="47" t="s">
        <v>647</v>
      </c>
      <c r="AD39" s="47" t="s">
        <v>648</v>
      </c>
      <c r="AE39" s="47" t="s">
        <v>649</v>
      </c>
      <c r="AF39" s="47" t="s">
        <v>650</v>
      </c>
      <c r="AG39" s="47" t="s">
        <v>616</v>
      </c>
      <c r="AH39" s="47" t="s">
        <v>664</v>
      </c>
      <c r="AI39" s="47" t="s">
        <v>589</v>
      </c>
      <c r="AJ39" s="47"/>
      <c r="AK39" s="47"/>
      <c r="AL39" s="47" t="s">
        <v>378</v>
      </c>
      <c r="AM39" s="47" t="s">
        <v>528</v>
      </c>
      <c r="AN39" s="47" t="s">
        <v>387</v>
      </c>
      <c r="AQ39" s="47" t="s">
        <v>388</v>
      </c>
      <c r="AR39" s="47" t="s">
        <v>389</v>
      </c>
      <c r="AS39" s="47" t="s">
        <v>430</v>
      </c>
      <c r="AT39" s="47" t="s">
        <v>387</v>
      </c>
      <c r="AU39" s="47" t="s">
        <v>391</v>
      </c>
      <c r="AV39" s="47" t="s">
        <v>392</v>
      </c>
      <c r="AW39" s="47" t="s">
        <v>393</v>
      </c>
      <c r="AX39" s="47" t="s">
        <v>652</v>
      </c>
      <c r="AY39" s="47" t="s">
        <v>653</v>
      </c>
      <c r="AZ39" s="47" t="s">
        <v>654</v>
      </c>
      <c r="BA39" s="47" t="s">
        <v>655</v>
      </c>
      <c r="BB39" s="47" t="s">
        <v>656</v>
      </c>
      <c r="BC39" s="47" t="s">
        <v>656</v>
      </c>
      <c r="BD39" s="47" t="s">
        <v>657</v>
      </c>
      <c r="BE39" s="47" t="s">
        <v>658</v>
      </c>
      <c r="BF39" s="47" t="s">
        <v>365</v>
      </c>
      <c r="BG39" s="47" t="s">
        <v>665</v>
      </c>
      <c r="CU39" s="47" t="s">
        <v>400</v>
      </c>
      <c r="DA39" s="47" t="s">
        <v>430</v>
      </c>
      <c r="DG39" s="47" t="s">
        <v>401</v>
      </c>
      <c r="DH39" s="47" t="s">
        <v>1719</v>
      </c>
      <c r="DI39" s="47" t="s">
        <v>659</v>
      </c>
      <c r="DJ39" s="47" t="s">
        <v>660</v>
      </c>
      <c r="DL39" s="47" t="s">
        <v>647</v>
      </c>
      <c r="DM39" s="47" t="s">
        <v>1576</v>
      </c>
    </row>
    <row r="40" spans="1:117">
      <c r="A40" s="47" t="s">
        <v>666</v>
      </c>
      <c r="B40" s="47" t="s">
        <v>361</v>
      </c>
      <c r="C40" s="47" t="s">
        <v>362</v>
      </c>
      <c r="D40" s="47" t="s">
        <v>1732</v>
      </c>
      <c r="E40" s="47" t="s">
        <v>662</v>
      </c>
      <c r="F40" s="47" t="s">
        <v>365</v>
      </c>
      <c r="G40" s="47" t="s">
        <v>639</v>
      </c>
      <c r="H40" s="47" t="s">
        <v>640</v>
      </c>
      <c r="I40" s="47" t="s">
        <v>451</v>
      </c>
      <c r="J40" s="47" t="s">
        <v>642</v>
      </c>
      <c r="K40" s="47" t="s">
        <v>623</v>
      </c>
      <c r="L40" s="47" t="s">
        <v>643</v>
      </c>
      <c r="M40" s="47" t="s">
        <v>604</v>
      </c>
      <c r="N40" s="47" t="s">
        <v>372</v>
      </c>
      <c r="O40" s="47" t="s">
        <v>373</v>
      </c>
      <c r="P40" s="47" t="s">
        <v>374</v>
      </c>
      <c r="Q40" s="47" t="s">
        <v>607</v>
      </c>
      <c r="R40" s="47" t="s">
        <v>600</v>
      </c>
      <c r="S40" s="47" t="s">
        <v>445</v>
      </c>
      <c r="T40" s="47" t="s">
        <v>386</v>
      </c>
      <c r="U40" s="47" t="s">
        <v>609</v>
      </c>
      <c r="V40" s="47" t="s">
        <v>365</v>
      </c>
      <c r="W40" s="47" t="s">
        <v>391</v>
      </c>
      <c r="X40" s="47" t="s">
        <v>412</v>
      </c>
      <c r="Y40" s="47" t="s">
        <v>644</v>
      </c>
      <c r="Z40" s="47" t="s">
        <v>645</v>
      </c>
      <c r="AA40" s="47" t="s">
        <v>646</v>
      </c>
      <c r="AB40" s="47" t="s">
        <v>365</v>
      </c>
      <c r="AC40" s="47" t="s">
        <v>647</v>
      </c>
      <c r="AD40" s="47" t="s">
        <v>648</v>
      </c>
      <c r="AE40" s="47" t="s">
        <v>649</v>
      </c>
      <c r="AF40" s="47" t="s">
        <v>650</v>
      </c>
      <c r="AG40" s="47" t="s">
        <v>616</v>
      </c>
      <c r="AH40" s="47"/>
      <c r="AI40" s="47"/>
      <c r="AJ40" s="47" t="s">
        <v>667</v>
      </c>
      <c r="AK40" s="47" t="s">
        <v>668</v>
      </c>
      <c r="AL40" s="47" t="s">
        <v>378</v>
      </c>
      <c r="AM40" s="47" t="s">
        <v>528</v>
      </c>
      <c r="AN40" s="47" t="s">
        <v>413</v>
      </c>
      <c r="AQ40" s="47" t="s">
        <v>388</v>
      </c>
      <c r="AR40" s="47" t="s">
        <v>389</v>
      </c>
      <c r="AS40" s="47" t="s">
        <v>430</v>
      </c>
      <c r="AT40" s="47" t="s">
        <v>387</v>
      </c>
      <c r="AU40" s="47" t="s">
        <v>391</v>
      </c>
      <c r="AV40" s="47" t="s">
        <v>392</v>
      </c>
      <c r="AW40" s="47" t="s">
        <v>393</v>
      </c>
      <c r="AX40" s="47" t="s">
        <v>652</v>
      </c>
      <c r="AY40" s="47" t="s">
        <v>653</v>
      </c>
      <c r="AZ40" s="47" t="s">
        <v>654</v>
      </c>
      <c r="BA40" s="47" t="s">
        <v>655</v>
      </c>
      <c r="BB40" s="47" t="s">
        <v>656</v>
      </c>
      <c r="BC40" s="47" t="s">
        <v>656</v>
      </c>
      <c r="BD40" s="47" t="s">
        <v>657</v>
      </c>
      <c r="BE40" s="47" t="s">
        <v>658</v>
      </c>
      <c r="BF40" s="47" t="s">
        <v>365</v>
      </c>
      <c r="BG40" s="47" t="s">
        <v>665</v>
      </c>
      <c r="CU40" s="47" t="s">
        <v>400</v>
      </c>
      <c r="DA40" s="47" t="s">
        <v>430</v>
      </c>
      <c r="DG40" s="47" t="s">
        <v>401</v>
      </c>
      <c r="DH40" s="47" t="s">
        <v>1719</v>
      </c>
      <c r="DI40" s="47" t="s">
        <v>659</v>
      </c>
      <c r="DJ40" s="47" t="s">
        <v>660</v>
      </c>
      <c r="DL40" s="47" t="s">
        <v>414</v>
      </c>
      <c r="DM40" s="47" t="s">
        <v>1575</v>
      </c>
    </row>
    <row r="41" spans="1:117">
      <c r="A41" s="47" t="s">
        <v>669</v>
      </c>
      <c r="B41" s="47" t="s">
        <v>361</v>
      </c>
      <c r="C41" s="47" t="s">
        <v>362</v>
      </c>
      <c r="D41" s="47" t="s">
        <v>637</v>
      </c>
      <c r="E41" s="47" t="s">
        <v>670</v>
      </c>
      <c r="F41" s="47" t="s">
        <v>365</v>
      </c>
      <c r="G41" s="47" t="s">
        <v>671</v>
      </c>
      <c r="H41" s="47" t="s">
        <v>672</v>
      </c>
      <c r="I41" s="47" t="s">
        <v>673</v>
      </c>
      <c r="J41" s="47" t="s">
        <v>674</v>
      </c>
      <c r="K41" s="47" t="s">
        <v>675</v>
      </c>
      <c r="L41" s="47" t="s">
        <v>676</v>
      </c>
      <c r="M41" s="47" t="s">
        <v>604</v>
      </c>
      <c r="N41" s="47" t="s">
        <v>372</v>
      </c>
      <c r="O41" s="47" t="s">
        <v>373</v>
      </c>
      <c r="P41" s="47" t="s">
        <v>677</v>
      </c>
      <c r="Q41" s="47" t="s">
        <v>678</v>
      </c>
      <c r="R41" s="47" t="s">
        <v>679</v>
      </c>
      <c r="S41" s="47" t="s">
        <v>378</v>
      </c>
      <c r="T41" s="47" t="s">
        <v>587</v>
      </c>
      <c r="U41" s="47" t="s">
        <v>609</v>
      </c>
      <c r="V41" s="47" t="s">
        <v>365</v>
      </c>
      <c r="W41" s="47" t="s">
        <v>680</v>
      </c>
      <c r="X41" s="47" t="s">
        <v>600</v>
      </c>
      <c r="Y41" s="47" t="s">
        <v>426</v>
      </c>
      <c r="Z41" s="47" t="s">
        <v>363</v>
      </c>
      <c r="AA41" s="47" t="s">
        <v>681</v>
      </c>
      <c r="AB41" s="47" t="s">
        <v>365</v>
      </c>
      <c r="AC41" s="47" t="s">
        <v>682</v>
      </c>
      <c r="AD41" s="47" t="s">
        <v>683</v>
      </c>
      <c r="AE41" s="47" t="s">
        <v>684</v>
      </c>
      <c r="AF41" s="47" t="s">
        <v>685</v>
      </c>
      <c r="AG41" s="47" t="s">
        <v>430</v>
      </c>
      <c r="AH41" s="47" t="s">
        <v>686</v>
      </c>
      <c r="AI41" s="47" t="s">
        <v>548</v>
      </c>
      <c r="AJ41" s="47"/>
      <c r="AK41" s="47"/>
      <c r="AL41" s="47" t="s">
        <v>378</v>
      </c>
      <c r="AM41" s="47" t="s">
        <v>528</v>
      </c>
      <c r="AN41" s="47" t="s">
        <v>387</v>
      </c>
      <c r="AQ41" s="47" t="s">
        <v>687</v>
      </c>
      <c r="AR41" s="47" t="s">
        <v>688</v>
      </c>
      <c r="AS41" s="47" t="s">
        <v>689</v>
      </c>
      <c r="AT41" s="47" t="s">
        <v>387</v>
      </c>
      <c r="AU41" s="47" t="s">
        <v>391</v>
      </c>
      <c r="AV41" s="47" t="s">
        <v>458</v>
      </c>
      <c r="AW41" s="47" t="s">
        <v>491</v>
      </c>
      <c r="AX41" s="47" t="s">
        <v>689</v>
      </c>
      <c r="AY41" s="47" t="s">
        <v>690</v>
      </c>
      <c r="AZ41" s="47" t="s">
        <v>691</v>
      </c>
      <c r="BA41" s="47" t="s">
        <v>692</v>
      </c>
      <c r="BB41" s="47" t="s">
        <v>693</v>
      </c>
      <c r="BC41" s="47" t="s">
        <v>693</v>
      </c>
      <c r="BD41" s="47" t="s">
        <v>694</v>
      </c>
      <c r="BE41" s="47" t="s">
        <v>695</v>
      </c>
      <c r="BF41" s="47" t="s">
        <v>365</v>
      </c>
      <c r="BG41" s="47" t="s">
        <v>472</v>
      </c>
      <c r="CU41" s="47" t="s">
        <v>633</v>
      </c>
      <c r="DA41" s="47" t="s">
        <v>518</v>
      </c>
      <c r="DG41" s="47" t="s">
        <v>401</v>
      </c>
      <c r="DH41" s="47" t="s">
        <v>1719</v>
      </c>
      <c r="DI41" s="47" t="s">
        <v>696</v>
      </c>
      <c r="DJ41" s="47" t="s">
        <v>697</v>
      </c>
      <c r="DL41" s="47" t="s">
        <v>522</v>
      </c>
      <c r="DM41" s="47" t="s">
        <v>1577</v>
      </c>
    </row>
    <row r="42" spans="1:117">
      <c r="A42" s="47" t="s">
        <v>698</v>
      </c>
      <c r="B42" s="47" t="s">
        <v>361</v>
      </c>
      <c r="C42" s="47" t="s">
        <v>362</v>
      </c>
      <c r="D42" s="47" t="s">
        <v>637</v>
      </c>
      <c r="E42" s="47" t="s">
        <v>699</v>
      </c>
      <c r="F42" s="47" t="s">
        <v>365</v>
      </c>
      <c r="G42" s="47" t="s">
        <v>671</v>
      </c>
      <c r="H42" s="47" t="s">
        <v>672</v>
      </c>
      <c r="I42" s="47" t="s">
        <v>700</v>
      </c>
      <c r="J42" s="47" t="s">
        <v>674</v>
      </c>
      <c r="K42" s="47" t="s">
        <v>675</v>
      </c>
      <c r="L42" s="47" t="s">
        <v>676</v>
      </c>
      <c r="M42" s="47" t="s">
        <v>604</v>
      </c>
      <c r="N42" s="47" t="s">
        <v>372</v>
      </c>
      <c r="O42" s="47" t="s">
        <v>373</v>
      </c>
      <c r="P42" s="47" t="s">
        <v>677</v>
      </c>
      <c r="Q42" s="47" t="s">
        <v>678</v>
      </c>
      <c r="R42" s="47" t="s">
        <v>679</v>
      </c>
      <c r="S42" s="47" t="s">
        <v>378</v>
      </c>
      <c r="T42" s="47" t="s">
        <v>587</v>
      </c>
      <c r="U42" s="47" t="s">
        <v>609</v>
      </c>
      <c r="V42" s="47" t="s">
        <v>365</v>
      </c>
      <c r="W42" s="47" t="s">
        <v>680</v>
      </c>
      <c r="X42" s="47" t="s">
        <v>600</v>
      </c>
      <c r="Y42" s="47" t="s">
        <v>426</v>
      </c>
      <c r="Z42" s="47" t="s">
        <v>363</v>
      </c>
      <c r="AA42" s="47" t="s">
        <v>681</v>
      </c>
      <c r="AB42" s="47" t="s">
        <v>365</v>
      </c>
      <c r="AC42" s="47" t="s">
        <v>682</v>
      </c>
      <c r="AD42" s="47" t="s">
        <v>683</v>
      </c>
      <c r="AE42" s="47" t="s">
        <v>684</v>
      </c>
      <c r="AF42" s="47" t="s">
        <v>685</v>
      </c>
      <c r="AG42" s="47" t="s">
        <v>430</v>
      </c>
      <c r="AH42" s="47" t="s">
        <v>701</v>
      </c>
      <c r="AI42" s="47" t="s">
        <v>430</v>
      </c>
      <c r="AJ42" s="47"/>
      <c r="AK42" s="47"/>
      <c r="AL42" s="47" t="s">
        <v>378</v>
      </c>
      <c r="AM42" s="47" t="s">
        <v>528</v>
      </c>
      <c r="AN42" s="47" t="s">
        <v>387</v>
      </c>
      <c r="AQ42" s="47" t="s">
        <v>687</v>
      </c>
      <c r="AR42" s="47" t="s">
        <v>688</v>
      </c>
      <c r="AS42" s="47" t="s">
        <v>689</v>
      </c>
      <c r="AT42" s="47" t="s">
        <v>387</v>
      </c>
      <c r="AU42" s="47" t="s">
        <v>391</v>
      </c>
      <c r="AV42" s="47" t="s">
        <v>458</v>
      </c>
      <c r="AW42" s="47" t="s">
        <v>491</v>
      </c>
      <c r="AX42" s="47" t="s">
        <v>689</v>
      </c>
      <c r="AY42" s="47" t="s">
        <v>690</v>
      </c>
      <c r="AZ42" s="47" t="s">
        <v>691</v>
      </c>
      <c r="BA42" s="47" t="s">
        <v>692</v>
      </c>
      <c r="BB42" s="47" t="s">
        <v>693</v>
      </c>
      <c r="BC42" s="47" t="s">
        <v>693</v>
      </c>
      <c r="BD42" s="47" t="s">
        <v>694</v>
      </c>
      <c r="BE42" s="47" t="s">
        <v>695</v>
      </c>
      <c r="BF42" s="47" t="s">
        <v>365</v>
      </c>
      <c r="BG42" s="47" t="s">
        <v>467</v>
      </c>
      <c r="CU42" s="47" t="s">
        <v>633</v>
      </c>
      <c r="DA42" s="47" t="s">
        <v>518</v>
      </c>
      <c r="DG42" s="47" t="s">
        <v>401</v>
      </c>
      <c r="DH42" s="47" t="s">
        <v>1719</v>
      </c>
      <c r="DI42" s="47" t="s">
        <v>696</v>
      </c>
      <c r="DJ42" s="47" t="s">
        <v>697</v>
      </c>
      <c r="DL42" s="47" t="s">
        <v>647</v>
      </c>
      <c r="DM42" s="47" t="s">
        <v>1578</v>
      </c>
    </row>
    <row r="43" spans="1:117">
      <c r="A43" s="47" t="s">
        <v>702</v>
      </c>
      <c r="B43" s="47" t="s">
        <v>361</v>
      </c>
      <c r="C43" s="47" t="s">
        <v>362</v>
      </c>
      <c r="D43" s="47" t="s">
        <v>1733</v>
      </c>
      <c r="E43" s="47" t="s">
        <v>699</v>
      </c>
      <c r="F43" s="47" t="s">
        <v>365</v>
      </c>
      <c r="G43" s="47" t="s">
        <v>671</v>
      </c>
      <c r="H43" s="47" t="s">
        <v>672</v>
      </c>
      <c r="I43" s="47" t="s">
        <v>451</v>
      </c>
      <c r="J43" s="47" t="s">
        <v>674</v>
      </c>
      <c r="K43" s="47" t="s">
        <v>675</v>
      </c>
      <c r="L43" s="47" t="s">
        <v>676</v>
      </c>
      <c r="M43" s="47" t="s">
        <v>604</v>
      </c>
      <c r="N43" s="47" t="s">
        <v>372</v>
      </c>
      <c r="O43" s="47" t="s">
        <v>373</v>
      </c>
      <c r="P43" s="47" t="s">
        <v>677</v>
      </c>
      <c r="Q43" s="47" t="s">
        <v>678</v>
      </c>
      <c r="R43" s="47" t="s">
        <v>679</v>
      </c>
      <c r="S43" s="47" t="s">
        <v>378</v>
      </c>
      <c r="T43" s="47" t="s">
        <v>587</v>
      </c>
      <c r="U43" s="47" t="s">
        <v>609</v>
      </c>
      <c r="V43" s="47" t="s">
        <v>365</v>
      </c>
      <c r="W43" s="47" t="s">
        <v>680</v>
      </c>
      <c r="X43" s="47" t="s">
        <v>600</v>
      </c>
      <c r="Y43" s="47" t="s">
        <v>426</v>
      </c>
      <c r="Z43" s="47" t="s">
        <v>363</v>
      </c>
      <c r="AA43" s="47" t="s">
        <v>681</v>
      </c>
      <c r="AB43" s="47" t="s">
        <v>365</v>
      </c>
      <c r="AC43" s="47" t="s">
        <v>682</v>
      </c>
      <c r="AD43" s="47" t="s">
        <v>683</v>
      </c>
      <c r="AE43" s="47" t="s">
        <v>684</v>
      </c>
      <c r="AF43" s="47" t="s">
        <v>685</v>
      </c>
      <c r="AG43" s="47" t="s">
        <v>430</v>
      </c>
      <c r="AH43" s="47"/>
      <c r="AI43" s="47"/>
      <c r="AJ43" s="47" t="s">
        <v>703</v>
      </c>
      <c r="AK43" s="47" t="s">
        <v>704</v>
      </c>
      <c r="AL43" s="47" t="s">
        <v>378</v>
      </c>
      <c r="AM43" s="47" t="s">
        <v>528</v>
      </c>
      <c r="AN43" s="47" t="s">
        <v>413</v>
      </c>
      <c r="AQ43" s="47" t="s">
        <v>687</v>
      </c>
      <c r="AR43" s="47" t="s">
        <v>688</v>
      </c>
      <c r="AS43" s="47" t="s">
        <v>689</v>
      </c>
      <c r="AT43" s="47" t="s">
        <v>387</v>
      </c>
      <c r="AU43" s="47" t="s">
        <v>391</v>
      </c>
      <c r="AV43" s="47" t="s">
        <v>458</v>
      </c>
      <c r="AW43" s="47" t="s">
        <v>491</v>
      </c>
      <c r="AX43" s="47" t="s">
        <v>689</v>
      </c>
      <c r="AY43" s="47" t="s">
        <v>690</v>
      </c>
      <c r="AZ43" s="47" t="s">
        <v>691</v>
      </c>
      <c r="BA43" s="47" t="s">
        <v>692</v>
      </c>
      <c r="BB43" s="47" t="s">
        <v>693</v>
      </c>
      <c r="BC43" s="47" t="s">
        <v>693</v>
      </c>
      <c r="BD43" s="47" t="s">
        <v>694</v>
      </c>
      <c r="BE43" s="47" t="s">
        <v>695</v>
      </c>
      <c r="BF43" s="47" t="s">
        <v>365</v>
      </c>
      <c r="BG43" s="47" t="s">
        <v>467</v>
      </c>
      <c r="CU43" s="47" t="s">
        <v>633</v>
      </c>
      <c r="DA43" s="47" t="s">
        <v>518</v>
      </c>
      <c r="DG43" s="47" t="s">
        <v>401</v>
      </c>
      <c r="DH43" s="47" t="s">
        <v>1719</v>
      </c>
      <c r="DI43" s="47" t="s">
        <v>696</v>
      </c>
      <c r="DJ43" s="47" t="s">
        <v>697</v>
      </c>
      <c r="DL43" s="47" t="s">
        <v>414</v>
      </c>
      <c r="DM43" s="47" t="s">
        <v>1577</v>
      </c>
    </row>
    <row r="44" spans="1:117">
      <c r="A44" s="47" t="s">
        <v>1981</v>
      </c>
      <c r="B44" s="47" t="s">
        <v>415</v>
      </c>
      <c r="C44" s="47" t="s">
        <v>416</v>
      </c>
      <c r="D44" s="47" t="s">
        <v>705</v>
      </c>
      <c r="E44" s="47" t="s">
        <v>577</v>
      </c>
      <c r="F44" s="47" t="s">
        <v>365</v>
      </c>
      <c r="G44" s="47" t="s">
        <v>455</v>
      </c>
      <c r="H44" s="47" t="s">
        <v>576</v>
      </c>
      <c r="I44" s="47" t="s">
        <v>706</v>
      </c>
      <c r="J44" s="47" t="s">
        <v>377</v>
      </c>
      <c r="K44" s="47" t="s">
        <v>365</v>
      </c>
      <c r="L44" s="47" t="s">
        <v>573</v>
      </c>
      <c r="M44" s="47" t="s">
        <v>371</v>
      </c>
      <c r="N44" s="47" t="s">
        <v>372</v>
      </c>
      <c r="O44" s="47" t="s">
        <v>373</v>
      </c>
      <c r="P44" s="47" t="s">
        <v>374</v>
      </c>
      <c r="Q44" s="47" t="s">
        <v>707</v>
      </c>
      <c r="R44" s="47" t="s">
        <v>577</v>
      </c>
      <c r="S44" s="47" t="s">
        <v>627</v>
      </c>
      <c r="T44" s="47" t="s">
        <v>460</v>
      </c>
      <c r="U44" s="47" t="s">
        <v>708</v>
      </c>
      <c r="V44" s="47" t="s">
        <v>365</v>
      </c>
      <c r="W44" s="47" t="s">
        <v>365</v>
      </c>
      <c r="X44" s="47" t="s">
        <v>365</v>
      </c>
      <c r="Y44" s="47" t="s">
        <v>709</v>
      </c>
      <c r="Z44" s="47" t="s">
        <v>365</v>
      </c>
      <c r="AA44" s="47" t="s">
        <v>365</v>
      </c>
      <c r="AB44" s="47" t="s">
        <v>365</v>
      </c>
      <c r="AC44" s="47" t="s">
        <v>365</v>
      </c>
      <c r="AD44" s="47" t="s">
        <v>365</v>
      </c>
      <c r="AE44" s="47" t="s">
        <v>580</v>
      </c>
      <c r="AF44" s="47" t="s">
        <v>498</v>
      </c>
      <c r="AG44" s="47" t="s">
        <v>378</v>
      </c>
      <c r="AH44" s="47" t="s">
        <v>587</v>
      </c>
      <c r="AI44" s="47" t="s">
        <v>587</v>
      </c>
      <c r="AJ44" s="47"/>
      <c r="AK44" s="47"/>
      <c r="AL44" s="47" t="s">
        <v>428</v>
      </c>
      <c r="AM44" s="47" t="s">
        <v>386</v>
      </c>
      <c r="AN44" s="47" t="s">
        <v>387</v>
      </c>
      <c r="AO44" s="47" t="s">
        <v>581</v>
      </c>
      <c r="AP44" s="47" t="s">
        <v>589</v>
      </c>
      <c r="BF44" s="47" t="s">
        <v>365</v>
      </c>
      <c r="BG44" s="47" t="s">
        <v>485</v>
      </c>
      <c r="BH44" s="47" t="s">
        <v>563</v>
      </c>
      <c r="BI44" s="47" t="s">
        <v>449</v>
      </c>
      <c r="BJ44" s="47" t="s">
        <v>365</v>
      </c>
      <c r="BK44" s="47" t="s">
        <v>365</v>
      </c>
      <c r="BL44" s="47" t="s">
        <v>365</v>
      </c>
      <c r="BM44" s="47" t="s">
        <v>365</v>
      </c>
      <c r="BN44" s="47" t="s">
        <v>365</v>
      </c>
      <c r="BO44" s="47" t="s">
        <v>365</v>
      </c>
      <c r="BP44" s="47" t="s">
        <v>365</v>
      </c>
      <c r="BQ44" s="47" t="s">
        <v>365</v>
      </c>
      <c r="BR44" s="47" t="s">
        <v>365</v>
      </c>
      <c r="BS44" s="47" t="s">
        <v>365</v>
      </c>
      <c r="BT44" s="47" t="s">
        <v>365</v>
      </c>
      <c r="BU44" s="47" t="s">
        <v>365</v>
      </c>
      <c r="BV44" s="47" t="s">
        <v>365</v>
      </c>
      <c r="BW44" s="47" t="s">
        <v>365</v>
      </c>
      <c r="BX44" s="47" t="s">
        <v>365</v>
      </c>
      <c r="BY44" s="47" t="s">
        <v>365</v>
      </c>
      <c r="BZ44" s="47" t="s">
        <v>365</v>
      </c>
      <c r="CA44" s="47" t="s">
        <v>365</v>
      </c>
      <c r="CB44" s="47" t="s">
        <v>1579</v>
      </c>
      <c r="CC44" s="47" t="s">
        <v>477</v>
      </c>
      <c r="CD44" s="47" t="s">
        <v>712</v>
      </c>
      <c r="CE44" s="47" t="s">
        <v>365</v>
      </c>
      <c r="CF44" s="47" t="s">
        <v>365</v>
      </c>
      <c r="CG44" s="47" t="s">
        <v>365</v>
      </c>
      <c r="CH44" s="47" t="s">
        <v>365</v>
      </c>
      <c r="CI44" s="47" t="s">
        <v>365</v>
      </c>
      <c r="CJ44" s="47" t="s">
        <v>365</v>
      </c>
      <c r="CK44" s="47" t="s">
        <v>365</v>
      </c>
      <c r="CL44" s="47" t="s">
        <v>365</v>
      </c>
      <c r="CM44" s="47" t="s">
        <v>365</v>
      </c>
      <c r="CN44" s="47" t="s">
        <v>365</v>
      </c>
      <c r="CO44" s="47" t="s">
        <v>365</v>
      </c>
      <c r="CP44" s="47" t="s">
        <v>365</v>
      </c>
      <c r="CQ44" s="47" t="s">
        <v>365</v>
      </c>
      <c r="CR44" s="47" t="s">
        <v>365</v>
      </c>
      <c r="CS44" s="47" t="s">
        <v>365</v>
      </c>
      <c r="CT44" s="47" t="s">
        <v>365</v>
      </c>
      <c r="CU44" s="47" t="s">
        <v>445</v>
      </c>
      <c r="CV44" s="47" t="s">
        <v>713</v>
      </c>
      <c r="CW44" s="47" t="s">
        <v>714</v>
      </c>
      <c r="CX44" s="47" t="s">
        <v>589</v>
      </c>
      <c r="CY44" s="47" t="s">
        <v>365</v>
      </c>
      <c r="CZ44" s="47" t="s">
        <v>715</v>
      </c>
      <c r="DA44" s="47" t="s">
        <v>589</v>
      </c>
      <c r="DG44" s="47" t="s">
        <v>401</v>
      </c>
      <c r="DH44" s="47" t="s">
        <v>1722</v>
      </c>
      <c r="DJ44" s="47" t="s">
        <v>591</v>
      </c>
      <c r="DK44" s="47" t="s">
        <v>716</v>
      </c>
      <c r="DL44" s="47" t="s">
        <v>663</v>
      </c>
      <c r="DM44" s="47" t="s">
        <v>646</v>
      </c>
    </row>
    <row r="45" spans="1:117">
      <c r="A45" s="47" t="s">
        <v>1982</v>
      </c>
      <c r="B45" s="47" t="s">
        <v>415</v>
      </c>
      <c r="C45" s="47" t="s">
        <v>416</v>
      </c>
      <c r="D45" s="47" t="s">
        <v>1734</v>
      </c>
      <c r="E45" s="47" t="s">
        <v>577</v>
      </c>
      <c r="F45" s="47" t="s">
        <v>365</v>
      </c>
      <c r="G45" s="47" t="s">
        <v>455</v>
      </c>
      <c r="H45" s="47" t="s">
        <v>576</v>
      </c>
      <c r="I45" s="47" t="s">
        <v>1735</v>
      </c>
      <c r="J45" s="47" t="s">
        <v>377</v>
      </c>
      <c r="K45" s="47" t="s">
        <v>365</v>
      </c>
      <c r="L45" s="47" t="s">
        <v>573</v>
      </c>
      <c r="M45" s="47" t="s">
        <v>371</v>
      </c>
      <c r="N45" s="47" t="s">
        <v>372</v>
      </c>
      <c r="O45" s="47" t="s">
        <v>373</v>
      </c>
      <c r="P45" s="47" t="s">
        <v>374</v>
      </c>
      <c r="Q45" s="47" t="s">
        <v>707</v>
      </c>
      <c r="R45" s="47" t="s">
        <v>577</v>
      </c>
      <c r="S45" s="47" t="s">
        <v>627</v>
      </c>
      <c r="T45" s="47" t="s">
        <v>460</v>
      </c>
      <c r="U45" s="47" t="s">
        <v>708</v>
      </c>
      <c r="V45" s="47" t="s">
        <v>365</v>
      </c>
      <c r="W45" s="47" t="s">
        <v>365</v>
      </c>
      <c r="X45" s="47" t="s">
        <v>365</v>
      </c>
      <c r="Y45" s="47" t="s">
        <v>709</v>
      </c>
      <c r="Z45" s="47" t="s">
        <v>365</v>
      </c>
      <c r="AA45" s="47" t="s">
        <v>365</v>
      </c>
      <c r="AB45" s="47" t="s">
        <v>365</v>
      </c>
      <c r="AC45" s="47" t="s">
        <v>365</v>
      </c>
      <c r="AD45" s="47" t="s">
        <v>365</v>
      </c>
      <c r="AE45" s="47" t="s">
        <v>580</v>
      </c>
      <c r="AF45" s="47" t="s">
        <v>498</v>
      </c>
      <c r="AG45" s="47" t="s">
        <v>378</v>
      </c>
      <c r="AH45" s="47" t="s">
        <v>587</v>
      </c>
      <c r="AI45" s="47" t="s">
        <v>587</v>
      </c>
      <c r="AJ45" s="47"/>
      <c r="AK45" s="47"/>
      <c r="AL45" s="47" t="s">
        <v>428</v>
      </c>
      <c r="AM45" s="47" t="s">
        <v>386</v>
      </c>
      <c r="AN45" s="47" t="s">
        <v>413</v>
      </c>
      <c r="AO45" s="47" t="s">
        <v>581</v>
      </c>
      <c r="AP45" s="47" t="s">
        <v>589</v>
      </c>
      <c r="BF45" s="47" t="s">
        <v>365</v>
      </c>
      <c r="BG45" s="47" t="s">
        <v>485</v>
      </c>
      <c r="BH45" s="47" t="s">
        <v>563</v>
      </c>
      <c r="BI45" s="47" t="s">
        <v>449</v>
      </c>
      <c r="BJ45" s="47" t="s">
        <v>365</v>
      </c>
      <c r="BK45" s="47" t="s">
        <v>365</v>
      </c>
      <c r="BL45" s="47" t="s">
        <v>365</v>
      </c>
      <c r="BM45" s="47" t="s">
        <v>365</v>
      </c>
      <c r="BN45" s="47" t="s">
        <v>365</v>
      </c>
      <c r="BO45" s="47" t="s">
        <v>365</v>
      </c>
      <c r="BP45" s="47" t="s">
        <v>365</v>
      </c>
      <c r="BQ45" s="47" t="s">
        <v>365</v>
      </c>
      <c r="BR45" s="47" t="s">
        <v>365</v>
      </c>
      <c r="BS45" s="47" t="s">
        <v>365</v>
      </c>
      <c r="BT45" s="47" t="s">
        <v>365</v>
      </c>
      <c r="BU45" s="47" t="s">
        <v>365</v>
      </c>
      <c r="BV45" s="47" t="s">
        <v>365</v>
      </c>
      <c r="BW45" s="47" t="s">
        <v>365</v>
      </c>
      <c r="BX45" s="47" t="s">
        <v>365</v>
      </c>
      <c r="BY45" s="47" t="s">
        <v>365</v>
      </c>
      <c r="BZ45" s="47" t="s">
        <v>365</v>
      </c>
      <c r="CA45" s="47" t="s">
        <v>365</v>
      </c>
      <c r="CB45" s="47" t="s">
        <v>1579</v>
      </c>
      <c r="CC45" s="47" t="s">
        <v>477</v>
      </c>
      <c r="CD45" s="47" t="s">
        <v>712</v>
      </c>
      <c r="CE45" s="47" t="s">
        <v>365</v>
      </c>
      <c r="CF45" s="47" t="s">
        <v>365</v>
      </c>
      <c r="CG45" s="47" t="s">
        <v>365</v>
      </c>
      <c r="CH45" s="47" t="s">
        <v>365</v>
      </c>
      <c r="CI45" s="47" t="s">
        <v>365</v>
      </c>
      <c r="CJ45" s="47" t="s">
        <v>365</v>
      </c>
      <c r="CK45" s="47" t="s">
        <v>365</v>
      </c>
      <c r="CL45" s="47" t="s">
        <v>365</v>
      </c>
      <c r="CM45" s="47" t="s">
        <v>365</v>
      </c>
      <c r="CN45" s="47" t="s">
        <v>365</v>
      </c>
      <c r="CO45" s="47" t="s">
        <v>365</v>
      </c>
      <c r="CP45" s="47" t="s">
        <v>365</v>
      </c>
      <c r="CQ45" s="47" t="s">
        <v>365</v>
      </c>
      <c r="CR45" s="47" t="s">
        <v>365</v>
      </c>
      <c r="CS45" s="47" t="s">
        <v>365</v>
      </c>
      <c r="CT45" s="47" t="s">
        <v>365</v>
      </c>
      <c r="CU45" s="47" t="s">
        <v>445</v>
      </c>
      <c r="CV45" s="47" t="s">
        <v>713</v>
      </c>
      <c r="CW45" s="47" t="s">
        <v>714</v>
      </c>
      <c r="CX45" s="47" t="s">
        <v>589</v>
      </c>
      <c r="CY45" s="47" t="s">
        <v>365</v>
      </c>
      <c r="CZ45" s="47" t="s">
        <v>715</v>
      </c>
      <c r="DA45" s="47" t="s">
        <v>589</v>
      </c>
      <c r="DG45" s="47" t="s">
        <v>401</v>
      </c>
      <c r="DH45" s="47" t="s">
        <v>1722</v>
      </c>
      <c r="DJ45" s="47" t="s">
        <v>591</v>
      </c>
      <c r="DK45" s="47" t="s">
        <v>716</v>
      </c>
      <c r="DL45" s="47" t="s">
        <v>1736</v>
      </c>
      <c r="DM45" s="47" t="s">
        <v>646</v>
      </c>
    </row>
    <row r="46" spans="1:117">
      <c r="A46" s="47" t="s">
        <v>1983</v>
      </c>
      <c r="B46" s="47" t="s">
        <v>415</v>
      </c>
      <c r="C46" s="47" t="s">
        <v>416</v>
      </c>
      <c r="D46" s="47" t="s">
        <v>568</v>
      </c>
      <c r="E46" s="47" t="s">
        <v>717</v>
      </c>
      <c r="F46" s="47" t="s">
        <v>365</v>
      </c>
      <c r="G46" s="47" t="s">
        <v>680</v>
      </c>
      <c r="H46" s="47" t="s">
        <v>576</v>
      </c>
      <c r="I46" s="47" t="s">
        <v>629</v>
      </c>
      <c r="J46" s="47" t="s">
        <v>377</v>
      </c>
      <c r="K46" s="47" t="s">
        <v>365</v>
      </c>
      <c r="L46" s="47" t="s">
        <v>573</v>
      </c>
      <c r="M46" s="47" t="s">
        <v>371</v>
      </c>
      <c r="N46" s="47" t="s">
        <v>372</v>
      </c>
      <c r="O46" s="47" t="s">
        <v>373</v>
      </c>
      <c r="P46" s="47" t="s">
        <v>374</v>
      </c>
      <c r="Q46" s="47" t="s">
        <v>576</v>
      </c>
      <c r="R46" s="47" t="s">
        <v>391</v>
      </c>
      <c r="S46" s="47" t="s">
        <v>380</v>
      </c>
      <c r="T46" s="47" t="s">
        <v>460</v>
      </c>
      <c r="U46" s="47" t="s">
        <v>708</v>
      </c>
      <c r="V46" s="47" t="s">
        <v>365</v>
      </c>
      <c r="W46" s="47" t="s">
        <v>365</v>
      </c>
      <c r="X46" s="47" t="s">
        <v>365</v>
      </c>
      <c r="Y46" s="47" t="s">
        <v>709</v>
      </c>
      <c r="Z46" s="47" t="s">
        <v>365</v>
      </c>
      <c r="AA46" s="47" t="s">
        <v>365</v>
      </c>
      <c r="AB46" s="47" t="s">
        <v>365</v>
      </c>
      <c r="AC46" s="47" t="s">
        <v>365</v>
      </c>
      <c r="AD46" s="47" t="s">
        <v>365</v>
      </c>
      <c r="AE46" s="47" t="s">
        <v>580</v>
      </c>
      <c r="AF46" s="47" t="s">
        <v>498</v>
      </c>
      <c r="AG46" s="47" t="s">
        <v>378</v>
      </c>
      <c r="AH46" s="47" t="s">
        <v>587</v>
      </c>
      <c r="AI46" s="47" t="s">
        <v>587</v>
      </c>
      <c r="AJ46" s="47"/>
      <c r="AK46" s="47"/>
      <c r="AL46" s="47" t="s">
        <v>428</v>
      </c>
      <c r="AM46" s="47" t="s">
        <v>386</v>
      </c>
      <c r="AN46" s="47" t="s">
        <v>387</v>
      </c>
      <c r="AO46" s="47" t="s">
        <v>581</v>
      </c>
      <c r="AP46" s="47" t="s">
        <v>589</v>
      </c>
      <c r="BF46" s="47" t="s">
        <v>365</v>
      </c>
      <c r="BG46" s="47" t="s">
        <v>718</v>
      </c>
      <c r="BH46" s="47" t="s">
        <v>647</v>
      </c>
      <c r="BI46" s="47" t="s">
        <v>451</v>
      </c>
      <c r="BJ46" s="47" t="s">
        <v>365</v>
      </c>
      <c r="BK46" s="47" t="s">
        <v>365</v>
      </c>
      <c r="BL46" s="47" t="s">
        <v>365</v>
      </c>
      <c r="BM46" s="47" t="s">
        <v>365</v>
      </c>
      <c r="BN46" s="47" t="s">
        <v>365</v>
      </c>
      <c r="BO46" s="47" t="s">
        <v>365</v>
      </c>
      <c r="BP46" s="47" t="s">
        <v>365</v>
      </c>
      <c r="BQ46" s="47" t="s">
        <v>365</v>
      </c>
      <c r="BR46" s="47" t="s">
        <v>365</v>
      </c>
      <c r="BS46" s="47" t="s">
        <v>365</v>
      </c>
      <c r="BT46" s="47" t="s">
        <v>365</v>
      </c>
      <c r="BU46" s="47" t="s">
        <v>365</v>
      </c>
      <c r="BV46" s="47" t="s">
        <v>365</v>
      </c>
      <c r="BW46" s="47" t="s">
        <v>365</v>
      </c>
      <c r="BX46" s="47" t="s">
        <v>365</v>
      </c>
      <c r="BY46" s="47" t="s">
        <v>365</v>
      </c>
      <c r="BZ46" s="47" t="s">
        <v>365</v>
      </c>
      <c r="CA46" s="47" t="s">
        <v>365</v>
      </c>
      <c r="CB46" s="47" t="s">
        <v>710</v>
      </c>
      <c r="CC46" s="47" t="s">
        <v>711</v>
      </c>
      <c r="CD46" s="47" t="s">
        <v>712</v>
      </c>
      <c r="CE46" s="47" t="s">
        <v>365</v>
      </c>
      <c r="CF46" s="47" t="s">
        <v>365</v>
      </c>
      <c r="CG46" s="47" t="s">
        <v>365</v>
      </c>
      <c r="CH46" s="47" t="s">
        <v>365</v>
      </c>
      <c r="CI46" s="47" t="s">
        <v>365</v>
      </c>
      <c r="CJ46" s="47" t="s">
        <v>365</v>
      </c>
      <c r="CK46" s="47" t="s">
        <v>365</v>
      </c>
      <c r="CL46" s="47" t="s">
        <v>365</v>
      </c>
      <c r="CM46" s="47" t="s">
        <v>365</v>
      </c>
      <c r="CN46" s="47" t="s">
        <v>365</v>
      </c>
      <c r="CO46" s="47" t="s">
        <v>365</v>
      </c>
      <c r="CP46" s="47" t="s">
        <v>365</v>
      </c>
      <c r="CQ46" s="47" t="s">
        <v>365</v>
      </c>
      <c r="CR46" s="47" t="s">
        <v>365</v>
      </c>
      <c r="CS46" s="47" t="s">
        <v>365</v>
      </c>
      <c r="CT46" s="47" t="s">
        <v>365</v>
      </c>
      <c r="CU46" s="47" t="s">
        <v>445</v>
      </c>
      <c r="CV46" s="47" t="s">
        <v>713</v>
      </c>
      <c r="CW46" s="47" t="s">
        <v>714</v>
      </c>
      <c r="CX46" s="47" t="s">
        <v>365</v>
      </c>
      <c r="CY46" s="47" t="s">
        <v>365</v>
      </c>
      <c r="CZ46" s="47" t="s">
        <v>715</v>
      </c>
      <c r="DA46" s="47" t="s">
        <v>589</v>
      </c>
      <c r="DG46" s="47" t="s">
        <v>401</v>
      </c>
      <c r="DH46" s="47" t="s">
        <v>1722</v>
      </c>
      <c r="DJ46" s="47" t="s">
        <v>591</v>
      </c>
      <c r="DK46" s="47" t="s">
        <v>716</v>
      </c>
      <c r="DL46" s="47" t="s">
        <v>683</v>
      </c>
      <c r="DM46" s="47" t="s">
        <v>646</v>
      </c>
    </row>
    <row r="47" spans="1:117">
      <c r="A47" s="47" t="s">
        <v>1984</v>
      </c>
      <c r="B47" s="47" t="s">
        <v>415</v>
      </c>
      <c r="C47" s="47" t="s">
        <v>416</v>
      </c>
      <c r="D47" s="47" t="s">
        <v>1525</v>
      </c>
      <c r="E47" s="47" t="s">
        <v>717</v>
      </c>
      <c r="F47" s="47" t="s">
        <v>365</v>
      </c>
      <c r="G47" s="47" t="s">
        <v>680</v>
      </c>
      <c r="H47" s="47" t="s">
        <v>576</v>
      </c>
      <c r="I47" s="47" t="s">
        <v>719</v>
      </c>
      <c r="J47" s="47" t="s">
        <v>377</v>
      </c>
      <c r="K47" s="47" t="s">
        <v>365</v>
      </c>
      <c r="L47" s="47" t="s">
        <v>573</v>
      </c>
      <c r="M47" s="47" t="s">
        <v>371</v>
      </c>
      <c r="N47" s="47" t="s">
        <v>372</v>
      </c>
      <c r="O47" s="47" t="s">
        <v>373</v>
      </c>
      <c r="P47" s="47" t="s">
        <v>374</v>
      </c>
      <c r="Q47" s="47" t="s">
        <v>576</v>
      </c>
      <c r="R47" s="47" t="s">
        <v>391</v>
      </c>
      <c r="S47" s="47" t="s">
        <v>380</v>
      </c>
      <c r="T47" s="47" t="s">
        <v>460</v>
      </c>
      <c r="U47" s="47" t="s">
        <v>708</v>
      </c>
      <c r="V47" s="47" t="s">
        <v>365</v>
      </c>
      <c r="W47" s="47" t="s">
        <v>365</v>
      </c>
      <c r="X47" s="47" t="s">
        <v>365</v>
      </c>
      <c r="Y47" s="47" t="s">
        <v>709</v>
      </c>
      <c r="Z47" s="47" t="s">
        <v>365</v>
      </c>
      <c r="AA47" s="47" t="s">
        <v>365</v>
      </c>
      <c r="AB47" s="47" t="s">
        <v>365</v>
      </c>
      <c r="AC47" s="47" t="s">
        <v>365</v>
      </c>
      <c r="AD47" s="47" t="s">
        <v>365</v>
      </c>
      <c r="AE47" s="47" t="s">
        <v>580</v>
      </c>
      <c r="AF47" s="47" t="s">
        <v>498</v>
      </c>
      <c r="AG47" s="47" t="s">
        <v>378</v>
      </c>
      <c r="AH47" s="47"/>
      <c r="AI47" s="47"/>
      <c r="AJ47" s="47" t="s">
        <v>720</v>
      </c>
      <c r="AK47" s="47" t="s">
        <v>577</v>
      </c>
      <c r="AL47" s="47" t="s">
        <v>428</v>
      </c>
      <c r="AM47" s="47" t="s">
        <v>386</v>
      </c>
      <c r="AN47" s="47" t="s">
        <v>413</v>
      </c>
      <c r="AO47" s="47" t="s">
        <v>581</v>
      </c>
      <c r="AP47" s="47" t="s">
        <v>589</v>
      </c>
      <c r="BF47" s="47" t="s">
        <v>365</v>
      </c>
      <c r="BG47" s="47" t="s">
        <v>718</v>
      </c>
      <c r="BH47" s="47" t="s">
        <v>647</v>
      </c>
      <c r="BI47" s="47" t="s">
        <v>451</v>
      </c>
      <c r="BJ47" s="47" t="s">
        <v>365</v>
      </c>
      <c r="BK47" s="47" t="s">
        <v>365</v>
      </c>
      <c r="BL47" s="47" t="s">
        <v>365</v>
      </c>
      <c r="BM47" s="47" t="s">
        <v>365</v>
      </c>
      <c r="BN47" s="47" t="s">
        <v>365</v>
      </c>
      <c r="BO47" s="47" t="s">
        <v>365</v>
      </c>
      <c r="BP47" s="47" t="s">
        <v>365</v>
      </c>
      <c r="BQ47" s="47" t="s">
        <v>365</v>
      </c>
      <c r="BR47" s="47" t="s">
        <v>365</v>
      </c>
      <c r="BS47" s="47" t="s">
        <v>365</v>
      </c>
      <c r="BT47" s="47" t="s">
        <v>365</v>
      </c>
      <c r="BU47" s="47" t="s">
        <v>365</v>
      </c>
      <c r="BV47" s="47" t="s">
        <v>365</v>
      </c>
      <c r="BW47" s="47" t="s">
        <v>365</v>
      </c>
      <c r="BX47" s="47" t="s">
        <v>365</v>
      </c>
      <c r="BY47" s="47" t="s">
        <v>365</v>
      </c>
      <c r="BZ47" s="47" t="s">
        <v>365</v>
      </c>
      <c r="CA47" s="47" t="s">
        <v>365</v>
      </c>
      <c r="CB47" s="47" t="s">
        <v>710</v>
      </c>
      <c r="CC47" s="47" t="s">
        <v>711</v>
      </c>
      <c r="CD47" s="47" t="s">
        <v>712</v>
      </c>
      <c r="CE47" s="47" t="s">
        <v>365</v>
      </c>
      <c r="CF47" s="47" t="s">
        <v>365</v>
      </c>
      <c r="CG47" s="47" t="s">
        <v>365</v>
      </c>
      <c r="CH47" s="47" t="s">
        <v>365</v>
      </c>
      <c r="CI47" s="47" t="s">
        <v>365</v>
      </c>
      <c r="CJ47" s="47" t="s">
        <v>365</v>
      </c>
      <c r="CK47" s="47" t="s">
        <v>365</v>
      </c>
      <c r="CL47" s="47" t="s">
        <v>365</v>
      </c>
      <c r="CM47" s="47" t="s">
        <v>365</v>
      </c>
      <c r="CN47" s="47" t="s">
        <v>365</v>
      </c>
      <c r="CO47" s="47" t="s">
        <v>365</v>
      </c>
      <c r="CP47" s="47" t="s">
        <v>365</v>
      </c>
      <c r="CQ47" s="47" t="s">
        <v>365</v>
      </c>
      <c r="CR47" s="47" t="s">
        <v>365</v>
      </c>
      <c r="CS47" s="47" t="s">
        <v>365</v>
      </c>
      <c r="CT47" s="47" t="s">
        <v>365</v>
      </c>
      <c r="CU47" s="47" t="s">
        <v>445</v>
      </c>
      <c r="CV47" s="47" t="s">
        <v>713</v>
      </c>
      <c r="CW47" s="47" t="s">
        <v>714</v>
      </c>
      <c r="CX47" s="47" t="s">
        <v>365</v>
      </c>
      <c r="CY47" s="47" t="s">
        <v>365</v>
      </c>
      <c r="CZ47" s="47" t="s">
        <v>715</v>
      </c>
      <c r="DA47" s="47" t="s">
        <v>589</v>
      </c>
      <c r="DG47" s="47" t="s">
        <v>401</v>
      </c>
      <c r="DH47" s="47" t="s">
        <v>1722</v>
      </c>
      <c r="DJ47" s="47" t="s">
        <v>591</v>
      </c>
      <c r="DK47" s="47" t="s">
        <v>716</v>
      </c>
      <c r="DL47" s="47" t="s">
        <v>651</v>
      </c>
      <c r="DM47" s="47" t="s">
        <v>646</v>
      </c>
    </row>
    <row r="48" spans="1:117">
      <c r="A48" s="47" t="s">
        <v>1985</v>
      </c>
      <c r="B48" s="47" t="s">
        <v>415</v>
      </c>
      <c r="C48" s="47" t="s">
        <v>416</v>
      </c>
      <c r="D48" s="47" t="s">
        <v>1737</v>
      </c>
      <c r="E48" s="47" t="s">
        <v>387</v>
      </c>
      <c r="F48" s="47" t="s">
        <v>365</v>
      </c>
      <c r="G48" s="47" t="s">
        <v>608</v>
      </c>
      <c r="H48" s="47" t="s">
        <v>721</v>
      </c>
      <c r="I48" s="47" t="s">
        <v>1738</v>
      </c>
      <c r="J48" s="47" t="s">
        <v>492</v>
      </c>
      <c r="K48" s="47" t="s">
        <v>365</v>
      </c>
      <c r="L48" s="47" t="s">
        <v>423</v>
      </c>
      <c r="M48" s="47" t="s">
        <v>371</v>
      </c>
      <c r="N48" s="47" t="s">
        <v>372</v>
      </c>
      <c r="O48" s="47" t="s">
        <v>373</v>
      </c>
      <c r="P48" s="47" t="s">
        <v>374</v>
      </c>
      <c r="Q48" s="47" t="s">
        <v>722</v>
      </c>
      <c r="R48" s="47" t="s">
        <v>723</v>
      </c>
      <c r="S48" s="47" t="s">
        <v>680</v>
      </c>
      <c r="T48" s="47" t="s">
        <v>724</v>
      </c>
      <c r="U48" s="47" t="s">
        <v>379</v>
      </c>
      <c r="V48" s="47" t="s">
        <v>365</v>
      </c>
      <c r="W48" s="47" t="s">
        <v>365</v>
      </c>
      <c r="X48" s="47" t="s">
        <v>365</v>
      </c>
      <c r="Y48" s="47" t="s">
        <v>645</v>
      </c>
      <c r="Z48" s="47" t="s">
        <v>365</v>
      </c>
      <c r="AA48" s="47" t="s">
        <v>365</v>
      </c>
      <c r="AB48" s="47" t="s">
        <v>365</v>
      </c>
      <c r="AC48" s="47" t="s">
        <v>365</v>
      </c>
      <c r="AD48" s="47" t="s">
        <v>365</v>
      </c>
      <c r="AE48" s="47" t="s">
        <v>553</v>
      </c>
      <c r="AF48" s="47" t="s">
        <v>553</v>
      </c>
      <c r="AG48" s="47" t="s">
        <v>462</v>
      </c>
      <c r="AH48" s="47" t="s">
        <v>589</v>
      </c>
      <c r="AI48" s="47" t="s">
        <v>589</v>
      </c>
      <c r="AJ48" s="47"/>
      <c r="AK48" s="47"/>
      <c r="AL48" s="47" t="s">
        <v>428</v>
      </c>
      <c r="AM48" s="47" t="s">
        <v>378</v>
      </c>
      <c r="AN48" s="47" t="s">
        <v>387</v>
      </c>
      <c r="AO48" s="47" t="s">
        <v>725</v>
      </c>
      <c r="AP48" s="47" t="s">
        <v>451</v>
      </c>
      <c r="BF48" s="47" t="s">
        <v>365</v>
      </c>
      <c r="BG48" s="47" t="s">
        <v>579</v>
      </c>
      <c r="BH48" s="47" t="s">
        <v>641</v>
      </c>
      <c r="BI48" s="47" t="s">
        <v>726</v>
      </c>
      <c r="BJ48" s="47" t="s">
        <v>409</v>
      </c>
      <c r="BK48" s="47" t="s">
        <v>522</v>
      </c>
      <c r="BL48" s="47" t="s">
        <v>727</v>
      </c>
      <c r="BM48" s="47" t="s">
        <v>728</v>
      </c>
      <c r="BN48" s="47" t="s">
        <v>398</v>
      </c>
      <c r="BO48" s="47" t="s">
        <v>518</v>
      </c>
      <c r="BP48" s="47" t="s">
        <v>543</v>
      </c>
      <c r="BQ48" s="47" t="s">
        <v>729</v>
      </c>
      <c r="BR48" s="47" t="s">
        <v>501</v>
      </c>
      <c r="BS48" s="47" t="s">
        <v>730</v>
      </c>
      <c r="BT48" s="47" t="s">
        <v>731</v>
      </c>
      <c r="BU48" s="47" t="s">
        <v>732</v>
      </c>
      <c r="BV48" s="47" t="s">
        <v>504</v>
      </c>
      <c r="BW48" s="47" t="s">
        <v>365</v>
      </c>
      <c r="BX48" s="47" t="s">
        <v>365</v>
      </c>
      <c r="BY48" s="47" t="s">
        <v>365</v>
      </c>
      <c r="BZ48" s="47" t="s">
        <v>365</v>
      </c>
      <c r="CA48" s="47" t="s">
        <v>365</v>
      </c>
      <c r="CB48" s="47" t="s">
        <v>476</v>
      </c>
      <c r="CC48" s="47" t="s">
        <v>535</v>
      </c>
      <c r="CD48" s="47" t="s">
        <v>733</v>
      </c>
      <c r="CE48" s="47" t="s">
        <v>734</v>
      </c>
      <c r="CF48" s="47" t="s">
        <v>735</v>
      </c>
      <c r="CG48" s="47" t="s">
        <v>736</v>
      </c>
      <c r="CH48" s="47" t="s">
        <v>737</v>
      </c>
      <c r="CI48" s="47" t="s">
        <v>738</v>
      </c>
      <c r="CJ48" s="47" t="s">
        <v>739</v>
      </c>
      <c r="CK48" s="47" t="s">
        <v>740</v>
      </c>
      <c r="CL48" s="47" t="s">
        <v>741</v>
      </c>
      <c r="CM48" s="47" t="s">
        <v>742</v>
      </c>
      <c r="CN48" s="47" t="s">
        <v>743</v>
      </c>
      <c r="CO48" s="47" t="s">
        <v>744</v>
      </c>
      <c r="CP48" s="47" t="s">
        <v>745</v>
      </c>
      <c r="CQ48" s="47" t="s">
        <v>746</v>
      </c>
      <c r="CR48" s="47" t="s">
        <v>712</v>
      </c>
      <c r="CS48" s="47" t="s">
        <v>365</v>
      </c>
      <c r="CT48" s="47" t="s">
        <v>365</v>
      </c>
      <c r="CU48" s="47" t="s">
        <v>445</v>
      </c>
      <c r="CV48" s="47" t="s">
        <v>747</v>
      </c>
      <c r="CW48" s="47" t="s">
        <v>748</v>
      </c>
      <c r="CX48" s="47" t="s">
        <v>365</v>
      </c>
      <c r="CY48" s="47" t="s">
        <v>430</v>
      </c>
      <c r="CZ48" s="47" t="s">
        <v>749</v>
      </c>
      <c r="DA48" s="47" t="s">
        <v>430</v>
      </c>
      <c r="DG48" s="47" t="s">
        <v>401</v>
      </c>
      <c r="DH48" s="47" t="s">
        <v>1722</v>
      </c>
      <c r="DJ48" s="47" t="s">
        <v>750</v>
      </c>
      <c r="DK48" s="47" t="s">
        <v>751</v>
      </c>
      <c r="DL48" s="47" t="s">
        <v>663</v>
      </c>
      <c r="DM48" s="47" t="s">
        <v>1580</v>
      </c>
    </row>
    <row r="49" spans="1:117">
      <c r="A49" s="47" t="s">
        <v>2012</v>
      </c>
      <c r="B49" s="47" t="s">
        <v>415</v>
      </c>
      <c r="C49" s="47" t="s">
        <v>416</v>
      </c>
      <c r="D49" s="47" t="s">
        <v>1737</v>
      </c>
      <c r="E49" s="47" t="s">
        <v>387</v>
      </c>
      <c r="F49" s="47" t="s">
        <v>365</v>
      </c>
      <c r="G49" s="47" t="s">
        <v>608</v>
      </c>
      <c r="H49" s="47" t="s">
        <v>721</v>
      </c>
      <c r="I49" s="47" t="s">
        <v>1738</v>
      </c>
      <c r="J49" s="47" t="s">
        <v>492</v>
      </c>
      <c r="K49" s="47" t="s">
        <v>365</v>
      </c>
      <c r="L49" s="47" t="s">
        <v>423</v>
      </c>
      <c r="M49" s="47" t="s">
        <v>371</v>
      </c>
      <c r="N49" s="47" t="s">
        <v>372</v>
      </c>
      <c r="O49" s="47" t="s">
        <v>373</v>
      </c>
      <c r="P49" s="47" t="s">
        <v>374</v>
      </c>
      <c r="Q49" s="47" t="s">
        <v>387</v>
      </c>
      <c r="R49" s="47" t="s">
        <v>424</v>
      </c>
      <c r="S49" s="47" t="s">
        <v>752</v>
      </c>
      <c r="T49" s="47" t="s">
        <v>724</v>
      </c>
      <c r="U49" s="47" t="s">
        <v>379</v>
      </c>
      <c r="V49" s="47" t="s">
        <v>365</v>
      </c>
      <c r="W49" s="47" t="s">
        <v>365</v>
      </c>
      <c r="X49" s="47" t="s">
        <v>365</v>
      </c>
      <c r="Y49" s="47" t="s">
        <v>645</v>
      </c>
      <c r="Z49" s="47" t="s">
        <v>365</v>
      </c>
      <c r="AA49" s="47" t="s">
        <v>365</v>
      </c>
      <c r="AB49" s="47" t="s">
        <v>365</v>
      </c>
      <c r="AC49" s="47" t="s">
        <v>365</v>
      </c>
      <c r="AD49" s="47" t="s">
        <v>365</v>
      </c>
      <c r="AE49" s="47" t="s">
        <v>553</v>
      </c>
      <c r="AF49" s="47" t="s">
        <v>553</v>
      </c>
      <c r="AG49" s="47" t="s">
        <v>462</v>
      </c>
      <c r="AH49" s="47" t="s">
        <v>589</v>
      </c>
      <c r="AI49" s="47" t="s">
        <v>589</v>
      </c>
      <c r="AJ49" s="47"/>
      <c r="AK49" s="47"/>
      <c r="AL49" s="47" t="s">
        <v>387</v>
      </c>
      <c r="AM49" s="47" t="s">
        <v>378</v>
      </c>
      <c r="AN49" s="47" t="s">
        <v>387</v>
      </c>
      <c r="AO49" s="47" t="s">
        <v>725</v>
      </c>
      <c r="AP49" s="47" t="s">
        <v>451</v>
      </c>
      <c r="BF49" s="47" t="s">
        <v>365</v>
      </c>
      <c r="BG49" s="47" t="s">
        <v>579</v>
      </c>
      <c r="BH49" s="47" t="s">
        <v>641</v>
      </c>
      <c r="BI49" s="47" t="s">
        <v>726</v>
      </c>
      <c r="BJ49" s="47" t="s">
        <v>409</v>
      </c>
      <c r="BK49" s="47" t="s">
        <v>522</v>
      </c>
      <c r="BL49" s="47" t="s">
        <v>727</v>
      </c>
      <c r="BM49" s="47" t="s">
        <v>728</v>
      </c>
      <c r="BN49" s="47" t="s">
        <v>398</v>
      </c>
      <c r="BO49" s="47" t="s">
        <v>518</v>
      </c>
      <c r="BP49" s="47" t="s">
        <v>543</v>
      </c>
      <c r="BQ49" s="47" t="s">
        <v>729</v>
      </c>
      <c r="BR49" s="47" t="s">
        <v>501</v>
      </c>
      <c r="BS49" s="47" t="s">
        <v>730</v>
      </c>
      <c r="BT49" s="47" t="s">
        <v>731</v>
      </c>
      <c r="BU49" s="47" t="s">
        <v>732</v>
      </c>
      <c r="BV49" s="47" t="s">
        <v>504</v>
      </c>
      <c r="BW49" s="47" t="s">
        <v>365</v>
      </c>
      <c r="BX49" s="47" t="s">
        <v>365</v>
      </c>
      <c r="BY49" s="47" t="s">
        <v>365</v>
      </c>
      <c r="BZ49" s="47" t="s">
        <v>365</v>
      </c>
      <c r="CA49" s="47" t="s">
        <v>365</v>
      </c>
      <c r="CB49" s="47" t="s">
        <v>476</v>
      </c>
      <c r="CC49" s="47" t="s">
        <v>535</v>
      </c>
      <c r="CD49" s="47" t="s">
        <v>733</v>
      </c>
      <c r="CE49" s="47" t="s">
        <v>734</v>
      </c>
      <c r="CF49" s="47" t="s">
        <v>735</v>
      </c>
      <c r="CG49" s="47" t="s">
        <v>736</v>
      </c>
      <c r="CH49" s="47" t="s">
        <v>737</v>
      </c>
      <c r="CI49" s="47" t="s">
        <v>738</v>
      </c>
      <c r="CJ49" s="47" t="s">
        <v>739</v>
      </c>
      <c r="CK49" s="47" t="s">
        <v>740</v>
      </c>
      <c r="CL49" s="47" t="s">
        <v>741</v>
      </c>
      <c r="CM49" s="47" t="s">
        <v>742</v>
      </c>
      <c r="CN49" s="47" t="s">
        <v>743</v>
      </c>
      <c r="CO49" s="47" t="s">
        <v>744</v>
      </c>
      <c r="CP49" s="47" t="s">
        <v>745</v>
      </c>
      <c r="CQ49" s="47" t="s">
        <v>746</v>
      </c>
      <c r="CR49" s="47" t="s">
        <v>712</v>
      </c>
      <c r="CS49" s="47" t="s">
        <v>365</v>
      </c>
      <c r="CT49" s="47" t="s">
        <v>365</v>
      </c>
      <c r="CU49" s="47" t="s">
        <v>386</v>
      </c>
      <c r="CV49" s="47" t="s">
        <v>753</v>
      </c>
      <c r="CW49" s="47" t="s">
        <v>748</v>
      </c>
      <c r="CX49" s="47" t="s">
        <v>365</v>
      </c>
      <c r="CY49" s="47" t="s">
        <v>430</v>
      </c>
      <c r="CZ49" s="47" t="s">
        <v>749</v>
      </c>
      <c r="DA49" s="47" t="s">
        <v>430</v>
      </c>
      <c r="DG49" s="47" t="s">
        <v>401</v>
      </c>
      <c r="DH49" s="47" t="s">
        <v>1722</v>
      </c>
      <c r="DJ49" s="47" t="s">
        <v>750</v>
      </c>
      <c r="DK49" s="47" t="s">
        <v>751</v>
      </c>
      <c r="DL49" s="47" t="s">
        <v>663</v>
      </c>
      <c r="DM49" s="47" t="s">
        <v>1580</v>
      </c>
    </row>
    <row r="50" spans="1:117">
      <c r="A50" s="47" t="s">
        <v>1965</v>
      </c>
      <c r="B50" s="47" t="s">
        <v>415</v>
      </c>
      <c r="C50" s="47" t="s">
        <v>416</v>
      </c>
      <c r="D50" s="47" t="s">
        <v>426</v>
      </c>
      <c r="E50" s="47" t="s">
        <v>387</v>
      </c>
      <c r="F50" s="47" t="s">
        <v>365</v>
      </c>
      <c r="G50" s="47" t="s">
        <v>608</v>
      </c>
      <c r="H50" s="47" t="s">
        <v>721</v>
      </c>
      <c r="I50" s="47" t="s">
        <v>1738</v>
      </c>
      <c r="J50" s="47" t="s">
        <v>492</v>
      </c>
      <c r="K50" s="47" t="s">
        <v>365</v>
      </c>
      <c r="L50" s="47" t="s">
        <v>423</v>
      </c>
      <c r="M50" s="47" t="s">
        <v>371</v>
      </c>
      <c r="N50" s="47" t="s">
        <v>372</v>
      </c>
      <c r="O50" s="47" t="s">
        <v>373</v>
      </c>
      <c r="P50" s="47" t="s">
        <v>374</v>
      </c>
      <c r="Q50" s="47" t="s">
        <v>754</v>
      </c>
      <c r="R50" s="47" t="s">
        <v>413</v>
      </c>
      <c r="S50" s="47" t="s">
        <v>452</v>
      </c>
      <c r="T50" s="47" t="s">
        <v>724</v>
      </c>
      <c r="U50" s="47" t="s">
        <v>379</v>
      </c>
      <c r="V50" s="47" t="s">
        <v>365</v>
      </c>
      <c r="W50" s="47" t="s">
        <v>365</v>
      </c>
      <c r="X50" s="47" t="s">
        <v>365</v>
      </c>
      <c r="Y50" s="47" t="s">
        <v>645</v>
      </c>
      <c r="Z50" s="47" t="s">
        <v>365</v>
      </c>
      <c r="AA50" s="47" t="s">
        <v>365</v>
      </c>
      <c r="AB50" s="47" t="s">
        <v>365</v>
      </c>
      <c r="AC50" s="47" t="s">
        <v>365</v>
      </c>
      <c r="AD50" s="47" t="s">
        <v>365</v>
      </c>
      <c r="AE50" s="47" t="s">
        <v>553</v>
      </c>
      <c r="AF50" s="47" t="s">
        <v>553</v>
      </c>
      <c r="AG50" s="47" t="s">
        <v>462</v>
      </c>
      <c r="AH50" s="47" t="s">
        <v>589</v>
      </c>
      <c r="AI50" s="47" t="s">
        <v>589</v>
      </c>
      <c r="AJ50" s="47"/>
      <c r="AK50" s="47"/>
      <c r="AL50" s="47" t="s">
        <v>461</v>
      </c>
      <c r="AM50" s="47" t="s">
        <v>378</v>
      </c>
      <c r="AN50" s="47" t="s">
        <v>387</v>
      </c>
      <c r="AO50" s="47" t="s">
        <v>725</v>
      </c>
      <c r="AP50" s="47" t="s">
        <v>451</v>
      </c>
      <c r="BF50" s="47" t="s">
        <v>365</v>
      </c>
      <c r="BG50" s="47" t="s">
        <v>579</v>
      </c>
      <c r="BH50" s="47" t="s">
        <v>641</v>
      </c>
      <c r="BI50" s="47" t="s">
        <v>726</v>
      </c>
      <c r="BJ50" s="47" t="s">
        <v>409</v>
      </c>
      <c r="BK50" s="47" t="s">
        <v>522</v>
      </c>
      <c r="BL50" s="47" t="s">
        <v>727</v>
      </c>
      <c r="BM50" s="47" t="s">
        <v>728</v>
      </c>
      <c r="BN50" s="47" t="s">
        <v>398</v>
      </c>
      <c r="BO50" s="47" t="s">
        <v>518</v>
      </c>
      <c r="BP50" s="47" t="s">
        <v>543</v>
      </c>
      <c r="BQ50" s="47" t="s">
        <v>729</v>
      </c>
      <c r="BR50" s="47" t="s">
        <v>501</v>
      </c>
      <c r="BS50" s="47" t="s">
        <v>730</v>
      </c>
      <c r="BT50" s="47" t="s">
        <v>731</v>
      </c>
      <c r="BU50" s="47" t="s">
        <v>732</v>
      </c>
      <c r="BV50" s="47" t="s">
        <v>504</v>
      </c>
      <c r="BW50" s="47" t="s">
        <v>365</v>
      </c>
      <c r="BX50" s="47" t="s">
        <v>365</v>
      </c>
      <c r="BY50" s="47" t="s">
        <v>365</v>
      </c>
      <c r="BZ50" s="47" t="s">
        <v>365</v>
      </c>
      <c r="CA50" s="47" t="s">
        <v>365</v>
      </c>
      <c r="CB50" s="47" t="s">
        <v>476</v>
      </c>
      <c r="CC50" s="47" t="s">
        <v>535</v>
      </c>
      <c r="CD50" s="47" t="s">
        <v>733</v>
      </c>
      <c r="CE50" s="47" t="s">
        <v>734</v>
      </c>
      <c r="CF50" s="47" t="s">
        <v>735</v>
      </c>
      <c r="CG50" s="47" t="s">
        <v>736</v>
      </c>
      <c r="CH50" s="47" t="s">
        <v>737</v>
      </c>
      <c r="CI50" s="47" t="s">
        <v>738</v>
      </c>
      <c r="CJ50" s="47" t="s">
        <v>739</v>
      </c>
      <c r="CK50" s="47" t="s">
        <v>740</v>
      </c>
      <c r="CL50" s="47" t="s">
        <v>741</v>
      </c>
      <c r="CM50" s="47" t="s">
        <v>742</v>
      </c>
      <c r="CN50" s="47" t="s">
        <v>743</v>
      </c>
      <c r="CO50" s="47" t="s">
        <v>744</v>
      </c>
      <c r="CP50" s="47" t="s">
        <v>745</v>
      </c>
      <c r="CQ50" s="47" t="s">
        <v>746</v>
      </c>
      <c r="CR50" s="47" t="s">
        <v>712</v>
      </c>
      <c r="CS50" s="47" t="s">
        <v>365</v>
      </c>
      <c r="CT50" s="47" t="s">
        <v>365</v>
      </c>
      <c r="CU50" s="47" t="s">
        <v>462</v>
      </c>
      <c r="CV50" s="47" t="s">
        <v>755</v>
      </c>
      <c r="CW50" s="47" t="s">
        <v>748</v>
      </c>
      <c r="CX50" s="47" t="s">
        <v>365</v>
      </c>
      <c r="CY50" s="47" t="s">
        <v>430</v>
      </c>
      <c r="CZ50" s="47" t="s">
        <v>749</v>
      </c>
      <c r="DA50" s="47" t="s">
        <v>430</v>
      </c>
      <c r="DG50" s="47" t="s">
        <v>401</v>
      </c>
      <c r="DH50" s="47" t="s">
        <v>1722</v>
      </c>
      <c r="DJ50" s="47" t="s">
        <v>750</v>
      </c>
      <c r="DK50" s="47" t="s">
        <v>751</v>
      </c>
      <c r="DL50" s="47" t="s">
        <v>663</v>
      </c>
      <c r="DM50" s="47" t="s">
        <v>1581</v>
      </c>
    </row>
    <row r="51" spans="1:117">
      <c r="A51" s="47" t="s">
        <v>1986</v>
      </c>
      <c r="B51" s="47" t="s">
        <v>415</v>
      </c>
      <c r="C51" s="47" t="s">
        <v>416</v>
      </c>
      <c r="D51" s="47" t="s">
        <v>1739</v>
      </c>
      <c r="E51" s="47" t="s">
        <v>387</v>
      </c>
      <c r="F51" s="47" t="s">
        <v>365</v>
      </c>
      <c r="G51" s="47" t="s">
        <v>608</v>
      </c>
      <c r="H51" s="47" t="s">
        <v>721</v>
      </c>
      <c r="I51" s="47" t="s">
        <v>598</v>
      </c>
      <c r="J51" s="47" t="s">
        <v>492</v>
      </c>
      <c r="K51" s="47" t="s">
        <v>365</v>
      </c>
      <c r="L51" s="47" t="s">
        <v>423</v>
      </c>
      <c r="M51" s="47" t="s">
        <v>371</v>
      </c>
      <c r="N51" s="47" t="s">
        <v>372</v>
      </c>
      <c r="O51" s="47" t="s">
        <v>373</v>
      </c>
      <c r="P51" s="47" t="s">
        <v>374</v>
      </c>
      <c r="Q51" s="47" t="s">
        <v>722</v>
      </c>
      <c r="R51" s="47" t="s">
        <v>723</v>
      </c>
      <c r="S51" s="47" t="s">
        <v>680</v>
      </c>
      <c r="T51" s="47" t="s">
        <v>724</v>
      </c>
      <c r="U51" s="47" t="s">
        <v>379</v>
      </c>
      <c r="V51" s="47" t="s">
        <v>365</v>
      </c>
      <c r="W51" s="47" t="s">
        <v>365</v>
      </c>
      <c r="X51" s="47" t="s">
        <v>365</v>
      </c>
      <c r="Y51" s="47" t="s">
        <v>645</v>
      </c>
      <c r="Z51" s="47" t="s">
        <v>365</v>
      </c>
      <c r="AA51" s="47" t="s">
        <v>365</v>
      </c>
      <c r="AB51" s="47" t="s">
        <v>365</v>
      </c>
      <c r="AC51" s="47" t="s">
        <v>365</v>
      </c>
      <c r="AD51" s="47" t="s">
        <v>365</v>
      </c>
      <c r="AE51" s="47" t="s">
        <v>553</v>
      </c>
      <c r="AF51" s="47" t="s">
        <v>553</v>
      </c>
      <c r="AG51" s="47" t="s">
        <v>462</v>
      </c>
      <c r="AH51" s="47"/>
      <c r="AI51" s="47"/>
      <c r="AJ51" s="47" t="s">
        <v>754</v>
      </c>
      <c r="AK51" s="47" t="s">
        <v>754</v>
      </c>
      <c r="AL51" s="47" t="s">
        <v>428</v>
      </c>
      <c r="AM51" s="47" t="s">
        <v>378</v>
      </c>
      <c r="AN51" s="47" t="s">
        <v>413</v>
      </c>
      <c r="AO51" s="47" t="s">
        <v>725</v>
      </c>
      <c r="AP51" s="47" t="s">
        <v>451</v>
      </c>
      <c r="BF51" s="47" t="s">
        <v>365</v>
      </c>
      <c r="BG51" s="47" t="s">
        <v>579</v>
      </c>
      <c r="BH51" s="47" t="s">
        <v>641</v>
      </c>
      <c r="BI51" s="47" t="s">
        <v>726</v>
      </c>
      <c r="BJ51" s="47" t="s">
        <v>409</v>
      </c>
      <c r="BK51" s="47" t="s">
        <v>522</v>
      </c>
      <c r="BL51" s="47" t="s">
        <v>727</v>
      </c>
      <c r="BM51" s="47" t="s">
        <v>728</v>
      </c>
      <c r="BN51" s="47" t="s">
        <v>398</v>
      </c>
      <c r="BO51" s="47" t="s">
        <v>518</v>
      </c>
      <c r="BP51" s="47" t="s">
        <v>543</v>
      </c>
      <c r="BQ51" s="47" t="s">
        <v>729</v>
      </c>
      <c r="BR51" s="47" t="s">
        <v>501</v>
      </c>
      <c r="BS51" s="47" t="s">
        <v>730</v>
      </c>
      <c r="BT51" s="47" t="s">
        <v>731</v>
      </c>
      <c r="BU51" s="47" t="s">
        <v>732</v>
      </c>
      <c r="BV51" s="47" t="s">
        <v>504</v>
      </c>
      <c r="BW51" s="47" t="s">
        <v>365</v>
      </c>
      <c r="BX51" s="47" t="s">
        <v>365</v>
      </c>
      <c r="BY51" s="47" t="s">
        <v>365</v>
      </c>
      <c r="BZ51" s="47" t="s">
        <v>365</v>
      </c>
      <c r="CA51" s="47" t="s">
        <v>365</v>
      </c>
      <c r="CB51" s="47" t="s">
        <v>476</v>
      </c>
      <c r="CC51" s="47" t="s">
        <v>535</v>
      </c>
      <c r="CD51" s="47" t="s">
        <v>733</v>
      </c>
      <c r="CE51" s="47" t="s">
        <v>734</v>
      </c>
      <c r="CF51" s="47" t="s">
        <v>735</v>
      </c>
      <c r="CG51" s="47" t="s">
        <v>736</v>
      </c>
      <c r="CH51" s="47" t="s">
        <v>737</v>
      </c>
      <c r="CI51" s="47" t="s">
        <v>738</v>
      </c>
      <c r="CJ51" s="47" t="s">
        <v>739</v>
      </c>
      <c r="CK51" s="47" t="s">
        <v>740</v>
      </c>
      <c r="CL51" s="47" t="s">
        <v>741</v>
      </c>
      <c r="CM51" s="47" t="s">
        <v>742</v>
      </c>
      <c r="CN51" s="47" t="s">
        <v>743</v>
      </c>
      <c r="CO51" s="47" t="s">
        <v>744</v>
      </c>
      <c r="CP51" s="47" t="s">
        <v>745</v>
      </c>
      <c r="CQ51" s="47" t="s">
        <v>746</v>
      </c>
      <c r="CR51" s="47" t="s">
        <v>712</v>
      </c>
      <c r="CS51" s="47" t="s">
        <v>365</v>
      </c>
      <c r="CT51" s="47" t="s">
        <v>365</v>
      </c>
      <c r="CU51" s="47" t="s">
        <v>445</v>
      </c>
      <c r="CV51" s="47" t="s">
        <v>747</v>
      </c>
      <c r="CW51" s="47" t="s">
        <v>748</v>
      </c>
      <c r="CX51" s="47" t="s">
        <v>365</v>
      </c>
      <c r="CY51" s="47" t="s">
        <v>430</v>
      </c>
      <c r="CZ51" s="47" t="s">
        <v>749</v>
      </c>
      <c r="DA51" s="47" t="s">
        <v>430</v>
      </c>
      <c r="DG51" s="47" t="s">
        <v>401</v>
      </c>
      <c r="DH51" s="47" t="s">
        <v>1722</v>
      </c>
      <c r="DJ51" s="47" t="s">
        <v>750</v>
      </c>
      <c r="DK51" s="47" t="s">
        <v>751</v>
      </c>
      <c r="DL51" s="47" t="s">
        <v>756</v>
      </c>
      <c r="DM51" s="47" t="s">
        <v>1580</v>
      </c>
    </row>
    <row r="52" spans="1:117">
      <c r="A52" s="47" t="s">
        <v>2013</v>
      </c>
      <c r="B52" s="47" t="s">
        <v>415</v>
      </c>
      <c r="C52" s="47" t="s">
        <v>416</v>
      </c>
      <c r="D52" s="47" t="s">
        <v>1739</v>
      </c>
      <c r="E52" s="47" t="s">
        <v>387</v>
      </c>
      <c r="F52" s="47" t="s">
        <v>365</v>
      </c>
      <c r="G52" s="47" t="s">
        <v>608</v>
      </c>
      <c r="H52" s="47" t="s">
        <v>721</v>
      </c>
      <c r="I52" s="47" t="s">
        <v>598</v>
      </c>
      <c r="J52" s="47" t="s">
        <v>492</v>
      </c>
      <c r="K52" s="47" t="s">
        <v>365</v>
      </c>
      <c r="L52" s="47" t="s">
        <v>423</v>
      </c>
      <c r="M52" s="47" t="s">
        <v>371</v>
      </c>
      <c r="N52" s="47" t="s">
        <v>372</v>
      </c>
      <c r="O52" s="47" t="s">
        <v>373</v>
      </c>
      <c r="P52" s="47" t="s">
        <v>374</v>
      </c>
      <c r="Q52" s="47" t="s">
        <v>387</v>
      </c>
      <c r="R52" s="47" t="s">
        <v>424</v>
      </c>
      <c r="S52" s="47" t="s">
        <v>752</v>
      </c>
      <c r="T52" s="47" t="s">
        <v>724</v>
      </c>
      <c r="U52" s="47" t="s">
        <v>379</v>
      </c>
      <c r="V52" s="47" t="s">
        <v>365</v>
      </c>
      <c r="W52" s="47" t="s">
        <v>365</v>
      </c>
      <c r="X52" s="47" t="s">
        <v>365</v>
      </c>
      <c r="Y52" s="47" t="s">
        <v>645</v>
      </c>
      <c r="Z52" s="47" t="s">
        <v>365</v>
      </c>
      <c r="AA52" s="47" t="s">
        <v>365</v>
      </c>
      <c r="AB52" s="47" t="s">
        <v>365</v>
      </c>
      <c r="AC52" s="47" t="s">
        <v>365</v>
      </c>
      <c r="AD52" s="47" t="s">
        <v>365</v>
      </c>
      <c r="AE52" s="47" t="s">
        <v>553</v>
      </c>
      <c r="AF52" s="47" t="s">
        <v>553</v>
      </c>
      <c r="AG52" s="47" t="s">
        <v>462</v>
      </c>
      <c r="AH52" s="47"/>
      <c r="AI52" s="47"/>
      <c r="AJ52" s="47" t="s">
        <v>754</v>
      </c>
      <c r="AK52" s="47" t="s">
        <v>754</v>
      </c>
      <c r="AL52" s="47" t="s">
        <v>387</v>
      </c>
      <c r="AM52" s="47" t="s">
        <v>378</v>
      </c>
      <c r="AN52" s="47" t="s">
        <v>413</v>
      </c>
      <c r="AO52" s="47" t="s">
        <v>725</v>
      </c>
      <c r="AP52" s="47" t="s">
        <v>451</v>
      </c>
      <c r="BF52" s="47" t="s">
        <v>365</v>
      </c>
      <c r="BG52" s="47" t="s">
        <v>579</v>
      </c>
      <c r="BH52" s="47" t="s">
        <v>641</v>
      </c>
      <c r="BI52" s="47" t="s">
        <v>726</v>
      </c>
      <c r="BJ52" s="47" t="s">
        <v>409</v>
      </c>
      <c r="BK52" s="47" t="s">
        <v>522</v>
      </c>
      <c r="BL52" s="47" t="s">
        <v>727</v>
      </c>
      <c r="BM52" s="47" t="s">
        <v>728</v>
      </c>
      <c r="BN52" s="47" t="s">
        <v>398</v>
      </c>
      <c r="BO52" s="47" t="s">
        <v>518</v>
      </c>
      <c r="BP52" s="47" t="s">
        <v>543</v>
      </c>
      <c r="BQ52" s="47" t="s">
        <v>729</v>
      </c>
      <c r="BR52" s="47" t="s">
        <v>501</v>
      </c>
      <c r="BS52" s="47" t="s">
        <v>730</v>
      </c>
      <c r="BT52" s="47" t="s">
        <v>731</v>
      </c>
      <c r="BU52" s="47" t="s">
        <v>732</v>
      </c>
      <c r="BV52" s="47" t="s">
        <v>504</v>
      </c>
      <c r="BW52" s="47" t="s">
        <v>365</v>
      </c>
      <c r="BX52" s="47" t="s">
        <v>365</v>
      </c>
      <c r="BY52" s="47" t="s">
        <v>365</v>
      </c>
      <c r="BZ52" s="47" t="s">
        <v>365</v>
      </c>
      <c r="CA52" s="47" t="s">
        <v>365</v>
      </c>
      <c r="CB52" s="47" t="s">
        <v>476</v>
      </c>
      <c r="CC52" s="47" t="s">
        <v>535</v>
      </c>
      <c r="CD52" s="47" t="s">
        <v>733</v>
      </c>
      <c r="CE52" s="47" t="s">
        <v>734</v>
      </c>
      <c r="CF52" s="47" t="s">
        <v>735</v>
      </c>
      <c r="CG52" s="47" t="s">
        <v>736</v>
      </c>
      <c r="CH52" s="47" t="s">
        <v>737</v>
      </c>
      <c r="CI52" s="47" t="s">
        <v>738</v>
      </c>
      <c r="CJ52" s="47" t="s">
        <v>739</v>
      </c>
      <c r="CK52" s="47" t="s">
        <v>740</v>
      </c>
      <c r="CL52" s="47" t="s">
        <v>741</v>
      </c>
      <c r="CM52" s="47" t="s">
        <v>742</v>
      </c>
      <c r="CN52" s="47" t="s">
        <v>743</v>
      </c>
      <c r="CO52" s="47" t="s">
        <v>744</v>
      </c>
      <c r="CP52" s="47" t="s">
        <v>745</v>
      </c>
      <c r="CQ52" s="47" t="s">
        <v>746</v>
      </c>
      <c r="CR52" s="47" t="s">
        <v>712</v>
      </c>
      <c r="CS52" s="47" t="s">
        <v>365</v>
      </c>
      <c r="CT52" s="47" t="s">
        <v>365</v>
      </c>
      <c r="CU52" s="47" t="s">
        <v>386</v>
      </c>
      <c r="CV52" s="47" t="s">
        <v>753</v>
      </c>
      <c r="CW52" s="47" t="s">
        <v>748</v>
      </c>
      <c r="CX52" s="47" t="s">
        <v>365</v>
      </c>
      <c r="CY52" s="47" t="s">
        <v>430</v>
      </c>
      <c r="CZ52" s="47" t="s">
        <v>749</v>
      </c>
      <c r="DA52" s="47" t="s">
        <v>430</v>
      </c>
      <c r="DG52" s="47" t="s">
        <v>401</v>
      </c>
      <c r="DH52" s="47" t="s">
        <v>1722</v>
      </c>
      <c r="DJ52" s="47" t="s">
        <v>750</v>
      </c>
      <c r="DK52" s="47" t="s">
        <v>751</v>
      </c>
      <c r="DL52" s="47" t="s">
        <v>756</v>
      </c>
      <c r="DM52" s="47" t="s">
        <v>1580</v>
      </c>
    </row>
    <row r="53" spans="1:117">
      <c r="A53" s="47" t="s">
        <v>1966</v>
      </c>
      <c r="B53" s="47" t="s">
        <v>415</v>
      </c>
      <c r="C53" s="47" t="s">
        <v>416</v>
      </c>
      <c r="D53" s="47" t="s">
        <v>1740</v>
      </c>
      <c r="E53" s="47" t="s">
        <v>387</v>
      </c>
      <c r="F53" s="47" t="s">
        <v>365</v>
      </c>
      <c r="G53" s="47" t="s">
        <v>608</v>
      </c>
      <c r="H53" s="47" t="s">
        <v>721</v>
      </c>
      <c r="I53" s="47" t="s">
        <v>598</v>
      </c>
      <c r="J53" s="47" t="s">
        <v>492</v>
      </c>
      <c r="K53" s="47" t="s">
        <v>365</v>
      </c>
      <c r="L53" s="47" t="s">
        <v>423</v>
      </c>
      <c r="M53" s="47" t="s">
        <v>371</v>
      </c>
      <c r="N53" s="47" t="s">
        <v>372</v>
      </c>
      <c r="O53" s="47" t="s">
        <v>373</v>
      </c>
      <c r="P53" s="47" t="s">
        <v>374</v>
      </c>
      <c r="Q53" s="47" t="s">
        <v>754</v>
      </c>
      <c r="R53" s="47" t="s">
        <v>413</v>
      </c>
      <c r="S53" s="47" t="s">
        <v>452</v>
      </c>
      <c r="T53" s="47" t="s">
        <v>724</v>
      </c>
      <c r="U53" s="47" t="s">
        <v>379</v>
      </c>
      <c r="V53" s="47" t="s">
        <v>365</v>
      </c>
      <c r="W53" s="47" t="s">
        <v>365</v>
      </c>
      <c r="X53" s="47" t="s">
        <v>365</v>
      </c>
      <c r="Y53" s="47" t="s">
        <v>645</v>
      </c>
      <c r="Z53" s="47" t="s">
        <v>365</v>
      </c>
      <c r="AA53" s="47" t="s">
        <v>365</v>
      </c>
      <c r="AB53" s="47" t="s">
        <v>365</v>
      </c>
      <c r="AC53" s="47" t="s">
        <v>365</v>
      </c>
      <c r="AD53" s="47" t="s">
        <v>365</v>
      </c>
      <c r="AE53" s="47" t="s">
        <v>553</v>
      </c>
      <c r="AF53" s="47" t="s">
        <v>553</v>
      </c>
      <c r="AG53" s="47" t="s">
        <v>462</v>
      </c>
      <c r="AH53" s="47"/>
      <c r="AI53" s="47"/>
      <c r="AJ53" s="47" t="s">
        <v>754</v>
      </c>
      <c r="AK53" s="47" t="s">
        <v>754</v>
      </c>
      <c r="AL53" s="47" t="s">
        <v>461</v>
      </c>
      <c r="AM53" s="47" t="s">
        <v>378</v>
      </c>
      <c r="AN53" s="47" t="s">
        <v>413</v>
      </c>
      <c r="AO53" s="47" t="s">
        <v>725</v>
      </c>
      <c r="AP53" s="47" t="s">
        <v>451</v>
      </c>
      <c r="BF53" s="47" t="s">
        <v>365</v>
      </c>
      <c r="BG53" s="47" t="s">
        <v>579</v>
      </c>
      <c r="BH53" s="47" t="s">
        <v>641</v>
      </c>
      <c r="BI53" s="47" t="s">
        <v>726</v>
      </c>
      <c r="BJ53" s="47" t="s">
        <v>409</v>
      </c>
      <c r="BK53" s="47" t="s">
        <v>522</v>
      </c>
      <c r="BL53" s="47" t="s">
        <v>727</v>
      </c>
      <c r="BM53" s="47" t="s">
        <v>728</v>
      </c>
      <c r="BN53" s="47" t="s">
        <v>398</v>
      </c>
      <c r="BO53" s="47" t="s">
        <v>518</v>
      </c>
      <c r="BP53" s="47" t="s">
        <v>543</v>
      </c>
      <c r="BQ53" s="47" t="s">
        <v>729</v>
      </c>
      <c r="BR53" s="47" t="s">
        <v>501</v>
      </c>
      <c r="BS53" s="47" t="s">
        <v>730</v>
      </c>
      <c r="BT53" s="47" t="s">
        <v>731</v>
      </c>
      <c r="BU53" s="47" t="s">
        <v>732</v>
      </c>
      <c r="BV53" s="47" t="s">
        <v>504</v>
      </c>
      <c r="BW53" s="47" t="s">
        <v>365</v>
      </c>
      <c r="BX53" s="47" t="s">
        <v>365</v>
      </c>
      <c r="BY53" s="47" t="s">
        <v>365</v>
      </c>
      <c r="BZ53" s="47" t="s">
        <v>365</v>
      </c>
      <c r="CA53" s="47" t="s">
        <v>365</v>
      </c>
      <c r="CB53" s="47" t="s">
        <v>476</v>
      </c>
      <c r="CC53" s="47" t="s">
        <v>535</v>
      </c>
      <c r="CD53" s="47" t="s">
        <v>733</v>
      </c>
      <c r="CE53" s="47" t="s">
        <v>734</v>
      </c>
      <c r="CF53" s="47" t="s">
        <v>735</v>
      </c>
      <c r="CG53" s="47" t="s">
        <v>736</v>
      </c>
      <c r="CH53" s="47" t="s">
        <v>737</v>
      </c>
      <c r="CI53" s="47" t="s">
        <v>738</v>
      </c>
      <c r="CJ53" s="47" t="s">
        <v>739</v>
      </c>
      <c r="CK53" s="47" t="s">
        <v>740</v>
      </c>
      <c r="CL53" s="47" t="s">
        <v>741</v>
      </c>
      <c r="CM53" s="47" t="s">
        <v>742</v>
      </c>
      <c r="CN53" s="47" t="s">
        <v>743</v>
      </c>
      <c r="CO53" s="47" t="s">
        <v>744</v>
      </c>
      <c r="CP53" s="47" t="s">
        <v>745</v>
      </c>
      <c r="CQ53" s="47" t="s">
        <v>746</v>
      </c>
      <c r="CR53" s="47" t="s">
        <v>712</v>
      </c>
      <c r="CS53" s="47" t="s">
        <v>365</v>
      </c>
      <c r="CT53" s="47" t="s">
        <v>365</v>
      </c>
      <c r="CU53" s="47" t="s">
        <v>462</v>
      </c>
      <c r="CV53" s="47" t="s">
        <v>755</v>
      </c>
      <c r="CW53" s="47" t="s">
        <v>748</v>
      </c>
      <c r="CX53" s="47" t="s">
        <v>365</v>
      </c>
      <c r="CY53" s="47" t="s">
        <v>430</v>
      </c>
      <c r="CZ53" s="47" t="s">
        <v>749</v>
      </c>
      <c r="DA53" s="47" t="s">
        <v>430</v>
      </c>
      <c r="DG53" s="47" t="s">
        <v>401</v>
      </c>
      <c r="DH53" s="47" t="s">
        <v>1722</v>
      </c>
      <c r="DJ53" s="47" t="s">
        <v>750</v>
      </c>
      <c r="DK53" s="47" t="s">
        <v>751</v>
      </c>
      <c r="DL53" s="47" t="s">
        <v>756</v>
      </c>
      <c r="DM53" s="47" t="s">
        <v>1581</v>
      </c>
    </row>
    <row r="54" spans="1:117">
      <c r="A54" s="47" t="s">
        <v>1987</v>
      </c>
      <c r="B54" s="47" t="s">
        <v>415</v>
      </c>
      <c r="C54" s="47" t="s">
        <v>416</v>
      </c>
      <c r="D54" s="47" t="s">
        <v>637</v>
      </c>
      <c r="E54" s="47" t="s">
        <v>392</v>
      </c>
      <c r="F54" s="47" t="s">
        <v>365</v>
      </c>
      <c r="G54" s="47" t="s">
        <v>757</v>
      </c>
      <c r="H54" s="47" t="s">
        <v>721</v>
      </c>
      <c r="I54" s="47" t="s">
        <v>758</v>
      </c>
      <c r="J54" s="47" t="s">
        <v>492</v>
      </c>
      <c r="K54" s="47" t="s">
        <v>365</v>
      </c>
      <c r="L54" s="47" t="s">
        <v>423</v>
      </c>
      <c r="M54" s="47" t="s">
        <v>371</v>
      </c>
      <c r="N54" s="47" t="s">
        <v>372</v>
      </c>
      <c r="O54" s="47" t="s">
        <v>373</v>
      </c>
      <c r="P54" s="47" t="s">
        <v>374</v>
      </c>
      <c r="Q54" s="47" t="s">
        <v>380</v>
      </c>
      <c r="R54" s="47" t="s">
        <v>754</v>
      </c>
      <c r="S54" s="47" t="s">
        <v>752</v>
      </c>
      <c r="T54" s="47" t="s">
        <v>386</v>
      </c>
      <c r="U54" s="47" t="s">
        <v>379</v>
      </c>
      <c r="V54" s="47" t="s">
        <v>365</v>
      </c>
      <c r="W54" s="47" t="s">
        <v>365</v>
      </c>
      <c r="X54" s="47" t="s">
        <v>365</v>
      </c>
      <c r="Y54" s="47" t="s">
        <v>759</v>
      </c>
      <c r="Z54" s="47" t="s">
        <v>365</v>
      </c>
      <c r="AA54" s="47" t="s">
        <v>365</v>
      </c>
      <c r="AB54" s="47" t="s">
        <v>365</v>
      </c>
      <c r="AC54" s="47" t="s">
        <v>365</v>
      </c>
      <c r="AD54" s="47" t="s">
        <v>365</v>
      </c>
      <c r="AE54" s="47" t="s">
        <v>568</v>
      </c>
      <c r="AF54" s="47" t="s">
        <v>568</v>
      </c>
      <c r="AG54" s="47" t="s">
        <v>589</v>
      </c>
      <c r="AH54" s="47" t="s">
        <v>430</v>
      </c>
      <c r="AI54" s="47" t="s">
        <v>430</v>
      </c>
      <c r="AJ54" s="47"/>
      <c r="AK54" s="47"/>
      <c r="AL54" s="47" t="s">
        <v>428</v>
      </c>
      <c r="AM54" s="47" t="s">
        <v>386</v>
      </c>
      <c r="AN54" s="47" t="s">
        <v>387</v>
      </c>
      <c r="AO54" s="47" t="s">
        <v>760</v>
      </c>
      <c r="AP54" s="47" t="s">
        <v>430</v>
      </c>
      <c r="BF54" s="47" t="s">
        <v>365</v>
      </c>
      <c r="BG54" s="47" t="s">
        <v>398</v>
      </c>
      <c r="BH54" s="47" t="s">
        <v>548</v>
      </c>
      <c r="BI54" s="47" t="s">
        <v>729</v>
      </c>
      <c r="BJ54" s="47" t="s">
        <v>761</v>
      </c>
      <c r="BK54" s="47" t="s">
        <v>762</v>
      </c>
      <c r="BL54" s="47" t="s">
        <v>731</v>
      </c>
      <c r="BM54" s="47" t="s">
        <v>763</v>
      </c>
      <c r="BN54" s="47" t="s">
        <v>504</v>
      </c>
      <c r="BO54" s="47" t="s">
        <v>764</v>
      </c>
      <c r="BP54" s="47" t="s">
        <v>765</v>
      </c>
      <c r="BQ54" s="47" t="s">
        <v>766</v>
      </c>
      <c r="BR54" s="47" t="s">
        <v>507</v>
      </c>
      <c r="BS54" s="47" t="s">
        <v>767</v>
      </c>
      <c r="BT54" s="47" t="s">
        <v>768</v>
      </c>
      <c r="BU54" s="47" t="s">
        <v>769</v>
      </c>
      <c r="BV54" s="47" t="s">
        <v>365</v>
      </c>
      <c r="BW54" s="47" t="s">
        <v>365</v>
      </c>
      <c r="BX54" s="47" t="s">
        <v>365</v>
      </c>
      <c r="BY54" s="47" t="s">
        <v>365</v>
      </c>
      <c r="BZ54" s="47" t="s">
        <v>365</v>
      </c>
      <c r="CA54" s="47" t="s">
        <v>365</v>
      </c>
      <c r="CB54" s="47" t="s">
        <v>770</v>
      </c>
      <c r="CC54" s="47" t="s">
        <v>771</v>
      </c>
      <c r="CD54" s="47" t="s">
        <v>772</v>
      </c>
      <c r="CE54" s="47" t="s">
        <v>773</v>
      </c>
      <c r="CF54" s="47" t="s">
        <v>774</v>
      </c>
      <c r="CG54" s="47" t="s">
        <v>775</v>
      </c>
      <c r="CH54" s="47" t="s">
        <v>776</v>
      </c>
      <c r="CI54" s="47" t="s">
        <v>777</v>
      </c>
      <c r="CJ54" s="47" t="s">
        <v>778</v>
      </c>
      <c r="CK54" s="47" t="s">
        <v>779</v>
      </c>
      <c r="CL54" s="47" t="s">
        <v>780</v>
      </c>
      <c r="CM54" s="47" t="s">
        <v>781</v>
      </c>
      <c r="CN54" s="47" t="s">
        <v>782</v>
      </c>
      <c r="CO54" s="47" t="s">
        <v>783</v>
      </c>
      <c r="CP54" s="47" t="s">
        <v>784</v>
      </c>
      <c r="CQ54" s="47" t="s">
        <v>712</v>
      </c>
      <c r="CR54" s="47" t="s">
        <v>365</v>
      </c>
      <c r="CS54" s="47" t="s">
        <v>365</v>
      </c>
      <c r="CT54" s="47" t="s">
        <v>365</v>
      </c>
      <c r="CU54" s="47" t="s">
        <v>445</v>
      </c>
      <c r="CV54" s="47" t="s">
        <v>747</v>
      </c>
      <c r="CW54" s="47" t="s">
        <v>748</v>
      </c>
      <c r="CX54" s="47" t="s">
        <v>427</v>
      </c>
      <c r="CY54" s="47" t="s">
        <v>430</v>
      </c>
      <c r="CZ54" s="47" t="s">
        <v>749</v>
      </c>
      <c r="DA54" s="47" t="s">
        <v>430</v>
      </c>
      <c r="DG54" s="47" t="s">
        <v>401</v>
      </c>
      <c r="DH54" s="47" t="s">
        <v>1722</v>
      </c>
      <c r="DJ54" s="47" t="s">
        <v>750</v>
      </c>
      <c r="DK54" s="47" t="s">
        <v>751</v>
      </c>
      <c r="DL54" s="47" t="s">
        <v>484</v>
      </c>
      <c r="DM54" s="47" t="s">
        <v>1582</v>
      </c>
    </row>
    <row r="55" spans="1:117">
      <c r="A55" s="47" t="s">
        <v>2014</v>
      </c>
      <c r="B55" s="47" t="s">
        <v>415</v>
      </c>
      <c r="C55" s="47" t="s">
        <v>416</v>
      </c>
      <c r="D55" s="47" t="s">
        <v>637</v>
      </c>
      <c r="E55" s="47" t="s">
        <v>392</v>
      </c>
      <c r="F55" s="47" t="s">
        <v>365</v>
      </c>
      <c r="G55" s="47" t="s">
        <v>757</v>
      </c>
      <c r="H55" s="47" t="s">
        <v>721</v>
      </c>
      <c r="I55" s="47" t="s">
        <v>758</v>
      </c>
      <c r="J55" s="47" t="s">
        <v>492</v>
      </c>
      <c r="K55" s="47" t="s">
        <v>365</v>
      </c>
      <c r="L55" s="47" t="s">
        <v>423</v>
      </c>
      <c r="M55" s="47" t="s">
        <v>371</v>
      </c>
      <c r="N55" s="47" t="s">
        <v>372</v>
      </c>
      <c r="O55" s="47" t="s">
        <v>373</v>
      </c>
      <c r="P55" s="47" t="s">
        <v>374</v>
      </c>
      <c r="Q55" s="47" t="s">
        <v>785</v>
      </c>
      <c r="R55" s="47" t="s">
        <v>413</v>
      </c>
      <c r="S55" s="47" t="s">
        <v>456</v>
      </c>
      <c r="T55" s="47" t="s">
        <v>386</v>
      </c>
      <c r="U55" s="47" t="s">
        <v>379</v>
      </c>
      <c r="V55" s="47" t="s">
        <v>365</v>
      </c>
      <c r="W55" s="47" t="s">
        <v>365</v>
      </c>
      <c r="X55" s="47" t="s">
        <v>365</v>
      </c>
      <c r="Y55" s="47" t="s">
        <v>759</v>
      </c>
      <c r="Z55" s="47" t="s">
        <v>365</v>
      </c>
      <c r="AA55" s="47" t="s">
        <v>365</v>
      </c>
      <c r="AB55" s="47" t="s">
        <v>365</v>
      </c>
      <c r="AC55" s="47" t="s">
        <v>365</v>
      </c>
      <c r="AD55" s="47" t="s">
        <v>365</v>
      </c>
      <c r="AE55" s="47" t="s">
        <v>568</v>
      </c>
      <c r="AF55" s="47" t="s">
        <v>568</v>
      </c>
      <c r="AG55" s="47" t="s">
        <v>589</v>
      </c>
      <c r="AH55" s="47" t="s">
        <v>430</v>
      </c>
      <c r="AI55" s="47" t="s">
        <v>430</v>
      </c>
      <c r="AJ55" s="47"/>
      <c r="AK55" s="47"/>
      <c r="AL55" s="47" t="s">
        <v>387</v>
      </c>
      <c r="AM55" s="47" t="s">
        <v>386</v>
      </c>
      <c r="AN55" s="47" t="s">
        <v>387</v>
      </c>
      <c r="AO55" s="47" t="s">
        <v>760</v>
      </c>
      <c r="AP55" s="47" t="s">
        <v>430</v>
      </c>
      <c r="BF55" s="47" t="s">
        <v>365</v>
      </c>
      <c r="BG55" s="47" t="s">
        <v>398</v>
      </c>
      <c r="BH55" s="47" t="s">
        <v>548</v>
      </c>
      <c r="BI55" s="47" t="s">
        <v>729</v>
      </c>
      <c r="BJ55" s="47" t="s">
        <v>761</v>
      </c>
      <c r="BK55" s="47" t="s">
        <v>762</v>
      </c>
      <c r="BL55" s="47" t="s">
        <v>731</v>
      </c>
      <c r="BM55" s="47" t="s">
        <v>763</v>
      </c>
      <c r="BN55" s="47" t="s">
        <v>504</v>
      </c>
      <c r="BO55" s="47" t="s">
        <v>764</v>
      </c>
      <c r="BP55" s="47" t="s">
        <v>765</v>
      </c>
      <c r="BQ55" s="47" t="s">
        <v>766</v>
      </c>
      <c r="BR55" s="47" t="s">
        <v>507</v>
      </c>
      <c r="BS55" s="47" t="s">
        <v>767</v>
      </c>
      <c r="BT55" s="47" t="s">
        <v>768</v>
      </c>
      <c r="BU55" s="47" t="s">
        <v>769</v>
      </c>
      <c r="BV55" s="47" t="s">
        <v>365</v>
      </c>
      <c r="BW55" s="47" t="s">
        <v>365</v>
      </c>
      <c r="BX55" s="47" t="s">
        <v>365</v>
      </c>
      <c r="BY55" s="47" t="s">
        <v>365</v>
      </c>
      <c r="BZ55" s="47" t="s">
        <v>365</v>
      </c>
      <c r="CA55" s="47" t="s">
        <v>365</v>
      </c>
      <c r="CB55" s="47" t="s">
        <v>770</v>
      </c>
      <c r="CC55" s="47" t="s">
        <v>771</v>
      </c>
      <c r="CD55" s="47" t="s">
        <v>772</v>
      </c>
      <c r="CE55" s="47" t="s">
        <v>773</v>
      </c>
      <c r="CF55" s="47" t="s">
        <v>774</v>
      </c>
      <c r="CG55" s="47" t="s">
        <v>775</v>
      </c>
      <c r="CH55" s="47" t="s">
        <v>776</v>
      </c>
      <c r="CI55" s="47" t="s">
        <v>777</v>
      </c>
      <c r="CJ55" s="47" t="s">
        <v>778</v>
      </c>
      <c r="CK55" s="47" t="s">
        <v>779</v>
      </c>
      <c r="CL55" s="47" t="s">
        <v>780</v>
      </c>
      <c r="CM55" s="47" t="s">
        <v>781</v>
      </c>
      <c r="CN55" s="47" t="s">
        <v>782</v>
      </c>
      <c r="CO55" s="47" t="s">
        <v>783</v>
      </c>
      <c r="CP55" s="47" t="s">
        <v>784</v>
      </c>
      <c r="CQ55" s="47" t="s">
        <v>712</v>
      </c>
      <c r="CR55" s="47" t="s">
        <v>365</v>
      </c>
      <c r="CS55" s="47" t="s">
        <v>365</v>
      </c>
      <c r="CT55" s="47" t="s">
        <v>365</v>
      </c>
      <c r="CU55" s="47" t="s">
        <v>386</v>
      </c>
      <c r="CV55" s="47" t="s">
        <v>753</v>
      </c>
      <c r="CW55" s="47" t="s">
        <v>748</v>
      </c>
      <c r="CX55" s="47" t="s">
        <v>427</v>
      </c>
      <c r="CY55" s="47" t="s">
        <v>430</v>
      </c>
      <c r="CZ55" s="47" t="s">
        <v>749</v>
      </c>
      <c r="DA55" s="47" t="s">
        <v>430</v>
      </c>
      <c r="DG55" s="47" t="s">
        <v>401</v>
      </c>
      <c r="DH55" s="47" t="s">
        <v>1722</v>
      </c>
      <c r="DJ55" s="47" t="s">
        <v>750</v>
      </c>
      <c r="DK55" s="47" t="s">
        <v>751</v>
      </c>
      <c r="DL55" s="47" t="s">
        <v>484</v>
      </c>
      <c r="DM55" s="47" t="s">
        <v>1582</v>
      </c>
    </row>
    <row r="56" spans="1:117">
      <c r="A56" s="47" t="s">
        <v>1967</v>
      </c>
      <c r="B56" s="47" t="s">
        <v>415</v>
      </c>
      <c r="C56" s="47" t="s">
        <v>416</v>
      </c>
      <c r="D56" s="47" t="s">
        <v>1726</v>
      </c>
      <c r="E56" s="47" t="s">
        <v>392</v>
      </c>
      <c r="F56" s="47" t="s">
        <v>365</v>
      </c>
      <c r="G56" s="47" t="s">
        <v>757</v>
      </c>
      <c r="H56" s="47" t="s">
        <v>721</v>
      </c>
      <c r="I56" s="47" t="s">
        <v>758</v>
      </c>
      <c r="J56" s="47" t="s">
        <v>492</v>
      </c>
      <c r="K56" s="47" t="s">
        <v>365</v>
      </c>
      <c r="L56" s="47" t="s">
        <v>423</v>
      </c>
      <c r="M56" s="47" t="s">
        <v>371</v>
      </c>
      <c r="N56" s="47" t="s">
        <v>372</v>
      </c>
      <c r="O56" s="47" t="s">
        <v>373</v>
      </c>
      <c r="P56" s="47" t="s">
        <v>374</v>
      </c>
      <c r="Q56" s="47" t="s">
        <v>424</v>
      </c>
      <c r="R56" s="47" t="s">
        <v>607</v>
      </c>
      <c r="S56" s="47" t="s">
        <v>453</v>
      </c>
      <c r="T56" s="47" t="s">
        <v>386</v>
      </c>
      <c r="U56" s="47" t="s">
        <v>379</v>
      </c>
      <c r="V56" s="47" t="s">
        <v>365</v>
      </c>
      <c r="W56" s="47" t="s">
        <v>365</v>
      </c>
      <c r="X56" s="47" t="s">
        <v>365</v>
      </c>
      <c r="Y56" s="47" t="s">
        <v>759</v>
      </c>
      <c r="Z56" s="47" t="s">
        <v>365</v>
      </c>
      <c r="AA56" s="47" t="s">
        <v>365</v>
      </c>
      <c r="AB56" s="47" t="s">
        <v>365</v>
      </c>
      <c r="AC56" s="47" t="s">
        <v>365</v>
      </c>
      <c r="AD56" s="47" t="s">
        <v>365</v>
      </c>
      <c r="AE56" s="47" t="s">
        <v>568</v>
      </c>
      <c r="AF56" s="47" t="s">
        <v>568</v>
      </c>
      <c r="AG56" s="47" t="s">
        <v>589</v>
      </c>
      <c r="AH56" s="47" t="s">
        <v>430</v>
      </c>
      <c r="AI56" s="47" t="s">
        <v>430</v>
      </c>
      <c r="AJ56" s="47"/>
      <c r="AK56" s="47"/>
      <c r="AL56" s="47" t="s">
        <v>461</v>
      </c>
      <c r="AM56" s="47" t="s">
        <v>386</v>
      </c>
      <c r="AN56" s="47" t="s">
        <v>387</v>
      </c>
      <c r="AO56" s="47" t="s">
        <v>760</v>
      </c>
      <c r="AP56" s="47" t="s">
        <v>430</v>
      </c>
      <c r="BF56" s="47" t="s">
        <v>365</v>
      </c>
      <c r="BG56" s="47" t="s">
        <v>398</v>
      </c>
      <c r="BH56" s="47" t="s">
        <v>548</v>
      </c>
      <c r="BI56" s="47" t="s">
        <v>729</v>
      </c>
      <c r="BJ56" s="47" t="s">
        <v>761</v>
      </c>
      <c r="BK56" s="47" t="s">
        <v>762</v>
      </c>
      <c r="BL56" s="47" t="s">
        <v>731</v>
      </c>
      <c r="BM56" s="47" t="s">
        <v>763</v>
      </c>
      <c r="BN56" s="47" t="s">
        <v>504</v>
      </c>
      <c r="BO56" s="47" t="s">
        <v>764</v>
      </c>
      <c r="BP56" s="47" t="s">
        <v>765</v>
      </c>
      <c r="BQ56" s="47" t="s">
        <v>766</v>
      </c>
      <c r="BR56" s="47" t="s">
        <v>507</v>
      </c>
      <c r="BS56" s="47" t="s">
        <v>767</v>
      </c>
      <c r="BT56" s="47" t="s">
        <v>768</v>
      </c>
      <c r="BU56" s="47" t="s">
        <v>769</v>
      </c>
      <c r="BV56" s="47" t="s">
        <v>365</v>
      </c>
      <c r="BW56" s="47" t="s">
        <v>365</v>
      </c>
      <c r="BX56" s="47" t="s">
        <v>365</v>
      </c>
      <c r="BY56" s="47" t="s">
        <v>365</v>
      </c>
      <c r="BZ56" s="47" t="s">
        <v>365</v>
      </c>
      <c r="CA56" s="47" t="s">
        <v>365</v>
      </c>
      <c r="CB56" s="47" t="s">
        <v>770</v>
      </c>
      <c r="CC56" s="47" t="s">
        <v>771</v>
      </c>
      <c r="CD56" s="47" t="s">
        <v>772</v>
      </c>
      <c r="CE56" s="47" t="s">
        <v>773</v>
      </c>
      <c r="CF56" s="47" t="s">
        <v>774</v>
      </c>
      <c r="CG56" s="47" t="s">
        <v>775</v>
      </c>
      <c r="CH56" s="47" t="s">
        <v>776</v>
      </c>
      <c r="CI56" s="47" t="s">
        <v>777</v>
      </c>
      <c r="CJ56" s="47" t="s">
        <v>778</v>
      </c>
      <c r="CK56" s="47" t="s">
        <v>779</v>
      </c>
      <c r="CL56" s="47" t="s">
        <v>780</v>
      </c>
      <c r="CM56" s="47" t="s">
        <v>781</v>
      </c>
      <c r="CN56" s="47" t="s">
        <v>782</v>
      </c>
      <c r="CO56" s="47" t="s">
        <v>783</v>
      </c>
      <c r="CP56" s="47" t="s">
        <v>784</v>
      </c>
      <c r="CQ56" s="47" t="s">
        <v>712</v>
      </c>
      <c r="CR56" s="47" t="s">
        <v>365</v>
      </c>
      <c r="CS56" s="47" t="s">
        <v>365</v>
      </c>
      <c r="CT56" s="47" t="s">
        <v>365</v>
      </c>
      <c r="CU56" s="47" t="s">
        <v>462</v>
      </c>
      <c r="CV56" s="47" t="s">
        <v>755</v>
      </c>
      <c r="CW56" s="47" t="s">
        <v>748</v>
      </c>
      <c r="CX56" s="47" t="s">
        <v>427</v>
      </c>
      <c r="CY56" s="47" t="s">
        <v>430</v>
      </c>
      <c r="CZ56" s="47" t="s">
        <v>749</v>
      </c>
      <c r="DA56" s="47" t="s">
        <v>430</v>
      </c>
      <c r="DG56" s="47" t="s">
        <v>401</v>
      </c>
      <c r="DH56" s="47" t="s">
        <v>1722</v>
      </c>
      <c r="DJ56" s="47" t="s">
        <v>750</v>
      </c>
      <c r="DK56" s="47" t="s">
        <v>751</v>
      </c>
      <c r="DL56" s="47" t="s">
        <v>484</v>
      </c>
      <c r="DM56" s="47" t="s">
        <v>1583</v>
      </c>
    </row>
    <row r="57" spans="1:117">
      <c r="A57" s="47" t="s">
        <v>1988</v>
      </c>
      <c r="B57" s="47" t="s">
        <v>415</v>
      </c>
      <c r="C57" s="47" t="s">
        <v>416</v>
      </c>
      <c r="D57" s="47" t="s">
        <v>637</v>
      </c>
      <c r="E57" s="47" t="s">
        <v>786</v>
      </c>
      <c r="F57" s="47" t="s">
        <v>365</v>
      </c>
      <c r="G57" s="47" t="s">
        <v>757</v>
      </c>
      <c r="H57" s="47" t="s">
        <v>721</v>
      </c>
      <c r="I57" s="47" t="s">
        <v>787</v>
      </c>
      <c r="J57" s="47" t="s">
        <v>492</v>
      </c>
      <c r="K57" s="47" t="s">
        <v>365</v>
      </c>
      <c r="L57" s="47" t="s">
        <v>423</v>
      </c>
      <c r="M57" s="47" t="s">
        <v>371</v>
      </c>
      <c r="N57" s="47" t="s">
        <v>372</v>
      </c>
      <c r="O57" s="47" t="s">
        <v>373</v>
      </c>
      <c r="P57" s="47" t="s">
        <v>374</v>
      </c>
      <c r="Q57" s="47" t="s">
        <v>380</v>
      </c>
      <c r="R57" s="47" t="s">
        <v>754</v>
      </c>
      <c r="S57" s="47" t="s">
        <v>752</v>
      </c>
      <c r="T57" s="47" t="s">
        <v>386</v>
      </c>
      <c r="U57" s="47" t="s">
        <v>379</v>
      </c>
      <c r="V57" s="47" t="s">
        <v>365</v>
      </c>
      <c r="W57" s="47" t="s">
        <v>365</v>
      </c>
      <c r="X57" s="47" t="s">
        <v>365</v>
      </c>
      <c r="Y57" s="47" t="s">
        <v>759</v>
      </c>
      <c r="Z57" s="47" t="s">
        <v>365</v>
      </c>
      <c r="AA57" s="47" t="s">
        <v>365</v>
      </c>
      <c r="AB57" s="47" t="s">
        <v>365</v>
      </c>
      <c r="AC57" s="47" t="s">
        <v>365</v>
      </c>
      <c r="AD57" s="47" t="s">
        <v>365</v>
      </c>
      <c r="AE57" s="47" t="s">
        <v>568</v>
      </c>
      <c r="AF57" s="47" t="s">
        <v>568</v>
      </c>
      <c r="AG57" s="47" t="s">
        <v>589</v>
      </c>
      <c r="AH57" s="47" t="s">
        <v>400</v>
      </c>
      <c r="AI57" s="47" t="s">
        <v>400</v>
      </c>
      <c r="AJ57" s="47"/>
      <c r="AK57" s="47"/>
      <c r="AL57" s="47" t="s">
        <v>428</v>
      </c>
      <c r="AM57" s="47" t="s">
        <v>386</v>
      </c>
      <c r="AN57" s="47" t="s">
        <v>387</v>
      </c>
      <c r="AO57" s="47" t="s">
        <v>760</v>
      </c>
      <c r="AP57" s="47" t="s">
        <v>430</v>
      </c>
      <c r="BF57" s="47" t="s">
        <v>365</v>
      </c>
      <c r="BG57" s="47" t="s">
        <v>404</v>
      </c>
      <c r="BH57" s="47" t="s">
        <v>788</v>
      </c>
      <c r="BI57" s="47" t="s">
        <v>498</v>
      </c>
      <c r="BJ57" s="47" t="s">
        <v>398</v>
      </c>
      <c r="BK57" s="47" t="s">
        <v>789</v>
      </c>
      <c r="BL57" s="47" t="s">
        <v>566</v>
      </c>
      <c r="BM57" s="47" t="s">
        <v>495</v>
      </c>
      <c r="BN57" s="47" t="s">
        <v>790</v>
      </c>
      <c r="BO57" s="47" t="s">
        <v>730</v>
      </c>
      <c r="BP57" s="47" t="s">
        <v>791</v>
      </c>
      <c r="BQ57" s="47" t="s">
        <v>503</v>
      </c>
      <c r="BR57" s="47" t="s">
        <v>709</v>
      </c>
      <c r="BS57" s="47" t="s">
        <v>792</v>
      </c>
      <c r="BT57" s="47" t="s">
        <v>793</v>
      </c>
      <c r="BU57" s="47" t="s">
        <v>506</v>
      </c>
      <c r="BV57" s="47" t="s">
        <v>365</v>
      </c>
      <c r="BW57" s="47" t="s">
        <v>365</v>
      </c>
      <c r="BX57" s="47" t="s">
        <v>365</v>
      </c>
      <c r="BY57" s="47" t="s">
        <v>365</v>
      </c>
      <c r="BZ57" s="47" t="s">
        <v>365</v>
      </c>
      <c r="CA57" s="47" t="s">
        <v>365</v>
      </c>
      <c r="CB57" s="47" t="s">
        <v>794</v>
      </c>
      <c r="CC57" s="47" t="s">
        <v>795</v>
      </c>
      <c r="CD57" s="47" t="s">
        <v>796</v>
      </c>
      <c r="CE57" s="47" t="s">
        <v>797</v>
      </c>
      <c r="CF57" s="47" t="s">
        <v>798</v>
      </c>
      <c r="CG57" s="47" t="s">
        <v>799</v>
      </c>
      <c r="CH57" s="47" t="s">
        <v>800</v>
      </c>
      <c r="CI57" s="47" t="s">
        <v>801</v>
      </c>
      <c r="CJ57" s="47" t="s">
        <v>802</v>
      </c>
      <c r="CK57" s="47" t="s">
        <v>803</v>
      </c>
      <c r="CL57" s="47" t="s">
        <v>804</v>
      </c>
      <c r="CM57" s="47" t="s">
        <v>805</v>
      </c>
      <c r="CN57" s="47" t="s">
        <v>806</v>
      </c>
      <c r="CO57" s="47" t="s">
        <v>807</v>
      </c>
      <c r="CP57" s="47" t="s">
        <v>784</v>
      </c>
      <c r="CQ57" s="47" t="s">
        <v>712</v>
      </c>
      <c r="CR57" s="47" t="s">
        <v>365</v>
      </c>
      <c r="CS57" s="47" t="s">
        <v>365</v>
      </c>
      <c r="CT57" s="47" t="s">
        <v>365</v>
      </c>
      <c r="CU57" s="47" t="s">
        <v>445</v>
      </c>
      <c r="CV57" s="47" t="s">
        <v>747</v>
      </c>
      <c r="CW57" s="47" t="s">
        <v>748</v>
      </c>
      <c r="CX57" s="47" t="s">
        <v>427</v>
      </c>
      <c r="CY57" s="47" t="s">
        <v>430</v>
      </c>
      <c r="CZ57" s="47" t="s">
        <v>749</v>
      </c>
      <c r="DA57" s="47" t="s">
        <v>430</v>
      </c>
      <c r="DG57" s="47" t="s">
        <v>401</v>
      </c>
      <c r="DH57" s="47" t="s">
        <v>1722</v>
      </c>
      <c r="DJ57" s="47" t="s">
        <v>750</v>
      </c>
      <c r="DK57" s="47" t="s">
        <v>751</v>
      </c>
      <c r="DL57" s="47" t="s">
        <v>647</v>
      </c>
      <c r="DM57" s="47" t="s">
        <v>1584</v>
      </c>
    </row>
    <row r="58" spans="1:117">
      <c r="A58" s="47" t="s">
        <v>2015</v>
      </c>
      <c r="B58" s="47" t="s">
        <v>415</v>
      </c>
      <c r="C58" s="47" t="s">
        <v>416</v>
      </c>
      <c r="D58" s="47" t="s">
        <v>637</v>
      </c>
      <c r="E58" s="47" t="s">
        <v>786</v>
      </c>
      <c r="F58" s="47" t="s">
        <v>365</v>
      </c>
      <c r="G58" s="47" t="s">
        <v>757</v>
      </c>
      <c r="H58" s="47" t="s">
        <v>721</v>
      </c>
      <c r="I58" s="47" t="s">
        <v>787</v>
      </c>
      <c r="J58" s="47" t="s">
        <v>492</v>
      </c>
      <c r="K58" s="47" t="s">
        <v>365</v>
      </c>
      <c r="L58" s="47" t="s">
        <v>423</v>
      </c>
      <c r="M58" s="47" t="s">
        <v>371</v>
      </c>
      <c r="N58" s="47" t="s">
        <v>372</v>
      </c>
      <c r="O58" s="47" t="s">
        <v>373</v>
      </c>
      <c r="P58" s="47" t="s">
        <v>374</v>
      </c>
      <c r="Q58" s="47" t="s">
        <v>785</v>
      </c>
      <c r="R58" s="47" t="s">
        <v>413</v>
      </c>
      <c r="S58" s="47" t="s">
        <v>456</v>
      </c>
      <c r="T58" s="47" t="s">
        <v>386</v>
      </c>
      <c r="U58" s="47" t="s">
        <v>379</v>
      </c>
      <c r="V58" s="47" t="s">
        <v>365</v>
      </c>
      <c r="W58" s="47" t="s">
        <v>365</v>
      </c>
      <c r="X58" s="47" t="s">
        <v>365</v>
      </c>
      <c r="Y58" s="47" t="s">
        <v>759</v>
      </c>
      <c r="Z58" s="47" t="s">
        <v>365</v>
      </c>
      <c r="AA58" s="47" t="s">
        <v>365</v>
      </c>
      <c r="AB58" s="47" t="s">
        <v>365</v>
      </c>
      <c r="AC58" s="47" t="s">
        <v>365</v>
      </c>
      <c r="AD58" s="47" t="s">
        <v>365</v>
      </c>
      <c r="AE58" s="47" t="s">
        <v>568</v>
      </c>
      <c r="AF58" s="47" t="s">
        <v>568</v>
      </c>
      <c r="AG58" s="47" t="s">
        <v>589</v>
      </c>
      <c r="AH58" s="47" t="s">
        <v>400</v>
      </c>
      <c r="AI58" s="47" t="s">
        <v>400</v>
      </c>
      <c r="AJ58" s="47"/>
      <c r="AK58" s="47"/>
      <c r="AL58" s="47" t="s">
        <v>387</v>
      </c>
      <c r="AM58" s="47" t="s">
        <v>386</v>
      </c>
      <c r="AN58" s="47" t="s">
        <v>387</v>
      </c>
      <c r="AO58" s="47" t="s">
        <v>760</v>
      </c>
      <c r="AP58" s="47" t="s">
        <v>430</v>
      </c>
      <c r="BF58" s="47" t="s">
        <v>365</v>
      </c>
      <c r="BG58" s="47" t="s">
        <v>404</v>
      </c>
      <c r="BH58" s="47" t="s">
        <v>788</v>
      </c>
      <c r="BI58" s="47" t="s">
        <v>498</v>
      </c>
      <c r="BJ58" s="47" t="s">
        <v>398</v>
      </c>
      <c r="BK58" s="47" t="s">
        <v>789</v>
      </c>
      <c r="BL58" s="47" t="s">
        <v>566</v>
      </c>
      <c r="BM58" s="47" t="s">
        <v>495</v>
      </c>
      <c r="BN58" s="47" t="s">
        <v>790</v>
      </c>
      <c r="BO58" s="47" t="s">
        <v>730</v>
      </c>
      <c r="BP58" s="47" t="s">
        <v>791</v>
      </c>
      <c r="BQ58" s="47" t="s">
        <v>503</v>
      </c>
      <c r="BR58" s="47" t="s">
        <v>709</v>
      </c>
      <c r="BS58" s="47" t="s">
        <v>792</v>
      </c>
      <c r="BT58" s="47" t="s">
        <v>793</v>
      </c>
      <c r="BU58" s="47" t="s">
        <v>506</v>
      </c>
      <c r="BV58" s="47" t="s">
        <v>365</v>
      </c>
      <c r="BW58" s="47" t="s">
        <v>365</v>
      </c>
      <c r="BX58" s="47" t="s">
        <v>365</v>
      </c>
      <c r="BY58" s="47" t="s">
        <v>365</v>
      </c>
      <c r="BZ58" s="47" t="s">
        <v>365</v>
      </c>
      <c r="CA58" s="47" t="s">
        <v>365</v>
      </c>
      <c r="CB58" s="47" t="s">
        <v>794</v>
      </c>
      <c r="CC58" s="47" t="s">
        <v>795</v>
      </c>
      <c r="CD58" s="47" t="s">
        <v>796</v>
      </c>
      <c r="CE58" s="47" t="s">
        <v>797</v>
      </c>
      <c r="CF58" s="47" t="s">
        <v>798</v>
      </c>
      <c r="CG58" s="47" t="s">
        <v>799</v>
      </c>
      <c r="CH58" s="47" t="s">
        <v>800</v>
      </c>
      <c r="CI58" s="47" t="s">
        <v>801</v>
      </c>
      <c r="CJ58" s="47" t="s">
        <v>802</v>
      </c>
      <c r="CK58" s="47" t="s">
        <v>803</v>
      </c>
      <c r="CL58" s="47" t="s">
        <v>804</v>
      </c>
      <c r="CM58" s="47" t="s">
        <v>805</v>
      </c>
      <c r="CN58" s="47" t="s">
        <v>806</v>
      </c>
      <c r="CO58" s="47" t="s">
        <v>807</v>
      </c>
      <c r="CP58" s="47" t="s">
        <v>784</v>
      </c>
      <c r="CQ58" s="47" t="s">
        <v>712</v>
      </c>
      <c r="CR58" s="47" t="s">
        <v>365</v>
      </c>
      <c r="CS58" s="47" t="s">
        <v>365</v>
      </c>
      <c r="CT58" s="47" t="s">
        <v>365</v>
      </c>
      <c r="CU58" s="47" t="s">
        <v>386</v>
      </c>
      <c r="CV58" s="47" t="s">
        <v>753</v>
      </c>
      <c r="CW58" s="47" t="s">
        <v>748</v>
      </c>
      <c r="CX58" s="47" t="s">
        <v>427</v>
      </c>
      <c r="CY58" s="47" t="s">
        <v>430</v>
      </c>
      <c r="CZ58" s="47" t="s">
        <v>749</v>
      </c>
      <c r="DA58" s="47" t="s">
        <v>430</v>
      </c>
      <c r="DG58" s="47" t="s">
        <v>401</v>
      </c>
      <c r="DH58" s="47" t="s">
        <v>1722</v>
      </c>
      <c r="DJ58" s="47" t="s">
        <v>750</v>
      </c>
      <c r="DK58" s="47" t="s">
        <v>751</v>
      </c>
      <c r="DL58" s="47" t="s">
        <v>647</v>
      </c>
      <c r="DM58" s="47" t="s">
        <v>1584</v>
      </c>
    </row>
    <row r="59" spans="1:117">
      <c r="A59" s="47" t="s">
        <v>1968</v>
      </c>
      <c r="B59" s="47" t="s">
        <v>415</v>
      </c>
      <c r="C59" s="47" t="s">
        <v>416</v>
      </c>
      <c r="D59" s="47" t="s">
        <v>426</v>
      </c>
      <c r="E59" s="47" t="s">
        <v>786</v>
      </c>
      <c r="F59" s="47" t="s">
        <v>365</v>
      </c>
      <c r="G59" s="47" t="s">
        <v>757</v>
      </c>
      <c r="H59" s="47" t="s">
        <v>721</v>
      </c>
      <c r="I59" s="47" t="s">
        <v>787</v>
      </c>
      <c r="J59" s="47" t="s">
        <v>492</v>
      </c>
      <c r="K59" s="47" t="s">
        <v>365</v>
      </c>
      <c r="L59" s="47" t="s">
        <v>423</v>
      </c>
      <c r="M59" s="47" t="s">
        <v>371</v>
      </c>
      <c r="N59" s="47" t="s">
        <v>372</v>
      </c>
      <c r="O59" s="47" t="s">
        <v>373</v>
      </c>
      <c r="P59" s="47" t="s">
        <v>374</v>
      </c>
      <c r="Q59" s="47" t="s">
        <v>424</v>
      </c>
      <c r="R59" s="47" t="s">
        <v>607</v>
      </c>
      <c r="S59" s="47" t="s">
        <v>453</v>
      </c>
      <c r="T59" s="47" t="s">
        <v>386</v>
      </c>
      <c r="U59" s="47" t="s">
        <v>379</v>
      </c>
      <c r="V59" s="47" t="s">
        <v>365</v>
      </c>
      <c r="W59" s="47" t="s">
        <v>365</v>
      </c>
      <c r="X59" s="47" t="s">
        <v>365</v>
      </c>
      <c r="Y59" s="47" t="s">
        <v>759</v>
      </c>
      <c r="Z59" s="47" t="s">
        <v>365</v>
      </c>
      <c r="AA59" s="47" t="s">
        <v>365</v>
      </c>
      <c r="AB59" s="47" t="s">
        <v>365</v>
      </c>
      <c r="AC59" s="47" t="s">
        <v>365</v>
      </c>
      <c r="AD59" s="47" t="s">
        <v>365</v>
      </c>
      <c r="AE59" s="47" t="s">
        <v>568</v>
      </c>
      <c r="AF59" s="47" t="s">
        <v>568</v>
      </c>
      <c r="AG59" s="47" t="s">
        <v>589</v>
      </c>
      <c r="AH59" s="47" t="s">
        <v>400</v>
      </c>
      <c r="AI59" s="47" t="s">
        <v>400</v>
      </c>
      <c r="AJ59" s="47"/>
      <c r="AK59" s="47"/>
      <c r="AL59" s="47" t="s">
        <v>461</v>
      </c>
      <c r="AM59" s="47" t="s">
        <v>386</v>
      </c>
      <c r="AN59" s="47" t="s">
        <v>387</v>
      </c>
      <c r="AO59" s="47" t="s">
        <v>760</v>
      </c>
      <c r="AP59" s="47" t="s">
        <v>430</v>
      </c>
      <c r="BF59" s="47" t="s">
        <v>365</v>
      </c>
      <c r="BG59" s="47" t="s">
        <v>404</v>
      </c>
      <c r="BH59" s="47" t="s">
        <v>788</v>
      </c>
      <c r="BI59" s="47" t="s">
        <v>498</v>
      </c>
      <c r="BJ59" s="47" t="s">
        <v>398</v>
      </c>
      <c r="BK59" s="47" t="s">
        <v>789</v>
      </c>
      <c r="BL59" s="47" t="s">
        <v>566</v>
      </c>
      <c r="BM59" s="47" t="s">
        <v>495</v>
      </c>
      <c r="BN59" s="47" t="s">
        <v>790</v>
      </c>
      <c r="BO59" s="47" t="s">
        <v>730</v>
      </c>
      <c r="BP59" s="47" t="s">
        <v>791</v>
      </c>
      <c r="BQ59" s="47" t="s">
        <v>503</v>
      </c>
      <c r="BR59" s="47" t="s">
        <v>709</v>
      </c>
      <c r="BS59" s="47" t="s">
        <v>792</v>
      </c>
      <c r="BT59" s="47" t="s">
        <v>793</v>
      </c>
      <c r="BU59" s="47" t="s">
        <v>506</v>
      </c>
      <c r="BV59" s="47" t="s">
        <v>365</v>
      </c>
      <c r="BW59" s="47" t="s">
        <v>365</v>
      </c>
      <c r="BX59" s="47" t="s">
        <v>365</v>
      </c>
      <c r="BY59" s="47" t="s">
        <v>365</v>
      </c>
      <c r="BZ59" s="47" t="s">
        <v>365</v>
      </c>
      <c r="CA59" s="47" t="s">
        <v>365</v>
      </c>
      <c r="CB59" s="47" t="s">
        <v>794</v>
      </c>
      <c r="CC59" s="47" t="s">
        <v>795</v>
      </c>
      <c r="CD59" s="47" t="s">
        <v>796</v>
      </c>
      <c r="CE59" s="47" t="s">
        <v>797</v>
      </c>
      <c r="CF59" s="47" t="s">
        <v>798</v>
      </c>
      <c r="CG59" s="47" t="s">
        <v>799</v>
      </c>
      <c r="CH59" s="47" t="s">
        <v>800</v>
      </c>
      <c r="CI59" s="47" t="s">
        <v>801</v>
      </c>
      <c r="CJ59" s="47" t="s">
        <v>802</v>
      </c>
      <c r="CK59" s="47" t="s">
        <v>803</v>
      </c>
      <c r="CL59" s="47" t="s">
        <v>804</v>
      </c>
      <c r="CM59" s="47" t="s">
        <v>805</v>
      </c>
      <c r="CN59" s="47" t="s">
        <v>806</v>
      </c>
      <c r="CO59" s="47" t="s">
        <v>807</v>
      </c>
      <c r="CP59" s="47" t="s">
        <v>784</v>
      </c>
      <c r="CQ59" s="47" t="s">
        <v>712</v>
      </c>
      <c r="CR59" s="47" t="s">
        <v>365</v>
      </c>
      <c r="CS59" s="47" t="s">
        <v>365</v>
      </c>
      <c r="CT59" s="47" t="s">
        <v>365</v>
      </c>
      <c r="CU59" s="47" t="s">
        <v>462</v>
      </c>
      <c r="CV59" s="47" t="s">
        <v>755</v>
      </c>
      <c r="CW59" s="47" t="s">
        <v>748</v>
      </c>
      <c r="CX59" s="47" t="s">
        <v>427</v>
      </c>
      <c r="CY59" s="47" t="s">
        <v>430</v>
      </c>
      <c r="CZ59" s="47" t="s">
        <v>749</v>
      </c>
      <c r="DA59" s="47" t="s">
        <v>430</v>
      </c>
      <c r="DG59" s="47" t="s">
        <v>401</v>
      </c>
      <c r="DH59" s="47" t="s">
        <v>1722</v>
      </c>
      <c r="DJ59" s="47" t="s">
        <v>750</v>
      </c>
      <c r="DK59" s="47" t="s">
        <v>751</v>
      </c>
      <c r="DL59" s="47" t="s">
        <v>647</v>
      </c>
      <c r="DM59" s="47" t="s">
        <v>1583</v>
      </c>
    </row>
    <row r="60" spans="1:117">
      <c r="A60" s="47" t="s">
        <v>1989</v>
      </c>
      <c r="B60" s="47" t="s">
        <v>415</v>
      </c>
      <c r="C60" s="47" t="s">
        <v>416</v>
      </c>
      <c r="D60" s="47" t="s">
        <v>1741</v>
      </c>
      <c r="E60" s="47" t="s">
        <v>786</v>
      </c>
      <c r="F60" s="47" t="s">
        <v>365</v>
      </c>
      <c r="G60" s="47" t="s">
        <v>757</v>
      </c>
      <c r="H60" s="47" t="s">
        <v>721</v>
      </c>
      <c r="I60" s="47" t="s">
        <v>579</v>
      </c>
      <c r="J60" s="47" t="s">
        <v>492</v>
      </c>
      <c r="K60" s="47" t="s">
        <v>365</v>
      </c>
      <c r="L60" s="47" t="s">
        <v>423</v>
      </c>
      <c r="M60" s="47" t="s">
        <v>371</v>
      </c>
      <c r="N60" s="47" t="s">
        <v>372</v>
      </c>
      <c r="O60" s="47" t="s">
        <v>373</v>
      </c>
      <c r="P60" s="47" t="s">
        <v>374</v>
      </c>
      <c r="Q60" s="47" t="s">
        <v>380</v>
      </c>
      <c r="R60" s="47" t="s">
        <v>754</v>
      </c>
      <c r="S60" s="47" t="s">
        <v>752</v>
      </c>
      <c r="T60" s="47" t="s">
        <v>386</v>
      </c>
      <c r="U60" s="47" t="s">
        <v>379</v>
      </c>
      <c r="V60" s="47" t="s">
        <v>365</v>
      </c>
      <c r="W60" s="47" t="s">
        <v>365</v>
      </c>
      <c r="X60" s="47" t="s">
        <v>365</v>
      </c>
      <c r="Y60" s="47" t="s">
        <v>759</v>
      </c>
      <c r="Z60" s="47" t="s">
        <v>365</v>
      </c>
      <c r="AA60" s="47" t="s">
        <v>365</v>
      </c>
      <c r="AB60" s="47" t="s">
        <v>365</v>
      </c>
      <c r="AC60" s="47" t="s">
        <v>365</v>
      </c>
      <c r="AD60" s="47" t="s">
        <v>365</v>
      </c>
      <c r="AE60" s="47" t="s">
        <v>568</v>
      </c>
      <c r="AF60" s="47" t="s">
        <v>568</v>
      </c>
      <c r="AG60" s="47" t="s">
        <v>589</v>
      </c>
      <c r="AH60" s="47"/>
      <c r="AI60" s="47"/>
      <c r="AJ60" s="47" t="s">
        <v>413</v>
      </c>
      <c r="AK60" s="47" t="s">
        <v>413</v>
      </c>
      <c r="AL60" s="47" t="s">
        <v>428</v>
      </c>
      <c r="AM60" s="47" t="s">
        <v>386</v>
      </c>
      <c r="AN60" s="47" t="s">
        <v>413</v>
      </c>
      <c r="AO60" s="47" t="s">
        <v>760</v>
      </c>
      <c r="AP60" s="47" t="s">
        <v>430</v>
      </c>
      <c r="BF60" s="47" t="s">
        <v>365</v>
      </c>
      <c r="BG60" s="47" t="s">
        <v>404</v>
      </c>
      <c r="BH60" s="47" t="s">
        <v>788</v>
      </c>
      <c r="BI60" s="47" t="s">
        <v>498</v>
      </c>
      <c r="BJ60" s="47" t="s">
        <v>398</v>
      </c>
      <c r="BK60" s="47" t="s">
        <v>789</v>
      </c>
      <c r="BL60" s="47" t="s">
        <v>566</v>
      </c>
      <c r="BM60" s="47" t="s">
        <v>495</v>
      </c>
      <c r="BN60" s="47" t="s">
        <v>790</v>
      </c>
      <c r="BO60" s="47" t="s">
        <v>730</v>
      </c>
      <c r="BP60" s="47" t="s">
        <v>791</v>
      </c>
      <c r="BQ60" s="47" t="s">
        <v>503</v>
      </c>
      <c r="BR60" s="47" t="s">
        <v>709</v>
      </c>
      <c r="BS60" s="47" t="s">
        <v>792</v>
      </c>
      <c r="BT60" s="47" t="s">
        <v>793</v>
      </c>
      <c r="BU60" s="47" t="s">
        <v>506</v>
      </c>
      <c r="BV60" s="47" t="s">
        <v>365</v>
      </c>
      <c r="BW60" s="47" t="s">
        <v>365</v>
      </c>
      <c r="BX60" s="47" t="s">
        <v>365</v>
      </c>
      <c r="BY60" s="47" t="s">
        <v>365</v>
      </c>
      <c r="BZ60" s="47" t="s">
        <v>365</v>
      </c>
      <c r="CA60" s="47" t="s">
        <v>365</v>
      </c>
      <c r="CB60" s="47" t="s">
        <v>794</v>
      </c>
      <c r="CC60" s="47" t="s">
        <v>795</v>
      </c>
      <c r="CD60" s="47" t="s">
        <v>796</v>
      </c>
      <c r="CE60" s="47" t="s">
        <v>797</v>
      </c>
      <c r="CF60" s="47" t="s">
        <v>798</v>
      </c>
      <c r="CG60" s="47" t="s">
        <v>799</v>
      </c>
      <c r="CH60" s="47" t="s">
        <v>800</v>
      </c>
      <c r="CI60" s="47" t="s">
        <v>801</v>
      </c>
      <c r="CJ60" s="47" t="s">
        <v>802</v>
      </c>
      <c r="CK60" s="47" t="s">
        <v>803</v>
      </c>
      <c r="CL60" s="47" t="s">
        <v>804</v>
      </c>
      <c r="CM60" s="47" t="s">
        <v>805</v>
      </c>
      <c r="CN60" s="47" t="s">
        <v>806</v>
      </c>
      <c r="CO60" s="47" t="s">
        <v>807</v>
      </c>
      <c r="CP60" s="47" t="s">
        <v>784</v>
      </c>
      <c r="CQ60" s="47" t="s">
        <v>712</v>
      </c>
      <c r="CR60" s="47" t="s">
        <v>365</v>
      </c>
      <c r="CS60" s="47" t="s">
        <v>365</v>
      </c>
      <c r="CT60" s="47" t="s">
        <v>365</v>
      </c>
      <c r="CU60" s="47" t="s">
        <v>445</v>
      </c>
      <c r="CV60" s="47" t="s">
        <v>747</v>
      </c>
      <c r="CW60" s="47" t="s">
        <v>748</v>
      </c>
      <c r="CX60" s="47" t="s">
        <v>427</v>
      </c>
      <c r="CY60" s="47" t="s">
        <v>430</v>
      </c>
      <c r="CZ60" s="47" t="s">
        <v>749</v>
      </c>
      <c r="DA60" s="47" t="s">
        <v>430</v>
      </c>
      <c r="DG60" s="47" t="s">
        <v>401</v>
      </c>
      <c r="DH60" s="47" t="s">
        <v>1722</v>
      </c>
      <c r="DJ60" s="47" t="s">
        <v>750</v>
      </c>
      <c r="DK60" s="47" t="s">
        <v>751</v>
      </c>
      <c r="DL60" s="47" t="s">
        <v>808</v>
      </c>
      <c r="DM60" s="47" t="s">
        <v>1584</v>
      </c>
    </row>
    <row r="61" spans="1:117">
      <c r="A61" s="47" t="s">
        <v>2016</v>
      </c>
      <c r="B61" s="47" t="s">
        <v>415</v>
      </c>
      <c r="C61" s="47" t="s">
        <v>416</v>
      </c>
      <c r="D61" s="47" t="s">
        <v>1741</v>
      </c>
      <c r="E61" s="47" t="s">
        <v>786</v>
      </c>
      <c r="F61" s="47" t="s">
        <v>365</v>
      </c>
      <c r="G61" s="47" t="s">
        <v>757</v>
      </c>
      <c r="H61" s="47" t="s">
        <v>721</v>
      </c>
      <c r="I61" s="47" t="s">
        <v>579</v>
      </c>
      <c r="J61" s="47" t="s">
        <v>492</v>
      </c>
      <c r="K61" s="47" t="s">
        <v>365</v>
      </c>
      <c r="L61" s="47" t="s">
        <v>423</v>
      </c>
      <c r="M61" s="47" t="s">
        <v>371</v>
      </c>
      <c r="N61" s="47" t="s">
        <v>372</v>
      </c>
      <c r="O61" s="47" t="s">
        <v>373</v>
      </c>
      <c r="P61" s="47" t="s">
        <v>374</v>
      </c>
      <c r="Q61" s="47" t="s">
        <v>785</v>
      </c>
      <c r="R61" s="47" t="s">
        <v>413</v>
      </c>
      <c r="S61" s="47" t="s">
        <v>456</v>
      </c>
      <c r="T61" s="47" t="s">
        <v>386</v>
      </c>
      <c r="U61" s="47" t="s">
        <v>379</v>
      </c>
      <c r="V61" s="47" t="s">
        <v>365</v>
      </c>
      <c r="W61" s="47" t="s">
        <v>365</v>
      </c>
      <c r="X61" s="47" t="s">
        <v>365</v>
      </c>
      <c r="Y61" s="47" t="s">
        <v>759</v>
      </c>
      <c r="Z61" s="47" t="s">
        <v>365</v>
      </c>
      <c r="AA61" s="47" t="s">
        <v>365</v>
      </c>
      <c r="AB61" s="47" t="s">
        <v>365</v>
      </c>
      <c r="AC61" s="47" t="s">
        <v>365</v>
      </c>
      <c r="AD61" s="47" t="s">
        <v>365</v>
      </c>
      <c r="AE61" s="47" t="s">
        <v>568</v>
      </c>
      <c r="AF61" s="47" t="s">
        <v>568</v>
      </c>
      <c r="AG61" s="47" t="s">
        <v>589</v>
      </c>
      <c r="AH61" s="47"/>
      <c r="AI61" s="47"/>
      <c r="AJ61" s="47" t="s">
        <v>413</v>
      </c>
      <c r="AK61" s="47" t="s">
        <v>413</v>
      </c>
      <c r="AL61" s="47" t="s">
        <v>387</v>
      </c>
      <c r="AM61" s="47" t="s">
        <v>386</v>
      </c>
      <c r="AN61" s="47" t="s">
        <v>413</v>
      </c>
      <c r="AO61" s="47" t="s">
        <v>760</v>
      </c>
      <c r="AP61" s="47" t="s">
        <v>430</v>
      </c>
      <c r="BF61" s="47" t="s">
        <v>365</v>
      </c>
      <c r="BG61" s="47" t="s">
        <v>404</v>
      </c>
      <c r="BH61" s="47" t="s">
        <v>788</v>
      </c>
      <c r="BI61" s="47" t="s">
        <v>498</v>
      </c>
      <c r="BJ61" s="47" t="s">
        <v>398</v>
      </c>
      <c r="BK61" s="47" t="s">
        <v>789</v>
      </c>
      <c r="BL61" s="47" t="s">
        <v>566</v>
      </c>
      <c r="BM61" s="47" t="s">
        <v>495</v>
      </c>
      <c r="BN61" s="47" t="s">
        <v>790</v>
      </c>
      <c r="BO61" s="47" t="s">
        <v>730</v>
      </c>
      <c r="BP61" s="47" t="s">
        <v>791</v>
      </c>
      <c r="BQ61" s="47" t="s">
        <v>503</v>
      </c>
      <c r="BR61" s="47" t="s">
        <v>709</v>
      </c>
      <c r="BS61" s="47" t="s">
        <v>792</v>
      </c>
      <c r="BT61" s="47" t="s">
        <v>793</v>
      </c>
      <c r="BU61" s="47" t="s">
        <v>506</v>
      </c>
      <c r="BV61" s="47" t="s">
        <v>365</v>
      </c>
      <c r="BW61" s="47" t="s">
        <v>365</v>
      </c>
      <c r="BX61" s="47" t="s">
        <v>365</v>
      </c>
      <c r="BY61" s="47" t="s">
        <v>365</v>
      </c>
      <c r="BZ61" s="47" t="s">
        <v>365</v>
      </c>
      <c r="CA61" s="47" t="s">
        <v>365</v>
      </c>
      <c r="CB61" s="47" t="s">
        <v>794</v>
      </c>
      <c r="CC61" s="47" t="s">
        <v>795</v>
      </c>
      <c r="CD61" s="47" t="s">
        <v>796</v>
      </c>
      <c r="CE61" s="47" t="s">
        <v>797</v>
      </c>
      <c r="CF61" s="47" t="s">
        <v>798</v>
      </c>
      <c r="CG61" s="47" t="s">
        <v>799</v>
      </c>
      <c r="CH61" s="47" t="s">
        <v>800</v>
      </c>
      <c r="CI61" s="47" t="s">
        <v>801</v>
      </c>
      <c r="CJ61" s="47" t="s">
        <v>802</v>
      </c>
      <c r="CK61" s="47" t="s">
        <v>803</v>
      </c>
      <c r="CL61" s="47" t="s">
        <v>804</v>
      </c>
      <c r="CM61" s="47" t="s">
        <v>805</v>
      </c>
      <c r="CN61" s="47" t="s">
        <v>806</v>
      </c>
      <c r="CO61" s="47" t="s">
        <v>807</v>
      </c>
      <c r="CP61" s="47" t="s">
        <v>784</v>
      </c>
      <c r="CQ61" s="47" t="s">
        <v>712</v>
      </c>
      <c r="CR61" s="47" t="s">
        <v>365</v>
      </c>
      <c r="CS61" s="47" t="s">
        <v>365</v>
      </c>
      <c r="CT61" s="47" t="s">
        <v>365</v>
      </c>
      <c r="CU61" s="47" t="s">
        <v>386</v>
      </c>
      <c r="CV61" s="47" t="s">
        <v>753</v>
      </c>
      <c r="CW61" s="47" t="s">
        <v>748</v>
      </c>
      <c r="CX61" s="47" t="s">
        <v>427</v>
      </c>
      <c r="CY61" s="47" t="s">
        <v>430</v>
      </c>
      <c r="CZ61" s="47" t="s">
        <v>749</v>
      </c>
      <c r="DA61" s="47" t="s">
        <v>430</v>
      </c>
      <c r="DG61" s="47" t="s">
        <v>401</v>
      </c>
      <c r="DH61" s="47" t="s">
        <v>1722</v>
      </c>
      <c r="DJ61" s="47" t="s">
        <v>750</v>
      </c>
      <c r="DK61" s="47" t="s">
        <v>751</v>
      </c>
      <c r="DL61" s="47" t="s">
        <v>808</v>
      </c>
      <c r="DM61" s="47" t="s">
        <v>1584</v>
      </c>
    </row>
    <row r="62" spans="1:117">
      <c r="A62" s="47" t="s">
        <v>1969</v>
      </c>
      <c r="B62" s="47" t="s">
        <v>415</v>
      </c>
      <c r="C62" s="47" t="s">
        <v>416</v>
      </c>
      <c r="D62" s="47" t="s">
        <v>1724</v>
      </c>
      <c r="E62" s="47" t="s">
        <v>786</v>
      </c>
      <c r="F62" s="47" t="s">
        <v>365</v>
      </c>
      <c r="G62" s="47" t="s">
        <v>757</v>
      </c>
      <c r="H62" s="47" t="s">
        <v>721</v>
      </c>
      <c r="I62" s="47" t="s">
        <v>579</v>
      </c>
      <c r="J62" s="47" t="s">
        <v>492</v>
      </c>
      <c r="K62" s="47" t="s">
        <v>365</v>
      </c>
      <c r="L62" s="47" t="s">
        <v>423</v>
      </c>
      <c r="M62" s="47" t="s">
        <v>371</v>
      </c>
      <c r="N62" s="47" t="s">
        <v>372</v>
      </c>
      <c r="O62" s="47" t="s">
        <v>373</v>
      </c>
      <c r="P62" s="47" t="s">
        <v>374</v>
      </c>
      <c r="Q62" s="47" t="s">
        <v>424</v>
      </c>
      <c r="R62" s="47" t="s">
        <v>607</v>
      </c>
      <c r="S62" s="47" t="s">
        <v>453</v>
      </c>
      <c r="T62" s="47" t="s">
        <v>386</v>
      </c>
      <c r="U62" s="47" t="s">
        <v>379</v>
      </c>
      <c r="V62" s="47" t="s">
        <v>365</v>
      </c>
      <c r="W62" s="47" t="s">
        <v>365</v>
      </c>
      <c r="X62" s="47" t="s">
        <v>365</v>
      </c>
      <c r="Y62" s="47" t="s">
        <v>759</v>
      </c>
      <c r="Z62" s="47" t="s">
        <v>365</v>
      </c>
      <c r="AA62" s="47" t="s">
        <v>365</v>
      </c>
      <c r="AB62" s="47" t="s">
        <v>365</v>
      </c>
      <c r="AC62" s="47" t="s">
        <v>365</v>
      </c>
      <c r="AD62" s="47" t="s">
        <v>365</v>
      </c>
      <c r="AE62" s="47" t="s">
        <v>568</v>
      </c>
      <c r="AF62" s="47" t="s">
        <v>568</v>
      </c>
      <c r="AG62" s="47" t="s">
        <v>589</v>
      </c>
      <c r="AH62" s="47"/>
      <c r="AI62" s="47"/>
      <c r="AJ62" s="47" t="s">
        <v>413</v>
      </c>
      <c r="AK62" s="47" t="s">
        <v>413</v>
      </c>
      <c r="AL62" s="47" t="s">
        <v>461</v>
      </c>
      <c r="AM62" s="47" t="s">
        <v>386</v>
      </c>
      <c r="AN62" s="47" t="s">
        <v>413</v>
      </c>
      <c r="AO62" s="47" t="s">
        <v>760</v>
      </c>
      <c r="AP62" s="47" t="s">
        <v>430</v>
      </c>
      <c r="BF62" s="47" t="s">
        <v>365</v>
      </c>
      <c r="BG62" s="47" t="s">
        <v>404</v>
      </c>
      <c r="BH62" s="47" t="s">
        <v>788</v>
      </c>
      <c r="BI62" s="47" t="s">
        <v>498</v>
      </c>
      <c r="BJ62" s="47" t="s">
        <v>398</v>
      </c>
      <c r="BK62" s="47" t="s">
        <v>789</v>
      </c>
      <c r="BL62" s="47" t="s">
        <v>566</v>
      </c>
      <c r="BM62" s="47" t="s">
        <v>495</v>
      </c>
      <c r="BN62" s="47" t="s">
        <v>790</v>
      </c>
      <c r="BO62" s="47" t="s">
        <v>730</v>
      </c>
      <c r="BP62" s="47" t="s">
        <v>791</v>
      </c>
      <c r="BQ62" s="47" t="s">
        <v>503</v>
      </c>
      <c r="BR62" s="47" t="s">
        <v>709</v>
      </c>
      <c r="BS62" s="47" t="s">
        <v>792</v>
      </c>
      <c r="BT62" s="47" t="s">
        <v>793</v>
      </c>
      <c r="BU62" s="47" t="s">
        <v>506</v>
      </c>
      <c r="BV62" s="47" t="s">
        <v>365</v>
      </c>
      <c r="BW62" s="47" t="s">
        <v>365</v>
      </c>
      <c r="BX62" s="47" t="s">
        <v>365</v>
      </c>
      <c r="BY62" s="47" t="s">
        <v>365</v>
      </c>
      <c r="BZ62" s="47" t="s">
        <v>365</v>
      </c>
      <c r="CA62" s="47" t="s">
        <v>365</v>
      </c>
      <c r="CB62" s="47" t="s">
        <v>794</v>
      </c>
      <c r="CC62" s="47" t="s">
        <v>795</v>
      </c>
      <c r="CD62" s="47" t="s">
        <v>796</v>
      </c>
      <c r="CE62" s="47" t="s">
        <v>797</v>
      </c>
      <c r="CF62" s="47" t="s">
        <v>798</v>
      </c>
      <c r="CG62" s="47" t="s">
        <v>799</v>
      </c>
      <c r="CH62" s="47" t="s">
        <v>800</v>
      </c>
      <c r="CI62" s="47" t="s">
        <v>801</v>
      </c>
      <c r="CJ62" s="47" t="s">
        <v>802</v>
      </c>
      <c r="CK62" s="47" t="s">
        <v>803</v>
      </c>
      <c r="CL62" s="47" t="s">
        <v>804</v>
      </c>
      <c r="CM62" s="47" t="s">
        <v>805</v>
      </c>
      <c r="CN62" s="47" t="s">
        <v>806</v>
      </c>
      <c r="CO62" s="47" t="s">
        <v>807</v>
      </c>
      <c r="CP62" s="47" t="s">
        <v>784</v>
      </c>
      <c r="CQ62" s="47" t="s">
        <v>712</v>
      </c>
      <c r="CR62" s="47" t="s">
        <v>365</v>
      </c>
      <c r="CS62" s="47" t="s">
        <v>365</v>
      </c>
      <c r="CT62" s="47" t="s">
        <v>365</v>
      </c>
      <c r="CU62" s="47" t="s">
        <v>462</v>
      </c>
      <c r="CV62" s="47" t="s">
        <v>755</v>
      </c>
      <c r="CW62" s="47" t="s">
        <v>748</v>
      </c>
      <c r="CX62" s="47" t="s">
        <v>427</v>
      </c>
      <c r="CY62" s="47" t="s">
        <v>430</v>
      </c>
      <c r="CZ62" s="47" t="s">
        <v>749</v>
      </c>
      <c r="DA62" s="47" t="s">
        <v>430</v>
      </c>
      <c r="DG62" s="47" t="s">
        <v>401</v>
      </c>
      <c r="DH62" s="47" t="s">
        <v>1722</v>
      </c>
      <c r="DJ62" s="47" t="s">
        <v>750</v>
      </c>
      <c r="DK62" s="47" t="s">
        <v>751</v>
      </c>
      <c r="DL62" s="47" t="s">
        <v>808</v>
      </c>
      <c r="DM62" s="47" t="s">
        <v>1583</v>
      </c>
    </row>
    <row r="63" spans="1:117">
      <c r="A63" s="47" t="s">
        <v>1990</v>
      </c>
      <c r="B63" s="47" t="s">
        <v>415</v>
      </c>
      <c r="C63" s="47" t="s">
        <v>416</v>
      </c>
      <c r="D63" s="47" t="s">
        <v>1742</v>
      </c>
      <c r="E63" s="47" t="s">
        <v>424</v>
      </c>
      <c r="F63" s="47" t="s">
        <v>365</v>
      </c>
      <c r="G63" s="47" t="s">
        <v>679</v>
      </c>
      <c r="H63" s="47" t="s">
        <v>723</v>
      </c>
      <c r="I63" s="47" t="s">
        <v>589</v>
      </c>
      <c r="J63" s="47" t="s">
        <v>809</v>
      </c>
      <c r="K63" s="47" t="s">
        <v>365</v>
      </c>
      <c r="L63" s="47" t="s">
        <v>370</v>
      </c>
      <c r="M63" s="47" t="s">
        <v>371</v>
      </c>
      <c r="N63" s="47" t="s">
        <v>372</v>
      </c>
      <c r="O63" s="47" t="s">
        <v>373</v>
      </c>
      <c r="P63" s="47" t="s">
        <v>374</v>
      </c>
      <c r="Q63" s="47" t="s">
        <v>627</v>
      </c>
      <c r="R63" s="47" t="s">
        <v>785</v>
      </c>
      <c r="S63" s="47" t="s">
        <v>606</v>
      </c>
      <c r="T63" s="47" t="s">
        <v>810</v>
      </c>
      <c r="U63" s="47" t="s">
        <v>379</v>
      </c>
      <c r="V63" s="47" t="s">
        <v>365</v>
      </c>
      <c r="W63" s="47" t="s">
        <v>365</v>
      </c>
      <c r="X63" s="47" t="s">
        <v>365</v>
      </c>
      <c r="Y63" s="47" t="s">
        <v>554</v>
      </c>
      <c r="Z63" s="47" t="s">
        <v>365</v>
      </c>
      <c r="AA63" s="47" t="s">
        <v>365</v>
      </c>
      <c r="AB63" s="47" t="s">
        <v>365</v>
      </c>
      <c r="AC63" s="47" t="s">
        <v>365</v>
      </c>
      <c r="AD63" s="47" t="s">
        <v>365</v>
      </c>
      <c r="AE63" s="47" t="s">
        <v>650</v>
      </c>
      <c r="AF63" s="47" t="s">
        <v>650</v>
      </c>
      <c r="AG63" s="47" t="s">
        <v>372</v>
      </c>
      <c r="AH63" s="47" t="s">
        <v>700</v>
      </c>
      <c r="AI63" s="47" t="s">
        <v>700</v>
      </c>
      <c r="AJ63" s="47"/>
      <c r="AK63" s="47"/>
      <c r="AL63" s="47" t="s">
        <v>428</v>
      </c>
      <c r="AM63" s="47" t="s">
        <v>386</v>
      </c>
      <c r="AN63" s="47" t="s">
        <v>387</v>
      </c>
      <c r="AO63" s="47" t="s">
        <v>811</v>
      </c>
      <c r="AP63" s="47" t="s">
        <v>427</v>
      </c>
      <c r="BF63" s="47" t="s">
        <v>365</v>
      </c>
      <c r="BG63" s="47" t="s">
        <v>449</v>
      </c>
      <c r="BH63" s="47" t="s">
        <v>812</v>
      </c>
      <c r="BI63" s="47" t="s">
        <v>756</v>
      </c>
      <c r="BJ63" s="47" t="s">
        <v>813</v>
      </c>
      <c r="BK63" s="47" t="s">
        <v>814</v>
      </c>
      <c r="BL63" s="47" t="s">
        <v>467</v>
      </c>
      <c r="BM63" s="47" t="s">
        <v>815</v>
      </c>
      <c r="BN63" s="47" t="s">
        <v>816</v>
      </c>
      <c r="BO63" s="47" t="s">
        <v>817</v>
      </c>
      <c r="BP63" s="47" t="s">
        <v>818</v>
      </c>
      <c r="BQ63" s="47" t="s">
        <v>819</v>
      </c>
      <c r="BR63" s="47" t="s">
        <v>820</v>
      </c>
      <c r="BS63" s="47" t="s">
        <v>821</v>
      </c>
      <c r="BT63" s="47" t="s">
        <v>822</v>
      </c>
      <c r="BU63" s="47" t="s">
        <v>365</v>
      </c>
      <c r="BV63" s="47" t="s">
        <v>365</v>
      </c>
      <c r="BW63" s="47" t="s">
        <v>365</v>
      </c>
      <c r="BX63" s="47" t="s">
        <v>365</v>
      </c>
      <c r="BY63" s="47" t="s">
        <v>365</v>
      </c>
      <c r="BZ63" s="47" t="s">
        <v>365</v>
      </c>
      <c r="CA63" s="47" t="s">
        <v>365</v>
      </c>
      <c r="CB63" s="47" t="s">
        <v>823</v>
      </c>
      <c r="CC63" s="47" t="s">
        <v>824</v>
      </c>
      <c r="CD63" s="47" t="s">
        <v>825</v>
      </c>
      <c r="CE63" s="47" t="s">
        <v>826</v>
      </c>
      <c r="CF63" s="47" t="s">
        <v>827</v>
      </c>
      <c r="CG63" s="47" t="s">
        <v>828</v>
      </c>
      <c r="CH63" s="47" t="s">
        <v>829</v>
      </c>
      <c r="CI63" s="47" t="s">
        <v>830</v>
      </c>
      <c r="CJ63" s="47" t="s">
        <v>831</v>
      </c>
      <c r="CK63" s="47" t="s">
        <v>832</v>
      </c>
      <c r="CL63" s="47" t="s">
        <v>833</v>
      </c>
      <c r="CM63" s="47" t="s">
        <v>834</v>
      </c>
      <c r="CN63" s="47" t="s">
        <v>835</v>
      </c>
      <c r="CO63" s="47" t="s">
        <v>836</v>
      </c>
      <c r="CP63" s="47" t="s">
        <v>712</v>
      </c>
      <c r="CQ63" s="47" t="s">
        <v>365</v>
      </c>
      <c r="CR63" s="47" t="s">
        <v>365</v>
      </c>
      <c r="CS63" s="47" t="s">
        <v>365</v>
      </c>
      <c r="CT63" s="47" t="s">
        <v>365</v>
      </c>
      <c r="CU63" s="47" t="s">
        <v>445</v>
      </c>
      <c r="CV63" s="47" t="s">
        <v>446</v>
      </c>
      <c r="CW63" s="47" t="s">
        <v>837</v>
      </c>
      <c r="CX63" s="47" t="s">
        <v>365</v>
      </c>
      <c r="CY63" s="47" t="s">
        <v>518</v>
      </c>
      <c r="CZ63" s="47" t="s">
        <v>838</v>
      </c>
      <c r="DA63" s="47" t="s">
        <v>518</v>
      </c>
      <c r="DG63" s="47" t="s">
        <v>401</v>
      </c>
      <c r="DH63" s="47" t="s">
        <v>1722</v>
      </c>
      <c r="DJ63" s="47" t="s">
        <v>660</v>
      </c>
      <c r="DK63" s="47" t="s">
        <v>450</v>
      </c>
      <c r="DL63" s="47" t="s">
        <v>663</v>
      </c>
      <c r="DM63" s="47" t="s">
        <v>1586</v>
      </c>
    </row>
    <row r="64" spans="1:117">
      <c r="A64" s="47" t="s">
        <v>2001</v>
      </c>
      <c r="B64" s="47" t="s">
        <v>415</v>
      </c>
      <c r="C64" s="47" t="s">
        <v>416</v>
      </c>
      <c r="D64" s="47" t="s">
        <v>1742</v>
      </c>
      <c r="E64" s="47" t="s">
        <v>424</v>
      </c>
      <c r="F64" s="47" t="s">
        <v>365</v>
      </c>
      <c r="G64" s="47" t="s">
        <v>679</v>
      </c>
      <c r="H64" s="47" t="s">
        <v>723</v>
      </c>
      <c r="I64" s="47" t="s">
        <v>589</v>
      </c>
      <c r="J64" s="47" t="s">
        <v>809</v>
      </c>
      <c r="K64" s="47" t="s">
        <v>365</v>
      </c>
      <c r="L64" s="47" t="s">
        <v>370</v>
      </c>
      <c r="M64" s="47" t="s">
        <v>371</v>
      </c>
      <c r="N64" s="47" t="s">
        <v>372</v>
      </c>
      <c r="O64" s="47" t="s">
        <v>373</v>
      </c>
      <c r="P64" s="47" t="s">
        <v>374</v>
      </c>
      <c r="Q64" s="47" t="s">
        <v>723</v>
      </c>
      <c r="R64" s="47" t="s">
        <v>680</v>
      </c>
      <c r="S64" s="47" t="s">
        <v>752</v>
      </c>
      <c r="T64" s="47" t="s">
        <v>810</v>
      </c>
      <c r="U64" s="47" t="s">
        <v>379</v>
      </c>
      <c r="V64" s="47" t="s">
        <v>365</v>
      </c>
      <c r="W64" s="47" t="s">
        <v>365</v>
      </c>
      <c r="X64" s="47" t="s">
        <v>365</v>
      </c>
      <c r="Y64" s="47" t="s">
        <v>554</v>
      </c>
      <c r="Z64" s="47" t="s">
        <v>365</v>
      </c>
      <c r="AA64" s="47" t="s">
        <v>365</v>
      </c>
      <c r="AB64" s="47" t="s">
        <v>365</v>
      </c>
      <c r="AC64" s="47" t="s">
        <v>365</v>
      </c>
      <c r="AD64" s="47" t="s">
        <v>365</v>
      </c>
      <c r="AE64" s="47" t="s">
        <v>650</v>
      </c>
      <c r="AF64" s="47" t="s">
        <v>650</v>
      </c>
      <c r="AG64" s="47" t="s">
        <v>372</v>
      </c>
      <c r="AH64" s="47" t="s">
        <v>700</v>
      </c>
      <c r="AI64" s="47" t="s">
        <v>700</v>
      </c>
      <c r="AJ64" s="47"/>
      <c r="AK64" s="47"/>
      <c r="AL64" s="47" t="s">
        <v>391</v>
      </c>
      <c r="AM64" s="47" t="s">
        <v>386</v>
      </c>
      <c r="AN64" s="47" t="s">
        <v>387</v>
      </c>
      <c r="AO64" s="47" t="s">
        <v>811</v>
      </c>
      <c r="AP64" s="47" t="s">
        <v>427</v>
      </c>
      <c r="BF64" s="47" t="s">
        <v>365</v>
      </c>
      <c r="BG64" s="47" t="s">
        <v>449</v>
      </c>
      <c r="BH64" s="47" t="s">
        <v>812</v>
      </c>
      <c r="BI64" s="47" t="s">
        <v>756</v>
      </c>
      <c r="BJ64" s="47" t="s">
        <v>813</v>
      </c>
      <c r="BK64" s="47" t="s">
        <v>814</v>
      </c>
      <c r="BL64" s="47" t="s">
        <v>467</v>
      </c>
      <c r="BM64" s="47" t="s">
        <v>815</v>
      </c>
      <c r="BN64" s="47" t="s">
        <v>816</v>
      </c>
      <c r="BO64" s="47" t="s">
        <v>817</v>
      </c>
      <c r="BP64" s="47" t="s">
        <v>818</v>
      </c>
      <c r="BQ64" s="47" t="s">
        <v>819</v>
      </c>
      <c r="BR64" s="47" t="s">
        <v>820</v>
      </c>
      <c r="BS64" s="47" t="s">
        <v>821</v>
      </c>
      <c r="BT64" s="47" t="s">
        <v>822</v>
      </c>
      <c r="BU64" s="47" t="s">
        <v>365</v>
      </c>
      <c r="BV64" s="47" t="s">
        <v>365</v>
      </c>
      <c r="BW64" s="47" t="s">
        <v>365</v>
      </c>
      <c r="BX64" s="47" t="s">
        <v>365</v>
      </c>
      <c r="BY64" s="47" t="s">
        <v>365</v>
      </c>
      <c r="BZ64" s="47" t="s">
        <v>365</v>
      </c>
      <c r="CA64" s="47" t="s">
        <v>365</v>
      </c>
      <c r="CB64" s="47" t="s">
        <v>823</v>
      </c>
      <c r="CC64" s="47" t="s">
        <v>824</v>
      </c>
      <c r="CD64" s="47" t="s">
        <v>825</v>
      </c>
      <c r="CE64" s="47" t="s">
        <v>826</v>
      </c>
      <c r="CF64" s="47" t="s">
        <v>827</v>
      </c>
      <c r="CG64" s="47" t="s">
        <v>828</v>
      </c>
      <c r="CH64" s="47" t="s">
        <v>829</v>
      </c>
      <c r="CI64" s="47" t="s">
        <v>830</v>
      </c>
      <c r="CJ64" s="47" t="s">
        <v>831</v>
      </c>
      <c r="CK64" s="47" t="s">
        <v>832</v>
      </c>
      <c r="CL64" s="47" t="s">
        <v>833</v>
      </c>
      <c r="CM64" s="47" t="s">
        <v>834</v>
      </c>
      <c r="CN64" s="47" t="s">
        <v>835</v>
      </c>
      <c r="CO64" s="47" t="s">
        <v>836</v>
      </c>
      <c r="CP64" s="47" t="s">
        <v>712</v>
      </c>
      <c r="CQ64" s="47" t="s">
        <v>365</v>
      </c>
      <c r="CR64" s="47" t="s">
        <v>365</v>
      </c>
      <c r="CS64" s="47" t="s">
        <v>365</v>
      </c>
      <c r="CT64" s="47" t="s">
        <v>365</v>
      </c>
      <c r="CU64" s="47" t="s">
        <v>378</v>
      </c>
      <c r="CV64" s="47" t="s">
        <v>454</v>
      </c>
      <c r="CW64" s="47" t="s">
        <v>837</v>
      </c>
      <c r="CX64" s="47" t="s">
        <v>365</v>
      </c>
      <c r="CY64" s="47" t="s">
        <v>518</v>
      </c>
      <c r="CZ64" s="47" t="s">
        <v>838</v>
      </c>
      <c r="DA64" s="47" t="s">
        <v>518</v>
      </c>
      <c r="DG64" s="47" t="s">
        <v>401</v>
      </c>
      <c r="DH64" s="47" t="s">
        <v>1722</v>
      </c>
      <c r="DJ64" s="47" t="s">
        <v>660</v>
      </c>
      <c r="DK64" s="47" t="s">
        <v>450</v>
      </c>
      <c r="DL64" s="47" t="s">
        <v>663</v>
      </c>
      <c r="DM64" s="47" t="s">
        <v>1586</v>
      </c>
    </row>
    <row r="65" spans="1:117">
      <c r="A65" s="47" t="s">
        <v>2017</v>
      </c>
      <c r="B65" s="47" t="s">
        <v>415</v>
      </c>
      <c r="C65" s="47" t="s">
        <v>416</v>
      </c>
      <c r="D65" s="47" t="s">
        <v>1742</v>
      </c>
      <c r="E65" s="47" t="s">
        <v>424</v>
      </c>
      <c r="F65" s="47" t="s">
        <v>365</v>
      </c>
      <c r="G65" s="47" t="s">
        <v>679</v>
      </c>
      <c r="H65" s="47" t="s">
        <v>723</v>
      </c>
      <c r="I65" s="47" t="s">
        <v>589</v>
      </c>
      <c r="J65" s="47" t="s">
        <v>809</v>
      </c>
      <c r="K65" s="47" t="s">
        <v>365</v>
      </c>
      <c r="L65" s="47" t="s">
        <v>370</v>
      </c>
      <c r="M65" s="47" t="s">
        <v>371</v>
      </c>
      <c r="N65" s="47" t="s">
        <v>372</v>
      </c>
      <c r="O65" s="47" t="s">
        <v>373</v>
      </c>
      <c r="P65" s="47" t="s">
        <v>374</v>
      </c>
      <c r="Q65" s="47" t="s">
        <v>785</v>
      </c>
      <c r="R65" s="47" t="s">
        <v>752</v>
      </c>
      <c r="S65" s="47" t="s">
        <v>413</v>
      </c>
      <c r="T65" s="47" t="s">
        <v>810</v>
      </c>
      <c r="U65" s="47" t="s">
        <v>379</v>
      </c>
      <c r="V65" s="47" t="s">
        <v>365</v>
      </c>
      <c r="W65" s="47" t="s">
        <v>365</v>
      </c>
      <c r="X65" s="47" t="s">
        <v>365</v>
      </c>
      <c r="Y65" s="47" t="s">
        <v>554</v>
      </c>
      <c r="Z65" s="47" t="s">
        <v>365</v>
      </c>
      <c r="AA65" s="47" t="s">
        <v>365</v>
      </c>
      <c r="AB65" s="47" t="s">
        <v>365</v>
      </c>
      <c r="AC65" s="47" t="s">
        <v>365</v>
      </c>
      <c r="AD65" s="47" t="s">
        <v>365</v>
      </c>
      <c r="AE65" s="47" t="s">
        <v>650</v>
      </c>
      <c r="AF65" s="47" t="s">
        <v>650</v>
      </c>
      <c r="AG65" s="47" t="s">
        <v>372</v>
      </c>
      <c r="AH65" s="47" t="s">
        <v>700</v>
      </c>
      <c r="AI65" s="47" t="s">
        <v>700</v>
      </c>
      <c r="AJ65" s="47"/>
      <c r="AK65" s="47"/>
      <c r="AL65" s="47" t="s">
        <v>387</v>
      </c>
      <c r="AM65" s="47" t="s">
        <v>386</v>
      </c>
      <c r="AN65" s="47" t="s">
        <v>387</v>
      </c>
      <c r="AO65" s="47" t="s">
        <v>811</v>
      </c>
      <c r="AP65" s="47" t="s">
        <v>427</v>
      </c>
      <c r="BF65" s="47" t="s">
        <v>365</v>
      </c>
      <c r="BG65" s="47" t="s">
        <v>449</v>
      </c>
      <c r="BH65" s="47" t="s">
        <v>812</v>
      </c>
      <c r="BI65" s="47" t="s">
        <v>756</v>
      </c>
      <c r="BJ65" s="47" t="s">
        <v>813</v>
      </c>
      <c r="BK65" s="47" t="s">
        <v>814</v>
      </c>
      <c r="BL65" s="47" t="s">
        <v>467</v>
      </c>
      <c r="BM65" s="47" t="s">
        <v>815</v>
      </c>
      <c r="BN65" s="47" t="s">
        <v>816</v>
      </c>
      <c r="BO65" s="47" t="s">
        <v>817</v>
      </c>
      <c r="BP65" s="47" t="s">
        <v>818</v>
      </c>
      <c r="BQ65" s="47" t="s">
        <v>819</v>
      </c>
      <c r="BR65" s="47" t="s">
        <v>820</v>
      </c>
      <c r="BS65" s="47" t="s">
        <v>821</v>
      </c>
      <c r="BT65" s="47" t="s">
        <v>822</v>
      </c>
      <c r="BU65" s="47" t="s">
        <v>365</v>
      </c>
      <c r="BV65" s="47" t="s">
        <v>365</v>
      </c>
      <c r="BW65" s="47" t="s">
        <v>365</v>
      </c>
      <c r="BX65" s="47" t="s">
        <v>365</v>
      </c>
      <c r="BY65" s="47" t="s">
        <v>365</v>
      </c>
      <c r="BZ65" s="47" t="s">
        <v>365</v>
      </c>
      <c r="CA65" s="47" t="s">
        <v>365</v>
      </c>
      <c r="CB65" s="47" t="s">
        <v>823</v>
      </c>
      <c r="CC65" s="47" t="s">
        <v>824</v>
      </c>
      <c r="CD65" s="47" t="s">
        <v>825</v>
      </c>
      <c r="CE65" s="47" t="s">
        <v>826</v>
      </c>
      <c r="CF65" s="47" t="s">
        <v>827</v>
      </c>
      <c r="CG65" s="47" t="s">
        <v>828</v>
      </c>
      <c r="CH65" s="47" t="s">
        <v>829</v>
      </c>
      <c r="CI65" s="47" t="s">
        <v>830</v>
      </c>
      <c r="CJ65" s="47" t="s">
        <v>831</v>
      </c>
      <c r="CK65" s="47" t="s">
        <v>832</v>
      </c>
      <c r="CL65" s="47" t="s">
        <v>833</v>
      </c>
      <c r="CM65" s="47" t="s">
        <v>834</v>
      </c>
      <c r="CN65" s="47" t="s">
        <v>835</v>
      </c>
      <c r="CO65" s="47" t="s">
        <v>836</v>
      </c>
      <c r="CP65" s="47" t="s">
        <v>712</v>
      </c>
      <c r="CQ65" s="47" t="s">
        <v>365</v>
      </c>
      <c r="CR65" s="47" t="s">
        <v>365</v>
      </c>
      <c r="CS65" s="47" t="s">
        <v>365</v>
      </c>
      <c r="CT65" s="47" t="s">
        <v>365</v>
      </c>
      <c r="CU65" s="47" t="s">
        <v>386</v>
      </c>
      <c r="CV65" s="47" t="s">
        <v>457</v>
      </c>
      <c r="CW65" s="47" t="s">
        <v>837</v>
      </c>
      <c r="CX65" s="47" t="s">
        <v>365</v>
      </c>
      <c r="CY65" s="47" t="s">
        <v>518</v>
      </c>
      <c r="CZ65" s="47" t="s">
        <v>838</v>
      </c>
      <c r="DA65" s="47" t="s">
        <v>518</v>
      </c>
      <c r="DG65" s="47" t="s">
        <v>401</v>
      </c>
      <c r="DH65" s="47" t="s">
        <v>1722</v>
      </c>
      <c r="DJ65" s="47" t="s">
        <v>660</v>
      </c>
      <c r="DK65" s="47" t="s">
        <v>450</v>
      </c>
      <c r="DL65" s="47" t="s">
        <v>663</v>
      </c>
      <c r="DM65" s="47" t="s">
        <v>1586</v>
      </c>
    </row>
    <row r="66" spans="1:117">
      <c r="A66" s="47" t="s">
        <v>1970</v>
      </c>
      <c r="B66" s="47" t="s">
        <v>415</v>
      </c>
      <c r="C66" s="47" t="s">
        <v>416</v>
      </c>
      <c r="D66" s="47" t="s">
        <v>426</v>
      </c>
      <c r="E66" s="47" t="s">
        <v>424</v>
      </c>
      <c r="F66" s="47" t="s">
        <v>365</v>
      </c>
      <c r="G66" s="47" t="s">
        <v>679</v>
      </c>
      <c r="H66" s="47" t="s">
        <v>723</v>
      </c>
      <c r="I66" s="47" t="s">
        <v>589</v>
      </c>
      <c r="J66" s="47" t="s">
        <v>809</v>
      </c>
      <c r="K66" s="47" t="s">
        <v>365</v>
      </c>
      <c r="L66" s="47" t="s">
        <v>370</v>
      </c>
      <c r="M66" s="47" t="s">
        <v>371</v>
      </c>
      <c r="N66" s="47" t="s">
        <v>372</v>
      </c>
      <c r="O66" s="47" t="s">
        <v>373</v>
      </c>
      <c r="P66" s="47" t="s">
        <v>374</v>
      </c>
      <c r="Q66" s="47" t="s">
        <v>413</v>
      </c>
      <c r="R66" s="47" t="s">
        <v>607</v>
      </c>
      <c r="S66" s="47" t="s">
        <v>839</v>
      </c>
      <c r="T66" s="47" t="s">
        <v>810</v>
      </c>
      <c r="U66" s="47" t="s">
        <v>379</v>
      </c>
      <c r="V66" s="47" t="s">
        <v>365</v>
      </c>
      <c r="W66" s="47" t="s">
        <v>365</v>
      </c>
      <c r="X66" s="47" t="s">
        <v>365</v>
      </c>
      <c r="Y66" s="47" t="s">
        <v>554</v>
      </c>
      <c r="Z66" s="47" t="s">
        <v>365</v>
      </c>
      <c r="AA66" s="47" t="s">
        <v>365</v>
      </c>
      <c r="AB66" s="47" t="s">
        <v>365</v>
      </c>
      <c r="AC66" s="47" t="s">
        <v>365</v>
      </c>
      <c r="AD66" s="47" t="s">
        <v>365</v>
      </c>
      <c r="AE66" s="47" t="s">
        <v>650</v>
      </c>
      <c r="AF66" s="47" t="s">
        <v>650</v>
      </c>
      <c r="AG66" s="47" t="s">
        <v>372</v>
      </c>
      <c r="AH66" s="47" t="s">
        <v>700</v>
      </c>
      <c r="AI66" s="47" t="s">
        <v>700</v>
      </c>
      <c r="AJ66" s="47"/>
      <c r="AK66" s="47"/>
      <c r="AL66" s="47" t="s">
        <v>461</v>
      </c>
      <c r="AM66" s="47" t="s">
        <v>386</v>
      </c>
      <c r="AN66" s="47" t="s">
        <v>387</v>
      </c>
      <c r="AO66" s="47" t="s">
        <v>811</v>
      </c>
      <c r="AP66" s="47" t="s">
        <v>427</v>
      </c>
      <c r="BF66" s="47" t="s">
        <v>365</v>
      </c>
      <c r="BG66" s="47" t="s">
        <v>449</v>
      </c>
      <c r="BH66" s="47" t="s">
        <v>812</v>
      </c>
      <c r="BI66" s="47" t="s">
        <v>756</v>
      </c>
      <c r="BJ66" s="47" t="s">
        <v>813</v>
      </c>
      <c r="BK66" s="47" t="s">
        <v>814</v>
      </c>
      <c r="BL66" s="47" t="s">
        <v>467</v>
      </c>
      <c r="BM66" s="47" t="s">
        <v>815</v>
      </c>
      <c r="BN66" s="47" t="s">
        <v>816</v>
      </c>
      <c r="BO66" s="47" t="s">
        <v>817</v>
      </c>
      <c r="BP66" s="47" t="s">
        <v>818</v>
      </c>
      <c r="BQ66" s="47" t="s">
        <v>819</v>
      </c>
      <c r="BR66" s="47" t="s">
        <v>820</v>
      </c>
      <c r="BS66" s="47" t="s">
        <v>821</v>
      </c>
      <c r="BT66" s="47" t="s">
        <v>1585</v>
      </c>
      <c r="BU66" s="47" t="s">
        <v>365</v>
      </c>
      <c r="BV66" s="47" t="s">
        <v>365</v>
      </c>
      <c r="BW66" s="47" t="s">
        <v>365</v>
      </c>
      <c r="BX66" s="47" t="s">
        <v>365</v>
      </c>
      <c r="BY66" s="47" t="s">
        <v>365</v>
      </c>
      <c r="BZ66" s="47" t="s">
        <v>365</v>
      </c>
      <c r="CA66" s="47" t="s">
        <v>365</v>
      </c>
      <c r="CB66" s="47" t="s">
        <v>823</v>
      </c>
      <c r="CC66" s="47" t="s">
        <v>824</v>
      </c>
      <c r="CD66" s="47" t="s">
        <v>825</v>
      </c>
      <c r="CE66" s="47" t="s">
        <v>826</v>
      </c>
      <c r="CF66" s="47" t="s">
        <v>827</v>
      </c>
      <c r="CG66" s="47" t="s">
        <v>828</v>
      </c>
      <c r="CH66" s="47" t="s">
        <v>829</v>
      </c>
      <c r="CI66" s="47" t="s">
        <v>830</v>
      </c>
      <c r="CJ66" s="47" t="s">
        <v>831</v>
      </c>
      <c r="CK66" s="47" t="s">
        <v>832</v>
      </c>
      <c r="CL66" s="47" t="s">
        <v>833</v>
      </c>
      <c r="CM66" s="47" t="s">
        <v>834</v>
      </c>
      <c r="CN66" s="47" t="s">
        <v>835</v>
      </c>
      <c r="CO66" s="47" t="s">
        <v>836</v>
      </c>
      <c r="CP66" s="47" t="s">
        <v>712</v>
      </c>
      <c r="CQ66" s="47" t="s">
        <v>365</v>
      </c>
      <c r="CR66" s="47" t="s">
        <v>365</v>
      </c>
      <c r="CS66" s="47" t="s">
        <v>365</v>
      </c>
      <c r="CT66" s="47" t="s">
        <v>365</v>
      </c>
      <c r="CU66" s="47" t="s">
        <v>462</v>
      </c>
      <c r="CV66" s="47" t="s">
        <v>463</v>
      </c>
      <c r="CW66" s="47" t="s">
        <v>837</v>
      </c>
      <c r="CX66" s="47" t="s">
        <v>365</v>
      </c>
      <c r="CY66" s="47" t="s">
        <v>518</v>
      </c>
      <c r="CZ66" s="47" t="s">
        <v>838</v>
      </c>
      <c r="DA66" s="47" t="s">
        <v>518</v>
      </c>
      <c r="DG66" s="47" t="s">
        <v>401</v>
      </c>
      <c r="DH66" s="47" t="s">
        <v>1722</v>
      </c>
      <c r="DJ66" s="47" t="s">
        <v>660</v>
      </c>
      <c r="DK66" s="47" t="s">
        <v>450</v>
      </c>
      <c r="DL66" s="47" t="s">
        <v>663</v>
      </c>
      <c r="DM66" s="47" t="s">
        <v>1587</v>
      </c>
    </row>
    <row r="67" spans="1:117">
      <c r="A67" s="47" t="s">
        <v>1991</v>
      </c>
      <c r="B67" s="47" t="s">
        <v>415</v>
      </c>
      <c r="C67" s="47" t="s">
        <v>416</v>
      </c>
      <c r="D67" s="47" t="s">
        <v>1743</v>
      </c>
      <c r="E67" s="47" t="s">
        <v>424</v>
      </c>
      <c r="F67" s="47" t="s">
        <v>365</v>
      </c>
      <c r="G67" s="47" t="s">
        <v>679</v>
      </c>
      <c r="H67" s="47" t="s">
        <v>723</v>
      </c>
      <c r="I67" s="47" t="s">
        <v>647</v>
      </c>
      <c r="J67" s="47" t="s">
        <v>809</v>
      </c>
      <c r="K67" s="47" t="s">
        <v>365</v>
      </c>
      <c r="L67" s="47" t="s">
        <v>370</v>
      </c>
      <c r="M67" s="47" t="s">
        <v>371</v>
      </c>
      <c r="N67" s="47" t="s">
        <v>372</v>
      </c>
      <c r="O67" s="47" t="s">
        <v>373</v>
      </c>
      <c r="P67" s="47" t="s">
        <v>374</v>
      </c>
      <c r="Q67" s="47" t="s">
        <v>627</v>
      </c>
      <c r="R67" s="47" t="s">
        <v>785</v>
      </c>
      <c r="S67" s="47" t="s">
        <v>606</v>
      </c>
      <c r="T67" s="47" t="s">
        <v>810</v>
      </c>
      <c r="U67" s="47" t="s">
        <v>379</v>
      </c>
      <c r="V67" s="47" t="s">
        <v>365</v>
      </c>
      <c r="W67" s="47" t="s">
        <v>365</v>
      </c>
      <c r="X67" s="47" t="s">
        <v>365</v>
      </c>
      <c r="Y67" s="47" t="s">
        <v>554</v>
      </c>
      <c r="Z67" s="47" t="s">
        <v>365</v>
      </c>
      <c r="AA67" s="47" t="s">
        <v>365</v>
      </c>
      <c r="AB67" s="47" t="s">
        <v>365</v>
      </c>
      <c r="AC67" s="47" t="s">
        <v>365</v>
      </c>
      <c r="AD67" s="47" t="s">
        <v>365</v>
      </c>
      <c r="AE67" s="47" t="s">
        <v>650</v>
      </c>
      <c r="AF67" s="47" t="s">
        <v>650</v>
      </c>
      <c r="AG67" s="47" t="s">
        <v>372</v>
      </c>
      <c r="AH67" s="47"/>
      <c r="AI67" s="47"/>
      <c r="AJ67" s="47" t="s">
        <v>668</v>
      </c>
      <c r="AK67" s="47" t="s">
        <v>668</v>
      </c>
      <c r="AL67" s="47" t="s">
        <v>428</v>
      </c>
      <c r="AM67" s="47" t="s">
        <v>386</v>
      </c>
      <c r="AN67" s="47" t="s">
        <v>413</v>
      </c>
      <c r="AO67" s="47" t="s">
        <v>811</v>
      </c>
      <c r="AP67" s="47" t="s">
        <v>427</v>
      </c>
      <c r="BF67" s="47" t="s">
        <v>365</v>
      </c>
      <c r="BG67" s="47" t="s">
        <v>449</v>
      </c>
      <c r="BH67" s="47" t="s">
        <v>812</v>
      </c>
      <c r="BI67" s="47" t="s">
        <v>756</v>
      </c>
      <c r="BJ67" s="47" t="s">
        <v>813</v>
      </c>
      <c r="BK67" s="47" t="s">
        <v>814</v>
      </c>
      <c r="BL67" s="47" t="s">
        <v>467</v>
      </c>
      <c r="BM67" s="47" t="s">
        <v>815</v>
      </c>
      <c r="BN67" s="47" t="s">
        <v>816</v>
      </c>
      <c r="BO67" s="47" t="s">
        <v>817</v>
      </c>
      <c r="BP67" s="47" t="s">
        <v>818</v>
      </c>
      <c r="BQ67" s="47" t="s">
        <v>819</v>
      </c>
      <c r="BR67" s="47" t="s">
        <v>820</v>
      </c>
      <c r="BS67" s="47" t="s">
        <v>821</v>
      </c>
      <c r="BT67" s="47" t="s">
        <v>822</v>
      </c>
      <c r="BU67" s="47" t="s">
        <v>365</v>
      </c>
      <c r="BV67" s="47" t="s">
        <v>365</v>
      </c>
      <c r="BW67" s="47" t="s">
        <v>365</v>
      </c>
      <c r="BX67" s="47" t="s">
        <v>365</v>
      </c>
      <c r="BY67" s="47" t="s">
        <v>365</v>
      </c>
      <c r="BZ67" s="47" t="s">
        <v>365</v>
      </c>
      <c r="CA67" s="47" t="s">
        <v>365</v>
      </c>
      <c r="CB67" s="47" t="s">
        <v>823</v>
      </c>
      <c r="CC67" s="47" t="s">
        <v>824</v>
      </c>
      <c r="CD67" s="47" t="s">
        <v>825</v>
      </c>
      <c r="CE67" s="47" t="s">
        <v>826</v>
      </c>
      <c r="CF67" s="47" t="s">
        <v>827</v>
      </c>
      <c r="CG67" s="47" t="s">
        <v>828</v>
      </c>
      <c r="CH67" s="47" t="s">
        <v>829</v>
      </c>
      <c r="CI67" s="47" t="s">
        <v>830</v>
      </c>
      <c r="CJ67" s="47" t="s">
        <v>831</v>
      </c>
      <c r="CK67" s="47" t="s">
        <v>832</v>
      </c>
      <c r="CL67" s="47" t="s">
        <v>833</v>
      </c>
      <c r="CM67" s="47" t="s">
        <v>834</v>
      </c>
      <c r="CN67" s="47" t="s">
        <v>835</v>
      </c>
      <c r="CO67" s="47" t="s">
        <v>836</v>
      </c>
      <c r="CP67" s="47" t="s">
        <v>712</v>
      </c>
      <c r="CQ67" s="47" t="s">
        <v>365</v>
      </c>
      <c r="CR67" s="47" t="s">
        <v>365</v>
      </c>
      <c r="CS67" s="47" t="s">
        <v>365</v>
      </c>
      <c r="CT67" s="47" t="s">
        <v>365</v>
      </c>
      <c r="CU67" s="47" t="s">
        <v>445</v>
      </c>
      <c r="CV67" s="47" t="s">
        <v>446</v>
      </c>
      <c r="CW67" s="47" t="s">
        <v>837</v>
      </c>
      <c r="CX67" s="47" t="s">
        <v>365</v>
      </c>
      <c r="CY67" s="47" t="s">
        <v>518</v>
      </c>
      <c r="CZ67" s="47" t="s">
        <v>838</v>
      </c>
      <c r="DA67" s="47" t="s">
        <v>518</v>
      </c>
      <c r="DG67" s="47" t="s">
        <v>401</v>
      </c>
      <c r="DH67" s="47" t="s">
        <v>1722</v>
      </c>
      <c r="DJ67" s="47" t="s">
        <v>660</v>
      </c>
      <c r="DK67" s="47" t="s">
        <v>450</v>
      </c>
      <c r="DL67" s="47" t="s">
        <v>430</v>
      </c>
      <c r="DM67" s="47" t="s">
        <v>1586</v>
      </c>
    </row>
    <row r="68" spans="1:117">
      <c r="A68" s="47" t="s">
        <v>2002</v>
      </c>
      <c r="B68" s="47" t="s">
        <v>415</v>
      </c>
      <c r="C68" s="47" t="s">
        <v>416</v>
      </c>
      <c r="D68" s="47" t="s">
        <v>1743</v>
      </c>
      <c r="E68" s="47" t="s">
        <v>424</v>
      </c>
      <c r="F68" s="47" t="s">
        <v>365</v>
      </c>
      <c r="G68" s="47" t="s">
        <v>679</v>
      </c>
      <c r="H68" s="47" t="s">
        <v>723</v>
      </c>
      <c r="I68" s="47" t="s">
        <v>647</v>
      </c>
      <c r="J68" s="47" t="s">
        <v>809</v>
      </c>
      <c r="K68" s="47" t="s">
        <v>365</v>
      </c>
      <c r="L68" s="47" t="s">
        <v>370</v>
      </c>
      <c r="M68" s="47" t="s">
        <v>371</v>
      </c>
      <c r="N68" s="47" t="s">
        <v>372</v>
      </c>
      <c r="O68" s="47" t="s">
        <v>373</v>
      </c>
      <c r="P68" s="47" t="s">
        <v>374</v>
      </c>
      <c r="Q68" s="47" t="s">
        <v>723</v>
      </c>
      <c r="R68" s="47" t="s">
        <v>680</v>
      </c>
      <c r="S68" s="47" t="s">
        <v>752</v>
      </c>
      <c r="T68" s="47" t="s">
        <v>810</v>
      </c>
      <c r="U68" s="47" t="s">
        <v>379</v>
      </c>
      <c r="V68" s="47" t="s">
        <v>365</v>
      </c>
      <c r="W68" s="47" t="s">
        <v>365</v>
      </c>
      <c r="X68" s="47" t="s">
        <v>365</v>
      </c>
      <c r="Y68" s="47" t="s">
        <v>554</v>
      </c>
      <c r="Z68" s="47" t="s">
        <v>365</v>
      </c>
      <c r="AA68" s="47" t="s">
        <v>365</v>
      </c>
      <c r="AB68" s="47" t="s">
        <v>365</v>
      </c>
      <c r="AC68" s="47" t="s">
        <v>365</v>
      </c>
      <c r="AD68" s="47" t="s">
        <v>365</v>
      </c>
      <c r="AE68" s="47" t="s">
        <v>650</v>
      </c>
      <c r="AF68" s="47" t="s">
        <v>650</v>
      </c>
      <c r="AG68" s="47" t="s">
        <v>372</v>
      </c>
      <c r="AH68" s="47"/>
      <c r="AI68" s="47"/>
      <c r="AJ68" s="47" t="s">
        <v>668</v>
      </c>
      <c r="AK68" s="47" t="s">
        <v>668</v>
      </c>
      <c r="AL68" s="47" t="s">
        <v>391</v>
      </c>
      <c r="AM68" s="47" t="s">
        <v>386</v>
      </c>
      <c r="AN68" s="47" t="s">
        <v>413</v>
      </c>
      <c r="AO68" s="47" t="s">
        <v>811</v>
      </c>
      <c r="AP68" s="47" t="s">
        <v>427</v>
      </c>
      <c r="BF68" s="47" t="s">
        <v>365</v>
      </c>
      <c r="BG68" s="47" t="s">
        <v>449</v>
      </c>
      <c r="BH68" s="47" t="s">
        <v>812</v>
      </c>
      <c r="BI68" s="47" t="s">
        <v>756</v>
      </c>
      <c r="BJ68" s="47" t="s">
        <v>813</v>
      </c>
      <c r="BK68" s="47" t="s">
        <v>814</v>
      </c>
      <c r="BL68" s="47" t="s">
        <v>467</v>
      </c>
      <c r="BM68" s="47" t="s">
        <v>815</v>
      </c>
      <c r="BN68" s="47" t="s">
        <v>816</v>
      </c>
      <c r="BO68" s="47" t="s">
        <v>817</v>
      </c>
      <c r="BP68" s="47" t="s">
        <v>818</v>
      </c>
      <c r="BQ68" s="47" t="s">
        <v>819</v>
      </c>
      <c r="BR68" s="47" t="s">
        <v>820</v>
      </c>
      <c r="BS68" s="47" t="s">
        <v>821</v>
      </c>
      <c r="BT68" s="47" t="s">
        <v>822</v>
      </c>
      <c r="BU68" s="47" t="s">
        <v>365</v>
      </c>
      <c r="BV68" s="47" t="s">
        <v>365</v>
      </c>
      <c r="BW68" s="47" t="s">
        <v>365</v>
      </c>
      <c r="BX68" s="47" t="s">
        <v>365</v>
      </c>
      <c r="BY68" s="47" t="s">
        <v>365</v>
      </c>
      <c r="BZ68" s="47" t="s">
        <v>365</v>
      </c>
      <c r="CA68" s="47" t="s">
        <v>365</v>
      </c>
      <c r="CB68" s="47" t="s">
        <v>823</v>
      </c>
      <c r="CC68" s="47" t="s">
        <v>824</v>
      </c>
      <c r="CD68" s="47" t="s">
        <v>825</v>
      </c>
      <c r="CE68" s="47" t="s">
        <v>826</v>
      </c>
      <c r="CF68" s="47" t="s">
        <v>827</v>
      </c>
      <c r="CG68" s="47" t="s">
        <v>828</v>
      </c>
      <c r="CH68" s="47" t="s">
        <v>829</v>
      </c>
      <c r="CI68" s="47" t="s">
        <v>830</v>
      </c>
      <c r="CJ68" s="47" t="s">
        <v>831</v>
      </c>
      <c r="CK68" s="47" t="s">
        <v>832</v>
      </c>
      <c r="CL68" s="47" t="s">
        <v>833</v>
      </c>
      <c r="CM68" s="47" t="s">
        <v>834</v>
      </c>
      <c r="CN68" s="47" t="s">
        <v>835</v>
      </c>
      <c r="CO68" s="47" t="s">
        <v>836</v>
      </c>
      <c r="CP68" s="47" t="s">
        <v>712</v>
      </c>
      <c r="CQ68" s="47" t="s">
        <v>365</v>
      </c>
      <c r="CR68" s="47" t="s">
        <v>365</v>
      </c>
      <c r="CS68" s="47" t="s">
        <v>365</v>
      </c>
      <c r="CT68" s="47" t="s">
        <v>365</v>
      </c>
      <c r="CU68" s="47" t="s">
        <v>378</v>
      </c>
      <c r="CV68" s="47" t="s">
        <v>454</v>
      </c>
      <c r="CW68" s="47" t="s">
        <v>837</v>
      </c>
      <c r="CX68" s="47" t="s">
        <v>365</v>
      </c>
      <c r="CY68" s="47" t="s">
        <v>518</v>
      </c>
      <c r="CZ68" s="47" t="s">
        <v>838</v>
      </c>
      <c r="DA68" s="47" t="s">
        <v>518</v>
      </c>
      <c r="DG68" s="47" t="s">
        <v>401</v>
      </c>
      <c r="DH68" s="47" t="s">
        <v>1722</v>
      </c>
      <c r="DJ68" s="47" t="s">
        <v>660</v>
      </c>
      <c r="DK68" s="47" t="s">
        <v>450</v>
      </c>
      <c r="DL68" s="47" t="s">
        <v>430</v>
      </c>
      <c r="DM68" s="47" t="s">
        <v>1586</v>
      </c>
    </row>
    <row r="69" spans="1:117">
      <c r="A69" s="47" t="s">
        <v>2018</v>
      </c>
      <c r="B69" s="47" t="s">
        <v>415</v>
      </c>
      <c r="C69" s="47" t="s">
        <v>416</v>
      </c>
      <c r="D69" s="47" t="s">
        <v>1743</v>
      </c>
      <c r="E69" s="47" t="s">
        <v>424</v>
      </c>
      <c r="F69" s="47" t="s">
        <v>365</v>
      </c>
      <c r="G69" s="47" t="s">
        <v>679</v>
      </c>
      <c r="H69" s="47" t="s">
        <v>723</v>
      </c>
      <c r="I69" s="47" t="s">
        <v>647</v>
      </c>
      <c r="J69" s="47" t="s">
        <v>809</v>
      </c>
      <c r="K69" s="47" t="s">
        <v>365</v>
      </c>
      <c r="L69" s="47" t="s">
        <v>370</v>
      </c>
      <c r="M69" s="47" t="s">
        <v>371</v>
      </c>
      <c r="N69" s="47" t="s">
        <v>372</v>
      </c>
      <c r="O69" s="47" t="s">
        <v>373</v>
      </c>
      <c r="P69" s="47" t="s">
        <v>374</v>
      </c>
      <c r="Q69" s="47" t="s">
        <v>785</v>
      </c>
      <c r="R69" s="47" t="s">
        <v>752</v>
      </c>
      <c r="S69" s="47" t="s">
        <v>413</v>
      </c>
      <c r="T69" s="47" t="s">
        <v>810</v>
      </c>
      <c r="U69" s="47" t="s">
        <v>379</v>
      </c>
      <c r="V69" s="47" t="s">
        <v>365</v>
      </c>
      <c r="W69" s="47" t="s">
        <v>365</v>
      </c>
      <c r="X69" s="47" t="s">
        <v>365</v>
      </c>
      <c r="Y69" s="47" t="s">
        <v>554</v>
      </c>
      <c r="Z69" s="47" t="s">
        <v>365</v>
      </c>
      <c r="AA69" s="47" t="s">
        <v>365</v>
      </c>
      <c r="AB69" s="47" t="s">
        <v>365</v>
      </c>
      <c r="AC69" s="47" t="s">
        <v>365</v>
      </c>
      <c r="AD69" s="47" t="s">
        <v>365</v>
      </c>
      <c r="AE69" s="47" t="s">
        <v>650</v>
      </c>
      <c r="AF69" s="47" t="s">
        <v>650</v>
      </c>
      <c r="AG69" s="47" t="s">
        <v>372</v>
      </c>
      <c r="AH69" s="47"/>
      <c r="AI69" s="47"/>
      <c r="AJ69" s="47" t="s">
        <v>668</v>
      </c>
      <c r="AK69" s="47" t="s">
        <v>668</v>
      </c>
      <c r="AL69" s="47" t="s">
        <v>387</v>
      </c>
      <c r="AM69" s="47" t="s">
        <v>386</v>
      </c>
      <c r="AN69" s="47" t="s">
        <v>413</v>
      </c>
      <c r="AO69" s="47" t="s">
        <v>811</v>
      </c>
      <c r="AP69" s="47" t="s">
        <v>427</v>
      </c>
      <c r="BF69" s="47" t="s">
        <v>365</v>
      </c>
      <c r="BG69" s="47" t="s">
        <v>449</v>
      </c>
      <c r="BH69" s="47" t="s">
        <v>812</v>
      </c>
      <c r="BI69" s="47" t="s">
        <v>756</v>
      </c>
      <c r="BJ69" s="47" t="s">
        <v>813</v>
      </c>
      <c r="BK69" s="47" t="s">
        <v>814</v>
      </c>
      <c r="BL69" s="47" t="s">
        <v>467</v>
      </c>
      <c r="BM69" s="47" t="s">
        <v>815</v>
      </c>
      <c r="BN69" s="47" t="s">
        <v>816</v>
      </c>
      <c r="BO69" s="47" t="s">
        <v>817</v>
      </c>
      <c r="BP69" s="47" t="s">
        <v>818</v>
      </c>
      <c r="BQ69" s="47" t="s">
        <v>819</v>
      </c>
      <c r="BR69" s="47" t="s">
        <v>820</v>
      </c>
      <c r="BS69" s="47" t="s">
        <v>821</v>
      </c>
      <c r="BT69" s="47" t="s">
        <v>822</v>
      </c>
      <c r="BU69" s="47" t="s">
        <v>365</v>
      </c>
      <c r="BV69" s="47" t="s">
        <v>365</v>
      </c>
      <c r="BW69" s="47" t="s">
        <v>365</v>
      </c>
      <c r="BX69" s="47" t="s">
        <v>365</v>
      </c>
      <c r="BY69" s="47" t="s">
        <v>365</v>
      </c>
      <c r="BZ69" s="47" t="s">
        <v>365</v>
      </c>
      <c r="CA69" s="47" t="s">
        <v>365</v>
      </c>
      <c r="CB69" s="47" t="s">
        <v>823</v>
      </c>
      <c r="CC69" s="47" t="s">
        <v>824</v>
      </c>
      <c r="CD69" s="47" t="s">
        <v>825</v>
      </c>
      <c r="CE69" s="47" t="s">
        <v>826</v>
      </c>
      <c r="CF69" s="47" t="s">
        <v>827</v>
      </c>
      <c r="CG69" s="47" t="s">
        <v>828</v>
      </c>
      <c r="CH69" s="47" t="s">
        <v>829</v>
      </c>
      <c r="CI69" s="47" t="s">
        <v>830</v>
      </c>
      <c r="CJ69" s="47" t="s">
        <v>831</v>
      </c>
      <c r="CK69" s="47" t="s">
        <v>832</v>
      </c>
      <c r="CL69" s="47" t="s">
        <v>833</v>
      </c>
      <c r="CM69" s="47" t="s">
        <v>834</v>
      </c>
      <c r="CN69" s="47" t="s">
        <v>835</v>
      </c>
      <c r="CO69" s="47" t="s">
        <v>836</v>
      </c>
      <c r="CP69" s="47" t="s">
        <v>712</v>
      </c>
      <c r="CQ69" s="47" t="s">
        <v>365</v>
      </c>
      <c r="CR69" s="47" t="s">
        <v>365</v>
      </c>
      <c r="CS69" s="47" t="s">
        <v>365</v>
      </c>
      <c r="CT69" s="47" t="s">
        <v>365</v>
      </c>
      <c r="CU69" s="47" t="s">
        <v>386</v>
      </c>
      <c r="CV69" s="47" t="s">
        <v>457</v>
      </c>
      <c r="CW69" s="47" t="s">
        <v>837</v>
      </c>
      <c r="CX69" s="47" t="s">
        <v>365</v>
      </c>
      <c r="CY69" s="47" t="s">
        <v>518</v>
      </c>
      <c r="CZ69" s="47" t="s">
        <v>838</v>
      </c>
      <c r="DA69" s="47" t="s">
        <v>518</v>
      </c>
      <c r="DG69" s="47" t="s">
        <v>401</v>
      </c>
      <c r="DH69" s="47" t="s">
        <v>1722</v>
      </c>
      <c r="DJ69" s="47" t="s">
        <v>660</v>
      </c>
      <c r="DK69" s="47" t="s">
        <v>450</v>
      </c>
      <c r="DL69" s="47" t="s">
        <v>430</v>
      </c>
      <c r="DM69" s="47" t="s">
        <v>1586</v>
      </c>
    </row>
    <row r="70" spans="1:117">
      <c r="A70" s="47" t="s">
        <v>1971</v>
      </c>
      <c r="B70" s="47" t="s">
        <v>415</v>
      </c>
      <c r="C70" s="47" t="s">
        <v>416</v>
      </c>
      <c r="D70" s="47" t="s">
        <v>1744</v>
      </c>
      <c r="E70" s="47" t="s">
        <v>424</v>
      </c>
      <c r="F70" s="47" t="s">
        <v>365</v>
      </c>
      <c r="G70" s="47" t="s">
        <v>679</v>
      </c>
      <c r="H70" s="47" t="s">
        <v>723</v>
      </c>
      <c r="I70" s="47" t="s">
        <v>647</v>
      </c>
      <c r="J70" s="47" t="s">
        <v>809</v>
      </c>
      <c r="K70" s="47" t="s">
        <v>365</v>
      </c>
      <c r="L70" s="47" t="s">
        <v>370</v>
      </c>
      <c r="M70" s="47" t="s">
        <v>371</v>
      </c>
      <c r="N70" s="47" t="s">
        <v>372</v>
      </c>
      <c r="O70" s="47" t="s">
        <v>373</v>
      </c>
      <c r="P70" s="47" t="s">
        <v>374</v>
      </c>
      <c r="Q70" s="47" t="s">
        <v>413</v>
      </c>
      <c r="R70" s="47" t="s">
        <v>607</v>
      </c>
      <c r="S70" s="47" t="s">
        <v>839</v>
      </c>
      <c r="T70" s="47" t="s">
        <v>810</v>
      </c>
      <c r="U70" s="47" t="s">
        <v>379</v>
      </c>
      <c r="V70" s="47" t="s">
        <v>365</v>
      </c>
      <c r="W70" s="47" t="s">
        <v>365</v>
      </c>
      <c r="X70" s="47" t="s">
        <v>365</v>
      </c>
      <c r="Y70" s="47" t="s">
        <v>554</v>
      </c>
      <c r="Z70" s="47" t="s">
        <v>365</v>
      </c>
      <c r="AA70" s="47" t="s">
        <v>365</v>
      </c>
      <c r="AB70" s="47" t="s">
        <v>365</v>
      </c>
      <c r="AC70" s="47" t="s">
        <v>365</v>
      </c>
      <c r="AD70" s="47" t="s">
        <v>365</v>
      </c>
      <c r="AE70" s="47" t="s">
        <v>650</v>
      </c>
      <c r="AF70" s="47" t="s">
        <v>650</v>
      </c>
      <c r="AG70" s="47" t="s">
        <v>372</v>
      </c>
      <c r="AH70" s="47"/>
      <c r="AI70" s="47"/>
      <c r="AJ70" s="47" t="s">
        <v>668</v>
      </c>
      <c r="AK70" s="47" t="s">
        <v>668</v>
      </c>
      <c r="AL70" s="47" t="s">
        <v>461</v>
      </c>
      <c r="AM70" s="47" t="s">
        <v>386</v>
      </c>
      <c r="AN70" s="47" t="s">
        <v>413</v>
      </c>
      <c r="AO70" s="47" t="s">
        <v>811</v>
      </c>
      <c r="AP70" s="47" t="s">
        <v>427</v>
      </c>
      <c r="BF70" s="47" t="s">
        <v>365</v>
      </c>
      <c r="BG70" s="47" t="s">
        <v>449</v>
      </c>
      <c r="BH70" s="47" t="s">
        <v>812</v>
      </c>
      <c r="BI70" s="47" t="s">
        <v>756</v>
      </c>
      <c r="BJ70" s="47" t="s">
        <v>813</v>
      </c>
      <c r="BK70" s="47" t="s">
        <v>814</v>
      </c>
      <c r="BL70" s="47" t="s">
        <v>467</v>
      </c>
      <c r="BM70" s="47" t="s">
        <v>815</v>
      </c>
      <c r="BN70" s="47" t="s">
        <v>816</v>
      </c>
      <c r="BO70" s="47" t="s">
        <v>817</v>
      </c>
      <c r="BP70" s="47" t="s">
        <v>818</v>
      </c>
      <c r="BQ70" s="47" t="s">
        <v>819</v>
      </c>
      <c r="BR70" s="47" t="s">
        <v>820</v>
      </c>
      <c r="BS70" s="47" t="s">
        <v>821</v>
      </c>
      <c r="BT70" s="47" t="s">
        <v>1585</v>
      </c>
      <c r="BU70" s="47" t="s">
        <v>365</v>
      </c>
      <c r="BV70" s="47" t="s">
        <v>365</v>
      </c>
      <c r="BW70" s="47" t="s">
        <v>365</v>
      </c>
      <c r="BX70" s="47" t="s">
        <v>365</v>
      </c>
      <c r="BY70" s="47" t="s">
        <v>365</v>
      </c>
      <c r="BZ70" s="47" t="s">
        <v>365</v>
      </c>
      <c r="CA70" s="47" t="s">
        <v>365</v>
      </c>
      <c r="CB70" s="47" t="s">
        <v>823</v>
      </c>
      <c r="CC70" s="47" t="s">
        <v>824</v>
      </c>
      <c r="CD70" s="47" t="s">
        <v>825</v>
      </c>
      <c r="CE70" s="47" t="s">
        <v>826</v>
      </c>
      <c r="CF70" s="47" t="s">
        <v>827</v>
      </c>
      <c r="CG70" s="47" t="s">
        <v>828</v>
      </c>
      <c r="CH70" s="47" t="s">
        <v>829</v>
      </c>
      <c r="CI70" s="47" t="s">
        <v>830</v>
      </c>
      <c r="CJ70" s="47" t="s">
        <v>831</v>
      </c>
      <c r="CK70" s="47" t="s">
        <v>832</v>
      </c>
      <c r="CL70" s="47" t="s">
        <v>833</v>
      </c>
      <c r="CM70" s="47" t="s">
        <v>834</v>
      </c>
      <c r="CN70" s="47" t="s">
        <v>835</v>
      </c>
      <c r="CO70" s="47" t="s">
        <v>836</v>
      </c>
      <c r="CP70" s="47" t="s">
        <v>712</v>
      </c>
      <c r="CQ70" s="47" t="s">
        <v>365</v>
      </c>
      <c r="CR70" s="47" t="s">
        <v>365</v>
      </c>
      <c r="CS70" s="47" t="s">
        <v>365</v>
      </c>
      <c r="CT70" s="47" t="s">
        <v>365</v>
      </c>
      <c r="CU70" s="47" t="s">
        <v>462</v>
      </c>
      <c r="CV70" s="47" t="s">
        <v>463</v>
      </c>
      <c r="CW70" s="47" t="s">
        <v>837</v>
      </c>
      <c r="CX70" s="47" t="s">
        <v>365</v>
      </c>
      <c r="CY70" s="47" t="s">
        <v>518</v>
      </c>
      <c r="CZ70" s="47" t="s">
        <v>838</v>
      </c>
      <c r="DA70" s="47" t="s">
        <v>518</v>
      </c>
      <c r="DG70" s="47" t="s">
        <v>401</v>
      </c>
      <c r="DH70" s="47" t="s">
        <v>1722</v>
      </c>
      <c r="DJ70" s="47" t="s">
        <v>660</v>
      </c>
      <c r="DK70" s="47" t="s">
        <v>450</v>
      </c>
      <c r="DL70" s="47" t="s">
        <v>430</v>
      </c>
      <c r="DM70" s="47" t="s">
        <v>1587</v>
      </c>
    </row>
    <row r="71" spans="1:117">
      <c r="A71" s="47" t="s">
        <v>1992</v>
      </c>
      <c r="B71" s="47" t="s">
        <v>415</v>
      </c>
      <c r="C71" s="47" t="s">
        <v>416</v>
      </c>
      <c r="D71" s="47" t="s">
        <v>1526</v>
      </c>
      <c r="E71" s="47" t="s">
        <v>565</v>
      </c>
      <c r="F71" s="47" t="s">
        <v>365</v>
      </c>
      <c r="G71" s="47" t="s">
        <v>840</v>
      </c>
      <c r="H71" s="47" t="s">
        <v>841</v>
      </c>
      <c r="I71" s="47" t="s">
        <v>842</v>
      </c>
      <c r="J71" s="47" t="s">
        <v>809</v>
      </c>
      <c r="K71" s="47" t="s">
        <v>365</v>
      </c>
      <c r="L71" s="47" t="s">
        <v>370</v>
      </c>
      <c r="M71" s="47" t="s">
        <v>371</v>
      </c>
      <c r="N71" s="47" t="s">
        <v>372</v>
      </c>
      <c r="O71" s="47" t="s">
        <v>373</v>
      </c>
      <c r="P71" s="47" t="s">
        <v>374</v>
      </c>
      <c r="Q71" s="47" t="s">
        <v>723</v>
      </c>
      <c r="R71" s="47" t="s">
        <v>606</v>
      </c>
      <c r="S71" s="47" t="s">
        <v>668</v>
      </c>
      <c r="T71" s="47" t="s">
        <v>843</v>
      </c>
      <c r="U71" s="47" t="s">
        <v>379</v>
      </c>
      <c r="V71" s="47" t="s">
        <v>365</v>
      </c>
      <c r="W71" s="47" t="s">
        <v>365</v>
      </c>
      <c r="X71" s="47" t="s">
        <v>365</v>
      </c>
      <c r="Y71" s="47" t="s">
        <v>426</v>
      </c>
      <c r="Z71" s="47" t="s">
        <v>365</v>
      </c>
      <c r="AA71" s="47" t="s">
        <v>365</v>
      </c>
      <c r="AB71" s="47" t="s">
        <v>365</v>
      </c>
      <c r="AC71" s="47" t="s">
        <v>365</v>
      </c>
      <c r="AD71" s="47" t="s">
        <v>365</v>
      </c>
      <c r="AE71" s="47" t="s">
        <v>374</v>
      </c>
      <c r="AF71" s="47" t="s">
        <v>374</v>
      </c>
      <c r="AG71" s="47" t="s">
        <v>449</v>
      </c>
      <c r="AH71" s="47" t="s">
        <v>548</v>
      </c>
      <c r="AI71" s="47" t="s">
        <v>548</v>
      </c>
      <c r="AJ71" s="47"/>
      <c r="AK71" s="47"/>
      <c r="AL71" s="47" t="s">
        <v>428</v>
      </c>
      <c r="AM71" s="47" t="s">
        <v>386</v>
      </c>
      <c r="AN71" s="47" t="s">
        <v>387</v>
      </c>
      <c r="AO71" s="47" t="s">
        <v>844</v>
      </c>
      <c r="AP71" s="47" t="s">
        <v>498</v>
      </c>
      <c r="BF71" s="47" t="s">
        <v>365</v>
      </c>
      <c r="BG71" s="47" t="s">
        <v>610</v>
      </c>
      <c r="BH71" s="47" t="s">
        <v>470</v>
      </c>
      <c r="BI71" s="47" t="s">
        <v>845</v>
      </c>
      <c r="BJ71" s="47" t="s">
        <v>846</v>
      </c>
      <c r="BK71" s="47" t="s">
        <v>847</v>
      </c>
      <c r="BL71" s="47" t="s">
        <v>848</v>
      </c>
      <c r="BM71" s="47" t="s">
        <v>849</v>
      </c>
      <c r="BN71" s="47" t="s">
        <v>850</v>
      </c>
      <c r="BO71" s="47" t="s">
        <v>851</v>
      </c>
      <c r="BP71" s="47" t="s">
        <v>852</v>
      </c>
      <c r="BQ71" s="47" t="s">
        <v>853</v>
      </c>
      <c r="BR71" s="47" t="s">
        <v>854</v>
      </c>
      <c r="BS71" s="47" t="s">
        <v>855</v>
      </c>
      <c r="BT71" s="47" t="s">
        <v>365</v>
      </c>
      <c r="BU71" s="47" t="s">
        <v>365</v>
      </c>
      <c r="BV71" s="47" t="s">
        <v>365</v>
      </c>
      <c r="BW71" s="47" t="s">
        <v>365</v>
      </c>
      <c r="BX71" s="47" t="s">
        <v>365</v>
      </c>
      <c r="BY71" s="47" t="s">
        <v>365</v>
      </c>
      <c r="BZ71" s="47" t="s">
        <v>365</v>
      </c>
      <c r="CA71" s="47" t="s">
        <v>365</v>
      </c>
      <c r="CB71" s="47" t="s">
        <v>856</v>
      </c>
      <c r="CC71" s="47" t="s">
        <v>857</v>
      </c>
      <c r="CD71" s="47" t="s">
        <v>858</v>
      </c>
      <c r="CE71" s="47" t="s">
        <v>859</v>
      </c>
      <c r="CF71" s="47" t="s">
        <v>860</v>
      </c>
      <c r="CG71" s="47" t="s">
        <v>861</v>
      </c>
      <c r="CH71" s="47" t="s">
        <v>862</v>
      </c>
      <c r="CI71" s="47" t="s">
        <v>863</v>
      </c>
      <c r="CJ71" s="47" t="s">
        <v>864</v>
      </c>
      <c r="CK71" s="47" t="s">
        <v>865</v>
      </c>
      <c r="CL71" s="47" t="s">
        <v>866</v>
      </c>
      <c r="CM71" s="47" t="s">
        <v>867</v>
      </c>
      <c r="CN71" s="47" t="s">
        <v>868</v>
      </c>
      <c r="CO71" s="47" t="s">
        <v>712</v>
      </c>
      <c r="CP71" s="47" t="s">
        <v>365</v>
      </c>
      <c r="CQ71" s="47" t="s">
        <v>365</v>
      </c>
      <c r="CR71" s="47" t="s">
        <v>365</v>
      </c>
      <c r="CS71" s="47" t="s">
        <v>365</v>
      </c>
      <c r="CT71" s="47" t="s">
        <v>365</v>
      </c>
      <c r="CU71" s="47" t="s">
        <v>445</v>
      </c>
      <c r="CV71" s="47" t="s">
        <v>446</v>
      </c>
      <c r="CW71" s="47" t="s">
        <v>837</v>
      </c>
      <c r="CX71" s="47" t="s">
        <v>430</v>
      </c>
      <c r="CY71" s="47" t="s">
        <v>518</v>
      </c>
      <c r="CZ71" s="47" t="s">
        <v>869</v>
      </c>
      <c r="DA71" s="47" t="s">
        <v>518</v>
      </c>
      <c r="DG71" s="47" t="s">
        <v>401</v>
      </c>
      <c r="DH71" s="47" t="s">
        <v>1722</v>
      </c>
      <c r="DJ71" s="47" t="s">
        <v>660</v>
      </c>
      <c r="DK71" s="47" t="s">
        <v>450</v>
      </c>
      <c r="DL71" s="47" t="s">
        <v>484</v>
      </c>
      <c r="DM71" s="47" t="s">
        <v>1588</v>
      </c>
    </row>
    <row r="72" spans="1:117">
      <c r="A72" s="47" t="s">
        <v>2003</v>
      </c>
      <c r="B72" s="47" t="s">
        <v>415</v>
      </c>
      <c r="C72" s="47" t="s">
        <v>416</v>
      </c>
      <c r="D72" s="47" t="s">
        <v>1526</v>
      </c>
      <c r="E72" s="47" t="s">
        <v>565</v>
      </c>
      <c r="F72" s="47" t="s">
        <v>365</v>
      </c>
      <c r="G72" s="47" t="s">
        <v>840</v>
      </c>
      <c r="H72" s="47" t="s">
        <v>841</v>
      </c>
      <c r="I72" s="47" t="s">
        <v>842</v>
      </c>
      <c r="J72" s="47" t="s">
        <v>809</v>
      </c>
      <c r="K72" s="47" t="s">
        <v>365</v>
      </c>
      <c r="L72" s="47" t="s">
        <v>370</v>
      </c>
      <c r="M72" s="47" t="s">
        <v>371</v>
      </c>
      <c r="N72" s="47" t="s">
        <v>372</v>
      </c>
      <c r="O72" s="47" t="s">
        <v>373</v>
      </c>
      <c r="P72" s="47" t="s">
        <v>374</v>
      </c>
      <c r="Q72" s="47" t="s">
        <v>680</v>
      </c>
      <c r="R72" s="47" t="s">
        <v>668</v>
      </c>
      <c r="S72" s="47" t="s">
        <v>461</v>
      </c>
      <c r="T72" s="47" t="s">
        <v>843</v>
      </c>
      <c r="U72" s="47" t="s">
        <v>379</v>
      </c>
      <c r="V72" s="47" t="s">
        <v>365</v>
      </c>
      <c r="W72" s="47" t="s">
        <v>365</v>
      </c>
      <c r="X72" s="47" t="s">
        <v>365</v>
      </c>
      <c r="Y72" s="47" t="s">
        <v>426</v>
      </c>
      <c r="Z72" s="47" t="s">
        <v>365</v>
      </c>
      <c r="AA72" s="47" t="s">
        <v>365</v>
      </c>
      <c r="AB72" s="47" t="s">
        <v>365</v>
      </c>
      <c r="AC72" s="47" t="s">
        <v>365</v>
      </c>
      <c r="AD72" s="47" t="s">
        <v>365</v>
      </c>
      <c r="AE72" s="47" t="s">
        <v>374</v>
      </c>
      <c r="AF72" s="47" t="s">
        <v>374</v>
      </c>
      <c r="AG72" s="47" t="s">
        <v>449</v>
      </c>
      <c r="AH72" s="47" t="s">
        <v>548</v>
      </c>
      <c r="AI72" s="47" t="s">
        <v>548</v>
      </c>
      <c r="AJ72" s="47"/>
      <c r="AK72" s="47"/>
      <c r="AL72" s="47" t="s">
        <v>391</v>
      </c>
      <c r="AM72" s="47" t="s">
        <v>386</v>
      </c>
      <c r="AN72" s="47" t="s">
        <v>387</v>
      </c>
      <c r="AO72" s="47" t="s">
        <v>844</v>
      </c>
      <c r="AP72" s="47" t="s">
        <v>498</v>
      </c>
      <c r="BF72" s="47" t="s">
        <v>365</v>
      </c>
      <c r="BG72" s="47" t="s">
        <v>610</v>
      </c>
      <c r="BH72" s="47" t="s">
        <v>470</v>
      </c>
      <c r="BI72" s="47" t="s">
        <v>845</v>
      </c>
      <c r="BJ72" s="47" t="s">
        <v>846</v>
      </c>
      <c r="BK72" s="47" t="s">
        <v>847</v>
      </c>
      <c r="BL72" s="47" t="s">
        <v>848</v>
      </c>
      <c r="BM72" s="47" t="s">
        <v>849</v>
      </c>
      <c r="BN72" s="47" t="s">
        <v>850</v>
      </c>
      <c r="BO72" s="47" t="s">
        <v>851</v>
      </c>
      <c r="BP72" s="47" t="s">
        <v>852</v>
      </c>
      <c r="BQ72" s="47" t="s">
        <v>853</v>
      </c>
      <c r="BR72" s="47" t="s">
        <v>854</v>
      </c>
      <c r="BS72" s="47" t="s">
        <v>855</v>
      </c>
      <c r="BT72" s="47" t="s">
        <v>365</v>
      </c>
      <c r="BU72" s="47" t="s">
        <v>365</v>
      </c>
      <c r="BV72" s="47" t="s">
        <v>365</v>
      </c>
      <c r="BW72" s="47" t="s">
        <v>365</v>
      </c>
      <c r="BX72" s="47" t="s">
        <v>365</v>
      </c>
      <c r="BY72" s="47" t="s">
        <v>365</v>
      </c>
      <c r="BZ72" s="47" t="s">
        <v>365</v>
      </c>
      <c r="CA72" s="47" t="s">
        <v>365</v>
      </c>
      <c r="CB72" s="47" t="s">
        <v>856</v>
      </c>
      <c r="CC72" s="47" t="s">
        <v>857</v>
      </c>
      <c r="CD72" s="47" t="s">
        <v>858</v>
      </c>
      <c r="CE72" s="47" t="s">
        <v>859</v>
      </c>
      <c r="CF72" s="47" t="s">
        <v>860</v>
      </c>
      <c r="CG72" s="47" t="s">
        <v>861</v>
      </c>
      <c r="CH72" s="47" t="s">
        <v>862</v>
      </c>
      <c r="CI72" s="47" t="s">
        <v>863</v>
      </c>
      <c r="CJ72" s="47" t="s">
        <v>864</v>
      </c>
      <c r="CK72" s="47" t="s">
        <v>865</v>
      </c>
      <c r="CL72" s="47" t="s">
        <v>866</v>
      </c>
      <c r="CM72" s="47" t="s">
        <v>867</v>
      </c>
      <c r="CN72" s="47" t="s">
        <v>868</v>
      </c>
      <c r="CO72" s="47" t="s">
        <v>712</v>
      </c>
      <c r="CP72" s="47" t="s">
        <v>365</v>
      </c>
      <c r="CQ72" s="47" t="s">
        <v>365</v>
      </c>
      <c r="CR72" s="47" t="s">
        <v>365</v>
      </c>
      <c r="CS72" s="47" t="s">
        <v>365</v>
      </c>
      <c r="CT72" s="47" t="s">
        <v>365</v>
      </c>
      <c r="CU72" s="47" t="s">
        <v>378</v>
      </c>
      <c r="CV72" s="47" t="s">
        <v>454</v>
      </c>
      <c r="CW72" s="47" t="s">
        <v>837</v>
      </c>
      <c r="CX72" s="47" t="s">
        <v>430</v>
      </c>
      <c r="CY72" s="47" t="s">
        <v>518</v>
      </c>
      <c r="CZ72" s="47" t="s">
        <v>869</v>
      </c>
      <c r="DA72" s="47" t="s">
        <v>518</v>
      </c>
      <c r="DG72" s="47" t="s">
        <v>401</v>
      </c>
      <c r="DH72" s="47" t="s">
        <v>1722</v>
      </c>
      <c r="DJ72" s="47" t="s">
        <v>660</v>
      </c>
      <c r="DK72" s="47" t="s">
        <v>450</v>
      </c>
      <c r="DL72" s="47" t="s">
        <v>484</v>
      </c>
      <c r="DM72" s="47" t="s">
        <v>1588</v>
      </c>
    </row>
    <row r="73" spans="1:117">
      <c r="A73" s="47" t="s">
        <v>2019</v>
      </c>
      <c r="B73" s="47" t="s">
        <v>415</v>
      </c>
      <c r="C73" s="47" t="s">
        <v>416</v>
      </c>
      <c r="D73" s="47" t="s">
        <v>1526</v>
      </c>
      <c r="E73" s="47" t="s">
        <v>565</v>
      </c>
      <c r="F73" s="47" t="s">
        <v>365</v>
      </c>
      <c r="G73" s="47" t="s">
        <v>840</v>
      </c>
      <c r="H73" s="47" t="s">
        <v>841</v>
      </c>
      <c r="I73" s="47" t="s">
        <v>842</v>
      </c>
      <c r="J73" s="47" t="s">
        <v>809</v>
      </c>
      <c r="K73" s="47" t="s">
        <v>365</v>
      </c>
      <c r="L73" s="47" t="s">
        <v>370</v>
      </c>
      <c r="M73" s="47" t="s">
        <v>371</v>
      </c>
      <c r="N73" s="47" t="s">
        <v>372</v>
      </c>
      <c r="O73" s="47" t="s">
        <v>373</v>
      </c>
      <c r="P73" s="47" t="s">
        <v>374</v>
      </c>
      <c r="Q73" s="47" t="s">
        <v>752</v>
      </c>
      <c r="R73" s="47" t="s">
        <v>456</v>
      </c>
      <c r="S73" s="47" t="s">
        <v>453</v>
      </c>
      <c r="T73" s="47" t="s">
        <v>843</v>
      </c>
      <c r="U73" s="47" t="s">
        <v>379</v>
      </c>
      <c r="V73" s="47" t="s">
        <v>365</v>
      </c>
      <c r="W73" s="47" t="s">
        <v>365</v>
      </c>
      <c r="X73" s="47" t="s">
        <v>365</v>
      </c>
      <c r="Y73" s="47" t="s">
        <v>426</v>
      </c>
      <c r="Z73" s="47" t="s">
        <v>365</v>
      </c>
      <c r="AA73" s="47" t="s">
        <v>365</v>
      </c>
      <c r="AB73" s="47" t="s">
        <v>365</v>
      </c>
      <c r="AC73" s="47" t="s">
        <v>365</v>
      </c>
      <c r="AD73" s="47" t="s">
        <v>365</v>
      </c>
      <c r="AE73" s="47" t="s">
        <v>374</v>
      </c>
      <c r="AF73" s="47" t="s">
        <v>374</v>
      </c>
      <c r="AG73" s="47" t="s">
        <v>449</v>
      </c>
      <c r="AH73" s="47" t="s">
        <v>548</v>
      </c>
      <c r="AI73" s="47" t="s">
        <v>548</v>
      </c>
      <c r="AJ73" s="47"/>
      <c r="AK73" s="47"/>
      <c r="AL73" s="47" t="s">
        <v>387</v>
      </c>
      <c r="AM73" s="47" t="s">
        <v>386</v>
      </c>
      <c r="AN73" s="47" t="s">
        <v>387</v>
      </c>
      <c r="AO73" s="47" t="s">
        <v>844</v>
      </c>
      <c r="AP73" s="47" t="s">
        <v>498</v>
      </c>
      <c r="BF73" s="47" t="s">
        <v>365</v>
      </c>
      <c r="BG73" s="47" t="s">
        <v>610</v>
      </c>
      <c r="BH73" s="47" t="s">
        <v>470</v>
      </c>
      <c r="BI73" s="47" t="s">
        <v>845</v>
      </c>
      <c r="BJ73" s="47" t="s">
        <v>846</v>
      </c>
      <c r="BK73" s="47" t="s">
        <v>847</v>
      </c>
      <c r="BL73" s="47" t="s">
        <v>848</v>
      </c>
      <c r="BM73" s="47" t="s">
        <v>849</v>
      </c>
      <c r="BN73" s="47" t="s">
        <v>850</v>
      </c>
      <c r="BO73" s="47" t="s">
        <v>851</v>
      </c>
      <c r="BP73" s="47" t="s">
        <v>852</v>
      </c>
      <c r="BQ73" s="47" t="s">
        <v>853</v>
      </c>
      <c r="BR73" s="47" t="s">
        <v>854</v>
      </c>
      <c r="BS73" s="47" t="s">
        <v>855</v>
      </c>
      <c r="BT73" s="47" t="s">
        <v>365</v>
      </c>
      <c r="BU73" s="47" t="s">
        <v>365</v>
      </c>
      <c r="BV73" s="47" t="s">
        <v>365</v>
      </c>
      <c r="BW73" s="47" t="s">
        <v>365</v>
      </c>
      <c r="BX73" s="47" t="s">
        <v>365</v>
      </c>
      <c r="BY73" s="47" t="s">
        <v>365</v>
      </c>
      <c r="BZ73" s="47" t="s">
        <v>365</v>
      </c>
      <c r="CA73" s="47" t="s">
        <v>365</v>
      </c>
      <c r="CB73" s="47" t="s">
        <v>856</v>
      </c>
      <c r="CC73" s="47" t="s">
        <v>857</v>
      </c>
      <c r="CD73" s="47" t="s">
        <v>858</v>
      </c>
      <c r="CE73" s="47" t="s">
        <v>859</v>
      </c>
      <c r="CF73" s="47" t="s">
        <v>860</v>
      </c>
      <c r="CG73" s="47" t="s">
        <v>861</v>
      </c>
      <c r="CH73" s="47" t="s">
        <v>862</v>
      </c>
      <c r="CI73" s="47" t="s">
        <v>863</v>
      </c>
      <c r="CJ73" s="47" t="s">
        <v>864</v>
      </c>
      <c r="CK73" s="47" t="s">
        <v>865</v>
      </c>
      <c r="CL73" s="47" t="s">
        <v>866</v>
      </c>
      <c r="CM73" s="47" t="s">
        <v>867</v>
      </c>
      <c r="CN73" s="47" t="s">
        <v>868</v>
      </c>
      <c r="CO73" s="47" t="s">
        <v>712</v>
      </c>
      <c r="CP73" s="47" t="s">
        <v>365</v>
      </c>
      <c r="CQ73" s="47" t="s">
        <v>365</v>
      </c>
      <c r="CR73" s="47" t="s">
        <v>365</v>
      </c>
      <c r="CS73" s="47" t="s">
        <v>365</v>
      </c>
      <c r="CT73" s="47" t="s">
        <v>365</v>
      </c>
      <c r="CU73" s="47" t="s">
        <v>386</v>
      </c>
      <c r="CV73" s="47" t="s">
        <v>457</v>
      </c>
      <c r="CW73" s="47" t="s">
        <v>837</v>
      </c>
      <c r="CX73" s="47" t="s">
        <v>430</v>
      </c>
      <c r="CY73" s="47" t="s">
        <v>518</v>
      </c>
      <c r="CZ73" s="47" t="s">
        <v>869</v>
      </c>
      <c r="DA73" s="47" t="s">
        <v>518</v>
      </c>
      <c r="DG73" s="47" t="s">
        <v>401</v>
      </c>
      <c r="DH73" s="47" t="s">
        <v>1722</v>
      </c>
      <c r="DJ73" s="47" t="s">
        <v>660</v>
      </c>
      <c r="DK73" s="47" t="s">
        <v>450</v>
      </c>
      <c r="DL73" s="47" t="s">
        <v>484</v>
      </c>
      <c r="DM73" s="47" t="s">
        <v>1588</v>
      </c>
    </row>
    <row r="74" spans="1:117">
      <c r="A74" s="47" t="s">
        <v>1972</v>
      </c>
      <c r="B74" s="47" t="s">
        <v>415</v>
      </c>
      <c r="C74" s="47" t="s">
        <v>416</v>
      </c>
      <c r="D74" s="47" t="s">
        <v>1745</v>
      </c>
      <c r="E74" s="47" t="s">
        <v>565</v>
      </c>
      <c r="F74" s="47" t="s">
        <v>365</v>
      </c>
      <c r="G74" s="47" t="s">
        <v>840</v>
      </c>
      <c r="H74" s="47" t="s">
        <v>841</v>
      </c>
      <c r="I74" s="47" t="s">
        <v>842</v>
      </c>
      <c r="J74" s="47" t="s">
        <v>809</v>
      </c>
      <c r="K74" s="47" t="s">
        <v>365</v>
      </c>
      <c r="L74" s="47" t="s">
        <v>370</v>
      </c>
      <c r="M74" s="47" t="s">
        <v>371</v>
      </c>
      <c r="N74" s="47" t="s">
        <v>372</v>
      </c>
      <c r="O74" s="47" t="s">
        <v>373</v>
      </c>
      <c r="P74" s="47" t="s">
        <v>374</v>
      </c>
      <c r="Q74" s="47" t="s">
        <v>456</v>
      </c>
      <c r="R74" s="47" t="s">
        <v>412</v>
      </c>
      <c r="S74" s="47" t="s">
        <v>393</v>
      </c>
      <c r="T74" s="47" t="s">
        <v>843</v>
      </c>
      <c r="U74" s="47" t="s">
        <v>379</v>
      </c>
      <c r="V74" s="47" t="s">
        <v>365</v>
      </c>
      <c r="W74" s="47" t="s">
        <v>365</v>
      </c>
      <c r="X74" s="47" t="s">
        <v>365</v>
      </c>
      <c r="Y74" s="47" t="s">
        <v>426</v>
      </c>
      <c r="Z74" s="47" t="s">
        <v>365</v>
      </c>
      <c r="AA74" s="47" t="s">
        <v>365</v>
      </c>
      <c r="AB74" s="47" t="s">
        <v>365</v>
      </c>
      <c r="AC74" s="47" t="s">
        <v>365</v>
      </c>
      <c r="AD74" s="47" t="s">
        <v>365</v>
      </c>
      <c r="AE74" s="47" t="s">
        <v>374</v>
      </c>
      <c r="AF74" s="47" t="s">
        <v>374</v>
      </c>
      <c r="AG74" s="47" t="s">
        <v>449</v>
      </c>
      <c r="AH74" s="47" t="s">
        <v>548</v>
      </c>
      <c r="AI74" s="47" t="s">
        <v>548</v>
      </c>
      <c r="AJ74" s="47"/>
      <c r="AK74" s="47"/>
      <c r="AL74" s="47" t="s">
        <v>461</v>
      </c>
      <c r="AM74" s="47" t="s">
        <v>386</v>
      </c>
      <c r="AN74" s="47" t="s">
        <v>387</v>
      </c>
      <c r="AO74" s="47" t="s">
        <v>844</v>
      </c>
      <c r="AP74" s="47" t="s">
        <v>498</v>
      </c>
      <c r="BF74" s="47" t="s">
        <v>365</v>
      </c>
      <c r="BG74" s="47" t="s">
        <v>610</v>
      </c>
      <c r="BH74" s="47" t="s">
        <v>470</v>
      </c>
      <c r="BI74" s="47" t="s">
        <v>845</v>
      </c>
      <c r="BJ74" s="47" t="s">
        <v>846</v>
      </c>
      <c r="BK74" s="47" t="s">
        <v>847</v>
      </c>
      <c r="BL74" s="47" t="s">
        <v>848</v>
      </c>
      <c r="BM74" s="47" t="s">
        <v>849</v>
      </c>
      <c r="BN74" s="47" t="s">
        <v>850</v>
      </c>
      <c r="BO74" s="47" t="s">
        <v>851</v>
      </c>
      <c r="BP74" s="47" t="s">
        <v>852</v>
      </c>
      <c r="BQ74" s="47" t="s">
        <v>853</v>
      </c>
      <c r="BR74" s="47" t="s">
        <v>854</v>
      </c>
      <c r="BS74" s="47" t="s">
        <v>855</v>
      </c>
      <c r="BT74" s="47" t="s">
        <v>365</v>
      </c>
      <c r="BU74" s="47" t="s">
        <v>365</v>
      </c>
      <c r="BV74" s="47" t="s">
        <v>365</v>
      </c>
      <c r="BW74" s="47" t="s">
        <v>365</v>
      </c>
      <c r="BX74" s="47" t="s">
        <v>365</v>
      </c>
      <c r="BY74" s="47" t="s">
        <v>365</v>
      </c>
      <c r="BZ74" s="47" t="s">
        <v>365</v>
      </c>
      <c r="CA74" s="47" t="s">
        <v>365</v>
      </c>
      <c r="CB74" s="47" t="s">
        <v>856</v>
      </c>
      <c r="CC74" s="47" t="s">
        <v>857</v>
      </c>
      <c r="CD74" s="47" t="s">
        <v>858</v>
      </c>
      <c r="CE74" s="47" t="s">
        <v>859</v>
      </c>
      <c r="CF74" s="47" t="s">
        <v>860</v>
      </c>
      <c r="CG74" s="47" t="s">
        <v>861</v>
      </c>
      <c r="CH74" s="47" t="s">
        <v>862</v>
      </c>
      <c r="CI74" s="47" t="s">
        <v>863</v>
      </c>
      <c r="CJ74" s="47" t="s">
        <v>864</v>
      </c>
      <c r="CK74" s="47" t="s">
        <v>865</v>
      </c>
      <c r="CL74" s="47" t="s">
        <v>866</v>
      </c>
      <c r="CM74" s="47" t="s">
        <v>867</v>
      </c>
      <c r="CN74" s="47" t="s">
        <v>868</v>
      </c>
      <c r="CO74" s="47" t="s">
        <v>712</v>
      </c>
      <c r="CP74" s="47" t="s">
        <v>365</v>
      </c>
      <c r="CQ74" s="47" t="s">
        <v>365</v>
      </c>
      <c r="CR74" s="47" t="s">
        <v>365</v>
      </c>
      <c r="CS74" s="47" t="s">
        <v>365</v>
      </c>
      <c r="CT74" s="47" t="s">
        <v>365</v>
      </c>
      <c r="CU74" s="47" t="s">
        <v>462</v>
      </c>
      <c r="CV74" s="47" t="s">
        <v>463</v>
      </c>
      <c r="CW74" s="47" t="s">
        <v>837</v>
      </c>
      <c r="CX74" s="47" t="s">
        <v>430</v>
      </c>
      <c r="CY74" s="47" t="s">
        <v>518</v>
      </c>
      <c r="CZ74" s="47" t="s">
        <v>869</v>
      </c>
      <c r="DA74" s="47" t="s">
        <v>518</v>
      </c>
      <c r="DG74" s="47" t="s">
        <v>401</v>
      </c>
      <c r="DH74" s="47" t="s">
        <v>1722</v>
      </c>
      <c r="DJ74" s="47" t="s">
        <v>660</v>
      </c>
      <c r="DK74" s="47" t="s">
        <v>450</v>
      </c>
      <c r="DL74" s="47" t="s">
        <v>484</v>
      </c>
      <c r="DM74" s="47" t="s">
        <v>1583</v>
      </c>
    </row>
    <row r="75" spans="1:117">
      <c r="A75" s="47" t="s">
        <v>1993</v>
      </c>
      <c r="B75" s="47" t="s">
        <v>415</v>
      </c>
      <c r="C75" s="47" t="s">
        <v>416</v>
      </c>
      <c r="D75" s="47" t="s">
        <v>637</v>
      </c>
      <c r="E75" s="47" t="s">
        <v>870</v>
      </c>
      <c r="F75" s="47" t="s">
        <v>365</v>
      </c>
      <c r="G75" s="47" t="s">
        <v>840</v>
      </c>
      <c r="H75" s="47" t="s">
        <v>841</v>
      </c>
      <c r="I75" s="47" t="s">
        <v>871</v>
      </c>
      <c r="J75" s="47" t="s">
        <v>809</v>
      </c>
      <c r="K75" s="47" t="s">
        <v>365</v>
      </c>
      <c r="L75" s="47" t="s">
        <v>370</v>
      </c>
      <c r="M75" s="47" t="s">
        <v>371</v>
      </c>
      <c r="N75" s="47" t="s">
        <v>372</v>
      </c>
      <c r="O75" s="47" t="s">
        <v>373</v>
      </c>
      <c r="P75" s="47" t="s">
        <v>374</v>
      </c>
      <c r="Q75" s="47" t="s">
        <v>723</v>
      </c>
      <c r="R75" s="47" t="s">
        <v>606</v>
      </c>
      <c r="S75" s="47" t="s">
        <v>668</v>
      </c>
      <c r="T75" s="47" t="s">
        <v>843</v>
      </c>
      <c r="U75" s="47" t="s">
        <v>379</v>
      </c>
      <c r="V75" s="47" t="s">
        <v>365</v>
      </c>
      <c r="W75" s="47" t="s">
        <v>365</v>
      </c>
      <c r="X75" s="47" t="s">
        <v>365</v>
      </c>
      <c r="Y75" s="47" t="s">
        <v>426</v>
      </c>
      <c r="Z75" s="47" t="s">
        <v>365</v>
      </c>
      <c r="AA75" s="47" t="s">
        <v>365</v>
      </c>
      <c r="AB75" s="47" t="s">
        <v>365</v>
      </c>
      <c r="AC75" s="47" t="s">
        <v>365</v>
      </c>
      <c r="AD75" s="47" t="s">
        <v>365</v>
      </c>
      <c r="AE75" s="47" t="s">
        <v>374</v>
      </c>
      <c r="AF75" s="47" t="s">
        <v>374</v>
      </c>
      <c r="AG75" s="47" t="s">
        <v>449</v>
      </c>
      <c r="AH75" s="47" t="s">
        <v>451</v>
      </c>
      <c r="AI75" s="47" t="s">
        <v>451</v>
      </c>
      <c r="AJ75" s="47"/>
      <c r="AK75" s="47"/>
      <c r="AL75" s="47" t="s">
        <v>428</v>
      </c>
      <c r="AM75" s="47" t="s">
        <v>386</v>
      </c>
      <c r="AN75" s="47" t="s">
        <v>387</v>
      </c>
      <c r="AO75" s="47" t="s">
        <v>844</v>
      </c>
      <c r="AP75" s="47" t="s">
        <v>498</v>
      </c>
      <c r="BF75" s="47" t="s">
        <v>365</v>
      </c>
      <c r="BG75" s="47" t="s">
        <v>430</v>
      </c>
      <c r="BH75" s="47" t="s">
        <v>872</v>
      </c>
      <c r="BI75" s="47" t="s">
        <v>873</v>
      </c>
      <c r="BJ75" s="47" t="s">
        <v>874</v>
      </c>
      <c r="BK75" s="47" t="s">
        <v>875</v>
      </c>
      <c r="BL75" s="47" t="s">
        <v>470</v>
      </c>
      <c r="BM75" s="47" t="s">
        <v>876</v>
      </c>
      <c r="BN75" s="47" t="s">
        <v>846</v>
      </c>
      <c r="BO75" s="47" t="s">
        <v>877</v>
      </c>
      <c r="BP75" s="47" t="s">
        <v>878</v>
      </c>
      <c r="BQ75" s="47" t="s">
        <v>849</v>
      </c>
      <c r="BR75" s="47" t="s">
        <v>879</v>
      </c>
      <c r="BS75" s="47" t="s">
        <v>851</v>
      </c>
      <c r="BT75" s="47" t="s">
        <v>365</v>
      </c>
      <c r="BU75" s="47" t="s">
        <v>365</v>
      </c>
      <c r="BV75" s="47" t="s">
        <v>365</v>
      </c>
      <c r="BW75" s="47" t="s">
        <v>365</v>
      </c>
      <c r="BX75" s="47" t="s">
        <v>365</v>
      </c>
      <c r="BY75" s="47" t="s">
        <v>365</v>
      </c>
      <c r="BZ75" s="47" t="s">
        <v>365</v>
      </c>
      <c r="CA75" s="47" t="s">
        <v>365</v>
      </c>
      <c r="CB75" s="47" t="s">
        <v>880</v>
      </c>
      <c r="CC75" s="47" t="s">
        <v>881</v>
      </c>
      <c r="CD75" s="47" t="s">
        <v>882</v>
      </c>
      <c r="CE75" s="47" t="s">
        <v>883</v>
      </c>
      <c r="CF75" s="47" t="s">
        <v>884</v>
      </c>
      <c r="CG75" s="47" t="s">
        <v>885</v>
      </c>
      <c r="CH75" s="47" t="s">
        <v>886</v>
      </c>
      <c r="CI75" s="47" t="s">
        <v>887</v>
      </c>
      <c r="CJ75" s="47" t="s">
        <v>888</v>
      </c>
      <c r="CK75" s="47" t="s">
        <v>889</v>
      </c>
      <c r="CL75" s="47" t="s">
        <v>890</v>
      </c>
      <c r="CM75" s="47" t="s">
        <v>891</v>
      </c>
      <c r="CN75" s="47" t="s">
        <v>784</v>
      </c>
      <c r="CO75" s="47" t="s">
        <v>712</v>
      </c>
      <c r="CP75" s="47" t="s">
        <v>365</v>
      </c>
      <c r="CQ75" s="47" t="s">
        <v>365</v>
      </c>
      <c r="CR75" s="47" t="s">
        <v>365</v>
      </c>
      <c r="CS75" s="47" t="s">
        <v>365</v>
      </c>
      <c r="CT75" s="47" t="s">
        <v>365</v>
      </c>
      <c r="CU75" s="47" t="s">
        <v>445</v>
      </c>
      <c r="CV75" s="47" t="s">
        <v>446</v>
      </c>
      <c r="CW75" s="47" t="s">
        <v>837</v>
      </c>
      <c r="CX75" s="47" t="s">
        <v>430</v>
      </c>
      <c r="CY75" s="47" t="s">
        <v>518</v>
      </c>
      <c r="CZ75" s="47" t="s">
        <v>869</v>
      </c>
      <c r="DA75" s="47" t="s">
        <v>518</v>
      </c>
      <c r="DG75" s="47" t="s">
        <v>401</v>
      </c>
      <c r="DH75" s="47" t="s">
        <v>1722</v>
      </c>
      <c r="DJ75" s="47" t="s">
        <v>660</v>
      </c>
      <c r="DK75" s="47" t="s">
        <v>450</v>
      </c>
      <c r="DL75" s="47" t="s">
        <v>451</v>
      </c>
      <c r="DM75" s="47" t="s">
        <v>1588</v>
      </c>
    </row>
    <row r="76" spans="1:117">
      <c r="A76" s="47" t="s">
        <v>2004</v>
      </c>
      <c r="B76" s="47" t="s">
        <v>415</v>
      </c>
      <c r="C76" s="47" t="s">
        <v>416</v>
      </c>
      <c r="D76" s="47" t="s">
        <v>637</v>
      </c>
      <c r="E76" s="47" t="s">
        <v>870</v>
      </c>
      <c r="F76" s="47" t="s">
        <v>365</v>
      </c>
      <c r="G76" s="47" t="s">
        <v>840</v>
      </c>
      <c r="H76" s="47" t="s">
        <v>841</v>
      </c>
      <c r="I76" s="47" t="s">
        <v>871</v>
      </c>
      <c r="J76" s="47" t="s">
        <v>809</v>
      </c>
      <c r="K76" s="47" t="s">
        <v>365</v>
      </c>
      <c r="L76" s="47" t="s">
        <v>370</v>
      </c>
      <c r="M76" s="47" t="s">
        <v>371</v>
      </c>
      <c r="N76" s="47" t="s">
        <v>372</v>
      </c>
      <c r="O76" s="47" t="s">
        <v>373</v>
      </c>
      <c r="P76" s="47" t="s">
        <v>374</v>
      </c>
      <c r="Q76" s="47" t="s">
        <v>680</v>
      </c>
      <c r="R76" s="47" t="s">
        <v>668</v>
      </c>
      <c r="S76" s="47" t="s">
        <v>461</v>
      </c>
      <c r="T76" s="47" t="s">
        <v>843</v>
      </c>
      <c r="U76" s="47" t="s">
        <v>379</v>
      </c>
      <c r="V76" s="47" t="s">
        <v>365</v>
      </c>
      <c r="W76" s="47" t="s">
        <v>365</v>
      </c>
      <c r="X76" s="47" t="s">
        <v>365</v>
      </c>
      <c r="Y76" s="47" t="s">
        <v>426</v>
      </c>
      <c r="Z76" s="47" t="s">
        <v>365</v>
      </c>
      <c r="AA76" s="47" t="s">
        <v>365</v>
      </c>
      <c r="AB76" s="47" t="s">
        <v>365</v>
      </c>
      <c r="AC76" s="47" t="s">
        <v>365</v>
      </c>
      <c r="AD76" s="47" t="s">
        <v>365</v>
      </c>
      <c r="AE76" s="47" t="s">
        <v>374</v>
      </c>
      <c r="AF76" s="47" t="s">
        <v>374</v>
      </c>
      <c r="AG76" s="47" t="s">
        <v>449</v>
      </c>
      <c r="AH76" s="47" t="s">
        <v>451</v>
      </c>
      <c r="AI76" s="47" t="s">
        <v>451</v>
      </c>
      <c r="AJ76" s="47"/>
      <c r="AK76" s="47"/>
      <c r="AL76" s="47" t="s">
        <v>391</v>
      </c>
      <c r="AM76" s="47" t="s">
        <v>386</v>
      </c>
      <c r="AN76" s="47" t="s">
        <v>387</v>
      </c>
      <c r="AO76" s="47" t="s">
        <v>844</v>
      </c>
      <c r="AP76" s="47" t="s">
        <v>498</v>
      </c>
      <c r="BF76" s="47" t="s">
        <v>365</v>
      </c>
      <c r="BG76" s="47" t="s">
        <v>430</v>
      </c>
      <c r="BH76" s="47" t="s">
        <v>872</v>
      </c>
      <c r="BI76" s="47" t="s">
        <v>873</v>
      </c>
      <c r="BJ76" s="47" t="s">
        <v>874</v>
      </c>
      <c r="BK76" s="47" t="s">
        <v>875</v>
      </c>
      <c r="BL76" s="47" t="s">
        <v>470</v>
      </c>
      <c r="BM76" s="47" t="s">
        <v>876</v>
      </c>
      <c r="BN76" s="47" t="s">
        <v>846</v>
      </c>
      <c r="BO76" s="47" t="s">
        <v>877</v>
      </c>
      <c r="BP76" s="47" t="s">
        <v>878</v>
      </c>
      <c r="BQ76" s="47" t="s">
        <v>849</v>
      </c>
      <c r="BR76" s="47" t="s">
        <v>879</v>
      </c>
      <c r="BS76" s="47" t="s">
        <v>851</v>
      </c>
      <c r="BT76" s="47" t="s">
        <v>365</v>
      </c>
      <c r="BU76" s="47" t="s">
        <v>365</v>
      </c>
      <c r="BV76" s="47" t="s">
        <v>365</v>
      </c>
      <c r="BW76" s="47" t="s">
        <v>365</v>
      </c>
      <c r="BX76" s="47" t="s">
        <v>365</v>
      </c>
      <c r="BY76" s="47" t="s">
        <v>365</v>
      </c>
      <c r="BZ76" s="47" t="s">
        <v>365</v>
      </c>
      <c r="CA76" s="47" t="s">
        <v>365</v>
      </c>
      <c r="CB76" s="47" t="s">
        <v>880</v>
      </c>
      <c r="CC76" s="47" t="s">
        <v>881</v>
      </c>
      <c r="CD76" s="47" t="s">
        <v>882</v>
      </c>
      <c r="CE76" s="47" t="s">
        <v>883</v>
      </c>
      <c r="CF76" s="47" t="s">
        <v>884</v>
      </c>
      <c r="CG76" s="47" t="s">
        <v>885</v>
      </c>
      <c r="CH76" s="47" t="s">
        <v>886</v>
      </c>
      <c r="CI76" s="47" t="s">
        <v>887</v>
      </c>
      <c r="CJ76" s="47" t="s">
        <v>888</v>
      </c>
      <c r="CK76" s="47" t="s">
        <v>889</v>
      </c>
      <c r="CL76" s="47" t="s">
        <v>890</v>
      </c>
      <c r="CM76" s="47" t="s">
        <v>891</v>
      </c>
      <c r="CN76" s="47" t="s">
        <v>784</v>
      </c>
      <c r="CO76" s="47" t="s">
        <v>712</v>
      </c>
      <c r="CP76" s="47" t="s">
        <v>365</v>
      </c>
      <c r="CQ76" s="47" t="s">
        <v>365</v>
      </c>
      <c r="CR76" s="47" t="s">
        <v>365</v>
      </c>
      <c r="CS76" s="47" t="s">
        <v>365</v>
      </c>
      <c r="CT76" s="47" t="s">
        <v>365</v>
      </c>
      <c r="CU76" s="47" t="s">
        <v>378</v>
      </c>
      <c r="CV76" s="47" t="s">
        <v>454</v>
      </c>
      <c r="CW76" s="47" t="s">
        <v>837</v>
      </c>
      <c r="CX76" s="47" t="s">
        <v>430</v>
      </c>
      <c r="CY76" s="47" t="s">
        <v>518</v>
      </c>
      <c r="CZ76" s="47" t="s">
        <v>869</v>
      </c>
      <c r="DA76" s="47" t="s">
        <v>518</v>
      </c>
      <c r="DG76" s="47" t="s">
        <v>401</v>
      </c>
      <c r="DH76" s="47" t="s">
        <v>1722</v>
      </c>
      <c r="DJ76" s="47" t="s">
        <v>660</v>
      </c>
      <c r="DK76" s="47" t="s">
        <v>450</v>
      </c>
      <c r="DL76" s="47" t="s">
        <v>451</v>
      </c>
      <c r="DM76" s="47" t="s">
        <v>1588</v>
      </c>
    </row>
    <row r="77" spans="1:117">
      <c r="A77" s="47" t="s">
        <v>2020</v>
      </c>
      <c r="B77" s="47" t="s">
        <v>415</v>
      </c>
      <c r="C77" s="47" t="s">
        <v>416</v>
      </c>
      <c r="D77" s="47" t="s">
        <v>637</v>
      </c>
      <c r="E77" s="47" t="s">
        <v>870</v>
      </c>
      <c r="F77" s="47" t="s">
        <v>365</v>
      </c>
      <c r="G77" s="47" t="s">
        <v>840</v>
      </c>
      <c r="H77" s="47" t="s">
        <v>841</v>
      </c>
      <c r="I77" s="47" t="s">
        <v>871</v>
      </c>
      <c r="J77" s="47" t="s">
        <v>809</v>
      </c>
      <c r="K77" s="47" t="s">
        <v>365</v>
      </c>
      <c r="L77" s="47" t="s">
        <v>370</v>
      </c>
      <c r="M77" s="47" t="s">
        <v>371</v>
      </c>
      <c r="N77" s="47" t="s">
        <v>372</v>
      </c>
      <c r="O77" s="47" t="s">
        <v>373</v>
      </c>
      <c r="P77" s="47" t="s">
        <v>374</v>
      </c>
      <c r="Q77" s="47" t="s">
        <v>752</v>
      </c>
      <c r="R77" s="47" t="s">
        <v>456</v>
      </c>
      <c r="S77" s="47" t="s">
        <v>453</v>
      </c>
      <c r="T77" s="47" t="s">
        <v>843</v>
      </c>
      <c r="U77" s="47" t="s">
        <v>379</v>
      </c>
      <c r="V77" s="47" t="s">
        <v>365</v>
      </c>
      <c r="W77" s="47" t="s">
        <v>365</v>
      </c>
      <c r="X77" s="47" t="s">
        <v>365</v>
      </c>
      <c r="Y77" s="47" t="s">
        <v>426</v>
      </c>
      <c r="Z77" s="47" t="s">
        <v>365</v>
      </c>
      <c r="AA77" s="47" t="s">
        <v>365</v>
      </c>
      <c r="AB77" s="47" t="s">
        <v>365</v>
      </c>
      <c r="AC77" s="47" t="s">
        <v>365</v>
      </c>
      <c r="AD77" s="47" t="s">
        <v>365</v>
      </c>
      <c r="AE77" s="47" t="s">
        <v>374</v>
      </c>
      <c r="AF77" s="47" t="s">
        <v>374</v>
      </c>
      <c r="AG77" s="47" t="s">
        <v>449</v>
      </c>
      <c r="AH77" s="47" t="s">
        <v>451</v>
      </c>
      <c r="AI77" s="47" t="s">
        <v>451</v>
      </c>
      <c r="AJ77" s="47"/>
      <c r="AK77" s="47"/>
      <c r="AL77" s="47" t="s">
        <v>387</v>
      </c>
      <c r="AM77" s="47" t="s">
        <v>386</v>
      </c>
      <c r="AN77" s="47" t="s">
        <v>387</v>
      </c>
      <c r="AO77" s="47" t="s">
        <v>844</v>
      </c>
      <c r="AP77" s="47" t="s">
        <v>498</v>
      </c>
      <c r="BF77" s="47" t="s">
        <v>365</v>
      </c>
      <c r="BG77" s="47" t="s">
        <v>430</v>
      </c>
      <c r="BH77" s="47" t="s">
        <v>872</v>
      </c>
      <c r="BI77" s="47" t="s">
        <v>873</v>
      </c>
      <c r="BJ77" s="47" t="s">
        <v>874</v>
      </c>
      <c r="BK77" s="47" t="s">
        <v>875</v>
      </c>
      <c r="BL77" s="47" t="s">
        <v>470</v>
      </c>
      <c r="BM77" s="47" t="s">
        <v>876</v>
      </c>
      <c r="BN77" s="47" t="s">
        <v>846</v>
      </c>
      <c r="BO77" s="47" t="s">
        <v>877</v>
      </c>
      <c r="BP77" s="47" t="s">
        <v>878</v>
      </c>
      <c r="BQ77" s="47" t="s">
        <v>849</v>
      </c>
      <c r="BR77" s="47" t="s">
        <v>879</v>
      </c>
      <c r="BS77" s="47" t="s">
        <v>851</v>
      </c>
      <c r="BT77" s="47" t="s">
        <v>365</v>
      </c>
      <c r="BU77" s="47" t="s">
        <v>365</v>
      </c>
      <c r="BV77" s="47" t="s">
        <v>365</v>
      </c>
      <c r="BW77" s="47" t="s">
        <v>365</v>
      </c>
      <c r="BX77" s="47" t="s">
        <v>365</v>
      </c>
      <c r="BY77" s="47" t="s">
        <v>365</v>
      </c>
      <c r="BZ77" s="47" t="s">
        <v>365</v>
      </c>
      <c r="CA77" s="47" t="s">
        <v>365</v>
      </c>
      <c r="CB77" s="47" t="s">
        <v>880</v>
      </c>
      <c r="CC77" s="47" t="s">
        <v>881</v>
      </c>
      <c r="CD77" s="47" t="s">
        <v>882</v>
      </c>
      <c r="CE77" s="47" t="s">
        <v>883</v>
      </c>
      <c r="CF77" s="47" t="s">
        <v>884</v>
      </c>
      <c r="CG77" s="47" t="s">
        <v>885</v>
      </c>
      <c r="CH77" s="47" t="s">
        <v>886</v>
      </c>
      <c r="CI77" s="47" t="s">
        <v>887</v>
      </c>
      <c r="CJ77" s="47" t="s">
        <v>888</v>
      </c>
      <c r="CK77" s="47" t="s">
        <v>889</v>
      </c>
      <c r="CL77" s="47" t="s">
        <v>890</v>
      </c>
      <c r="CM77" s="47" t="s">
        <v>891</v>
      </c>
      <c r="CN77" s="47" t="s">
        <v>784</v>
      </c>
      <c r="CO77" s="47" t="s">
        <v>712</v>
      </c>
      <c r="CP77" s="47" t="s">
        <v>365</v>
      </c>
      <c r="CQ77" s="47" t="s">
        <v>365</v>
      </c>
      <c r="CR77" s="47" t="s">
        <v>365</v>
      </c>
      <c r="CS77" s="47" t="s">
        <v>365</v>
      </c>
      <c r="CT77" s="47" t="s">
        <v>365</v>
      </c>
      <c r="CU77" s="47" t="s">
        <v>386</v>
      </c>
      <c r="CV77" s="47" t="s">
        <v>457</v>
      </c>
      <c r="CW77" s="47" t="s">
        <v>837</v>
      </c>
      <c r="CX77" s="47" t="s">
        <v>430</v>
      </c>
      <c r="CY77" s="47" t="s">
        <v>518</v>
      </c>
      <c r="CZ77" s="47" t="s">
        <v>869</v>
      </c>
      <c r="DA77" s="47" t="s">
        <v>518</v>
      </c>
      <c r="DG77" s="47" t="s">
        <v>401</v>
      </c>
      <c r="DH77" s="47" t="s">
        <v>1722</v>
      </c>
      <c r="DJ77" s="47" t="s">
        <v>660</v>
      </c>
      <c r="DK77" s="47" t="s">
        <v>450</v>
      </c>
      <c r="DL77" s="47" t="s">
        <v>451</v>
      </c>
      <c r="DM77" s="47" t="s">
        <v>1588</v>
      </c>
    </row>
    <row r="78" spans="1:117">
      <c r="A78" s="47" t="s">
        <v>1973</v>
      </c>
      <c r="B78" s="47" t="s">
        <v>415</v>
      </c>
      <c r="C78" s="47" t="s">
        <v>416</v>
      </c>
      <c r="D78" s="47" t="s">
        <v>1746</v>
      </c>
      <c r="E78" s="47" t="s">
        <v>870</v>
      </c>
      <c r="F78" s="47" t="s">
        <v>365</v>
      </c>
      <c r="G78" s="47" t="s">
        <v>840</v>
      </c>
      <c r="H78" s="47" t="s">
        <v>841</v>
      </c>
      <c r="I78" s="47" t="s">
        <v>871</v>
      </c>
      <c r="J78" s="47" t="s">
        <v>809</v>
      </c>
      <c r="K78" s="47" t="s">
        <v>365</v>
      </c>
      <c r="L78" s="47" t="s">
        <v>370</v>
      </c>
      <c r="M78" s="47" t="s">
        <v>371</v>
      </c>
      <c r="N78" s="47" t="s">
        <v>372</v>
      </c>
      <c r="O78" s="47" t="s">
        <v>373</v>
      </c>
      <c r="P78" s="47" t="s">
        <v>374</v>
      </c>
      <c r="Q78" s="47" t="s">
        <v>456</v>
      </c>
      <c r="R78" s="47" t="s">
        <v>412</v>
      </c>
      <c r="S78" s="47" t="s">
        <v>393</v>
      </c>
      <c r="T78" s="47" t="s">
        <v>843</v>
      </c>
      <c r="U78" s="47" t="s">
        <v>379</v>
      </c>
      <c r="V78" s="47" t="s">
        <v>365</v>
      </c>
      <c r="W78" s="47" t="s">
        <v>365</v>
      </c>
      <c r="X78" s="47" t="s">
        <v>365</v>
      </c>
      <c r="Y78" s="47" t="s">
        <v>426</v>
      </c>
      <c r="Z78" s="47" t="s">
        <v>365</v>
      </c>
      <c r="AA78" s="47" t="s">
        <v>365</v>
      </c>
      <c r="AB78" s="47" t="s">
        <v>365</v>
      </c>
      <c r="AC78" s="47" t="s">
        <v>365</v>
      </c>
      <c r="AD78" s="47" t="s">
        <v>365</v>
      </c>
      <c r="AE78" s="47" t="s">
        <v>374</v>
      </c>
      <c r="AF78" s="47" t="s">
        <v>374</v>
      </c>
      <c r="AG78" s="47" t="s">
        <v>449</v>
      </c>
      <c r="AH78" s="47" t="s">
        <v>451</v>
      </c>
      <c r="AI78" s="47" t="s">
        <v>451</v>
      </c>
      <c r="AJ78" s="47"/>
      <c r="AK78" s="47"/>
      <c r="AL78" s="47" t="s">
        <v>461</v>
      </c>
      <c r="AM78" s="47" t="s">
        <v>386</v>
      </c>
      <c r="AN78" s="47" t="s">
        <v>387</v>
      </c>
      <c r="AO78" s="47" t="s">
        <v>844</v>
      </c>
      <c r="AP78" s="47" t="s">
        <v>498</v>
      </c>
      <c r="BF78" s="47" t="s">
        <v>365</v>
      </c>
      <c r="BG78" s="47" t="s">
        <v>430</v>
      </c>
      <c r="BH78" s="47" t="s">
        <v>872</v>
      </c>
      <c r="BI78" s="47" t="s">
        <v>873</v>
      </c>
      <c r="BJ78" s="47" t="s">
        <v>874</v>
      </c>
      <c r="BK78" s="47" t="s">
        <v>875</v>
      </c>
      <c r="BL78" s="47" t="s">
        <v>470</v>
      </c>
      <c r="BM78" s="47" t="s">
        <v>876</v>
      </c>
      <c r="BN78" s="47" t="s">
        <v>846</v>
      </c>
      <c r="BO78" s="47" t="s">
        <v>877</v>
      </c>
      <c r="BP78" s="47" t="s">
        <v>878</v>
      </c>
      <c r="BQ78" s="47" t="s">
        <v>849</v>
      </c>
      <c r="BR78" s="47" t="s">
        <v>879</v>
      </c>
      <c r="BS78" s="47" t="s">
        <v>851</v>
      </c>
      <c r="BT78" s="47" t="s">
        <v>365</v>
      </c>
      <c r="BU78" s="47" t="s">
        <v>365</v>
      </c>
      <c r="BV78" s="47" t="s">
        <v>365</v>
      </c>
      <c r="BW78" s="47" t="s">
        <v>365</v>
      </c>
      <c r="BX78" s="47" t="s">
        <v>365</v>
      </c>
      <c r="BY78" s="47" t="s">
        <v>365</v>
      </c>
      <c r="BZ78" s="47" t="s">
        <v>365</v>
      </c>
      <c r="CA78" s="47" t="s">
        <v>365</v>
      </c>
      <c r="CB78" s="47" t="s">
        <v>880</v>
      </c>
      <c r="CC78" s="47" t="s">
        <v>881</v>
      </c>
      <c r="CD78" s="47" t="s">
        <v>882</v>
      </c>
      <c r="CE78" s="47" t="s">
        <v>883</v>
      </c>
      <c r="CF78" s="47" t="s">
        <v>884</v>
      </c>
      <c r="CG78" s="47" t="s">
        <v>885</v>
      </c>
      <c r="CH78" s="47" t="s">
        <v>886</v>
      </c>
      <c r="CI78" s="47" t="s">
        <v>887</v>
      </c>
      <c r="CJ78" s="47" t="s">
        <v>888</v>
      </c>
      <c r="CK78" s="47" t="s">
        <v>889</v>
      </c>
      <c r="CL78" s="47" t="s">
        <v>890</v>
      </c>
      <c r="CM78" s="47" t="s">
        <v>891</v>
      </c>
      <c r="CN78" s="47" t="s">
        <v>784</v>
      </c>
      <c r="CO78" s="47" t="s">
        <v>712</v>
      </c>
      <c r="CP78" s="47" t="s">
        <v>365</v>
      </c>
      <c r="CQ78" s="47" t="s">
        <v>365</v>
      </c>
      <c r="CR78" s="47" t="s">
        <v>365</v>
      </c>
      <c r="CS78" s="47" t="s">
        <v>365</v>
      </c>
      <c r="CT78" s="47" t="s">
        <v>365</v>
      </c>
      <c r="CU78" s="47" t="s">
        <v>462</v>
      </c>
      <c r="CV78" s="47" t="s">
        <v>463</v>
      </c>
      <c r="CW78" s="47" t="s">
        <v>837</v>
      </c>
      <c r="CX78" s="47" t="s">
        <v>430</v>
      </c>
      <c r="CY78" s="47" t="s">
        <v>518</v>
      </c>
      <c r="CZ78" s="47" t="s">
        <v>869</v>
      </c>
      <c r="DA78" s="47" t="s">
        <v>518</v>
      </c>
      <c r="DG78" s="47" t="s">
        <v>401</v>
      </c>
      <c r="DH78" s="47" t="s">
        <v>1722</v>
      </c>
      <c r="DJ78" s="47" t="s">
        <v>660</v>
      </c>
      <c r="DK78" s="47" t="s">
        <v>450</v>
      </c>
      <c r="DL78" s="47" t="s">
        <v>451</v>
      </c>
      <c r="DM78" s="47" t="s">
        <v>1583</v>
      </c>
    </row>
    <row r="79" spans="1:117">
      <c r="A79" s="47" t="s">
        <v>1994</v>
      </c>
      <c r="B79" s="47" t="s">
        <v>415</v>
      </c>
      <c r="C79" s="47" t="s">
        <v>416</v>
      </c>
      <c r="D79" s="47" t="s">
        <v>1527</v>
      </c>
      <c r="E79" s="47" t="s">
        <v>870</v>
      </c>
      <c r="F79" s="47" t="s">
        <v>365</v>
      </c>
      <c r="G79" s="47" t="s">
        <v>840</v>
      </c>
      <c r="H79" s="47" t="s">
        <v>841</v>
      </c>
      <c r="I79" s="47" t="s">
        <v>892</v>
      </c>
      <c r="J79" s="47" t="s">
        <v>809</v>
      </c>
      <c r="K79" s="47" t="s">
        <v>365</v>
      </c>
      <c r="L79" s="47" t="s">
        <v>370</v>
      </c>
      <c r="M79" s="47" t="s">
        <v>371</v>
      </c>
      <c r="N79" s="47" t="s">
        <v>372</v>
      </c>
      <c r="O79" s="47" t="s">
        <v>373</v>
      </c>
      <c r="P79" s="47" t="s">
        <v>374</v>
      </c>
      <c r="Q79" s="47" t="s">
        <v>723</v>
      </c>
      <c r="R79" s="47" t="s">
        <v>606</v>
      </c>
      <c r="S79" s="47" t="s">
        <v>668</v>
      </c>
      <c r="T79" s="47" t="s">
        <v>843</v>
      </c>
      <c r="U79" s="47" t="s">
        <v>379</v>
      </c>
      <c r="V79" s="47" t="s">
        <v>365</v>
      </c>
      <c r="W79" s="47" t="s">
        <v>365</v>
      </c>
      <c r="X79" s="47" t="s">
        <v>365</v>
      </c>
      <c r="Y79" s="47" t="s">
        <v>426</v>
      </c>
      <c r="Z79" s="47" t="s">
        <v>365</v>
      </c>
      <c r="AA79" s="47" t="s">
        <v>365</v>
      </c>
      <c r="AB79" s="47" t="s">
        <v>365</v>
      </c>
      <c r="AC79" s="47" t="s">
        <v>365</v>
      </c>
      <c r="AD79" s="47" t="s">
        <v>365</v>
      </c>
      <c r="AE79" s="47" t="s">
        <v>374</v>
      </c>
      <c r="AF79" s="47" t="s">
        <v>374</v>
      </c>
      <c r="AG79" s="47" t="s">
        <v>449</v>
      </c>
      <c r="AH79" s="47"/>
      <c r="AI79" s="47"/>
      <c r="AJ79" s="47" t="s">
        <v>412</v>
      </c>
      <c r="AK79" s="47" t="s">
        <v>412</v>
      </c>
      <c r="AL79" s="47" t="s">
        <v>428</v>
      </c>
      <c r="AM79" s="47" t="s">
        <v>386</v>
      </c>
      <c r="AN79" s="47" t="s">
        <v>413</v>
      </c>
      <c r="AO79" s="47" t="s">
        <v>844</v>
      </c>
      <c r="AP79" s="47" t="s">
        <v>498</v>
      </c>
      <c r="BF79" s="47" t="s">
        <v>365</v>
      </c>
      <c r="BG79" s="47" t="s">
        <v>430</v>
      </c>
      <c r="BH79" s="47" t="s">
        <v>872</v>
      </c>
      <c r="BI79" s="47" t="s">
        <v>873</v>
      </c>
      <c r="BJ79" s="47" t="s">
        <v>874</v>
      </c>
      <c r="BK79" s="47" t="s">
        <v>875</v>
      </c>
      <c r="BL79" s="47" t="s">
        <v>470</v>
      </c>
      <c r="BM79" s="47" t="s">
        <v>876</v>
      </c>
      <c r="BN79" s="47" t="s">
        <v>846</v>
      </c>
      <c r="BO79" s="47" t="s">
        <v>877</v>
      </c>
      <c r="BP79" s="47" t="s">
        <v>878</v>
      </c>
      <c r="BQ79" s="47" t="s">
        <v>849</v>
      </c>
      <c r="BR79" s="47" t="s">
        <v>879</v>
      </c>
      <c r="BS79" s="47" t="s">
        <v>851</v>
      </c>
      <c r="BT79" s="47" t="s">
        <v>365</v>
      </c>
      <c r="BU79" s="47" t="s">
        <v>365</v>
      </c>
      <c r="BV79" s="47" t="s">
        <v>365</v>
      </c>
      <c r="BW79" s="47" t="s">
        <v>365</v>
      </c>
      <c r="BX79" s="47" t="s">
        <v>365</v>
      </c>
      <c r="BY79" s="47" t="s">
        <v>365</v>
      </c>
      <c r="BZ79" s="47" t="s">
        <v>365</v>
      </c>
      <c r="CA79" s="47" t="s">
        <v>365</v>
      </c>
      <c r="CB79" s="47" t="s">
        <v>880</v>
      </c>
      <c r="CC79" s="47" t="s">
        <v>881</v>
      </c>
      <c r="CD79" s="47" t="s">
        <v>882</v>
      </c>
      <c r="CE79" s="47" t="s">
        <v>883</v>
      </c>
      <c r="CF79" s="47" t="s">
        <v>884</v>
      </c>
      <c r="CG79" s="47" t="s">
        <v>885</v>
      </c>
      <c r="CH79" s="47" t="s">
        <v>886</v>
      </c>
      <c r="CI79" s="47" t="s">
        <v>887</v>
      </c>
      <c r="CJ79" s="47" t="s">
        <v>888</v>
      </c>
      <c r="CK79" s="47" t="s">
        <v>889</v>
      </c>
      <c r="CL79" s="47" t="s">
        <v>890</v>
      </c>
      <c r="CM79" s="47" t="s">
        <v>891</v>
      </c>
      <c r="CN79" s="47" t="s">
        <v>784</v>
      </c>
      <c r="CO79" s="47" t="s">
        <v>712</v>
      </c>
      <c r="CP79" s="47" t="s">
        <v>365</v>
      </c>
      <c r="CQ79" s="47" t="s">
        <v>365</v>
      </c>
      <c r="CR79" s="47" t="s">
        <v>365</v>
      </c>
      <c r="CS79" s="47" t="s">
        <v>365</v>
      </c>
      <c r="CT79" s="47" t="s">
        <v>365</v>
      </c>
      <c r="CU79" s="47" t="s">
        <v>445</v>
      </c>
      <c r="CV79" s="47" t="s">
        <v>446</v>
      </c>
      <c r="CW79" s="47" t="s">
        <v>837</v>
      </c>
      <c r="CX79" s="47" t="s">
        <v>430</v>
      </c>
      <c r="CY79" s="47" t="s">
        <v>518</v>
      </c>
      <c r="CZ79" s="47" t="s">
        <v>869</v>
      </c>
      <c r="DA79" s="47" t="s">
        <v>518</v>
      </c>
      <c r="DG79" s="47" t="s">
        <v>401</v>
      </c>
      <c r="DH79" s="47" t="s">
        <v>1722</v>
      </c>
      <c r="DJ79" s="47" t="s">
        <v>660</v>
      </c>
      <c r="DK79" s="47" t="s">
        <v>450</v>
      </c>
      <c r="DL79" s="47" t="s">
        <v>893</v>
      </c>
      <c r="DM79" s="47" t="s">
        <v>1588</v>
      </c>
    </row>
    <row r="80" spans="1:117">
      <c r="A80" s="47" t="s">
        <v>2005</v>
      </c>
      <c r="B80" s="47" t="s">
        <v>415</v>
      </c>
      <c r="C80" s="47" t="s">
        <v>416</v>
      </c>
      <c r="D80" s="47" t="s">
        <v>1527</v>
      </c>
      <c r="E80" s="47" t="s">
        <v>870</v>
      </c>
      <c r="F80" s="47" t="s">
        <v>365</v>
      </c>
      <c r="G80" s="47" t="s">
        <v>840</v>
      </c>
      <c r="H80" s="47" t="s">
        <v>841</v>
      </c>
      <c r="I80" s="47" t="s">
        <v>892</v>
      </c>
      <c r="J80" s="47" t="s">
        <v>809</v>
      </c>
      <c r="K80" s="47" t="s">
        <v>365</v>
      </c>
      <c r="L80" s="47" t="s">
        <v>370</v>
      </c>
      <c r="M80" s="47" t="s">
        <v>371</v>
      </c>
      <c r="N80" s="47" t="s">
        <v>372</v>
      </c>
      <c r="O80" s="47" t="s">
        <v>373</v>
      </c>
      <c r="P80" s="47" t="s">
        <v>374</v>
      </c>
      <c r="Q80" s="47" t="s">
        <v>680</v>
      </c>
      <c r="R80" s="47" t="s">
        <v>668</v>
      </c>
      <c r="S80" s="47" t="s">
        <v>461</v>
      </c>
      <c r="T80" s="47" t="s">
        <v>843</v>
      </c>
      <c r="U80" s="47" t="s">
        <v>379</v>
      </c>
      <c r="V80" s="47" t="s">
        <v>365</v>
      </c>
      <c r="W80" s="47" t="s">
        <v>365</v>
      </c>
      <c r="X80" s="47" t="s">
        <v>365</v>
      </c>
      <c r="Y80" s="47" t="s">
        <v>426</v>
      </c>
      <c r="Z80" s="47" t="s">
        <v>365</v>
      </c>
      <c r="AA80" s="47" t="s">
        <v>365</v>
      </c>
      <c r="AB80" s="47" t="s">
        <v>365</v>
      </c>
      <c r="AC80" s="47" t="s">
        <v>365</v>
      </c>
      <c r="AD80" s="47" t="s">
        <v>365</v>
      </c>
      <c r="AE80" s="47" t="s">
        <v>374</v>
      </c>
      <c r="AF80" s="47" t="s">
        <v>374</v>
      </c>
      <c r="AG80" s="47" t="s">
        <v>449</v>
      </c>
      <c r="AH80" s="47"/>
      <c r="AI80" s="47"/>
      <c r="AJ80" s="47" t="s">
        <v>412</v>
      </c>
      <c r="AK80" s="47" t="s">
        <v>412</v>
      </c>
      <c r="AL80" s="47" t="s">
        <v>391</v>
      </c>
      <c r="AM80" s="47" t="s">
        <v>386</v>
      </c>
      <c r="AN80" s="47" t="s">
        <v>413</v>
      </c>
      <c r="AO80" s="47" t="s">
        <v>844</v>
      </c>
      <c r="AP80" s="47" t="s">
        <v>498</v>
      </c>
      <c r="BF80" s="47" t="s">
        <v>365</v>
      </c>
      <c r="BG80" s="47" t="s">
        <v>430</v>
      </c>
      <c r="BH80" s="47" t="s">
        <v>872</v>
      </c>
      <c r="BI80" s="47" t="s">
        <v>873</v>
      </c>
      <c r="BJ80" s="47" t="s">
        <v>874</v>
      </c>
      <c r="BK80" s="47" t="s">
        <v>875</v>
      </c>
      <c r="BL80" s="47" t="s">
        <v>470</v>
      </c>
      <c r="BM80" s="47" t="s">
        <v>876</v>
      </c>
      <c r="BN80" s="47" t="s">
        <v>846</v>
      </c>
      <c r="BO80" s="47" t="s">
        <v>877</v>
      </c>
      <c r="BP80" s="47" t="s">
        <v>878</v>
      </c>
      <c r="BQ80" s="47" t="s">
        <v>849</v>
      </c>
      <c r="BR80" s="47" t="s">
        <v>879</v>
      </c>
      <c r="BS80" s="47" t="s">
        <v>851</v>
      </c>
      <c r="BT80" s="47" t="s">
        <v>365</v>
      </c>
      <c r="BU80" s="47" t="s">
        <v>365</v>
      </c>
      <c r="BV80" s="47" t="s">
        <v>365</v>
      </c>
      <c r="BW80" s="47" t="s">
        <v>365</v>
      </c>
      <c r="BX80" s="47" t="s">
        <v>365</v>
      </c>
      <c r="BY80" s="47" t="s">
        <v>365</v>
      </c>
      <c r="BZ80" s="47" t="s">
        <v>365</v>
      </c>
      <c r="CA80" s="47" t="s">
        <v>365</v>
      </c>
      <c r="CB80" s="47" t="s">
        <v>880</v>
      </c>
      <c r="CC80" s="47" t="s">
        <v>881</v>
      </c>
      <c r="CD80" s="47" t="s">
        <v>882</v>
      </c>
      <c r="CE80" s="47" t="s">
        <v>883</v>
      </c>
      <c r="CF80" s="47" t="s">
        <v>884</v>
      </c>
      <c r="CG80" s="47" t="s">
        <v>885</v>
      </c>
      <c r="CH80" s="47" t="s">
        <v>886</v>
      </c>
      <c r="CI80" s="47" t="s">
        <v>887</v>
      </c>
      <c r="CJ80" s="47" t="s">
        <v>888</v>
      </c>
      <c r="CK80" s="47" t="s">
        <v>889</v>
      </c>
      <c r="CL80" s="47" t="s">
        <v>890</v>
      </c>
      <c r="CM80" s="47" t="s">
        <v>891</v>
      </c>
      <c r="CN80" s="47" t="s">
        <v>784</v>
      </c>
      <c r="CO80" s="47" t="s">
        <v>712</v>
      </c>
      <c r="CP80" s="47" t="s">
        <v>365</v>
      </c>
      <c r="CQ80" s="47" t="s">
        <v>365</v>
      </c>
      <c r="CR80" s="47" t="s">
        <v>365</v>
      </c>
      <c r="CS80" s="47" t="s">
        <v>365</v>
      </c>
      <c r="CT80" s="47" t="s">
        <v>365</v>
      </c>
      <c r="CU80" s="47" t="s">
        <v>378</v>
      </c>
      <c r="CV80" s="47" t="s">
        <v>454</v>
      </c>
      <c r="CW80" s="47" t="s">
        <v>837</v>
      </c>
      <c r="CX80" s="47" t="s">
        <v>430</v>
      </c>
      <c r="CY80" s="47" t="s">
        <v>518</v>
      </c>
      <c r="CZ80" s="47" t="s">
        <v>869</v>
      </c>
      <c r="DA80" s="47" t="s">
        <v>518</v>
      </c>
      <c r="DG80" s="47" t="s">
        <v>401</v>
      </c>
      <c r="DH80" s="47" t="s">
        <v>1722</v>
      </c>
      <c r="DJ80" s="47" t="s">
        <v>660</v>
      </c>
      <c r="DK80" s="47" t="s">
        <v>450</v>
      </c>
      <c r="DL80" s="47" t="s">
        <v>893</v>
      </c>
      <c r="DM80" s="47" t="s">
        <v>1588</v>
      </c>
    </row>
    <row r="81" spans="1:117">
      <c r="A81" s="47" t="s">
        <v>2021</v>
      </c>
      <c r="B81" s="47" t="s">
        <v>415</v>
      </c>
      <c r="C81" s="47" t="s">
        <v>416</v>
      </c>
      <c r="D81" s="47" t="s">
        <v>1527</v>
      </c>
      <c r="E81" s="47" t="s">
        <v>870</v>
      </c>
      <c r="F81" s="47" t="s">
        <v>365</v>
      </c>
      <c r="G81" s="47" t="s">
        <v>840</v>
      </c>
      <c r="H81" s="47" t="s">
        <v>841</v>
      </c>
      <c r="I81" s="47" t="s">
        <v>892</v>
      </c>
      <c r="J81" s="47" t="s">
        <v>809</v>
      </c>
      <c r="K81" s="47" t="s">
        <v>365</v>
      </c>
      <c r="L81" s="47" t="s">
        <v>370</v>
      </c>
      <c r="M81" s="47" t="s">
        <v>371</v>
      </c>
      <c r="N81" s="47" t="s">
        <v>372</v>
      </c>
      <c r="O81" s="47" t="s">
        <v>373</v>
      </c>
      <c r="P81" s="47" t="s">
        <v>374</v>
      </c>
      <c r="Q81" s="47" t="s">
        <v>752</v>
      </c>
      <c r="R81" s="47" t="s">
        <v>456</v>
      </c>
      <c r="S81" s="47" t="s">
        <v>453</v>
      </c>
      <c r="T81" s="47" t="s">
        <v>843</v>
      </c>
      <c r="U81" s="47" t="s">
        <v>379</v>
      </c>
      <c r="V81" s="47" t="s">
        <v>365</v>
      </c>
      <c r="W81" s="47" t="s">
        <v>365</v>
      </c>
      <c r="X81" s="47" t="s">
        <v>365</v>
      </c>
      <c r="Y81" s="47" t="s">
        <v>426</v>
      </c>
      <c r="Z81" s="47" t="s">
        <v>365</v>
      </c>
      <c r="AA81" s="47" t="s">
        <v>365</v>
      </c>
      <c r="AB81" s="47" t="s">
        <v>365</v>
      </c>
      <c r="AC81" s="47" t="s">
        <v>365</v>
      </c>
      <c r="AD81" s="47" t="s">
        <v>365</v>
      </c>
      <c r="AE81" s="47" t="s">
        <v>374</v>
      </c>
      <c r="AF81" s="47" t="s">
        <v>374</v>
      </c>
      <c r="AG81" s="47" t="s">
        <v>449</v>
      </c>
      <c r="AH81" s="47"/>
      <c r="AI81" s="47"/>
      <c r="AJ81" s="47" t="s">
        <v>412</v>
      </c>
      <c r="AK81" s="47" t="s">
        <v>412</v>
      </c>
      <c r="AL81" s="47" t="s">
        <v>387</v>
      </c>
      <c r="AM81" s="47" t="s">
        <v>386</v>
      </c>
      <c r="AN81" s="47" t="s">
        <v>413</v>
      </c>
      <c r="AO81" s="47" t="s">
        <v>844</v>
      </c>
      <c r="AP81" s="47" t="s">
        <v>498</v>
      </c>
      <c r="BF81" s="47" t="s">
        <v>365</v>
      </c>
      <c r="BG81" s="47" t="s">
        <v>430</v>
      </c>
      <c r="BH81" s="47" t="s">
        <v>872</v>
      </c>
      <c r="BI81" s="47" t="s">
        <v>873</v>
      </c>
      <c r="BJ81" s="47" t="s">
        <v>874</v>
      </c>
      <c r="BK81" s="47" t="s">
        <v>875</v>
      </c>
      <c r="BL81" s="47" t="s">
        <v>470</v>
      </c>
      <c r="BM81" s="47" t="s">
        <v>876</v>
      </c>
      <c r="BN81" s="47" t="s">
        <v>846</v>
      </c>
      <c r="BO81" s="47" t="s">
        <v>877</v>
      </c>
      <c r="BP81" s="47" t="s">
        <v>878</v>
      </c>
      <c r="BQ81" s="47" t="s">
        <v>849</v>
      </c>
      <c r="BR81" s="47" t="s">
        <v>879</v>
      </c>
      <c r="BS81" s="47" t="s">
        <v>851</v>
      </c>
      <c r="BT81" s="47" t="s">
        <v>365</v>
      </c>
      <c r="BU81" s="47" t="s">
        <v>365</v>
      </c>
      <c r="BV81" s="47" t="s">
        <v>365</v>
      </c>
      <c r="BW81" s="47" t="s">
        <v>365</v>
      </c>
      <c r="BX81" s="47" t="s">
        <v>365</v>
      </c>
      <c r="BY81" s="47" t="s">
        <v>365</v>
      </c>
      <c r="BZ81" s="47" t="s">
        <v>365</v>
      </c>
      <c r="CA81" s="47" t="s">
        <v>365</v>
      </c>
      <c r="CB81" s="47" t="s">
        <v>880</v>
      </c>
      <c r="CC81" s="47" t="s">
        <v>881</v>
      </c>
      <c r="CD81" s="47" t="s">
        <v>882</v>
      </c>
      <c r="CE81" s="47" t="s">
        <v>883</v>
      </c>
      <c r="CF81" s="47" t="s">
        <v>884</v>
      </c>
      <c r="CG81" s="47" t="s">
        <v>885</v>
      </c>
      <c r="CH81" s="47" t="s">
        <v>886</v>
      </c>
      <c r="CI81" s="47" t="s">
        <v>887</v>
      </c>
      <c r="CJ81" s="47" t="s">
        <v>888</v>
      </c>
      <c r="CK81" s="47" t="s">
        <v>889</v>
      </c>
      <c r="CL81" s="47" t="s">
        <v>890</v>
      </c>
      <c r="CM81" s="47" t="s">
        <v>891</v>
      </c>
      <c r="CN81" s="47" t="s">
        <v>784</v>
      </c>
      <c r="CO81" s="47" t="s">
        <v>712</v>
      </c>
      <c r="CP81" s="47" t="s">
        <v>365</v>
      </c>
      <c r="CQ81" s="47" t="s">
        <v>365</v>
      </c>
      <c r="CR81" s="47" t="s">
        <v>365</v>
      </c>
      <c r="CS81" s="47" t="s">
        <v>365</v>
      </c>
      <c r="CT81" s="47" t="s">
        <v>365</v>
      </c>
      <c r="CU81" s="47" t="s">
        <v>386</v>
      </c>
      <c r="CV81" s="47" t="s">
        <v>457</v>
      </c>
      <c r="CW81" s="47" t="s">
        <v>837</v>
      </c>
      <c r="CX81" s="47" t="s">
        <v>430</v>
      </c>
      <c r="CY81" s="47" t="s">
        <v>518</v>
      </c>
      <c r="CZ81" s="47" t="s">
        <v>869</v>
      </c>
      <c r="DA81" s="47" t="s">
        <v>518</v>
      </c>
      <c r="DG81" s="47" t="s">
        <v>401</v>
      </c>
      <c r="DH81" s="47" t="s">
        <v>1722</v>
      </c>
      <c r="DJ81" s="47" t="s">
        <v>660</v>
      </c>
      <c r="DK81" s="47" t="s">
        <v>450</v>
      </c>
      <c r="DL81" s="47" t="s">
        <v>893</v>
      </c>
      <c r="DM81" s="47" t="s">
        <v>1588</v>
      </c>
    </row>
    <row r="82" spans="1:117">
      <c r="A82" s="47" t="s">
        <v>1974</v>
      </c>
      <c r="B82" s="47" t="s">
        <v>415</v>
      </c>
      <c r="C82" s="47" t="s">
        <v>416</v>
      </c>
      <c r="D82" s="47" t="s">
        <v>1747</v>
      </c>
      <c r="E82" s="47" t="s">
        <v>870</v>
      </c>
      <c r="F82" s="47" t="s">
        <v>365</v>
      </c>
      <c r="G82" s="47" t="s">
        <v>840</v>
      </c>
      <c r="H82" s="47" t="s">
        <v>841</v>
      </c>
      <c r="I82" s="47" t="s">
        <v>892</v>
      </c>
      <c r="J82" s="47" t="s">
        <v>809</v>
      </c>
      <c r="K82" s="47" t="s">
        <v>365</v>
      </c>
      <c r="L82" s="47" t="s">
        <v>370</v>
      </c>
      <c r="M82" s="47" t="s">
        <v>371</v>
      </c>
      <c r="N82" s="47" t="s">
        <v>372</v>
      </c>
      <c r="O82" s="47" t="s">
        <v>373</v>
      </c>
      <c r="P82" s="47" t="s">
        <v>374</v>
      </c>
      <c r="Q82" s="47" t="s">
        <v>456</v>
      </c>
      <c r="R82" s="47" t="s">
        <v>412</v>
      </c>
      <c r="S82" s="47" t="s">
        <v>393</v>
      </c>
      <c r="T82" s="47" t="s">
        <v>843</v>
      </c>
      <c r="U82" s="47" t="s">
        <v>379</v>
      </c>
      <c r="V82" s="47" t="s">
        <v>365</v>
      </c>
      <c r="W82" s="47" t="s">
        <v>365</v>
      </c>
      <c r="X82" s="47" t="s">
        <v>365</v>
      </c>
      <c r="Y82" s="47" t="s">
        <v>426</v>
      </c>
      <c r="Z82" s="47" t="s">
        <v>365</v>
      </c>
      <c r="AA82" s="47" t="s">
        <v>365</v>
      </c>
      <c r="AB82" s="47" t="s">
        <v>365</v>
      </c>
      <c r="AC82" s="47" t="s">
        <v>365</v>
      </c>
      <c r="AD82" s="47" t="s">
        <v>365</v>
      </c>
      <c r="AE82" s="47" t="s">
        <v>374</v>
      </c>
      <c r="AF82" s="47" t="s">
        <v>374</v>
      </c>
      <c r="AG82" s="47" t="s">
        <v>449</v>
      </c>
      <c r="AH82" s="47"/>
      <c r="AI82" s="47"/>
      <c r="AJ82" s="47" t="s">
        <v>412</v>
      </c>
      <c r="AK82" s="47" t="s">
        <v>412</v>
      </c>
      <c r="AL82" s="47" t="s">
        <v>461</v>
      </c>
      <c r="AM82" s="47" t="s">
        <v>386</v>
      </c>
      <c r="AN82" s="47" t="s">
        <v>413</v>
      </c>
      <c r="AO82" s="47" t="s">
        <v>844</v>
      </c>
      <c r="AP82" s="47" t="s">
        <v>498</v>
      </c>
      <c r="BF82" s="47" t="s">
        <v>365</v>
      </c>
      <c r="BG82" s="47" t="s">
        <v>430</v>
      </c>
      <c r="BH82" s="47" t="s">
        <v>872</v>
      </c>
      <c r="BI82" s="47" t="s">
        <v>873</v>
      </c>
      <c r="BJ82" s="47" t="s">
        <v>874</v>
      </c>
      <c r="BK82" s="47" t="s">
        <v>875</v>
      </c>
      <c r="BL82" s="47" t="s">
        <v>470</v>
      </c>
      <c r="BM82" s="47" t="s">
        <v>876</v>
      </c>
      <c r="BN82" s="47" t="s">
        <v>846</v>
      </c>
      <c r="BO82" s="47" t="s">
        <v>877</v>
      </c>
      <c r="BP82" s="47" t="s">
        <v>878</v>
      </c>
      <c r="BQ82" s="47" t="s">
        <v>849</v>
      </c>
      <c r="BR82" s="47" t="s">
        <v>879</v>
      </c>
      <c r="BS82" s="47" t="s">
        <v>851</v>
      </c>
      <c r="BT82" s="47" t="s">
        <v>365</v>
      </c>
      <c r="BU82" s="47" t="s">
        <v>365</v>
      </c>
      <c r="BV82" s="47" t="s">
        <v>365</v>
      </c>
      <c r="BW82" s="47" t="s">
        <v>365</v>
      </c>
      <c r="BX82" s="47" t="s">
        <v>365</v>
      </c>
      <c r="BY82" s="47" t="s">
        <v>365</v>
      </c>
      <c r="BZ82" s="47" t="s">
        <v>365</v>
      </c>
      <c r="CA82" s="47" t="s">
        <v>365</v>
      </c>
      <c r="CB82" s="47" t="s">
        <v>880</v>
      </c>
      <c r="CC82" s="47" t="s">
        <v>881</v>
      </c>
      <c r="CD82" s="47" t="s">
        <v>882</v>
      </c>
      <c r="CE82" s="47" t="s">
        <v>883</v>
      </c>
      <c r="CF82" s="47" t="s">
        <v>884</v>
      </c>
      <c r="CG82" s="47" t="s">
        <v>885</v>
      </c>
      <c r="CH82" s="47" t="s">
        <v>886</v>
      </c>
      <c r="CI82" s="47" t="s">
        <v>887</v>
      </c>
      <c r="CJ82" s="47" t="s">
        <v>888</v>
      </c>
      <c r="CK82" s="47" t="s">
        <v>889</v>
      </c>
      <c r="CL82" s="47" t="s">
        <v>890</v>
      </c>
      <c r="CM82" s="47" t="s">
        <v>891</v>
      </c>
      <c r="CN82" s="47" t="s">
        <v>784</v>
      </c>
      <c r="CO82" s="47" t="s">
        <v>712</v>
      </c>
      <c r="CP82" s="47" t="s">
        <v>365</v>
      </c>
      <c r="CQ82" s="47" t="s">
        <v>365</v>
      </c>
      <c r="CR82" s="47" t="s">
        <v>365</v>
      </c>
      <c r="CS82" s="47" t="s">
        <v>365</v>
      </c>
      <c r="CT82" s="47" t="s">
        <v>365</v>
      </c>
      <c r="CU82" s="47" t="s">
        <v>462</v>
      </c>
      <c r="CV82" s="47" t="s">
        <v>463</v>
      </c>
      <c r="CW82" s="47" t="s">
        <v>837</v>
      </c>
      <c r="CX82" s="47" t="s">
        <v>430</v>
      </c>
      <c r="CY82" s="47" t="s">
        <v>518</v>
      </c>
      <c r="CZ82" s="47" t="s">
        <v>869</v>
      </c>
      <c r="DA82" s="47" t="s">
        <v>518</v>
      </c>
      <c r="DG82" s="47" t="s">
        <v>401</v>
      </c>
      <c r="DH82" s="47" t="s">
        <v>1722</v>
      </c>
      <c r="DJ82" s="47" t="s">
        <v>660</v>
      </c>
      <c r="DK82" s="47" t="s">
        <v>450</v>
      </c>
      <c r="DL82" s="47" t="s">
        <v>893</v>
      </c>
      <c r="DM82" s="47" t="s">
        <v>1583</v>
      </c>
    </row>
    <row r="83" spans="1:117">
      <c r="A83" s="47" t="s">
        <v>1939</v>
      </c>
      <c r="B83" s="47" t="s">
        <v>415</v>
      </c>
      <c r="C83" s="47" t="s">
        <v>416</v>
      </c>
      <c r="D83" s="47" t="s">
        <v>637</v>
      </c>
      <c r="E83" s="47" t="s">
        <v>894</v>
      </c>
      <c r="F83" s="47" t="s">
        <v>365</v>
      </c>
      <c r="G83" s="47" t="s">
        <v>895</v>
      </c>
      <c r="H83" s="47" t="s">
        <v>896</v>
      </c>
      <c r="I83" s="47" t="s">
        <v>897</v>
      </c>
      <c r="J83" s="47" t="s">
        <v>898</v>
      </c>
      <c r="K83" s="47" t="s">
        <v>365</v>
      </c>
      <c r="L83" s="47" t="s">
        <v>899</v>
      </c>
      <c r="M83" s="47" t="s">
        <v>371</v>
      </c>
      <c r="N83" s="47" t="s">
        <v>372</v>
      </c>
      <c r="O83" s="47" t="s">
        <v>373</v>
      </c>
      <c r="P83" s="47" t="s">
        <v>374</v>
      </c>
      <c r="Q83" s="47" t="s">
        <v>754</v>
      </c>
      <c r="R83" s="47" t="s">
        <v>461</v>
      </c>
      <c r="S83" s="47" t="s">
        <v>412</v>
      </c>
      <c r="T83" s="47" t="s">
        <v>587</v>
      </c>
      <c r="U83" s="47" t="s">
        <v>379</v>
      </c>
      <c r="V83" s="47" t="s">
        <v>365</v>
      </c>
      <c r="W83" s="47" t="s">
        <v>365</v>
      </c>
      <c r="X83" s="47" t="s">
        <v>365</v>
      </c>
      <c r="Y83" s="47" t="s">
        <v>493</v>
      </c>
      <c r="Z83" s="47" t="s">
        <v>365</v>
      </c>
      <c r="AA83" s="47" t="s">
        <v>365</v>
      </c>
      <c r="AB83" s="47" t="s">
        <v>365</v>
      </c>
      <c r="AC83" s="47" t="s">
        <v>365</v>
      </c>
      <c r="AD83" s="47" t="s">
        <v>365</v>
      </c>
      <c r="AE83" s="47" t="s">
        <v>417</v>
      </c>
      <c r="AF83" s="47" t="s">
        <v>417</v>
      </c>
      <c r="AG83" s="47" t="s">
        <v>430</v>
      </c>
      <c r="AH83" s="47" t="s">
        <v>373</v>
      </c>
      <c r="AI83" s="47" t="s">
        <v>373</v>
      </c>
      <c r="AJ83" s="47"/>
      <c r="AK83" s="47"/>
      <c r="AL83" s="47" t="s">
        <v>428</v>
      </c>
      <c r="AM83" s="47" t="s">
        <v>386</v>
      </c>
      <c r="AN83" s="47" t="s">
        <v>387</v>
      </c>
      <c r="AO83" s="47" t="s">
        <v>900</v>
      </c>
      <c r="AP83" s="47" t="s">
        <v>709</v>
      </c>
      <c r="BF83" s="47" t="s">
        <v>365</v>
      </c>
      <c r="BG83" s="47" t="s">
        <v>901</v>
      </c>
      <c r="BH83" s="47" t="s">
        <v>821</v>
      </c>
      <c r="BI83" s="47" t="s">
        <v>849</v>
      </c>
      <c r="BJ83" s="47" t="s">
        <v>902</v>
      </c>
      <c r="BK83" s="47" t="s">
        <v>903</v>
      </c>
      <c r="BL83" s="47" t="s">
        <v>904</v>
      </c>
      <c r="BM83" s="47" t="s">
        <v>905</v>
      </c>
      <c r="BN83" s="47" t="s">
        <v>906</v>
      </c>
      <c r="BO83" s="47" t="s">
        <v>686</v>
      </c>
      <c r="BP83" s="47" t="s">
        <v>907</v>
      </c>
      <c r="BQ83" s="47" t="s">
        <v>908</v>
      </c>
      <c r="BR83" s="47" t="s">
        <v>909</v>
      </c>
      <c r="BS83" s="47" t="s">
        <v>365</v>
      </c>
      <c r="BT83" s="47" t="s">
        <v>365</v>
      </c>
      <c r="BU83" s="47" t="s">
        <v>365</v>
      </c>
      <c r="BV83" s="47" t="s">
        <v>365</v>
      </c>
      <c r="BW83" s="47" t="s">
        <v>365</v>
      </c>
      <c r="BX83" s="47" t="s">
        <v>365</v>
      </c>
      <c r="BY83" s="47" t="s">
        <v>365</v>
      </c>
      <c r="BZ83" s="47" t="s">
        <v>365</v>
      </c>
      <c r="CA83" s="47" t="s">
        <v>365</v>
      </c>
      <c r="CB83" s="47" t="s">
        <v>910</v>
      </c>
      <c r="CC83" s="47" t="s">
        <v>911</v>
      </c>
      <c r="CD83" s="47" t="s">
        <v>912</v>
      </c>
      <c r="CE83" s="47" t="s">
        <v>913</v>
      </c>
      <c r="CF83" s="47" t="s">
        <v>914</v>
      </c>
      <c r="CG83" s="47" t="s">
        <v>915</v>
      </c>
      <c r="CH83" s="47" t="s">
        <v>916</v>
      </c>
      <c r="CI83" s="47" t="s">
        <v>917</v>
      </c>
      <c r="CJ83" s="47" t="s">
        <v>918</v>
      </c>
      <c r="CK83" s="47" t="s">
        <v>919</v>
      </c>
      <c r="CL83" s="47" t="s">
        <v>920</v>
      </c>
      <c r="CM83" s="47" t="s">
        <v>784</v>
      </c>
      <c r="CN83" s="47" t="s">
        <v>712</v>
      </c>
      <c r="CO83" s="47" t="s">
        <v>365</v>
      </c>
      <c r="CP83" s="47" t="s">
        <v>365</v>
      </c>
      <c r="CQ83" s="47" t="s">
        <v>365</v>
      </c>
      <c r="CR83" s="47" t="s">
        <v>365</v>
      </c>
      <c r="CS83" s="47" t="s">
        <v>365</v>
      </c>
      <c r="CT83" s="47" t="s">
        <v>365</v>
      </c>
      <c r="CU83" s="47" t="s">
        <v>445</v>
      </c>
      <c r="CV83" s="47" t="s">
        <v>516</v>
      </c>
      <c r="CW83" s="47" t="s">
        <v>921</v>
      </c>
      <c r="CX83" s="47" t="s">
        <v>922</v>
      </c>
      <c r="CY83" s="47" t="s">
        <v>373</v>
      </c>
      <c r="CZ83" s="47" t="s">
        <v>923</v>
      </c>
      <c r="DA83" s="47" t="s">
        <v>709</v>
      </c>
      <c r="DG83" s="47" t="s">
        <v>401</v>
      </c>
      <c r="DH83" s="47" t="s">
        <v>1722</v>
      </c>
      <c r="DJ83" s="47" t="s">
        <v>924</v>
      </c>
      <c r="DK83" s="47" t="s">
        <v>521</v>
      </c>
      <c r="DL83" s="47" t="s">
        <v>522</v>
      </c>
      <c r="DM83" s="47" t="s">
        <v>1589</v>
      </c>
    </row>
    <row r="84" spans="1:117">
      <c r="A84" s="47" t="s">
        <v>1945</v>
      </c>
      <c r="B84" s="47" t="s">
        <v>415</v>
      </c>
      <c r="C84" s="47" t="s">
        <v>416</v>
      </c>
      <c r="D84" s="47" t="s">
        <v>637</v>
      </c>
      <c r="E84" s="47" t="s">
        <v>894</v>
      </c>
      <c r="F84" s="47" t="s">
        <v>365</v>
      </c>
      <c r="G84" s="47" t="s">
        <v>895</v>
      </c>
      <c r="H84" s="47" t="s">
        <v>896</v>
      </c>
      <c r="I84" s="47" t="s">
        <v>897</v>
      </c>
      <c r="J84" s="47" t="s">
        <v>898</v>
      </c>
      <c r="K84" s="47" t="s">
        <v>365</v>
      </c>
      <c r="L84" s="47" t="s">
        <v>899</v>
      </c>
      <c r="M84" s="47" t="s">
        <v>371</v>
      </c>
      <c r="N84" s="47" t="s">
        <v>372</v>
      </c>
      <c r="O84" s="47" t="s">
        <v>373</v>
      </c>
      <c r="P84" s="47" t="s">
        <v>374</v>
      </c>
      <c r="Q84" s="47" t="s">
        <v>413</v>
      </c>
      <c r="R84" s="47" t="s">
        <v>412</v>
      </c>
      <c r="S84" s="47" t="s">
        <v>925</v>
      </c>
      <c r="T84" s="47" t="s">
        <v>587</v>
      </c>
      <c r="U84" s="47" t="s">
        <v>379</v>
      </c>
      <c r="V84" s="47" t="s">
        <v>365</v>
      </c>
      <c r="W84" s="47" t="s">
        <v>365</v>
      </c>
      <c r="X84" s="47" t="s">
        <v>365</v>
      </c>
      <c r="Y84" s="47" t="s">
        <v>493</v>
      </c>
      <c r="Z84" s="47" t="s">
        <v>365</v>
      </c>
      <c r="AA84" s="47" t="s">
        <v>365</v>
      </c>
      <c r="AB84" s="47" t="s">
        <v>365</v>
      </c>
      <c r="AC84" s="47" t="s">
        <v>365</v>
      </c>
      <c r="AD84" s="47" t="s">
        <v>365</v>
      </c>
      <c r="AE84" s="47" t="s">
        <v>417</v>
      </c>
      <c r="AF84" s="47" t="s">
        <v>417</v>
      </c>
      <c r="AG84" s="47" t="s">
        <v>430</v>
      </c>
      <c r="AH84" s="47" t="s">
        <v>373</v>
      </c>
      <c r="AI84" s="47" t="s">
        <v>373</v>
      </c>
      <c r="AJ84" s="47"/>
      <c r="AK84" s="47"/>
      <c r="AL84" s="47" t="s">
        <v>391</v>
      </c>
      <c r="AM84" s="47" t="s">
        <v>386</v>
      </c>
      <c r="AN84" s="47" t="s">
        <v>387</v>
      </c>
      <c r="AO84" s="47" t="s">
        <v>900</v>
      </c>
      <c r="AP84" s="47" t="s">
        <v>709</v>
      </c>
      <c r="BF84" s="47" t="s">
        <v>365</v>
      </c>
      <c r="BG84" s="47" t="s">
        <v>901</v>
      </c>
      <c r="BH84" s="47" t="s">
        <v>821</v>
      </c>
      <c r="BI84" s="47" t="s">
        <v>849</v>
      </c>
      <c r="BJ84" s="47" t="s">
        <v>902</v>
      </c>
      <c r="BK84" s="47" t="s">
        <v>903</v>
      </c>
      <c r="BL84" s="47" t="s">
        <v>904</v>
      </c>
      <c r="BM84" s="47" t="s">
        <v>905</v>
      </c>
      <c r="BN84" s="47" t="s">
        <v>906</v>
      </c>
      <c r="BO84" s="47" t="s">
        <v>686</v>
      </c>
      <c r="BP84" s="47" t="s">
        <v>907</v>
      </c>
      <c r="BQ84" s="47" t="s">
        <v>908</v>
      </c>
      <c r="BR84" s="47" t="s">
        <v>909</v>
      </c>
      <c r="BS84" s="47" t="s">
        <v>365</v>
      </c>
      <c r="BT84" s="47" t="s">
        <v>365</v>
      </c>
      <c r="BU84" s="47" t="s">
        <v>365</v>
      </c>
      <c r="BV84" s="47" t="s">
        <v>365</v>
      </c>
      <c r="BW84" s="47" t="s">
        <v>365</v>
      </c>
      <c r="BX84" s="47" t="s">
        <v>365</v>
      </c>
      <c r="BY84" s="47" t="s">
        <v>365</v>
      </c>
      <c r="BZ84" s="47" t="s">
        <v>365</v>
      </c>
      <c r="CA84" s="47" t="s">
        <v>365</v>
      </c>
      <c r="CB84" s="47" t="s">
        <v>910</v>
      </c>
      <c r="CC84" s="47" t="s">
        <v>911</v>
      </c>
      <c r="CD84" s="47" t="s">
        <v>912</v>
      </c>
      <c r="CE84" s="47" t="s">
        <v>913</v>
      </c>
      <c r="CF84" s="47" t="s">
        <v>914</v>
      </c>
      <c r="CG84" s="47" t="s">
        <v>915</v>
      </c>
      <c r="CH84" s="47" t="s">
        <v>916</v>
      </c>
      <c r="CI84" s="47" t="s">
        <v>917</v>
      </c>
      <c r="CJ84" s="47" t="s">
        <v>918</v>
      </c>
      <c r="CK84" s="47" t="s">
        <v>919</v>
      </c>
      <c r="CL84" s="47" t="s">
        <v>920</v>
      </c>
      <c r="CM84" s="47" t="s">
        <v>784</v>
      </c>
      <c r="CN84" s="47" t="s">
        <v>712</v>
      </c>
      <c r="CO84" s="47" t="s">
        <v>365</v>
      </c>
      <c r="CP84" s="47" t="s">
        <v>365</v>
      </c>
      <c r="CQ84" s="47" t="s">
        <v>365</v>
      </c>
      <c r="CR84" s="47" t="s">
        <v>365</v>
      </c>
      <c r="CS84" s="47" t="s">
        <v>365</v>
      </c>
      <c r="CT84" s="47" t="s">
        <v>365</v>
      </c>
      <c r="CU84" s="47" t="s">
        <v>378</v>
      </c>
      <c r="CV84" s="47" t="s">
        <v>523</v>
      </c>
      <c r="CW84" s="47" t="s">
        <v>921</v>
      </c>
      <c r="CX84" s="47" t="s">
        <v>922</v>
      </c>
      <c r="CY84" s="47" t="s">
        <v>373</v>
      </c>
      <c r="CZ84" s="47" t="s">
        <v>923</v>
      </c>
      <c r="DA84" s="47" t="s">
        <v>709</v>
      </c>
      <c r="DG84" s="47" t="s">
        <v>401</v>
      </c>
      <c r="DH84" s="47" t="s">
        <v>1722</v>
      </c>
      <c r="DJ84" s="47" t="s">
        <v>924</v>
      </c>
      <c r="DK84" s="47" t="s">
        <v>521</v>
      </c>
      <c r="DL84" s="47" t="s">
        <v>522</v>
      </c>
      <c r="DM84" s="47" t="s">
        <v>1589</v>
      </c>
    </row>
    <row r="85" spans="1:117">
      <c r="A85" s="47" t="s">
        <v>1950</v>
      </c>
      <c r="B85" s="47" t="s">
        <v>415</v>
      </c>
      <c r="C85" s="47" t="s">
        <v>416</v>
      </c>
      <c r="D85" s="47" t="s">
        <v>637</v>
      </c>
      <c r="E85" s="47" t="s">
        <v>894</v>
      </c>
      <c r="F85" s="47" t="s">
        <v>365</v>
      </c>
      <c r="G85" s="47" t="s">
        <v>895</v>
      </c>
      <c r="H85" s="47" t="s">
        <v>896</v>
      </c>
      <c r="I85" s="47" t="s">
        <v>897</v>
      </c>
      <c r="J85" s="47" t="s">
        <v>898</v>
      </c>
      <c r="K85" s="47" t="s">
        <v>365</v>
      </c>
      <c r="L85" s="47" t="s">
        <v>899</v>
      </c>
      <c r="M85" s="47" t="s">
        <v>371</v>
      </c>
      <c r="N85" s="47" t="s">
        <v>372</v>
      </c>
      <c r="O85" s="47" t="s">
        <v>373</v>
      </c>
      <c r="P85" s="47" t="s">
        <v>374</v>
      </c>
      <c r="Q85" s="47" t="s">
        <v>456</v>
      </c>
      <c r="R85" s="47" t="s">
        <v>926</v>
      </c>
      <c r="S85" s="47" t="s">
        <v>460</v>
      </c>
      <c r="T85" s="47" t="s">
        <v>587</v>
      </c>
      <c r="U85" s="47" t="s">
        <v>379</v>
      </c>
      <c r="V85" s="47" t="s">
        <v>365</v>
      </c>
      <c r="W85" s="47" t="s">
        <v>365</v>
      </c>
      <c r="X85" s="47" t="s">
        <v>365</v>
      </c>
      <c r="Y85" s="47" t="s">
        <v>493</v>
      </c>
      <c r="Z85" s="47" t="s">
        <v>365</v>
      </c>
      <c r="AA85" s="47" t="s">
        <v>365</v>
      </c>
      <c r="AB85" s="47" t="s">
        <v>365</v>
      </c>
      <c r="AC85" s="47" t="s">
        <v>365</v>
      </c>
      <c r="AD85" s="47" t="s">
        <v>365</v>
      </c>
      <c r="AE85" s="47" t="s">
        <v>417</v>
      </c>
      <c r="AF85" s="47" t="s">
        <v>417</v>
      </c>
      <c r="AG85" s="47" t="s">
        <v>430</v>
      </c>
      <c r="AH85" s="47" t="s">
        <v>373</v>
      </c>
      <c r="AI85" s="47" t="s">
        <v>373</v>
      </c>
      <c r="AJ85" s="47"/>
      <c r="AK85" s="47"/>
      <c r="AL85" s="47" t="s">
        <v>387</v>
      </c>
      <c r="AM85" s="47" t="s">
        <v>386</v>
      </c>
      <c r="AN85" s="47" t="s">
        <v>387</v>
      </c>
      <c r="AO85" s="47" t="s">
        <v>900</v>
      </c>
      <c r="AP85" s="47" t="s">
        <v>709</v>
      </c>
      <c r="BF85" s="47" t="s">
        <v>365</v>
      </c>
      <c r="BG85" s="47" t="s">
        <v>901</v>
      </c>
      <c r="BH85" s="47" t="s">
        <v>821</v>
      </c>
      <c r="BI85" s="47" t="s">
        <v>849</v>
      </c>
      <c r="BJ85" s="47" t="s">
        <v>902</v>
      </c>
      <c r="BK85" s="47" t="s">
        <v>903</v>
      </c>
      <c r="BL85" s="47" t="s">
        <v>904</v>
      </c>
      <c r="BM85" s="47" t="s">
        <v>905</v>
      </c>
      <c r="BN85" s="47" t="s">
        <v>906</v>
      </c>
      <c r="BO85" s="47" t="s">
        <v>686</v>
      </c>
      <c r="BP85" s="47" t="s">
        <v>907</v>
      </c>
      <c r="BQ85" s="47" t="s">
        <v>908</v>
      </c>
      <c r="BR85" s="47" t="s">
        <v>909</v>
      </c>
      <c r="BS85" s="47" t="s">
        <v>365</v>
      </c>
      <c r="BT85" s="47" t="s">
        <v>365</v>
      </c>
      <c r="BU85" s="47" t="s">
        <v>365</v>
      </c>
      <c r="BV85" s="47" t="s">
        <v>365</v>
      </c>
      <c r="BW85" s="47" t="s">
        <v>365</v>
      </c>
      <c r="BX85" s="47" t="s">
        <v>365</v>
      </c>
      <c r="BY85" s="47" t="s">
        <v>365</v>
      </c>
      <c r="BZ85" s="47" t="s">
        <v>365</v>
      </c>
      <c r="CA85" s="47" t="s">
        <v>365</v>
      </c>
      <c r="CB85" s="47" t="s">
        <v>910</v>
      </c>
      <c r="CC85" s="47" t="s">
        <v>911</v>
      </c>
      <c r="CD85" s="47" t="s">
        <v>912</v>
      </c>
      <c r="CE85" s="47" t="s">
        <v>913</v>
      </c>
      <c r="CF85" s="47" t="s">
        <v>914</v>
      </c>
      <c r="CG85" s="47" t="s">
        <v>915</v>
      </c>
      <c r="CH85" s="47" t="s">
        <v>916</v>
      </c>
      <c r="CI85" s="47" t="s">
        <v>917</v>
      </c>
      <c r="CJ85" s="47" t="s">
        <v>918</v>
      </c>
      <c r="CK85" s="47" t="s">
        <v>919</v>
      </c>
      <c r="CL85" s="47" t="s">
        <v>920</v>
      </c>
      <c r="CM85" s="47" t="s">
        <v>784</v>
      </c>
      <c r="CN85" s="47" t="s">
        <v>712</v>
      </c>
      <c r="CO85" s="47" t="s">
        <v>365</v>
      </c>
      <c r="CP85" s="47" t="s">
        <v>365</v>
      </c>
      <c r="CQ85" s="47" t="s">
        <v>365</v>
      </c>
      <c r="CR85" s="47" t="s">
        <v>365</v>
      </c>
      <c r="CS85" s="47" t="s">
        <v>365</v>
      </c>
      <c r="CT85" s="47" t="s">
        <v>365</v>
      </c>
      <c r="CU85" s="47" t="s">
        <v>386</v>
      </c>
      <c r="CV85" s="47" t="s">
        <v>525</v>
      </c>
      <c r="CW85" s="47" t="s">
        <v>921</v>
      </c>
      <c r="CX85" s="47" t="s">
        <v>922</v>
      </c>
      <c r="CY85" s="47" t="s">
        <v>373</v>
      </c>
      <c r="CZ85" s="47" t="s">
        <v>923</v>
      </c>
      <c r="DA85" s="47" t="s">
        <v>709</v>
      </c>
      <c r="DG85" s="47" t="s">
        <v>401</v>
      </c>
      <c r="DH85" s="47" t="s">
        <v>1722</v>
      </c>
      <c r="DJ85" s="47" t="s">
        <v>924</v>
      </c>
      <c r="DK85" s="47" t="s">
        <v>521</v>
      </c>
      <c r="DL85" s="47" t="s">
        <v>522</v>
      </c>
      <c r="DM85" s="47" t="s">
        <v>1589</v>
      </c>
    </row>
    <row r="86" spans="1:117">
      <c r="A86" s="47" t="s">
        <v>1956</v>
      </c>
      <c r="B86" s="47" t="s">
        <v>415</v>
      </c>
      <c r="C86" s="47" t="s">
        <v>416</v>
      </c>
      <c r="D86" s="47" t="s">
        <v>1748</v>
      </c>
      <c r="E86" s="47" t="s">
        <v>894</v>
      </c>
      <c r="F86" s="47" t="s">
        <v>365</v>
      </c>
      <c r="G86" s="47" t="s">
        <v>895</v>
      </c>
      <c r="H86" s="47" t="s">
        <v>896</v>
      </c>
      <c r="I86" s="47" t="s">
        <v>897</v>
      </c>
      <c r="J86" s="47" t="s">
        <v>898</v>
      </c>
      <c r="K86" s="47" t="s">
        <v>365</v>
      </c>
      <c r="L86" s="47" t="s">
        <v>899</v>
      </c>
      <c r="M86" s="47" t="s">
        <v>371</v>
      </c>
      <c r="N86" s="47" t="s">
        <v>372</v>
      </c>
      <c r="O86" s="47" t="s">
        <v>373</v>
      </c>
      <c r="P86" s="47" t="s">
        <v>374</v>
      </c>
      <c r="Q86" s="47" t="s">
        <v>607</v>
      </c>
      <c r="R86" s="47" t="s">
        <v>608</v>
      </c>
      <c r="S86" s="47" t="s">
        <v>927</v>
      </c>
      <c r="T86" s="47" t="s">
        <v>587</v>
      </c>
      <c r="U86" s="47" t="s">
        <v>379</v>
      </c>
      <c r="V86" s="47" t="s">
        <v>365</v>
      </c>
      <c r="W86" s="47" t="s">
        <v>365</v>
      </c>
      <c r="X86" s="47" t="s">
        <v>365</v>
      </c>
      <c r="Y86" s="47" t="s">
        <v>493</v>
      </c>
      <c r="Z86" s="47" t="s">
        <v>365</v>
      </c>
      <c r="AA86" s="47" t="s">
        <v>365</v>
      </c>
      <c r="AB86" s="47" t="s">
        <v>365</v>
      </c>
      <c r="AC86" s="47" t="s">
        <v>365</v>
      </c>
      <c r="AD86" s="47" t="s">
        <v>365</v>
      </c>
      <c r="AE86" s="47" t="s">
        <v>417</v>
      </c>
      <c r="AF86" s="47" t="s">
        <v>417</v>
      </c>
      <c r="AG86" s="47" t="s">
        <v>430</v>
      </c>
      <c r="AH86" s="47" t="s">
        <v>373</v>
      </c>
      <c r="AI86" s="47" t="s">
        <v>373</v>
      </c>
      <c r="AJ86" s="47"/>
      <c r="AK86" s="47"/>
      <c r="AL86" s="47" t="s">
        <v>413</v>
      </c>
      <c r="AM86" s="47" t="s">
        <v>386</v>
      </c>
      <c r="AN86" s="47" t="s">
        <v>387</v>
      </c>
      <c r="AO86" s="47" t="s">
        <v>900</v>
      </c>
      <c r="AP86" s="47" t="s">
        <v>709</v>
      </c>
      <c r="BF86" s="47" t="s">
        <v>365</v>
      </c>
      <c r="BG86" s="47" t="s">
        <v>901</v>
      </c>
      <c r="BH86" s="47" t="s">
        <v>821</v>
      </c>
      <c r="BI86" s="47" t="s">
        <v>849</v>
      </c>
      <c r="BJ86" s="47" t="s">
        <v>902</v>
      </c>
      <c r="BK86" s="47" t="s">
        <v>903</v>
      </c>
      <c r="BL86" s="47" t="s">
        <v>904</v>
      </c>
      <c r="BM86" s="47" t="s">
        <v>905</v>
      </c>
      <c r="BN86" s="47" t="s">
        <v>906</v>
      </c>
      <c r="BO86" s="47" t="s">
        <v>686</v>
      </c>
      <c r="BP86" s="47" t="s">
        <v>907</v>
      </c>
      <c r="BQ86" s="47" t="s">
        <v>908</v>
      </c>
      <c r="BR86" s="47" t="s">
        <v>909</v>
      </c>
      <c r="BS86" s="47" t="s">
        <v>365</v>
      </c>
      <c r="BT86" s="47" t="s">
        <v>365</v>
      </c>
      <c r="BU86" s="47" t="s">
        <v>365</v>
      </c>
      <c r="BV86" s="47" t="s">
        <v>365</v>
      </c>
      <c r="BW86" s="47" t="s">
        <v>365</v>
      </c>
      <c r="BX86" s="47" t="s">
        <v>365</v>
      </c>
      <c r="BY86" s="47" t="s">
        <v>365</v>
      </c>
      <c r="BZ86" s="47" t="s">
        <v>365</v>
      </c>
      <c r="CA86" s="47" t="s">
        <v>365</v>
      </c>
      <c r="CB86" s="47" t="s">
        <v>910</v>
      </c>
      <c r="CC86" s="47" t="s">
        <v>911</v>
      </c>
      <c r="CD86" s="47" t="s">
        <v>912</v>
      </c>
      <c r="CE86" s="47" t="s">
        <v>913</v>
      </c>
      <c r="CF86" s="47" t="s">
        <v>914</v>
      </c>
      <c r="CG86" s="47" t="s">
        <v>915</v>
      </c>
      <c r="CH86" s="47" t="s">
        <v>916</v>
      </c>
      <c r="CI86" s="47" t="s">
        <v>917</v>
      </c>
      <c r="CJ86" s="47" t="s">
        <v>918</v>
      </c>
      <c r="CK86" s="47" t="s">
        <v>919</v>
      </c>
      <c r="CL86" s="47" t="s">
        <v>920</v>
      </c>
      <c r="CM86" s="47" t="s">
        <v>784</v>
      </c>
      <c r="CN86" s="47" t="s">
        <v>712</v>
      </c>
      <c r="CO86" s="47" t="s">
        <v>365</v>
      </c>
      <c r="CP86" s="47" t="s">
        <v>365</v>
      </c>
      <c r="CQ86" s="47" t="s">
        <v>365</v>
      </c>
      <c r="CR86" s="47" t="s">
        <v>365</v>
      </c>
      <c r="CS86" s="47" t="s">
        <v>365</v>
      </c>
      <c r="CT86" s="47" t="s">
        <v>365</v>
      </c>
      <c r="CU86" s="47" t="s">
        <v>528</v>
      </c>
      <c r="CV86" s="47" t="s">
        <v>529</v>
      </c>
      <c r="CW86" s="47" t="s">
        <v>921</v>
      </c>
      <c r="CX86" s="47" t="s">
        <v>922</v>
      </c>
      <c r="CY86" s="47" t="s">
        <v>373</v>
      </c>
      <c r="CZ86" s="47" t="s">
        <v>923</v>
      </c>
      <c r="DA86" s="47" t="s">
        <v>709</v>
      </c>
      <c r="DG86" s="47" t="s">
        <v>401</v>
      </c>
      <c r="DH86" s="47" t="s">
        <v>1722</v>
      </c>
      <c r="DJ86" s="47" t="s">
        <v>924</v>
      </c>
      <c r="DK86" s="47" t="s">
        <v>521</v>
      </c>
      <c r="DL86" s="47" t="s">
        <v>522</v>
      </c>
      <c r="DM86" s="47" t="s">
        <v>1583</v>
      </c>
    </row>
    <row r="87" spans="1:117">
      <c r="A87" s="47" t="s">
        <v>1940</v>
      </c>
      <c r="B87" s="47" t="s">
        <v>415</v>
      </c>
      <c r="C87" s="47" t="s">
        <v>416</v>
      </c>
      <c r="D87" s="47" t="s">
        <v>637</v>
      </c>
      <c r="E87" s="47" t="s">
        <v>928</v>
      </c>
      <c r="F87" s="47" t="s">
        <v>365</v>
      </c>
      <c r="G87" s="47" t="s">
        <v>895</v>
      </c>
      <c r="H87" s="47" t="s">
        <v>896</v>
      </c>
      <c r="I87" s="47" t="s">
        <v>929</v>
      </c>
      <c r="J87" s="47" t="s">
        <v>898</v>
      </c>
      <c r="K87" s="47" t="s">
        <v>365</v>
      </c>
      <c r="L87" s="47" t="s">
        <v>899</v>
      </c>
      <c r="M87" s="47" t="s">
        <v>371</v>
      </c>
      <c r="N87" s="47" t="s">
        <v>372</v>
      </c>
      <c r="O87" s="47" t="s">
        <v>373</v>
      </c>
      <c r="P87" s="47" t="s">
        <v>374</v>
      </c>
      <c r="Q87" s="47" t="s">
        <v>754</v>
      </c>
      <c r="R87" s="47" t="s">
        <v>461</v>
      </c>
      <c r="S87" s="47" t="s">
        <v>412</v>
      </c>
      <c r="T87" s="47" t="s">
        <v>587</v>
      </c>
      <c r="U87" s="47" t="s">
        <v>379</v>
      </c>
      <c r="V87" s="47" t="s">
        <v>365</v>
      </c>
      <c r="W87" s="47" t="s">
        <v>365</v>
      </c>
      <c r="X87" s="47" t="s">
        <v>365</v>
      </c>
      <c r="Y87" s="47" t="s">
        <v>493</v>
      </c>
      <c r="Z87" s="47" t="s">
        <v>365</v>
      </c>
      <c r="AA87" s="47" t="s">
        <v>365</v>
      </c>
      <c r="AB87" s="47" t="s">
        <v>365</v>
      </c>
      <c r="AC87" s="47" t="s">
        <v>365</v>
      </c>
      <c r="AD87" s="47" t="s">
        <v>365</v>
      </c>
      <c r="AE87" s="47" t="s">
        <v>417</v>
      </c>
      <c r="AF87" s="47" t="s">
        <v>417</v>
      </c>
      <c r="AG87" s="47" t="s">
        <v>430</v>
      </c>
      <c r="AH87" s="47" t="s">
        <v>498</v>
      </c>
      <c r="AI87" s="47" t="s">
        <v>498</v>
      </c>
      <c r="AJ87" s="47"/>
      <c r="AK87" s="47"/>
      <c r="AL87" s="47" t="s">
        <v>428</v>
      </c>
      <c r="AM87" s="47" t="s">
        <v>386</v>
      </c>
      <c r="AN87" s="47" t="s">
        <v>387</v>
      </c>
      <c r="AO87" s="47" t="s">
        <v>900</v>
      </c>
      <c r="AP87" s="47" t="s">
        <v>709</v>
      </c>
      <c r="BF87" s="47" t="s">
        <v>365</v>
      </c>
      <c r="BG87" s="47" t="s">
        <v>872</v>
      </c>
      <c r="BH87" s="47" t="s">
        <v>817</v>
      </c>
      <c r="BI87" s="47" t="s">
        <v>845</v>
      </c>
      <c r="BJ87" s="47" t="s">
        <v>930</v>
      </c>
      <c r="BK87" s="47" t="s">
        <v>878</v>
      </c>
      <c r="BL87" s="47" t="s">
        <v>931</v>
      </c>
      <c r="BM87" s="47" t="s">
        <v>932</v>
      </c>
      <c r="BN87" s="47" t="s">
        <v>933</v>
      </c>
      <c r="BO87" s="47" t="s">
        <v>934</v>
      </c>
      <c r="BP87" s="47" t="s">
        <v>935</v>
      </c>
      <c r="BQ87" s="47" t="s">
        <v>936</v>
      </c>
      <c r="BR87" s="47" t="s">
        <v>937</v>
      </c>
      <c r="BS87" s="47" t="s">
        <v>365</v>
      </c>
      <c r="BT87" s="47" t="s">
        <v>365</v>
      </c>
      <c r="BU87" s="47" t="s">
        <v>365</v>
      </c>
      <c r="BV87" s="47" t="s">
        <v>365</v>
      </c>
      <c r="BW87" s="47" t="s">
        <v>365</v>
      </c>
      <c r="BX87" s="47" t="s">
        <v>365</v>
      </c>
      <c r="BY87" s="47" t="s">
        <v>365</v>
      </c>
      <c r="BZ87" s="47" t="s">
        <v>365</v>
      </c>
      <c r="CA87" s="47" t="s">
        <v>365</v>
      </c>
      <c r="CB87" s="47" t="s">
        <v>938</v>
      </c>
      <c r="CC87" s="47" t="s">
        <v>939</v>
      </c>
      <c r="CD87" s="47" t="s">
        <v>940</v>
      </c>
      <c r="CE87" s="47" t="s">
        <v>941</v>
      </c>
      <c r="CF87" s="47" t="s">
        <v>942</v>
      </c>
      <c r="CG87" s="47" t="s">
        <v>943</v>
      </c>
      <c r="CH87" s="47" t="s">
        <v>944</v>
      </c>
      <c r="CI87" s="47" t="s">
        <v>945</v>
      </c>
      <c r="CJ87" s="47" t="s">
        <v>946</v>
      </c>
      <c r="CK87" s="47" t="s">
        <v>947</v>
      </c>
      <c r="CL87" s="47" t="s">
        <v>948</v>
      </c>
      <c r="CM87" s="47" t="s">
        <v>784</v>
      </c>
      <c r="CN87" s="47" t="s">
        <v>712</v>
      </c>
      <c r="CO87" s="47" t="s">
        <v>365</v>
      </c>
      <c r="CP87" s="47" t="s">
        <v>365</v>
      </c>
      <c r="CQ87" s="47" t="s">
        <v>365</v>
      </c>
      <c r="CR87" s="47" t="s">
        <v>365</v>
      </c>
      <c r="CS87" s="47" t="s">
        <v>365</v>
      </c>
      <c r="CT87" s="47" t="s">
        <v>365</v>
      </c>
      <c r="CU87" s="47" t="s">
        <v>445</v>
      </c>
      <c r="CV87" s="47" t="s">
        <v>516</v>
      </c>
      <c r="CW87" s="47" t="s">
        <v>921</v>
      </c>
      <c r="CX87" s="47" t="s">
        <v>922</v>
      </c>
      <c r="CY87" s="47" t="s">
        <v>373</v>
      </c>
      <c r="CZ87" s="47" t="s">
        <v>923</v>
      </c>
      <c r="DA87" s="47" t="s">
        <v>709</v>
      </c>
      <c r="DG87" s="47" t="s">
        <v>401</v>
      </c>
      <c r="DH87" s="47" t="s">
        <v>1722</v>
      </c>
      <c r="DJ87" s="47" t="s">
        <v>924</v>
      </c>
      <c r="DK87" s="47" t="s">
        <v>521</v>
      </c>
      <c r="DL87" s="47" t="s">
        <v>541</v>
      </c>
      <c r="DM87" s="47" t="s">
        <v>1590</v>
      </c>
    </row>
    <row r="88" spans="1:117">
      <c r="A88" s="47" t="s">
        <v>1946</v>
      </c>
      <c r="B88" s="47" t="s">
        <v>415</v>
      </c>
      <c r="C88" s="47" t="s">
        <v>416</v>
      </c>
      <c r="D88" s="47" t="s">
        <v>637</v>
      </c>
      <c r="E88" s="47" t="s">
        <v>928</v>
      </c>
      <c r="F88" s="47" t="s">
        <v>365</v>
      </c>
      <c r="G88" s="47" t="s">
        <v>895</v>
      </c>
      <c r="H88" s="47" t="s">
        <v>896</v>
      </c>
      <c r="I88" s="47" t="s">
        <v>929</v>
      </c>
      <c r="J88" s="47" t="s">
        <v>898</v>
      </c>
      <c r="K88" s="47" t="s">
        <v>365</v>
      </c>
      <c r="L88" s="47" t="s">
        <v>899</v>
      </c>
      <c r="M88" s="47" t="s">
        <v>371</v>
      </c>
      <c r="N88" s="47" t="s">
        <v>372</v>
      </c>
      <c r="O88" s="47" t="s">
        <v>373</v>
      </c>
      <c r="P88" s="47" t="s">
        <v>374</v>
      </c>
      <c r="Q88" s="47" t="s">
        <v>413</v>
      </c>
      <c r="R88" s="47" t="s">
        <v>412</v>
      </c>
      <c r="S88" s="47" t="s">
        <v>925</v>
      </c>
      <c r="T88" s="47" t="s">
        <v>587</v>
      </c>
      <c r="U88" s="47" t="s">
        <v>379</v>
      </c>
      <c r="V88" s="47" t="s">
        <v>365</v>
      </c>
      <c r="W88" s="47" t="s">
        <v>365</v>
      </c>
      <c r="X88" s="47" t="s">
        <v>365</v>
      </c>
      <c r="Y88" s="47" t="s">
        <v>493</v>
      </c>
      <c r="Z88" s="47" t="s">
        <v>365</v>
      </c>
      <c r="AA88" s="47" t="s">
        <v>365</v>
      </c>
      <c r="AB88" s="47" t="s">
        <v>365</v>
      </c>
      <c r="AC88" s="47" t="s">
        <v>365</v>
      </c>
      <c r="AD88" s="47" t="s">
        <v>365</v>
      </c>
      <c r="AE88" s="47" t="s">
        <v>417</v>
      </c>
      <c r="AF88" s="47" t="s">
        <v>417</v>
      </c>
      <c r="AG88" s="47" t="s">
        <v>430</v>
      </c>
      <c r="AH88" s="47" t="s">
        <v>498</v>
      </c>
      <c r="AI88" s="47" t="s">
        <v>498</v>
      </c>
      <c r="AJ88" s="47"/>
      <c r="AK88" s="47"/>
      <c r="AL88" s="47" t="s">
        <v>391</v>
      </c>
      <c r="AM88" s="47" t="s">
        <v>386</v>
      </c>
      <c r="AN88" s="47" t="s">
        <v>387</v>
      </c>
      <c r="AO88" s="47" t="s">
        <v>900</v>
      </c>
      <c r="AP88" s="47" t="s">
        <v>709</v>
      </c>
      <c r="BF88" s="47" t="s">
        <v>365</v>
      </c>
      <c r="BG88" s="47" t="s">
        <v>872</v>
      </c>
      <c r="BH88" s="47" t="s">
        <v>817</v>
      </c>
      <c r="BI88" s="47" t="s">
        <v>845</v>
      </c>
      <c r="BJ88" s="47" t="s">
        <v>930</v>
      </c>
      <c r="BK88" s="47" t="s">
        <v>878</v>
      </c>
      <c r="BL88" s="47" t="s">
        <v>931</v>
      </c>
      <c r="BM88" s="47" t="s">
        <v>932</v>
      </c>
      <c r="BN88" s="47" t="s">
        <v>933</v>
      </c>
      <c r="BO88" s="47" t="s">
        <v>934</v>
      </c>
      <c r="BP88" s="47" t="s">
        <v>935</v>
      </c>
      <c r="BQ88" s="47" t="s">
        <v>936</v>
      </c>
      <c r="BR88" s="47" t="s">
        <v>937</v>
      </c>
      <c r="BS88" s="47" t="s">
        <v>365</v>
      </c>
      <c r="BT88" s="47" t="s">
        <v>365</v>
      </c>
      <c r="BU88" s="47" t="s">
        <v>365</v>
      </c>
      <c r="BV88" s="47" t="s">
        <v>365</v>
      </c>
      <c r="BW88" s="47" t="s">
        <v>365</v>
      </c>
      <c r="BX88" s="47" t="s">
        <v>365</v>
      </c>
      <c r="BY88" s="47" t="s">
        <v>365</v>
      </c>
      <c r="BZ88" s="47" t="s">
        <v>365</v>
      </c>
      <c r="CA88" s="47" t="s">
        <v>365</v>
      </c>
      <c r="CB88" s="47" t="s">
        <v>938</v>
      </c>
      <c r="CC88" s="47" t="s">
        <v>939</v>
      </c>
      <c r="CD88" s="47" t="s">
        <v>940</v>
      </c>
      <c r="CE88" s="47" t="s">
        <v>941</v>
      </c>
      <c r="CF88" s="47" t="s">
        <v>942</v>
      </c>
      <c r="CG88" s="47" t="s">
        <v>943</v>
      </c>
      <c r="CH88" s="47" t="s">
        <v>944</v>
      </c>
      <c r="CI88" s="47" t="s">
        <v>945</v>
      </c>
      <c r="CJ88" s="47" t="s">
        <v>946</v>
      </c>
      <c r="CK88" s="47" t="s">
        <v>947</v>
      </c>
      <c r="CL88" s="47" t="s">
        <v>948</v>
      </c>
      <c r="CM88" s="47" t="s">
        <v>784</v>
      </c>
      <c r="CN88" s="47" t="s">
        <v>712</v>
      </c>
      <c r="CO88" s="47" t="s">
        <v>365</v>
      </c>
      <c r="CP88" s="47" t="s">
        <v>365</v>
      </c>
      <c r="CQ88" s="47" t="s">
        <v>365</v>
      </c>
      <c r="CR88" s="47" t="s">
        <v>365</v>
      </c>
      <c r="CS88" s="47" t="s">
        <v>365</v>
      </c>
      <c r="CT88" s="47" t="s">
        <v>365</v>
      </c>
      <c r="CU88" s="47" t="s">
        <v>378</v>
      </c>
      <c r="CV88" s="47" t="s">
        <v>523</v>
      </c>
      <c r="CW88" s="47" t="s">
        <v>921</v>
      </c>
      <c r="CX88" s="47" t="s">
        <v>922</v>
      </c>
      <c r="CY88" s="47" t="s">
        <v>373</v>
      </c>
      <c r="CZ88" s="47" t="s">
        <v>923</v>
      </c>
      <c r="DA88" s="47" t="s">
        <v>709</v>
      </c>
      <c r="DG88" s="47" t="s">
        <v>401</v>
      </c>
      <c r="DH88" s="47" t="s">
        <v>1722</v>
      </c>
      <c r="DJ88" s="47" t="s">
        <v>924</v>
      </c>
      <c r="DK88" s="47" t="s">
        <v>521</v>
      </c>
      <c r="DL88" s="47" t="s">
        <v>541</v>
      </c>
      <c r="DM88" s="47" t="s">
        <v>1590</v>
      </c>
    </row>
    <row r="89" spans="1:117">
      <c r="A89" s="47" t="s">
        <v>1951</v>
      </c>
      <c r="B89" s="47" t="s">
        <v>415</v>
      </c>
      <c r="C89" s="47" t="s">
        <v>416</v>
      </c>
      <c r="D89" s="47" t="s">
        <v>637</v>
      </c>
      <c r="E89" s="47" t="s">
        <v>928</v>
      </c>
      <c r="F89" s="47" t="s">
        <v>365</v>
      </c>
      <c r="G89" s="47" t="s">
        <v>895</v>
      </c>
      <c r="H89" s="47" t="s">
        <v>896</v>
      </c>
      <c r="I89" s="47" t="s">
        <v>929</v>
      </c>
      <c r="J89" s="47" t="s">
        <v>898</v>
      </c>
      <c r="K89" s="47" t="s">
        <v>365</v>
      </c>
      <c r="L89" s="47" t="s">
        <v>899</v>
      </c>
      <c r="M89" s="47" t="s">
        <v>371</v>
      </c>
      <c r="N89" s="47" t="s">
        <v>372</v>
      </c>
      <c r="O89" s="47" t="s">
        <v>373</v>
      </c>
      <c r="P89" s="47" t="s">
        <v>374</v>
      </c>
      <c r="Q89" s="47" t="s">
        <v>456</v>
      </c>
      <c r="R89" s="47" t="s">
        <v>926</v>
      </c>
      <c r="S89" s="47" t="s">
        <v>460</v>
      </c>
      <c r="T89" s="47" t="s">
        <v>587</v>
      </c>
      <c r="U89" s="47" t="s">
        <v>379</v>
      </c>
      <c r="V89" s="47" t="s">
        <v>365</v>
      </c>
      <c r="W89" s="47" t="s">
        <v>365</v>
      </c>
      <c r="X89" s="47" t="s">
        <v>365</v>
      </c>
      <c r="Y89" s="47" t="s">
        <v>493</v>
      </c>
      <c r="Z89" s="47" t="s">
        <v>365</v>
      </c>
      <c r="AA89" s="47" t="s">
        <v>365</v>
      </c>
      <c r="AB89" s="47" t="s">
        <v>365</v>
      </c>
      <c r="AC89" s="47" t="s">
        <v>365</v>
      </c>
      <c r="AD89" s="47" t="s">
        <v>365</v>
      </c>
      <c r="AE89" s="47" t="s">
        <v>417</v>
      </c>
      <c r="AF89" s="47" t="s">
        <v>417</v>
      </c>
      <c r="AG89" s="47" t="s">
        <v>430</v>
      </c>
      <c r="AH89" s="47" t="s">
        <v>498</v>
      </c>
      <c r="AI89" s="47" t="s">
        <v>498</v>
      </c>
      <c r="AJ89" s="47"/>
      <c r="AK89" s="47"/>
      <c r="AL89" s="47" t="s">
        <v>387</v>
      </c>
      <c r="AM89" s="47" t="s">
        <v>386</v>
      </c>
      <c r="AN89" s="47" t="s">
        <v>387</v>
      </c>
      <c r="AO89" s="47" t="s">
        <v>900</v>
      </c>
      <c r="AP89" s="47" t="s">
        <v>709</v>
      </c>
      <c r="BF89" s="47" t="s">
        <v>365</v>
      </c>
      <c r="BG89" s="47" t="s">
        <v>872</v>
      </c>
      <c r="BH89" s="47" t="s">
        <v>817</v>
      </c>
      <c r="BI89" s="47" t="s">
        <v>845</v>
      </c>
      <c r="BJ89" s="47" t="s">
        <v>930</v>
      </c>
      <c r="BK89" s="47" t="s">
        <v>878</v>
      </c>
      <c r="BL89" s="47" t="s">
        <v>931</v>
      </c>
      <c r="BM89" s="47" t="s">
        <v>932</v>
      </c>
      <c r="BN89" s="47" t="s">
        <v>933</v>
      </c>
      <c r="BO89" s="47" t="s">
        <v>934</v>
      </c>
      <c r="BP89" s="47" t="s">
        <v>935</v>
      </c>
      <c r="BQ89" s="47" t="s">
        <v>936</v>
      </c>
      <c r="BR89" s="47" t="s">
        <v>937</v>
      </c>
      <c r="BS89" s="47" t="s">
        <v>365</v>
      </c>
      <c r="BT89" s="47" t="s">
        <v>365</v>
      </c>
      <c r="BU89" s="47" t="s">
        <v>365</v>
      </c>
      <c r="BV89" s="47" t="s">
        <v>365</v>
      </c>
      <c r="BW89" s="47" t="s">
        <v>365</v>
      </c>
      <c r="BX89" s="47" t="s">
        <v>365</v>
      </c>
      <c r="BY89" s="47" t="s">
        <v>365</v>
      </c>
      <c r="BZ89" s="47" t="s">
        <v>365</v>
      </c>
      <c r="CA89" s="47" t="s">
        <v>365</v>
      </c>
      <c r="CB89" s="47" t="s">
        <v>938</v>
      </c>
      <c r="CC89" s="47" t="s">
        <v>939</v>
      </c>
      <c r="CD89" s="47" t="s">
        <v>940</v>
      </c>
      <c r="CE89" s="47" t="s">
        <v>941</v>
      </c>
      <c r="CF89" s="47" t="s">
        <v>942</v>
      </c>
      <c r="CG89" s="47" t="s">
        <v>943</v>
      </c>
      <c r="CH89" s="47" t="s">
        <v>944</v>
      </c>
      <c r="CI89" s="47" t="s">
        <v>945</v>
      </c>
      <c r="CJ89" s="47" t="s">
        <v>946</v>
      </c>
      <c r="CK89" s="47" t="s">
        <v>947</v>
      </c>
      <c r="CL89" s="47" t="s">
        <v>948</v>
      </c>
      <c r="CM89" s="47" t="s">
        <v>784</v>
      </c>
      <c r="CN89" s="47" t="s">
        <v>712</v>
      </c>
      <c r="CO89" s="47" t="s">
        <v>365</v>
      </c>
      <c r="CP89" s="47" t="s">
        <v>365</v>
      </c>
      <c r="CQ89" s="47" t="s">
        <v>365</v>
      </c>
      <c r="CR89" s="47" t="s">
        <v>365</v>
      </c>
      <c r="CS89" s="47" t="s">
        <v>365</v>
      </c>
      <c r="CT89" s="47" t="s">
        <v>365</v>
      </c>
      <c r="CU89" s="47" t="s">
        <v>386</v>
      </c>
      <c r="CV89" s="47" t="s">
        <v>525</v>
      </c>
      <c r="CW89" s="47" t="s">
        <v>921</v>
      </c>
      <c r="CX89" s="47" t="s">
        <v>922</v>
      </c>
      <c r="CY89" s="47" t="s">
        <v>373</v>
      </c>
      <c r="CZ89" s="47" t="s">
        <v>923</v>
      </c>
      <c r="DA89" s="47" t="s">
        <v>709</v>
      </c>
      <c r="DG89" s="47" t="s">
        <v>401</v>
      </c>
      <c r="DH89" s="47" t="s">
        <v>1722</v>
      </c>
      <c r="DJ89" s="47" t="s">
        <v>924</v>
      </c>
      <c r="DK89" s="47" t="s">
        <v>521</v>
      </c>
      <c r="DL89" s="47" t="s">
        <v>541</v>
      </c>
      <c r="DM89" s="47" t="s">
        <v>1590</v>
      </c>
    </row>
    <row r="90" spans="1:117">
      <c r="A90" s="47" t="s">
        <v>1957</v>
      </c>
      <c r="B90" s="47" t="s">
        <v>415</v>
      </c>
      <c r="C90" s="47" t="s">
        <v>416</v>
      </c>
      <c r="D90" s="47" t="s">
        <v>1749</v>
      </c>
      <c r="E90" s="47" t="s">
        <v>928</v>
      </c>
      <c r="F90" s="47" t="s">
        <v>365</v>
      </c>
      <c r="G90" s="47" t="s">
        <v>895</v>
      </c>
      <c r="H90" s="47" t="s">
        <v>896</v>
      </c>
      <c r="I90" s="47" t="s">
        <v>929</v>
      </c>
      <c r="J90" s="47" t="s">
        <v>898</v>
      </c>
      <c r="K90" s="47" t="s">
        <v>365</v>
      </c>
      <c r="L90" s="47" t="s">
        <v>899</v>
      </c>
      <c r="M90" s="47" t="s">
        <v>371</v>
      </c>
      <c r="N90" s="47" t="s">
        <v>372</v>
      </c>
      <c r="O90" s="47" t="s">
        <v>373</v>
      </c>
      <c r="P90" s="47" t="s">
        <v>374</v>
      </c>
      <c r="Q90" s="47" t="s">
        <v>607</v>
      </c>
      <c r="R90" s="47" t="s">
        <v>608</v>
      </c>
      <c r="S90" s="47" t="s">
        <v>927</v>
      </c>
      <c r="T90" s="47" t="s">
        <v>587</v>
      </c>
      <c r="U90" s="47" t="s">
        <v>379</v>
      </c>
      <c r="V90" s="47" t="s">
        <v>365</v>
      </c>
      <c r="W90" s="47" t="s">
        <v>365</v>
      </c>
      <c r="X90" s="47" t="s">
        <v>365</v>
      </c>
      <c r="Y90" s="47" t="s">
        <v>493</v>
      </c>
      <c r="Z90" s="47" t="s">
        <v>365</v>
      </c>
      <c r="AA90" s="47" t="s">
        <v>365</v>
      </c>
      <c r="AB90" s="47" t="s">
        <v>365</v>
      </c>
      <c r="AC90" s="47" t="s">
        <v>365</v>
      </c>
      <c r="AD90" s="47" t="s">
        <v>365</v>
      </c>
      <c r="AE90" s="47" t="s">
        <v>417</v>
      </c>
      <c r="AF90" s="47" t="s">
        <v>417</v>
      </c>
      <c r="AG90" s="47" t="s">
        <v>430</v>
      </c>
      <c r="AH90" s="47" t="s">
        <v>498</v>
      </c>
      <c r="AI90" s="47" t="s">
        <v>498</v>
      </c>
      <c r="AJ90" s="47"/>
      <c r="AK90" s="47"/>
      <c r="AL90" s="47" t="s">
        <v>413</v>
      </c>
      <c r="AM90" s="47" t="s">
        <v>386</v>
      </c>
      <c r="AN90" s="47" t="s">
        <v>387</v>
      </c>
      <c r="AO90" s="47" t="s">
        <v>900</v>
      </c>
      <c r="AP90" s="47" t="s">
        <v>709</v>
      </c>
      <c r="BF90" s="47" t="s">
        <v>365</v>
      </c>
      <c r="BG90" s="47" t="s">
        <v>872</v>
      </c>
      <c r="BH90" s="47" t="s">
        <v>817</v>
      </c>
      <c r="BI90" s="47" t="s">
        <v>845</v>
      </c>
      <c r="BJ90" s="47" t="s">
        <v>930</v>
      </c>
      <c r="BK90" s="47" t="s">
        <v>878</v>
      </c>
      <c r="BL90" s="47" t="s">
        <v>931</v>
      </c>
      <c r="BM90" s="47" t="s">
        <v>932</v>
      </c>
      <c r="BN90" s="47" t="s">
        <v>933</v>
      </c>
      <c r="BO90" s="47" t="s">
        <v>934</v>
      </c>
      <c r="BP90" s="47" t="s">
        <v>935</v>
      </c>
      <c r="BQ90" s="47" t="s">
        <v>936</v>
      </c>
      <c r="BR90" s="47" t="s">
        <v>937</v>
      </c>
      <c r="BS90" s="47" t="s">
        <v>365</v>
      </c>
      <c r="BT90" s="47" t="s">
        <v>365</v>
      </c>
      <c r="BU90" s="47" t="s">
        <v>365</v>
      </c>
      <c r="BV90" s="47" t="s">
        <v>365</v>
      </c>
      <c r="BW90" s="47" t="s">
        <v>365</v>
      </c>
      <c r="BX90" s="47" t="s">
        <v>365</v>
      </c>
      <c r="BY90" s="47" t="s">
        <v>365</v>
      </c>
      <c r="BZ90" s="47" t="s">
        <v>365</v>
      </c>
      <c r="CA90" s="47" t="s">
        <v>365</v>
      </c>
      <c r="CB90" s="47" t="s">
        <v>938</v>
      </c>
      <c r="CC90" s="47" t="s">
        <v>939</v>
      </c>
      <c r="CD90" s="47" t="s">
        <v>940</v>
      </c>
      <c r="CE90" s="47" t="s">
        <v>941</v>
      </c>
      <c r="CF90" s="47" t="s">
        <v>942</v>
      </c>
      <c r="CG90" s="47" t="s">
        <v>943</v>
      </c>
      <c r="CH90" s="47" t="s">
        <v>944</v>
      </c>
      <c r="CI90" s="47" t="s">
        <v>945</v>
      </c>
      <c r="CJ90" s="47" t="s">
        <v>946</v>
      </c>
      <c r="CK90" s="47" t="s">
        <v>947</v>
      </c>
      <c r="CL90" s="47" t="s">
        <v>948</v>
      </c>
      <c r="CM90" s="47" t="s">
        <v>784</v>
      </c>
      <c r="CN90" s="47" t="s">
        <v>712</v>
      </c>
      <c r="CO90" s="47" t="s">
        <v>365</v>
      </c>
      <c r="CP90" s="47" t="s">
        <v>365</v>
      </c>
      <c r="CQ90" s="47" t="s">
        <v>365</v>
      </c>
      <c r="CR90" s="47" t="s">
        <v>365</v>
      </c>
      <c r="CS90" s="47" t="s">
        <v>365</v>
      </c>
      <c r="CT90" s="47" t="s">
        <v>365</v>
      </c>
      <c r="CU90" s="47" t="s">
        <v>528</v>
      </c>
      <c r="CV90" s="47" t="s">
        <v>529</v>
      </c>
      <c r="CW90" s="47" t="s">
        <v>921</v>
      </c>
      <c r="CX90" s="47" t="s">
        <v>922</v>
      </c>
      <c r="CY90" s="47" t="s">
        <v>373</v>
      </c>
      <c r="CZ90" s="47" t="s">
        <v>923</v>
      </c>
      <c r="DA90" s="47" t="s">
        <v>709</v>
      </c>
      <c r="DG90" s="47" t="s">
        <v>401</v>
      </c>
      <c r="DH90" s="47" t="s">
        <v>1722</v>
      </c>
      <c r="DJ90" s="47" t="s">
        <v>924</v>
      </c>
      <c r="DK90" s="47" t="s">
        <v>521</v>
      </c>
      <c r="DL90" s="47" t="s">
        <v>541</v>
      </c>
      <c r="DM90" s="47" t="s">
        <v>1583</v>
      </c>
    </row>
    <row r="91" spans="1:117">
      <c r="A91" s="47" t="s">
        <v>1941</v>
      </c>
      <c r="B91" s="47" t="s">
        <v>415</v>
      </c>
      <c r="C91" s="47" t="s">
        <v>416</v>
      </c>
      <c r="D91" s="47" t="s">
        <v>1750</v>
      </c>
      <c r="E91" s="47" t="s">
        <v>928</v>
      </c>
      <c r="F91" s="47" t="s">
        <v>365</v>
      </c>
      <c r="G91" s="47" t="s">
        <v>895</v>
      </c>
      <c r="H91" s="47" t="s">
        <v>896</v>
      </c>
      <c r="I91" s="47" t="s">
        <v>580</v>
      </c>
      <c r="J91" s="47" t="s">
        <v>898</v>
      </c>
      <c r="K91" s="47" t="s">
        <v>365</v>
      </c>
      <c r="L91" s="47" t="s">
        <v>899</v>
      </c>
      <c r="M91" s="47" t="s">
        <v>371</v>
      </c>
      <c r="N91" s="47" t="s">
        <v>372</v>
      </c>
      <c r="O91" s="47" t="s">
        <v>373</v>
      </c>
      <c r="P91" s="47" t="s">
        <v>374</v>
      </c>
      <c r="Q91" s="47" t="s">
        <v>754</v>
      </c>
      <c r="R91" s="47" t="s">
        <v>461</v>
      </c>
      <c r="S91" s="47" t="s">
        <v>412</v>
      </c>
      <c r="T91" s="47" t="s">
        <v>587</v>
      </c>
      <c r="U91" s="47" t="s">
        <v>379</v>
      </c>
      <c r="V91" s="47" t="s">
        <v>365</v>
      </c>
      <c r="W91" s="47" t="s">
        <v>365</v>
      </c>
      <c r="X91" s="47" t="s">
        <v>365</v>
      </c>
      <c r="Y91" s="47" t="s">
        <v>493</v>
      </c>
      <c r="Z91" s="47" t="s">
        <v>365</v>
      </c>
      <c r="AA91" s="47" t="s">
        <v>365</v>
      </c>
      <c r="AB91" s="47" t="s">
        <v>365</v>
      </c>
      <c r="AC91" s="47" t="s">
        <v>365</v>
      </c>
      <c r="AD91" s="47" t="s">
        <v>365</v>
      </c>
      <c r="AE91" s="47" t="s">
        <v>417</v>
      </c>
      <c r="AF91" s="47" t="s">
        <v>417</v>
      </c>
      <c r="AG91" s="47" t="s">
        <v>430</v>
      </c>
      <c r="AH91" s="47"/>
      <c r="AI91" s="47"/>
      <c r="AJ91" s="47" t="s">
        <v>364</v>
      </c>
      <c r="AK91" s="47" t="s">
        <v>364</v>
      </c>
      <c r="AL91" s="47" t="s">
        <v>428</v>
      </c>
      <c r="AM91" s="47" t="s">
        <v>386</v>
      </c>
      <c r="AN91" s="47" t="s">
        <v>413</v>
      </c>
      <c r="AO91" s="47" t="s">
        <v>900</v>
      </c>
      <c r="AP91" s="47" t="s">
        <v>709</v>
      </c>
      <c r="BF91" s="47" t="s">
        <v>365</v>
      </c>
      <c r="BG91" s="47" t="s">
        <v>872</v>
      </c>
      <c r="BH91" s="47" t="s">
        <v>817</v>
      </c>
      <c r="BI91" s="47" t="s">
        <v>845</v>
      </c>
      <c r="BJ91" s="47" t="s">
        <v>930</v>
      </c>
      <c r="BK91" s="47" t="s">
        <v>878</v>
      </c>
      <c r="BL91" s="47" t="s">
        <v>931</v>
      </c>
      <c r="BM91" s="47" t="s">
        <v>932</v>
      </c>
      <c r="BN91" s="47" t="s">
        <v>933</v>
      </c>
      <c r="BO91" s="47" t="s">
        <v>934</v>
      </c>
      <c r="BP91" s="47" t="s">
        <v>935</v>
      </c>
      <c r="BQ91" s="47" t="s">
        <v>936</v>
      </c>
      <c r="BR91" s="47" t="s">
        <v>937</v>
      </c>
      <c r="BS91" s="47" t="s">
        <v>365</v>
      </c>
      <c r="BT91" s="47" t="s">
        <v>365</v>
      </c>
      <c r="BU91" s="47" t="s">
        <v>365</v>
      </c>
      <c r="BV91" s="47" t="s">
        <v>365</v>
      </c>
      <c r="BW91" s="47" t="s">
        <v>365</v>
      </c>
      <c r="BX91" s="47" t="s">
        <v>365</v>
      </c>
      <c r="BY91" s="47" t="s">
        <v>365</v>
      </c>
      <c r="BZ91" s="47" t="s">
        <v>365</v>
      </c>
      <c r="CA91" s="47" t="s">
        <v>365</v>
      </c>
      <c r="CB91" s="47" t="s">
        <v>938</v>
      </c>
      <c r="CC91" s="47" t="s">
        <v>939</v>
      </c>
      <c r="CD91" s="47" t="s">
        <v>940</v>
      </c>
      <c r="CE91" s="47" t="s">
        <v>941</v>
      </c>
      <c r="CF91" s="47" t="s">
        <v>942</v>
      </c>
      <c r="CG91" s="47" t="s">
        <v>943</v>
      </c>
      <c r="CH91" s="47" t="s">
        <v>944</v>
      </c>
      <c r="CI91" s="47" t="s">
        <v>945</v>
      </c>
      <c r="CJ91" s="47" t="s">
        <v>946</v>
      </c>
      <c r="CK91" s="47" t="s">
        <v>947</v>
      </c>
      <c r="CL91" s="47" t="s">
        <v>948</v>
      </c>
      <c r="CM91" s="47" t="s">
        <v>784</v>
      </c>
      <c r="CN91" s="47" t="s">
        <v>712</v>
      </c>
      <c r="CO91" s="47" t="s">
        <v>365</v>
      </c>
      <c r="CP91" s="47" t="s">
        <v>365</v>
      </c>
      <c r="CQ91" s="47" t="s">
        <v>365</v>
      </c>
      <c r="CR91" s="47" t="s">
        <v>365</v>
      </c>
      <c r="CS91" s="47" t="s">
        <v>365</v>
      </c>
      <c r="CT91" s="47" t="s">
        <v>365</v>
      </c>
      <c r="CU91" s="47" t="s">
        <v>445</v>
      </c>
      <c r="CV91" s="47" t="s">
        <v>516</v>
      </c>
      <c r="CW91" s="47" t="s">
        <v>921</v>
      </c>
      <c r="CX91" s="47" t="s">
        <v>922</v>
      </c>
      <c r="CY91" s="47" t="s">
        <v>373</v>
      </c>
      <c r="CZ91" s="47" t="s">
        <v>923</v>
      </c>
      <c r="DA91" s="47" t="s">
        <v>709</v>
      </c>
      <c r="DG91" s="47" t="s">
        <v>401</v>
      </c>
      <c r="DH91" s="47" t="s">
        <v>1722</v>
      </c>
      <c r="DJ91" s="47" t="s">
        <v>924</v>
      </c>
      <c r="DK91" s="47" t="s">
        <v>521</v>
      </c>
      <c r="DL91" s="47" t="s">
        <v>729</v>
      </c>
      <c r="DM91" s="47" t="s">
        <v>1589</v>
      </c>
    </row>
    <row r="92" spans="1:117">
      <c r="A92" s="47" t="s">
        <v>1947</v>
      </c>
      <c r="B92" s="47" t="s">
        <v>415</v>
      </c>
      <c r="C92" s="47" t="s">
        <v>416</v>
      </c>
      <c r="D92" s="47" t="s">
        <v>1750</v>
      </c>
      <c r="E92" s="47" t="s">
        <v>928</v>
      </c>
      <c r="F92" s="47" t="s">
        <v>365</v>
      </c>
      <c r="G92" s="47" t="s">
        <v>895</v>
      </c>
      <c r="H92" s="47" t="s">
        <v>896</v>
      </c>
      <c r="I92" s="47" t="s">
        <v>580</v>
      </c>
      <c r="J92" s="47" t="s">
        <v>898</v>
      </c>
      <c r="K92" s="47" t="s">
        <v>365</v>
      </c>
      <c r="L92" s="47" t="s">
        <v>899</v>
      </c>
      <c r="M92" s="47" t="s">
        <v>371</v>
      </c>
      <c r="N92" s="47" t="s">
        <v>372</v>
      </c>
      <c r="O92" s="47" t="s">
        <v>373</v>
      </c>
      <c r="P92" s="47" t="s">
        <v>374</v>
      </c>
      <c r="Q92" s="47" t="s">
        <v>413</v>
      </c>
      <c r="R92" s="47" t="s">
        <v>412</v>
      </c>
      <c r="S92" s="47" t="s">
        <v>925</v>
      </c>
      <c r="T92" s="47" t="s">
        <v>587</v>
      </c>
      <c r="U92" s="47" t="s">
        <v>379</v>
      </c>
      <c r="V92" s="47" t="s">
        <v>365</v>
      </c>
      <c r="W92" s="47" t="s">
        <v>365</v>
      </c>
      <c r="X92" s="47" t="s">
        <v>365</v>
      </c>
      <c r="Y92" s="47" t="s">
        <v>493</v>
      </c>
      <c r="Z92" s="47" t="s">
        <v>365</v>
      </c>
      <c r="AA92" s="47" t="s">
        <v>365</v>
      </c>
      <c r="AB92" s="47" t="s">
        <v>365</v>
      </c>
      <c r="AC92" s="47" t="s">
        <v>365</v>
      </c>
      <c r="AD92" s="47" t="s">
        <v>365</v>
      </c>
      <c r="AE92" s="47" t="s">
        <v>417</v>
      </c>
      <c r="AF92" s="47" t="s">
        <v>417</v>
      </c>
      <c r="AG92" s="47" t="s">
        <v>430</v>
      </c>
      <c r="AH92" s="47"/>
      <c r="AI92" s="47"/>
      <c r="AJ92" s="47" t="s">
        <v>364</v>
      </c>
      <c r="AK92" s="47" t="s">
        <v>364</v>
      </c>
      <c r="AL92" s="47" t="s">
        <v>391</v>
      </c>
      <c r="AM92" s="47" t="s">
        <v>386</v>
      </c>
      <c r="AN92" s="47" t="s">
        <v>413</v>
      </c>
      <c r="AO92" s="47" t="s">
        <v>900</v>
      </c>
      <c r="AP92" s="47" t="s">
        <v>709</v>
      </c>
      <c r="BF92" s="47" t="s">
        <v>365</v>
      </c>
      <c r="BG92" s="47" t="s">
        <v>872</v>
      </c>
      <c r="BH92" s="47" t="s">
        <v>817</v>
      </c>
      <c r="BI92" s="47" t="s">
        <v>845</v>
      </c>
      <c r="BJ92" s="47" t="s">
        <v>930</v>
      </c>
      <c r="BK92" s="47" t="s">
        <v>878</v>
      </c>
      <c r="BL92" s="47" t="s">
        <v>931</v>
      </c>
      <c r="BM92" s="47" t="s">
        <v>932</v>
      </c>
      <c r="BN92" s="47" t="s">
        <v>933</v>
      </c>
      <c r="BO92" s="47" t="s">
        <v>934</v>
      </c>
      <c r="BP92" s="47" t="s">
        <v>935</v>
      </c>
      <c r="BQ92" s="47" t="s">
        <v>936</v>
      </c>
      <c r="BR92" s="47" t="s">
        <v>937</v>
      </c>
      <c r="BS92" s="47" t="s">
        <v>365</v>
      </c>
      <c r="BT92" s="47" t="s">
        <v>365</v>
      </c>
      <c r="BU92" s="47" t="s">
        <v>365</v>
      </c>
      <c r="BV92" s="47" t="s">
        <v>365</v>
      </c>
      <c r="BW92" s="47" t="s">
        <v>365</v>
      </c>
      <c r="BX92" s="47" t="s">
        <v>365</v>
      </c>
      <c r="BY92" s="47" t="s">
        <v>365</v>
      </c>
      <c r="BZ92" s="47" t="s">
        <v>365</v>
      </c>
      <c r="CA92" s="47" t="s">
        <v>365</v>
      </c>
      <c r="CB92" s="47" t="s">
        <v>938</v>
      </c>
      <c r="CC92" s="47" t="s">
        <v>939</v>
      </c>
      <c r="CD92" s="47" t="s">
        <v>940</v>
      </c>
      <c r="CE92" s="47" t="s">
        <v>941</v>
      </c>
      <c r="CF92" s="47" t="s">
        <v>942</v>
      </c>
      <c r="CG92" s="47" t="s">
        <v>943</v>
      </c>
      <c r="CH92" s="47" t="s">
        <v>944</v>
      </c>
      <c r="CI92" s="47" t="s">
        <v>945</v>
      </c>
      <c r="CJ92" s="47" t="s">
        <v>946</v>
      </c>
      <c r="CK92" s="47" t="s">
        <v>947</v>
      </c>
      <c r="CL92" s="47" t="s">
        <v>948</v>
      </c>
      <c r="CM92" s="47" t="s">
        <v>784</v>
      </c>
      <c r="CN92" s="47" t="s">
        <v>712</v>
      </c>
      <c r="CO92" s="47" t="s">
        <v>365</v>
      </c>
      <c r="CP92" s="47" t="s">
        <v>365</v>
      </c>
      <c r="CQ92" s="47" t="s">
        <v>365</v>
      </c>
      <c r="CR92" s="47" t="s">
        <v>365</v>
      </c>
      <c r="CS92" s="47" t="s">
        <v>365</v>
      </c>
      <c r="CT92" s="47" t="s">
        <v>365</v>
      </c>
      <c r="CU92" s="47" t="s">
        <v>378</v>
      </c>
      <c r="CV92" s="47" t="s">
        <v>523</v>
      </c>
      <c r="CW92" s="47" t="s">
        <v>921</v>
      </c>
      <c r="CX92" s="47" t="s">
        <v>922</v>
      </c>
      <c r="CY92" s="47" t="s">
        <v>373</v>
      </c>
      <c r="CZ92" s="47" t="s">
        <v>923</v>
      </c>
      <c r="DA92" s="47" t="s">
        <v>709</v>
      </c>
      <c r="DG92" s="47" t="s">
        <v>401</v>
      </c>
      <c r="DH92" s="47" t="s">
        <v>1722</v>
      </c>
      <c r="DJ92" s="47" t="s">
        <v>924</v>
      </c>
      <c r="DK92" s="47" t="s">
        <v>521</v>
      </c>
      <c r="DL92" s="47" t="s">
        <v>729</v>
      </c>
      <c r="DM92" s="47" t="s">
        <v>1589</v>
      </c>
    </row>
    <row r="93" spans="1:117">
      <c r="A93" s="47" t="s">
        <v>1952</v>
      </c>
      <c r="B93" s="47" t="s">
        <v>415</v>
      </c>
      <c r="C93" s="47" t="s">
        <v>416</v>
      </c>
      <c r="D93" s="47" t="s">
        <v>1750</v>
      </c>
      <c r="E93" s="47" t="s">
        <v>928</v>
      </c>
      <c r="F93" s="47" t="s">
        <v>365</v>
      </c>
      <c r="G93" s="47" t="s">
        <v>895</v>
      </c>
      <c r="H93" s="47" t="s">
        <v>896</v>
      </c>
      <c r="I93" s="47" t="s">
        <v>580</v>
      </c>
      <c r="J93" s="47" t="s">
        <v>898</v>
      </c>
      <c r="K93" s="47" t="s">
        <v>365</v>
      </c>
      <c r="L93" s="47" t="s">
        <v>899</v>
      </c>
      <c r="M93" s="47" t="s">
        <v>371</v>
      </c>
      <c r="N93" s="47" t="s">
        <v>372</v>
      </c>
      <c r="O93" s="47" t="s">
        <v>373</v>
      </c>
      <c r="P93" s="47" t="s">
        <v>374</v>
      </c>
      <c r="Q93" s="47" t="s">
        <v>456</v>
      </c>
      <c r="R93" s="47" t="s">
        <v>926</v>
      </c>
      <c r="S93" s="47" t="s">
        <v>460</v>
      </c>
      <c r="T93" s="47" t="s">
        <v>587</v>
      </c>
      <c r="U93" s="47" t="s">
        <v>379</v>
      </c>
      <c r="V93" s="47" t="s">
        <v>365</v>
      </c>
      <c r="W93" s="47" t="s">
        <v>365</v>
      </c>
      <c r="X93" s="47" t="s">
        <v>365</v>
      </c>
      <c r="Y93" s="47" t="s">
        <v>493</v>
      </c>
      <c r="Z93" s="47" t="s">
        <v>365</v>
      </c>
      <c r="AA93" s="47" t="s">
        <v>365</v>
      </c>
      <c r="AB93" s="47" t="s">
        <v>365</v>
      </c>
      <c r="AC93" s="47" t="s">
        <v>365</v>
      </c>
      <c r="AD93" s="47" t="s">
        <v>365</v>
      </c>
      <c r="AE93" s="47" t="s">
        <v>417</v>
      </c>
      <c r="AF93" s="47" t="s">
        <v>417</v>
      </c>
      <c r="AG93" s="47" t="s">
        <v>430</v>
      </c>
      <c r="AH93" s="47"/>
      <c r="AI93" s="47"/>
      <c r="AJ93" s="47" t="s">
        <v>364</v>
      </c>
      <c r="AK93" s="47" t="s">
        <v>364</v>
      </c>
      <c r="AL93" s="47" t="s">
        <v>387</v>
      </c>
      <c r="AM93" s="47" t="s">
        <v>386</v>
      </c>
      <c r="AN93" s="47" t="s">
        <v>413</v>
      </c>
      <c r="AO93" s="47" t="s">
        <v>900</v>
      </c>
      <c r="AP93" s="47" t="s">
        <v>709</v>
      </c>
      <c r="BF93" s="47" t="s">
        <v>365</v>
      </c>
      <c r="BG93" s="47" t="s">
        <v>872</v>
      </c>
      <c r="BH93" s="47" t="s">
        <v>817</v>
      </c>
      <c r="BI93" s="47" t="s">
        <v>845</v>
      </c>
      <c r="BJ93" s="47" t="s">
        <v>930</v>
      </c>
      <c r="BK93" s="47" t="s">
        <v>878</v>
      </c>
      <c r="BL93" s="47" t="s">
        <v>931</v>
      </c>
      <c r="BM93" s="47" t="s">
        <v>932</v>
      </c>
      <c r="BN93" s="47" t="s">
        <v>933</v>
      </c>
      <c r="BO93" s="47" t="s">
        <v>934</v>
      </c>
      <c r="BP93" s="47" t="s">
        <v>935</v>
      </c>
      <c r="BQ93" s="47" t="s">
        <v>936</v>
      </c>
      <c r="BR93" s="47" t="s">
        <v>937</v>
      </c>
      <c r="BS93" s="47" t="s">
        <v>365</v>
      </c>
      <c r="BT93" s="47" t="s">
        <v>365</v>
      </c>
      <c r="BU93" s="47" t="s">
        <v>365</v>
      </c>
      <c r="BV93" s="47" t="s">
        <v>365</v>
      </c>
      <c r="BW93" s="47" t="s">
        <v>365</v>
      </c>
      <c r="BX93" s="47" t="s">
        <v>365</v>
      </c>
      <c r="BY93" s="47" t="s">
        <v>365</v>
      </c>
      <c r="BZ93" s="47" t="s">
        <v>365</v>
      </c>
      <c r="CA93" s="47" t="s">
        <v>365</v>
      </c>
      <c r="CB93" s="47" t="s">
        <v>938</v>
      </c>
      <c r="CC93" s="47" t="s">
        <v>939</v>
      </c>
      <c r="CD93" s="47" t="s">
        <v>940</v>
      </c>
      <c r="CE93" s="47" t="s">
        <v>941</v>
      </c>
      <c r="CF93" s="47" t="s">
        <v>942</v>
      </c>
      <c r="CG93" s="47" t="s">
        <v>943</v>
      </c>
      <c r="CH93" s="47" t="s">
        <v>944</v>
      </c>
      <c r="CI93" s="47" t="s">
        <v>945</v>
      </c>
      <c r="CJ93" s="47" t="s">
        <v>946</v>
      </c>
      <c r="CK93" s="47" t="s">
        <v>947</v>
      </c>
      <c r="CL93" s="47" t="s">
        <v>948</v>
      </c>
      <c r="CM93" s="47" t="s">
        <v>784</v>
      </c>
      <c r="CN93" s="47" t="s">
        <v>712</v>
      </c>
      <c r="CO93" s="47" t="s">
        <v>365</v>
      </c>
      <c r="CP93" s="47" t="s">
        <v>365</v>
      </c>
      <c r="CQ93" s="47" t="s">
        <v>365</v>
      </c>
      <c r="CR93" s="47" t="s">
        <v>365</v>
      </c>
      <c r="CS93" s="47" t="s">
        <v>365</v>
      </c>
      <c r="CT93" s="47" t="s">
        <v>365</v>
      </c>
      <c r="CU93" s="47" t="s">
        <v>386</v>
      </c>
      <c r="CV93" s="47" t="s">
        <v>525</v>
      </c>
      <c r="CW93" s="47" t="s">
        <v>921</v>
      </c>
      <c r="CX93" s="47" t="s">
        <v>922</v>
      </c>
      <c r="CY93" s="47" t="s">
        <v>373</v>
      </c>
      <c r="CZ93" s="47" t="s">
        <v>923</v>
      </c>
      <c r="DA93" s="47" t="s">
        <v>709</v>
      </c>
      <c r="DG93" s="47" t="s">
        <v>401</v>
      </c>
      <c r="DH93" s="47" t="s">
        <v>1722</v>
      </c>
      <c r="DJ93" s="47" t="s">
        <v>924</v>
      </c>
      <c r="DK93" s="47" t="s">
        <v>521</v>
      </c>
      <c r="DL93" s="47" t="s">
        <v>729</v>
      </c>
      <c r="DM93" s="47" t="s">
        <v>1589</v>
      </c>
    </row>
    <row r="94" spans="1:117">
      <c r="A94" s="47" t="s">
        <v>1958</v>
      </c>
      <c r="B94" s="47" t="s">
        <v>415</v>
      </c>
      <c r="C94" s="47" t="s">
        <v>416</v>
      </c>
      <c r="D94" s="47" t="s">
        <v>1751</v>
      </c>
      <c r="E94" s="47" t="s">
        <v>928</v>
      </c>
      <c r="F94" s="47" t="s">
        <v>365</v>
      </c>
      <c r="G94" s="47" t="s">
        <v>895</v>
      </c>
      <c r="H94" s="47" t="s">
        <v>896</v>
      </c>
      <c r="I94" s="47" t="s">
        <v>580</v>
      </c>
      <c r="J94" s="47" t="s">
        <v>898</v>
      </c>
      <c r="K94" s="47" t="s">
        <v>365</v>
      </c>
      <c r="L94" s="47" t="s">
        <v>899</v>
      </c>
      <c r="M94" s="47" t="s">
        <v>371</v>
      </c>
      <c r="N94" s="47" t="s">
        <v>372</v>
      </c>
      <c r="O94" s="47" t="s">
        <v>373</v>
      </c>
      <c r="P94" s="47" t="s">
        <v>374</v>
      </c>
      <c r="Q94" s="47" t="s">
        <v>607</v>
      </c>
      <c r="R94" s="47" t="s">
        <v>608</v>
      </c>
      <c r="S94" s="47" t="s">
        <v>927</v>
      </c>
      <c r="T94" s="47" t="s">
        <v>587</v>
      </c>
      <c r="U94" s="47" t="s">
        <v>379</v>
      </c>
      <c r="V94" s="47" t="s">
        <v>365</v>
      </c>
      <c r="W94" s="47" t="s">
        <v>365</v>
      </c>
      <c r="X94" s="47" t="s">
        <v>365</v>
      </c>
      <c r="Y94" s="47" t="s">
        <v>493</v>
      </c>
      <c r="Z94" s="47" t="s">
        <v>365</v>
      </c>
      <c r="AA94" s="47" t="s">
        <v>365</v>
      </c>
      <c r="AB94" s="47" t="s">
        <v>365</v>
      </c>
      <c r="AC94" s="47" t="s">
        <v>365</v>
      </c>
      <c r="AD94" s="47" t="s">
        <v>365</v>
      </c>
      <c r="AE94" s="47" t="s">
        <v>417</v>
      </c>
      <c r="AF94" s="47" t="s">
        <v>417</v>
      </c>
      <c r="AG94" s="47" t="s">
        <v>430</v>
      </c>
      <c r="AH94" s="47"/>
      <c r="AI94" s="47"/>
      <c r="AJ94" s="47" t="s">
        <v>364</v>
      </c>
      <c r="AK94" s="47" t="s">
        <v>364</v>
      </c>
      <c r="AL94" s="47" t="s">
        <v>413</v>
      </c>
      <c r="AM94" s="47" t="s">
        <v>386</v>
      </c>
      <c r="AN94" s="47" t="s">
        <v>413</v>
      </c>
      <c r="AO94" s="47" t="s">
        <v>900</v>
      </c>
      <c r="AP94" s="47" t="s">
        <v>709</v>
      </c>
      <c r="BF94" s="47" t="s">
        <v>365</v>
      </c>
      <c r="BG94" s="47" t="s">
        <v>872</v>
      </c>
      <c r="BH94" s="47" t="s">
        <v>817</v>
      </c>
      <c r="BI94" s="47" t="s">
        <v>845</v>
      </c>
      <c r="BJ94" s="47" t="s">
        <v>930</v>
      </c>
      <c r="BK94" s="47" t="s">
        <v>878</v>
      </c>
      <c r="BL94" s="47" t="s">
        <v>931</v>
      </c>
      <c r="BM94" s="47" t="s">
        <v>932</v>
      </c>
      <c r="BN94" s="47" t="s">
        <v>933</v>
      </c>
      <c r="BO94" s="47" t="s">
        <v>934</v>
      </c>
      <c r="BP94" s="47" t="s">
        <v>935</v>
      </c>
      <c r="BQ94" s="47" t="s">
        <v>936</v>
      </c>
      <c r="BR94" s="47" t="s">
        <v>937</v>
      </c>
      <c r="BS94" s="47" t="s">
        <v>365</v>
      </c>
      <c r="BT94" s="47" t="s">
        <v>365</v>
      </c>
      <c r="BU94" s="47" t="s">
        <v>365</v>
      </c>
      <c r="BV94" s="47" t="s">
        <v>365</v>
      </c>
      <c r="BW94" s="47" t="s">
        <v>365</v>
      </c>
      <c r="BX94" s="47" t="s">
        <v>365</v>
      </c>
      <c r="BY94" s="47" t="s">
        <v>365</v>
      </c>
      <c r="BZ94" s="47" t="s">
        <v>365</v>
      </c>
      <c r="CA94" s="47" t="s">
        <v>365</v>
      </c>
      <c r="CB94" s="47" t="s">
        <v>938</v>
      </c>
      <c r="CC94" s="47" t="s">
        <v>939</v>
      </c>
      <c r="CD94" s="47" t="s">
        <v>940</v>
      </c>
      <c r="CE94" s="47" t="s">
        <v>941</v>
      </c>
      <c r="CF94" s="47" t="s">
        <v>942</v>
      </c>
      <c r="CG94" s="47" t="s">
        <v>943</v>
      </c>
      <c r="CH94" s="47" t="s">
        <v>944</v>
      </c>
      <c r="CI94" s="47" t="s">
        <v>945</v>
      </c>
      <c r="CJ94" s="47" t="s">
        <v>946</v>
      </c>
      <c r="CK94" s="47" t="s">
        <v>947</v>
      </c>
      <c r="CL94" s="47" t="s">
        <v>948</v>
      </c>
      <c r="CM94" s="47" t="s">
        <v>784</v>
      </c>
      <c r="CN94" s="47" t="s">
        <v>712</v>
      </c>
      <c r="CO94" s="47" t="s">
        <v>365</v>
      </c>
      <c r="CP94" s="47" t="s">
        <v>365</v>
      </c>
      <c r="CQ94" s="47" t="s">
        <v>365</v>
      </c>
      <c r="CR94" s="47" t="s">
        <v>365</v>
      </c>
      <c r="CS94" s="47" t="s">
        <v>365</v>
      </c>
      <c r="CT94" s="47" t="s">
        <v>365</v>
      </c>
      <c r="CU94" s="47" t="s">
        <v>528</v>
      </c>
      <c r="CV94" s="47" t="s">
        <v>529</v>
      </c>
      <c r="CW94" s="47" t="s">
        <v>921</v>
      </c>
      <c r="CX94" s="47" t="s">
        <v>922</v>
      </c>
      <c r="CY94" s="47" t="s">
        <v>373</v>
      </c>
      <c r="CZ94" s="47" t="s">
        <v>923</v>
      </c>
      <c r="DA94" s="47" t="s">
        <v>709</v>
      </c>
      <c r="DG94" s="47" t="s">
        <v>401</v>
      </c>
      <c r="DH94" s="47" t="s">
        <v>1722</v>
      </c>
      <c r="DJ94" s="47" t="s">
        <v>924</v>
      </c>
      <c r="DK94" s="47" t="s">
        <v>521</v>
      </c>
      <c r="DL94" s="47" t="s">
        <v>729</v>
      </c>
      <c r="DM94" s="47" t="s">
        <v>1583</v>
      </c>
    </row>
    <row r="95" spans="1:117">
      <c r="A95" s="47" t="s">
        <v>1942</v>
      </c>
      <c r="B95" s="47" t="s">
        <v>415</v>
      </c>
      <c r="C95" s="47" t="s">
        <v>949</v>
      </c>
      <c r="D95" s="47" t="s">
        <v>637</v>
      </c>
      <c r="E95" s="47" t="s">
        <v>950</v>
      </c>
      <c r="F95" s="47" t="s">
        <v>365</v>
      </c>
      <c r="G95" s="47" t="s">
        <v>951</v>
      </c>
      <c r="H95" s="47" t="s">
        <v>952</v>
      </c>
      <c r="I95" s="47" t="s">
        <v>387</v>
      </c>
      <c r="J95" s="47" t="s">
        <v>387</v>
      </c>
      <c r="K95" s="47" t="s">
        <v>365</v>
      </c>
      <c r="L95" s="47" t="s">
        <v>423</v>
      </c>
      <c r="M95" s="47" t="s">
        <v>371</v>
      </c>
      <c r="N95" s="47" t="s">
        <v>372</v>
      </c>
      <c r="O95" s="47" t="s">
        <v>373</v>
      </c>
      <c r="P95" s="47" t="s">
        <v>374</v>
      </c>
      <c r="Q95" s="47" t="s">
        <v>722</v>
      </c>
      <c r="R95" s="47" t="s">
        <v>785</v>
      </c>
      <c r="S95" s="47" t="s">
        <v>606</v>
      </c>
      <c r="T95" s="47" t="s">
        <v>609</v>
      </c>
      <c r="U95" s="47" t="s">
        <v>379</v>
      </c>
      <c r="V95" s="47" t="s">
        <v>365</v>
      </c>
      <c r="W95" s="47" t="s">
        <v>365</v>
      </c>
      <c r="X95" s="47" t="s">
        <v>365</v>
      </c>
      <c r="Y95" s="47" t="s">
        <v>759</v>
      </c>
      <c r="Z95" s="47" t="s">
        <v>365</v>
      </c>
      <c r="AA95" s="47" t="s">
        <v>365</v>
      </c>
      <c r="AB95" s="47" t="s">
        <v>365</v>
      </c>
      <c r="AC95" s="47" t="s">
        <v>365</v>
      </c>
      <c r="AD95" s="47" t="s">
        <v>365</v>
      </c>
      <c r="AE95" s="47" t="s">
        <v>953</v>
      </c>
      <c r="AF95" s="47" t="s">
        <v>953</v>
      </c>
      <c r="AG95" s="47" t="s">
        <v>953</v>
      </c>
      <c r="AH95" s="47" t="s">
        <v>953</v>
      </c>
      <c r="AI95" s="47" t="s">
        <v>953</v>
      </c>
      <c r="AJ95" s="47"/>
      <c r="AK95" s="47"/>
      <c r="AL95" s="47" t="s">
        <v>428</v>
      </c>
      <c r="AM95" s="47" t="s">
        <v>386</v>
      </c>
      <c r="AN95" s="47" t="s">
        <v>387</v>
      </c>
      <c r="AO95" s="47" t="s">
        <v>365</v>
      </c>
      <c r="AP95" s="47" t="s">
        <v>365</v>
      </c>
      <c r="BF95" s="47" t="s">
        <v>365</v>
      </c>
      <c r="BG95" s="47" t="s">
        <v>726</v>
      </c>
      <c r="BH95" s="47" t="s">
        <v>409</v>
      </c>
      <c r="BI95" s="47" t="s">
        <v>522</v>
      </c>
      <c r="BJ95" s="47" t="s">
        <v>727</v>
      </c>
      <c r="BK95" s="47" t="s">
        <v>728</v>
      </c>
      <c r="BL95" s="47" t="s">
        <v>893</v>
      </c>
      <c r="BM95" s="47" t="s">
        <v>518</v>
      </c>
      <c r="BN95" s="47" t="s">
        <v>543</v>
      </c>
      <c r="BO95" s="47" t="s">
        <v>729</v>
      </c>
      <c r="BP95" s="47" t="s">
        <v>501</v>
      </c>
      <c r="BQ95" s="47" t="s">
        <v>762</v>
      </c>
      <c r="BR95" s="47" t="s">
        <v>731</v>
      </c>
      <c r="BS95" s="47" t="s">
        <v>732</v>
      </c>
      <c r="BT95" s="47" t="s">
        <v>504</v>
      </c>
      <c r="BU95" s="47" t="s">
        <v>954</v>
      </c>
      <c r="BV95" s="47" t="s">
        <v>365</v>
      </c>
      <c r="BW95" s="47" t="s">
        <v>365</v>
      </c>
      <c r="BX95" s="47" t="s">
        <v>365</v>
      </c>
      <c r="BY95" s="47" t="s">
        <v>365</v>
      </c>
      <c r="BZ95" s="47" t="s">
        <v>365</v>
      </c>
      <c r="CA95" s="47" t="s">
        <v>365</v>
      </c>
      <c r="CB95" s="47" t="s">
        <v>1752</v>
      </c>
      <c r="CC95" s="47" t="s">
        <v>1753</v>
      </c>
      <c r="CD95" s="47" t="s">
        <v>1754</v>
      </c>
      <c r="CE95" s="47" t="s">
        <v>1755</v>
      </c>
      <c r="CF95" s="47" t="s">
        <v>1756</v>
      </c>
      <c r="CG95" s="47" t="s">
        <v>1757</v>
      </c>
      <c r="CH95" s="47" t="s">
        <v>1758</v>
      </c>
      <c r="CI95" s="47" t="s">
        <v>1759</v>
      </c>
      <c r="CJ95" s="47" t="s">
        <v>1760</v>
      </c>
      <c r="CK95" s="47" t="s">
        <v>782</v>
      </c>
      <c r="CL95" s="47" t="s">
        <v>1761</v>
      </c>
      <c r="CM95" s="47" t="s">
        <v>1762</v>
      </c>
      <c r="CN95" s="47" t="s">
        <v>1763</v>
      </c>
      <c r="CO95" s="47" t="s">
        <v>1764</v>
      </c>
      <c r="CP95" s="47" t="s">
        <v>365</v>
      </c>
      <c r="CQ95" s="47" t="s">
        <v>365</v>
      </c>
      <c r="CR95" s="47" t="s">
        <v>365</v>
      </c>
      <c r="CS95" s="47" t="s">
        <v>365</v>
      </c>
      <c r="CT95" s="47" t="s">
        <v>365</v>
      </c>
      <c r="CU95" s="47" t="s">
        <v>445</v>
      </c>
      <c r="CV95" s="47" t="s">
        <v>747</v>
      </c>
      <c r="CW95" s="47" t="s">
        <v>748</v>
      </c>
      <c r="CX95" s="47" t="s">
        <v>427</v>
      </c>
      <c r="CY95" s="47" t="s">
        <v>430</v>
      </c>
      <c r="CZ95" s="47" t="s">
        <v>749</v>
      </c>
      <c r="DA95" s="47" t="s">
        <v>430</v>
      </c>
      <c r="DG95" s="47" t="s">
        <v>401</v>
      </c>
      <c r="DH95" s="47" t="s">
        <v>1722</v>
      </c>
      <c r="DJ95" s="47" t="s">
        <v>750</v>
      </c>
      <c r="DK95" s="47" t="s">
        <v>751</v>
      </c>
      <c r="DL95" s="47" t="s">
        <v>663</v>
      </c>
      <c r="DM95" s="47" t="s">
        <v>1591</v>
      </c>
    </row>
    <row r="96" spans="1:117">
      <c r="A96" s="47" t="s">
        <v>1953</v>
      </c>
      <c r="B96" s="47" t="s">
        <v>415</v>
      </c>
      <c r="C96" s="47" t="s">
        <v>949</v>
      </c>
      <c r="D96" s="47" t="s">
        <v>637</v>
      </c>
      <c r="E96" s="47" t="s">
        <v>950</v>
      </c>
      <c r="F96" s="47" t="s">
        <v>365</v>
      </c>
      <c r="G96" s="47" t="s">
        <v>951</v>
      </c>
      <c r="H96" s="47" t="s">
        <v>952</v>
      </c>
      <c r="I96" s="47" t="s">
        <v>387</v>
      </c>
      <c r="J96" s="47" t="s">
        <v>387</v>
      </c>
      <c r="K96" s="47" t="s">
        <v>365</v>
      </c>
      <c r="L96" s="47" t="s">
        <v>423</v>
      </c>
      <c r="M96" s="47" t="s">
        <v>371</v>
      </c>
      <c r="N96" s="47" t="s">
        <v>372</v>
      </c>
      <c r="O96" s="47" t="s">
        <v>373</v>
      </c>
      <c r="P96" s="47" t="s">
        <v>374</v>
      </c>
      <c r="Q96" s="47" t="s">
        <v>627</v>
      </c>
      <c r="R96" s="47" t="s">
        <v>680</v>
      </c>
      <c r="S96" s="47" t="s">
        <v>455</v>
      </c>
      <c r="T96" s="47" t="s">
        <v>609</v>
      </c>
      <c r="U96" s="47" t="s">
        <v>379</v>
      </c>
      <c r="V96" s="47" t="s">
        <v>365</v>
      </c>
      <c r="W96" s="47" t="s">
        <v>365</v>
      </c>
      <c r="X96" s="47" t="s">
        <v>365</v>
      </c>
      <c r="Y96" s="47" t="s">
        <v>759</v>
      </c>
      <c r="Z96" s="47" t="s">
        <v>365</v>
      </c>
      <c r="AA96" s="47" t="s">
        <v>365</v>
      </c>
      <c r="AB96" s="47" t="s">
        <v>365</v>
      </c>
      <c r="AC96" s="47" t="s">
        <v>365</v>
      </c>
      <c r="AD96" s="47" t="s">
        <v>365</v>
      </c>
      <c r="AE96" s="47" t="s">
        <v>953</v>
      </c>
      <c r="AF96" s="47" t="s">
        <v>953</v>
      </c>
      <c r="AG96" s="47" t="s">
        <v>953</v>
      </c>
      <c r="AH96" s="47" t="s">
        <v>953</v>
      </c>
      <c r="AI96" s="47" t="s">
        <v>953</v>
      </c>
      <c r="AJ96" s="47"/>
      <c r="AK96" s="47"/>
      <c r="AL96" s="47" t="s">
        <v>387</v>
      </c>
      <c r="AM96" s="47" t="s">
        <v>386</v>
      </c>
      <c r="AN96" s="47" t="s">
        <v>387</v>
      </c>
      <c r="AO96" s="47" t="s">
        <v>365</v>
      </c>
      <c r="AP96" s="47" t="s">
        <v>365</v>
      </c>
      <c r="BF96" s="47" t="s">
        <v>365</v>
      </c>
      <c r="BG96" s="47" t="s">
        <v>726</v>
      </c>
      <c r="BH96" s="47" t="s">
        <v>409</v>
      </c>
      <c r="BI96" s="47" t="s">
        <v>522</v>
      </c>
      <c r="BJ96" s="47" t="s">
        <v>727</v>
      </c>
      <c r="BK96" s="47" t="s">
        <v>728</v>
      </c>
      <c r="BL96" s="47" t="s">
        <v>893</v>
      </c>
      <c r="BM96" s="47" t="s">
        <v>518</v>
      </c>
      <c r="BN96" s="47" t="s">
        <v>543</v>
      </c>
      <c r="BO96" s="47" t="s">
        <v>729</v>
      </c>
      <c r="BP96" s="47" t="s">
        <v>501</v>
      </c>
      <c r="BQ96" s="47" t="s">
        <v>762</v>
      </c>
      <c r="BR96" s="47" t="s">
        <v>731</v>
      </c>
      <c r="BS96" s="47" t="s">
        <v>732</v>
      </c>
      <c r="BT96" s="47" t="s">
        <v>504</v>
      </c>
      <c r="BU96" s="47" t="s">
        <v>954</v>
      </c>
      <c r="BV96" s="47" t="s">
        <v>365</v>
      </c>
      <c r="BW96" s="47" t="s">
        <v>365</v>
      </c>
      <c r="BX96" s="47" t="s">
        <v>365</v>
      </c>
      <c r="BY96" s="47" t="s">
        <v>365</v>
      </c>
      <c r="BZ96" s="47" t="s">
        <v>365</v>
      </c>
      <c r="CA96" s="47" t="s">
        <v>365</v>
      </c>
      <c r="CB96" s="47" t="s">
        <v>1752</v>
      </c>
      <c r="CC96" s="47" t="s">
        <v>1753</v>
      </c>
      <c r="CD96" s="47" t="s">
        <v>1754</v>
      </c>
      <c r="CE96" s="47" t="s">
        <v>1755</v>
      </c>
      <c r="CF96" s="47" t="s">
        <v>1756</v>
      </c>
      <c r="CG96" s="47" t="s">
        <v>1757</v>
      </c>
      <c r="CH96" s="47" t="s">
        <v>1758</v>
      </c>
      <c r="CI96" s="47" t="s">
        <v>1759</v>
      </c>
      <c r="CJ96" s="47" t="s">
        <v>1760</v>
      </c>
      <c r="CK96" s="47" t="s">
        <v>782</v>
      </c>
      <c r="CL96" s="47" t="s">
        <v>1761</v>
      </c>
      <c r="CM96" s="47" t="s">
        <v>1762</v>
      </c>
      <c r="CN96" s="47" t="s">
        <v>1763</v>
      </c>
      <c r="CO96" s="47" t="s">
        <v>1764</v>
      </c>
      <c r="CP96" s="47" t="s">
        <v>365</v>
      </c>
      <c r="CQ96" s="47" t="s">
        <v>365</v>
      </c>
      <c r="CR96" s="47" t="s">
        <v>365</v>
      </c>
      <c r="CS96" s="47" t="s">
        <v>365</v>
      </c>
      <c r="CT96" s="47" t="s">
        <v>365</v>
      </c>
      <c r="CU96" s="47" t="s">
        <v>386</v>
      </c>
      <c r="CV96" s="47" t="s">
        <v>753</v>
      </c>
      <c r="CW96" s="47" t="s">
        <v>748</v>
      </c>
      <c r="CX96" s="47" t="s">
        <v>427</v>
      </c>
      <c r="CY96" s="47" t="s">
        <v>430</v>
      </c>
      <c r="CZ96" s="47" t="s">
        <v>749</v>
      </c>
      <c r="DA96" s="47" t="s">
        <v>430</v>
      </c>
      <c r="DG96" s="47" t="s">
        <v>401</v>
      </c>
      <c r="DH96" s="47" t="s">
        <v>1722</v>
      </c>
      <c r="DJ96" s="47" t="s">
        <v>750</v>
      </c>
      <c r="DK96" s="47" t="s">
        <v>751</v>
      </c>
      <c r="DL96" s="47" t="s">
        <v>663</v>
      </c>
      <c r="DM96" s="47" t="s">
        <v>1591</v>
      </c>
    </row>
    <row r="97" spans="1:119">
      <c r="A97" s="47" t="s">
        <v>1960</v>
      </c>
      <c r="B97" s="47" t="s">
        <v>415</v>
      </c>
      <c r="C97" s="47" t="s">
        <v>949</v>
      </c>
      <c r="D97" s="47" t="s">
        <v>426</v>
      </c>
      <c r="E97" s="47" t="s">
        <v>950</v>
      </c>
      <c r="F97" s="47" t="s">
        <v>365</v>
      </c>
      <c r="G97" s="47" t="s">
        <v>951</v>
      </c>
      <c r="H97" s="47" t="s">
        <v>952</v>
      </c>
      <c r="I97" s="47" t="s">
        <v>387</v>
      </c>
      <c r="J97" s="47" t="s">
        <v>387</v>
      </c>
      <c r="K97" s="47" t="s">
        <v>365</v>
      </c>
      <c r="L97" s="47" t="s">
        <v>423</v>
      </c>
      <c r="M97" s="47" t="s">
        <v>371</v>
      </c>
      <c r="N97" s="47" t="s">
        <v>372</v>
      </c>
      <c r="O97" s="47" t="s">
        <v>373</v>
      </c>
      <c r="P97" s="47" t="s">
        <v>374</v>
      </c>
      <c r="Q97" s="47" t="s">
        <v>723</v>
      </c>
      <c r="R97" s="47" t="s">
        <v>680</v>
      </c>
      <c r="S97" s="47" t="s">
        <v>668</v>
      </c>
      <c r="T97" s="47" t="s">
        <v>609</v>
      </c>
      <c r="U97" s="47" t="s">
        <v>379</v>
      </c>
      <c r="V97" s="47" t="s">
        <v>365</v>
      </c>
      <c r="W97" s="47" t="s">
        <v>365</v>
      </c>
      <c r="X97" s="47" t="s">
        <v>365</v>
      </c>
      <c r="Y97" s="47" t="s">
        <v>759</v>
      </c>
      <c r="Z97" s="47" t="s">
        <v>365</v>
      </c>
      <c r="AA97" s="47" t="s">
        <v>365</v>
      </c>
      <c r="AB97" s="47" t="s">
        <v>365</v>
      </c>
      <c r="AC97" s="47" t="s">
        <v>365</v>
      </c>
      <c r="AD97" s="47" t="s">
        <v>365</v>
      </c>
      <c r="AE97" s="47" t="s">
        <v>953</v>
      </c>
      <c r="AF97" s="47" t="s">
        <v>953</v>
      </c>
      <c r="AG97" s="47" t="s">
        <v>953</v>
      </c>
      <c r="AH97" s="47" t="s">
        <v>953</v>
      </c>
      <c r="AI97" s="47" t="s">
        <v>953</v>
      </c>
      <c r="AJ97" s="47"/>
      <c r="AK97" s="47"/>
      <c r="AL97" s="47" t="s">
        <v>461</v>
      </c>
      <c r="AM97" s="47" t="s">
        <v>386</v>
      </c>
      <c r="AN97" s="47" t="s">
        <v>387</v>
      </c>
      <c r="AO97" s="47" t="s">
        <v>365</v>
      </c>
      <c r="AP97" s="47" t="s">
        <v>365</v>
      </c>
      <c r="BF97" s="47" t="s">
        <v>365</v>
      </c>
      <c r="BG97" s="47" t="s">
        <v>726</v>
      </c>
      <c r="BH97" s="47" t="s">
        <v>409</v>
      </c>
      <c r="BI97" s="47" t="s">
        <v>522</v>
      </c>
      <c r="BJ97" s="47" t="s">
        <v>727</v>
      </c>
      <c r="BK97" s="47" t="s">
        <v>728</v>
      </c>
      <c r="BL97" s="47" t="s">
        <v>893</v>
      </c>
      <c r="BM97" s="47" t="s">
        <v>518</v>
      </c>
      <c r="BN97" s="47" t="s">
        <v>543</v>
      </c>
      <c r="BO97" s="47" t="s">
        <v>729</v>
      </c>
      <c r="BP97" s="47" t="s">
        <v>501</v>
      </c>
      <c r="BQ97" s="47" t="s">
        <v>762</v>
      </c>
      <c r="BR97" s="47" t="s">
        <v>731</v>
      </c>
      <c r="BS97" s="47" t="s">
        <v>732</v>
      </c>
      <c r="BT97" s="47" t="s">
        <v>504</v>
      </c>
      <c r="BU97" s="47" t="s">
        <v>954</v>
      </c>
      <c r="BV97" s="47" t="s">
        <v>365</v>
      </c>
      <c r="BW97" s="47" t="s">
        <v>365</v>
      </c>
      <c r="BX97" s="47" t="s">
        <v>365</v>
      </c>
      <c r="BY97" s="47" t="s">
        <v>365</v>
      </c>
      <c r="BZ97" s="47" t="s">
        <v>365</v>
      </c>
      <c r="CA97" s="47" t="s">
        <v>365</v>
      </c>
      <c r="CB97" s="47" t="s">
        <v>1752</v>
      </c>
      <c r="CC97" s="47" t="s">
        <v>1753</v>
      </c>
      <c r="CD97" s="47" t="s">
        <v>1754</v>
      </c>
      <c r="CE97" s="47" t="s">
        <v>1755</v>
      </c>
      <c r="CF97" s="47" t="s">
        <v>1756</v>
      </c>
      <c r="CG97" s="47" t="s">
        <v>1757</v>
      </c>
      <c r="CH97" s="47" t="s">
        <v>1758</v>
      </c>
      <c r="CI97" s="47" t="s">
        <v>1759</v>
      </c>
      <c r="CJ97" s="47" t="s">
        <v>1760</v>
      </c>
      <c r="CK97" s="47" t="s">
        <v>782</v>
      </c>
      <c r="CL97" s="47" t="s">
        <v>1761</v>
      </c>
      <c r="CM97" s="47" t="s">
        <v>1762</v>
      </c>
      <c r="CN97" s="47" t="s">
        <v>1763</v>
      </c>
      <c r="CO97" s="47" t="s">
        <v>1764</v>
      </c>
      <c r="CP97" s="47" t="s">
        <v>365</v>
      </c>
      <c r="CQ97" s="47" t="s">
        <v>365</v>
      </c>
      <c r="CR97" s="47" t="s">
        <v>365</v>
      </c>
      <c r="CS97" s="47" t="s">
        <v>365</v>
      </c>
      <c r="CT97" s="47" t="s">
        <v>365</v>
      </c>
      <c r="CU97" s="47" t="s">
        <v>462</v>
      </c>
      <c r="CV97" s="47" t="s">
        <v>755</v>
      </c>
      <c r="CW97" s="47" t="s">
        <v>748</v>
      </c>
      <c r="CX97" s="47" t="s">
        <v>427</v>
      </c>
      <c r="CY97" s="47" t="s">
        <v>430</v>
      </c>
      <c r="CZ97" s="47" t="s">
        <v>749</v>
      </c>
      <c r="DA97" s="47" t="s">
        <v>430</v>
      </c>
      <c r="DG97" s="47" t="s">
        <v>401</v>
      </c>
      <c r="DH97" s="47" t="s">
        <v>1722</v>
      </c>
      <c r="DJ97" s="47" t="s">
        <v>750</v>
      </c>
      <c r="DK97" s="47" t="s">
        <v>751</v>
      </c>
      <c r="DL97" s="47" t="s">
        <v>663</v>
      </c>
      <c r="DM97" s="47" t="s">
        <v>715</v>
      </c>
    </row>
    <row r="98" spans="1:119">
      <c r="A98" s="47" t="s">
        <v>1943</v>
      </c>
      <c r="B98" s="47" t="s">
        <v>415</v>
      </c>
      <c r="C98" s="47" t="s">
        <v>949</v>
      </c>
      <c r="D98" s="47" t="s">
        <v>637</v>
      </c>
      <c r="E98" s="47" t="s">
        <v>966</v>
      </c>
      <c r="F98" s="47" t="s">
        <v>365</v>
      </c>
      <c r="G98" s="47" t="s">
        <v>967</v>
      </c>
      <c r="H98" s="47" t="s">
        <v>968</v>
      </c>
      <c r="I98" s="47" t="s">
        <v>387</v>
      </c>
      <c r="J98" s="47" t="s">
        <v>387</v>
      </c>
      <c r="K98" s="47" t="s">
        <v>365</v>
      </c>
      <c r="L98" s="47" t="s">
        <v>370</v>
      </c>
      <c r="M98" s="47" t="s">
        <v>371</v>
      </c>
      <c r="N98" s="47" t="s">
        <v>372</v>
      </c>
      <c r="O98" s="47" t="s">
        <v>373</v>
      </c>
      <c r="P98" s="47" t="s">
        <v>374</v>
      </c>
      <c r="Q98" s="47" t="s">
        <v>627</v>
      </c>
      <c r="R98" s="47" t="s">
        <v>424</v>
      </c>
      <c r="S98" s="47" t="s">
        <v>413</v>
      </c>
      <c r="T98" s="47" t="s">
        <v>609</v>
      </c>
      <c r="U98" s="47" t="s">
        <v>379</v>
      </c>
      <c r="V98" s="47" t="s">
        <v>365</v>
      </c>
      <c r="W98" s="47" t="s">
        <v>365</v>
      </c>
      <c r="X98" s="47" t="s">
        <v>365</v>
      </c>
      <c r="Y98" s="47" t="s">
        <v>426</v>
      </c>
      <c r="Z98" s="47" t="s">
        <v>365</v>
      </c>
      <c r="AA98" s="47" t="s">
        <v>365</v>
      </c>
      <c r="AB98" s="47" t="s">
        <v>365</v>
      </c>
      <c r="AC98" s="47" t="s">
        <v>365</v>
      </c>
      <c r="AD98" s="47" t="s">
        <v>365</v>
      </c>
      <c r="AE98" s="47" t="s">
        <v>953</v>
      </c>
      <c r="AF98" s="47" t="s">
        <v>953</v>
      </c>
      <c r="AG98" s="47" t="s">
        <v>953</v>
      </c>
      <c r="AH98" s="47" t="s">
        <v>953</v>
      </c>
      <c r="AI98" s="47" t="s">
        <v>953</v>
      </c>
      <c r="AJ98" s="47"/>
      <c r="AK98" s="47"/>
      <c r="AL98" s="47" t="s">
        <v>428</v>
      </c>
      <c r="AM98" s="47" t="s">
        <v>386</v>
      </c>
      <c r="AN98" s="47" t="s">
        <v>387</v>
      </c>
      <c r="AO98" s="47" t="s">
        <v>365</v>
      </c>
      <c r="AP98" s="47" t="s">
        <v>365</v>
      </c>
      <c r="BF98" s="47" t="s">
        <v>365</v>
      </c>
      <c r="BG98" s="47" t="s">
        <v>969</v>
      </c>
      <c r="BH98" s="47" t="s">
        <v>404</v>
      </c>
      <c r="BI98" s="47" t="s">
        <v>970</v>
      </c>
      <c r="BJ98" s="47" t="s">
        <v>665</v>
      </c>
      <c r="BK98" s="47" t="s">
        <v>533</v>
      </c>
      <c r="BL98" s="47" t="s">
        <v>873</v>
      </c>
      <c r="BM98" s="47" t="s">
        <v>971</v>
      </c>
      <c r="BN98" s="47" t="s">
        <v>875</v>
      </c>
      <c r="BO98" s="47" t="s">
        <v>500</v>
      </c>
      <c r="BP98" s="47" t="s">
        <v>876</v>
      </c>
      <c r="BQ98" s="47" t="s">
        <v>846</v>
      </c>
      <c r="BR98" s="47" t="s">
        <v>847</v>
      </c>
      <c r="BS98" s="47" t="s">
        <v>878</v>
      </c>
      <c r="BT98" s="47" t="s">
        <v>365</v>
      </c>
      <c r="BU98" s="47" t="s">
        <v>365</v>
      </c>
      <c r="BV98" s="47" t="s">
        <v>365</v>
      </c>
      <c r="BW98" s="47" t="s">
        <v>365</v>
      </c>
      <c r="BX98" s="47" t="s">
        <v>365</v>
      </c>
      <c r="BY98" s="47" t="s">
        <v>365</v>
      </c>
      <c r="BZ98" s="47" t="s">
        <v>365</v>
      </c>
      <c r="CA98" s="47" t="s">
        <v>365</v>
      </c>
      <c r="CB98" s="47" t="s">
        <v>955</v>
      </c>
      <c r="CC98" s="47" t="s">
        <v>956</v>
      </c>
      <c r="CD98" s="47" t="s">
        <v>957</v>
      </c>
      <c r="CE98" s="47" t="s">
        <v>958</v>
      </c>
      <c r="CF98" s="47" t="s">
        <v>959</v>
      </c>
      <c r="CG98" s="47" t="s">
        <v>800</v>
      </c>
      <c r="CH98" s="47" t="s">
        <v>960</v>
      </c>
      <c r="CI98" s="47" t="s">
        <v>961</v>
      </c>
      <c r="CJ98" s="47" t="s">
        <v>962</v>
      </c>
      <c r="CK98" s="47" t="s">
        <v>963</v>
      </c>
      <c r="CL98" s="47" t="s">
        <v>964</v>
      </c>
      <c r="CM98" s="47" t="s">
        <v>965</v>
      </c>
      <c r="CN98" s="47" t="s">
        <v>784</v>
      </c>
      <c r="CO98" s="47" t="s">
        <v>712</v>
      </c>
      <c r="CP98" s="47" t="s">
        <v>365</v>
      </c>
      <c r="CQ98" s="47" t="s">
        <v>365</v>
      </c>
      <c r="CR98" s="47" t="s">
        <v>365</v>
      </c>
      <c r="CS98" s="47" t="s">
        <v>365</v>
      </c>
      <c r="CT98" s="47" t="s">
        <v>365</v>
      </c>
      <c r="CU98" s="47" t="s">
        <v>445</v>
      </c>
      <c r="CV98" s="47" t="s">
        <v>446</v>
      </c>
      <c r="CW98" s="47" t="s">
        <v>837</v>
      </c>
      <c r="CX98" s="47" t="s">
        <v>430</v>
      </c>
      <c r="CY98" s="47" t="s">
        <v>518</v>
      </c>
      <c r="CZ98" s="47" t="s">
        <v>869</v>
      </c>
      <c r="DA98" s="47" t="s">
        <v>518</v>
      </c>
      <c r="DG98" s="47" t="s">
        <v>401</v>
      </c>
      <c r="DH98" s="47" t="s">
        <v>1722</v>
      </c>
      <c r="DJ98" s="47" t="s">
        <v>660</v>
      </c>
      <c r="DK98" s="47" t="s">
        <v>450</v>
      </c>
      <c r="DL98" s="47" t="s">
        <v>663</v>
      </c>
      <c r="DM98" s="47" t="s">
        <v>1592</v>
      </c>
    </row>
    <row r="99" spans="1:119">
      <c r="A99" s="47" t="s">
        <v>1948</v>
      </c>
      <c r="B99" s="47" t="s">
        <v>415</v>
      </c>
      <c r="C99" s="47" t="s">
        <v>949</v>
      </c>
      <c r="D99" s="47" t="s">
        <v>637</v>
      </c>
      <c r="E99" s="47" t="s">
        <v>966</v>
      </c>
      <c r="F99" s="47" t="s">
        <v>365</v>
      </c>
      <c r="G99" s="47" t="s">
        <v>967</v>
      </c>
      <c r="H99" s="47" t="s">
        <v>968</v>
      </c>
      <c r="I99" s="47" t="s">
        <v>387</v>
      </c>
      <c r="J99" s="47" t="s">
        <v>387</v>
      </c>
      <c r="K99" s="47" t="s">
        <v>365</v>
      </c>
      <c r="L99" s="47" t="s">
        <v>370</v>
      </c>
      <c r="M99" s="47" t="s">
        <v>371</v>
      </c>
      <c r="N99" s="47" t="s">
        <v>372</v>
      </c>
      <c r="O99" s="47" t="s">
        <v>373</v>
      </c>
      <c r="P99" s="47" t="s">
        <v>374</v>
      </c>
      <c r="Q99" s="47" t="s">
        <v>723</v>
      </c>
      <c r="R99" s="47" t="s">
        <v>455</v>
      </c>
      <c r="S99" s="47" t="s">
        <v>607</v>
      </c>
      <c r="T99" s="47" t="s">
        <v>609</v>
      </c>
      <c r="U99" s="47" t="s">
        <v>379</v>
      </c>
      <c r="V99" s="47" t="s">
        <v>365</v>
      </c>
      <c r="W99" s="47" t="s">
        <v>365</v>
      </c>
      <c r="X99" s="47" t="s">
        <v>365</v>
      </c>
      <c r="Y99" s="47" t="s">
        <v>426</v>
      </c>
      <c r="Z99" s="47" t="s">
        <v>365</v>
      </c>
      <c r="AA99" s="47" t="s">
        <v>365</v>
      </c>
      <c r="AB99" s="47" t="s">
        <v>365</v>
      </c>
      <c r="AC99" s="47" t="s">
        <v>365</v>
      </c>
      <c r="AD99" s="47" t="s">
        <v>365</v>
      </c>
      <c r="AE99" s="47" t="s">
        <v>953</v>
      </c>
      <c r="AF99" s="47" t="s">
        <v>953</v>
      </c>
      <c r="AG99" s="47" t="s">
        <v>953</v>
      </c>
      <c r="AH99" s="47" t="s">
        <v>953</v>
      </c>
      <c r="AI99" s="47" t="s">
        <v>953</v>
      </c>
      <c r="AJ99" s="47"/>
      <c r="AK99" s="47"/>
      <c r="AL99" s="47" t="s">
        <v>391</v>
      </c>
      <c r="AM99" s="47" t="s">
        <v>386</v>
      </c>
      <c r="AN99" s="47" t="s">
        <v>387</v>
      </c>
      <c r="AO99" s="47" t="s">
        <v>365</v>
      </c>
      <c r="AP99" s="47" t="s">
        <v>365</v>
      </c>
      <c r="BF99" s="47" t="s">
        <v>365</v>
      </c>
      <c r="BG99" s="47" t="s">
        <v>969</v>
      </c>
      <c r="BH99" s="47" t="s">
        <v>404</v>
      </c>
      <c r="BI99" s="47" t="s">
        <v>970</v>
      </c>
      <c r="BJ99" s="47" t="s">
        <v>665</v>
      </c>
      <c r="BK99" s="47" t="s">
        <v>533</v>
      </c>
      <c r="BL99" s="47" t="s">
        <v>873</v>
      </c>
      <c r="BM99" s="47" t="s">
        <v>971</v>
      </c>
      <c r="BN99" s="47" t="s">
        <v>875</v>
      </c>
      <c r="BO99" s="47" t="s">
        <v>500</v>
      </c>
      <c r="BP99" s="47" t="s">
        <v>876</v>
      </c>
      <c r="BQ99" s="47" t="s">
        <v>846</v>
      </c>
      <c r="BR99" s="47" t="s">
        <v>847</v>
      </c>
      <c r="BS99" s="47" t="s">
        <v>878</v>
      </c>
      <c r="BT99" s="47" t="s">
        <v>365</v>
      </c>
      <c r="BU99" s="47" t="s">
        <v>365</v>
      </c>
      <c r="BV99" s="47" t="s">
        <v>365</v>
      </c>
      <c r="BW99" s="47" t="s">
        <v>365</v>
      </c>
      <c r="BX99" s="47" t="s">
        <v>365</v>
      </c>
      <c r="BY99" s="47" t="s">
        <v>365</v>
      </c>
      <c r="BZ99" s="47" t="s">
        <v>365</v>
      </c>
      <c r="CA99" s="47" t="s">
        <v>365</v>
      </c>
      <c r="CB99" s="47" t="s">
        <v>955</v>
      </c>
      <c r="CC99" s="47" t="s">
        <v>956</v>
      </c>
      <c r="CD99" s="47" t="s">
        <v>957</v>
      </c>
      <c r="CE99" s="47" t="s">
        <v>958</v>
      </c>
      <c r="CF99" s="47" t="s">
        <v>959</v>
      </c>
      <c r="CG99" s="47" t="s">
        <v>800</v>
      </c>
      <c r="CH99" s="47" t="s">
        <v>960</v>
      </c>
      <c r="CI99" s="47" t="s">
        <v>961</v>
      </c>
      <c r="CJ99" s="47" t="s">
        <v>962</v>
      </c>
      <c r="CK99" s="47" t="s">
        <v>963</v>
      </c>
      <c r="CL99" s="47" t="s">
        <v>964</v>
      </c>
      <c r="CM99" s="47" t="s">
        <v>965</v>
      </c>
      <c r="CN99" s="47" t="s">
        <v>784</v>
      </c>
      <c r="CO99" s="47" t="s">
        <v>712</v>
      </c>
      <c r="CP99" s="47" t="s">
        <v>365</v>
      </c>
      <c r="CQ99" s="47" t="s">
        <v>365</v>
      </c>
      <c r="CR99" s="47" t="s">
        <v>365</v>
      </c>
      <c r="CS99" s="47" t="s">
        <v>365</v>
      </c>
      <c r="CT99" s="47" t="s">
        <v>365</v>
      </c>
      <c r="CU99" s="47" t="s">
        <v>378</v>
      </c>
      <c r="CV99" s="47" t="s">
        <v>454</v>
      </c>
      <c r="CW99" s="47" t="s">
        <v>837</v>
      </c>
      <c r="CX99" s="47" t="s">
        <v>430</v>
      </c>
      <c r="CY99" s="47" t="s">
        <v>518</v>
      </c>
      <c r="CZ99" s="47" t="s">
        <v>869</v>
      </c>
      <c r="DA99" s="47" t="s">
        <v>518</v>
      </c>
      <c r="DG99" s="47" t="s">
        <v>401</v>
      </c>
      <c r="DH99" s="47" t="s">
        <v>1722</v>
      </c>
      <c r="DJ99" s="47" t="s">
        <v>660</v>
      </c>
      <c r="DK99" s="47" t="s">
        <v>450</v>
      </c>
      <c r="DL99" s="47" t="s">
        <v>663</v>
      </c>
      <c r="DM99" s="47" t="s">
        <v>1592</v>
      </c>
    </row>
    <row r="100" spans="1:119">
      <c r="A100" s="47" t="s">
        <v>1954</v>
      </c>
      <c r="B100" s="47" t="s">
        <v>415</v>
      </c>
      <c r="C100" s="47" t="s">
        <v>949</v>
      </c>
      <c r="D100" s="47" t="s">
        <v>637</v>
      </c>
      <c r="E100" s="47" t="s">
        <v>966</v>
      </c>
      <c r="F100" s="47" t="s">
        <v>365</v>
      </c>
      <c r="G100" s="47" t="s">
        <v>967</v>
      </c>
      <c r="H100" s="47" t="s">
        <v>968</v>
      </c>
      <c r="I100" s="47" t="s">
        <v>387</v>
      </c>
      <c r="J100" s="47" t="s">
        <v>387</v>
      </c>
      <c r="K100" s="47" t="s">
        <v>365</v>
      </c>
      <c r="L100" s="47" t="s">
        <v>370</v>
      </c>
      <c r="M100" s="47" t="s">
        <v>371</v>
      </c>
      <c r="N100" s="47" t="s">
        <v>372</v>
      </c>
      <c r="O100" s="47" t="s">
        <v>373</v>
      </c>
      <c r="P100" s="47" t="s">
        <v>374</v>
      </c>
      <c r="Q100" s="47" t="s">
        <v>785</v>
      </c>
      <c r="R100" s="47" t="s">
        <v>668</v>
      </c>
      <c r="S100" s="47" t="s">
        <v>453</v>
      </c>
      <c r="T100" s="47" t="s">
        <v>609</v>
      </c>
      <c r="U100" s="47" t="s">
        <v>379</v>
      </c>
      <c r="V100" s="47" t="s">
        <v>365</v>
      </c>
      <c r="W100" s="47" t="s">
        <v>365</v>
      </c>
      <c r="X100" s="47" t="s">
        <v>365</v>
      </c>
      <c r="Y100" s="47" t="s">
        <v>426</v>
      </c>
      <c r="Z100" s="47" t="s">
        <v>365</v>
      </c>
      <c r="AA100" s="47" t="s">
        <v>365</v>
      </c>
      <c r="AB100" s="47" t="s">
        <v>365</v>
      </c>
      <c r="AC100" s="47" t="s">
        <v>365</v>
      </c>
      <c r="AD100" s="47" t="s">
        <v>365</v>
      </c>
      <c r="AE100" s="47" t="s">
        <v>953</v>
      </c>
      <c r="AF100" s="47" t="s">
        <v>953</v>
      </c>
      <c r="AG100" s="47" t="s">
        <v>953</v>
      </c>
      <c r="AH100" s="47" t="s">
        <v>953</v>
      </c>
      <c r="AI100" s="47" t="s">
        <v>953</v>
      </c>
      <c r="AJ100" s="47"/>
      <c r="AK100" s="47"/>
      <c r="AL100" s="47" t="s">
        <v>387</v>
      </c>
      <c r="AM100" s="47" t="s">
        <v>386</v>
      </c>
      <c r="AN100" s="47" t="s">
        <v>387</v>
      </c>
      <c r="AO100" s="47" t="s">
        <v>365</v>
      </c>
      <c r="AP100" s="47" t="s">
        <v>365</v>
      </c>
      <c r="BF100" s="47" t="s">
        <v>365</v>
      </c>
      <c r="BG100" s="47" t="s">
        <v>969</v>
      </c>
      <c r="BH100" s="47" t="s">
        <v>404</v>
      </c>
      <c r="BI100" s="47" t="s">
        <v>970</v>
      </c>
      <c r="BJ100" s="47" t="s">
        <v>665</v>
      </c>
      <c r="BK100" s="47" t="s">
        <v>533</v>
      </c>
      <c r="BL100" s="47" t="s">
        <v>873</v>
      </c>
      <c r="BM100" s="47" t="s">
        <v>971</v>
      </c>
      <c r="BN100" s="47" t="s">
        <v>875</v>
      </c>
      <c r="BO100" s="47" t="s">
        <v>500</v>
      </c>
      <c r="BP100" s="47" t="s">
        <v>876</v>
      </c>
      <c r="BQ100" s="47" t="s">
        <v>846</v>
      </c>
      <c r="BR100" s="47" t="s">
        <v>847</v>
      </c>
      <c r="BS100" s="47" t="s">
        <v>878</v>
      </c>
      <c r="BT100" s="47" t="s">
        <v>365</v>
      </c>
      <c r="BU100" s="47" t="s">
        <v>365</v>
      </c>
      <c r="BV100" s="47" t="s">
        <v>365</v>
      </c>
      <c r="BW100" s="47" t="s">
        <v>365</v>
      </c>
      <c r="BX100" s="47" t="s">
        <v>365</v>
      </c>
      <c r="BY100" s="47" t="s">
        <v>365</v>
      </c>
      <c r="BZ100" s="47" t="s">
        <v>365</v>
      </c>
      <c r="CA100" s="47" t="s">
        <v>365</v>
      </c>
      <c r="CB100" s="47" t="s">
        <v>955</v>
      </c>
      <c r="CC100" s="47" t="s">
        <v>956</v>
      </c>
      <c r="CD100" s="47" t="s">
        <v>957</v>
      </c>
      <c r="CE100" s="47" t="s">
        <v>958</v>
      </c>
      <c r="CF100" s="47" t="s">
        <v>959</v>
      </c>
      <c r="CG100" s="47" t="s">
        <v>800</v>
      </c>
      <c r="CH100" s="47" t="s">
        <v>960</v>
      </c>
      <c r="CI100" s="47" t="s">
        <v>961</v>
      </c>
      <c r="CJ100" s="47" t="s">
        <v>962</v>
      </c>
      <c r="CK100" s="47" t="s">
        <v>963</v>
      </c>
      <c r="CL100" s="47" t="s">
        <v>964</v>
      </c>
      <c r="CM100" s="47" t="s">
        <v>965</v>
      </c>
      <c r="CN100" s="47" t="s">
        <v>784</v>
      </c>
      <c r="CO100" s="47" t="s">
        <v>712</v>
      </c>
      <c r="CP100" s="47" t="s">
        <v>365</v>
      </c>
      <c r="CQ100" s="47" t="s">
        <v>365</v>
      </c>
      <c r="CR100" s="47" t="s">
        <v>365</v>
      </c>
      <c r="CS100" s="47" t="s">
        <v>365</v>
      </c>
      <c r="CT100" s="47" t="s">
        <v>365</v>
      </c>
      <c r="CU100" s="47" t="s">
        <v>386</v>
      </c>
      <c r="CV100" s="47" t="s">
        <v>457</v>
      </c>
      <c r="CW100" s="47" t="s">
        <v>837</v>
      </c>
      <c r="CX100" s="47" t="s">
        <v>430</v>
      </c>
      <c r="CY100" s="47" t="s">
        <v>518</v>
      </c>
      <c r="CZ100" s="47" t="s">
        <v>869</v>
      </c>
      <c r="DA100" s="47" t="s">
        <v>518</v>
      </c>
      <c r="DG100" s="47" t="s">
        <v>401</v>
      </c>
      <c r="DH100" s="47" t="s">
        <v>1722</v>
      </c>
      <c r="DJ100" s="47" t="s">
        <v>660</v>
      </c>
      <c r="DK100" s="47" t="s">
        <v>450</v>
      </c>
      <c r="DL100" s="47" t="s">
        <v>663</v>
      </c>
      <c r="DM100" s="47" t="s">
        <v>1592</v>
      </c>
    </row>
    <row r="101" spans="1:119">
      <c r="A101" s="47" t="s">
        <v>1961</v>
      </c>
      <c r="B101" s="47" t="s">
        <v>415</v>
      </c>
      <c r="C101" s="47" t="s">
        <v>949</v>
      </c>
      <c r="D101" s="47" t="s">
        <v>426</v>
      </c>
      <c r="E101" s="47" t="s">
        <v>966</v>
      </c>
      <c r="F101" s="47" t="s">
        <v>365</v>
      </c>
      <c r="G101" s="47" t="s">
        <v>967</v>
      </c>
      <c r="H101" s="47" t="s">
        <v>968</v>
      </c>
      <c r="I101" s="47" t="s">
        <v>387</v>
      </c>
      <c r="J101" s="47" t="s">
        <v>387</v>
      </c>
      <c r="K101" s="47" t="s">
        <v>365</v>
      </c>
      <c r="L101" s="47" t="s">
        <v>370</v>
      </c>
      <c r="M101" s="47" t="s">
        <v>371</v>
      </c>
      <c r="N101" s="47" t="s">
        <v>372</v>
      </c>
      <c r="O101" s="47" t="s">
        <v>373</v>
      </c>
      <c r="P101" s="47" t="s">
        <v>374</v>
      </c>
      <c r="Q101" s="47" t="s">
        <v>754</v>
      </c>
      <c r="R101" s="47" t="s">
        <v>456</v>
      </c>
      <c r="S101" s="47" t="s">
        <v>412</v>
      </c>
      <c r="T101" s="47" t="s">
        <v>609</v>
      </c>
      <c r="U101" s="47" t="s">
        <v>379</v>
      </c>
      <c r="V101" s="47" t="s">
        <v>365</v>
      </c>
      <c r="W101" s="47" t="s">
        <v>365</v>
      </c>
      <c r="X101" s="47" t="s">
        <v>365</v>
      </c>
      <c r="Y101" s="47" t="s">
        <v>426</v>
      </c>
      <c r="Z101" s="47" t="s">
        <v>365</v>
      </c>
      <c r="AA101" s="47" t="s">
        <v>365</v>
      </c>
      <c r="AB101" s="47" t="s">
        <v>365</v>
      </c>
      <c r="AC101" s="47" t="s">
        <v>365</v>
      </c>
      <c r="AD101" s="47" t="s">
        <v>365</v>
      </c>
      <c r="AE101" s="47" t="s">
        <v>953</v>
      </c>
      <c r="AF101" s="47" t="s">
        <v>953</v>
      </c>
      <c r="AG101" s="47" t="s">
        <v>953</v>
      </c>
      <c r="AH101" s="47" t="s">
        <v>953</v>
      </c>
      <c r="AI101" s="47" t="s">
        <v>953</v>
      </c>
      <c r="AJ101" s="47"/>
      <c r="AK101" s="47"/>
      <c r="AL101" s="47" t="s">
        <v>461</v>
      </c>
      <c r="AM101" s="47" t="s">
        <v>386</v>
      </c>
      <c r="AN101" s="47" t="s">
        <v>387</v>
      </c>
      <c r="AO101" s="47" t="s">
        <v>365</v>
      </c>
      <c r="AP101" s="47" t="s">
        <v>365</v>
      </c>
      <c r="BF101" s="47" t="s">
        <v>365</v>
      </c>
      <c r="BG101" s="47" t="s">
        <v>969</v>
      </c>
      <c r="BH101" s="47" t="s">
        <v>404</v>
      </c>
      <c r="BI101" s="47" t="s">
        <v>970</v>
      </c>
      <c r="BJ101" s="47" t="s">
        <v>665</v>
      </c>
      <c r="BK101" s="47" t="s">
        <v>533</v>
      </c>
      <c r="BL101" s="47" t="s">
        <v>873</v>
      </c>
      <c r="BM101" s="47" t="s">
        <v>971</v>
      </c>
      <c r="BN101" s="47" t="s">
        <v>875</v>
      </c>
      <c r="BO101" s="47" t="s">
        <v>500</v>
      </c>
      <c r="BP101" s="47" t="s">
        <v>876</v>
      </c>
      <c r="BQ101" s="47" t="s">
        <v>846</v>
      </c>
      <c r="BR101" s="47" t="s">
        <v>847</v>
      </c>
      <c r="BS101" s="47" t="s">
        <v>878</v>
      </c>
      <c r="BT101" s="47" t="s">
        <v>365</v>
      </c>
      <c r="BU101" s="47" t="s">
        <v>365</v>
      </c>
      <c r="BV101" s="47" t="s">
        <v>365</v>
      </c>
      <c r="BW101" s="47" t="s">
        <v>365</v>
      </c>
      <c r="BX101" s="47" t="s">
        <v>365</v>
      </c>
      <c r="BY101" s="47" t="s">
        <v>365</v>
      </c>
      <c r="BZ101" s="47" t="s">
        <v>365</v>
      </c>
      <c r="CA101" s="47" t="s">
        <v>365</v>
      </c>
      <c r="CB101" s="47" t="s">
        <v>955</v>
      </c>
      <c r="CC101" s="47" t="s">
        <v>956</v>
      </c>
      <c r="CD101" s="47" t="s">
        <v>957</v>
      </c>
      <c r="CE101" s="47" t="s">
        <v>958</v>
      </c>
      <c r="CF101" s="47" t="s">
        <v>959</v>
      </c>
      <c r="CG101" s="47" t="s">
        <v>800</v>
      </c>
      <c r="CH101" s="47" t="s">
        <v>960</v>
      </c>
      <c r="CI101" s="47" t="s">
        <v>961</v>
      </c>
      <c r="CJ101" s="47" t="s">
        <v>962</v>
      </c>
      <c r="CK101" s="47" t="s">
        <v>963</v>
      </c>
      <c r="CL101" s="47" t="s">
        <v>964</v>
      </c>
      <c r="CM101" s="47" t="s">
        <v>965</v>
      </c>
      <c r="CN101" s="47" t="s">
        <v>784</v>
      </c>
      <c r="CO101" s="47" t="s">
        <v>712</v>
      </c>
      <c r="CP101" s="47" t="s">
        <v>365</v>
      </c>
      <c r="CQ101" s="47" t="s">
        <v>365</v>
      </c>
      <c r="CR101" s="47" t="s">
        <v>365</v>
      </c>
      <c r="CS101" s="47" t="s">
        <v>365</v>
      </c>
      <c r="CT101" s="47" t="s">
        <v>365</v>
      </c>
      <c r="CU101" s="47" t="s">
        <v>462</v>
      </c>
      <c r="CV101" s="47" t="s">
        <v>463</v>
      </c>
      <c r="CW101" s="47" t="s">
        <v>837</v>
      </c>
      <c r="CX101" s="47" t="s">
        <v>430</v>
      </c>
      <c r="CY101" s="47" t="s">
        <v>518</v>
      </c>
      <c r="CZ101" s="47" t="s">
        <v>869</v>
      </c>
      <c r="DA101" s="47" t="s">
        <v>518</v>
      </c>
      <c r="DG101" s="47" t="s">
        <v>401</v>
      </c>
      <c r="DH101" s="47" t="s">
        <v>1722</v>
      </c>
      <c r="DJ101" s="47" t="s">
        <v>660</v>
      </c>
      <c r="DK101" s="47" t="s">
        <v>450</v>
      </c>
      <c r="DL101" s="47" t="s">
        <v>663</v>
      </c>
      <c r="DM101" s="47" t="s">
        <v>1593</v>
      </c>
    </row>
    <row r="102" spans="1:119">
      <c r="A102" s="47" t="s">
        <v>1944</v>
      </c>
      <c r="B102" s="47" t="s">
        <v>415</v>
      </c>
      <c r="C102" s="47" t="s">
        <v>949</v>
      </c>
      <c r="D102" s="47" t="s">
        <v>637</v>
      </c>
      <c r="E102" s="47" t="s">
        <v>972</v>
      </c>
      <c r="F102" s="47" t="s">
        <v>365</v>
      </c>
      <c r="G102" s="47" t="s">
        <v>973</v>
      </c>
      <c r="H102" s="47" t="s">
        <v>974</v>
      </c>
      <c r="I102" s="47" t="s">
        <v>387</v>
      </c>
      <c r="J102" s="47" t="s">
        <v>387</v>
      </c>
      <c r="K102" s="47" t="s">
        <v>365</v>
      </c>
      <c r="L102" s="47" t="s">
        <v>899</v>
      </c>
      <c r="M102" s="47" t="s">
        <v>371</v>
      </c>
      <c r="N102" s="47" t="s">
        <v>372</v>
      </c>
      <c r="O102" s="47" t="s">
        <v>373</v>
      </c>
      <c r="P102" s="47" t="s">
        <v>374</v>
      </c>
      <c r="Q102" s="47" t="s">
        <v>387</v>
      </c>
      <c r="R102" s="47" t="s">
        <v>668</v>
      </c>
      <c r="S102" s="47" t="s">
        <v>607</v>
      </c>
      <c r="T102" s="47" t="s">
        <v>609</v>
      </c>
      <c r="U102" s="47" t="s">
        <v>379</v>
      </c>
      <c r="V102" s="47" t="s">
        <v>365</v>
      </c>
      <c r="W102" s="47" t="s">
        <v>365</v>
      </c>
      <c r="X102" s="47" t="s">
        <v>365</v>
      </c>
      <c r="Y102" s="47" t="s">
        <v>493</v>
      </c>
      <c r="Z102" s="47" t="s">
        <v>365</v>
      </c>
      <c r="AA102" s="47" t="s">
        <v>365</v>
      </c>
      <c r="AB102" s="47" t="s">
        <v>365</v>
      </c>
      <c r="AC102" s="47" t="s">
        <v>365</v>
      </c>
      <c r="AD102" s="47" t="s">
        <v>365</v>
      </c>
      <c r="AE102" s="47" t="s">
        <v>953</v>
      </c>
      <c r="AF102" s="47" t="s">
        <v>953</v>
      </c>
      <c r="AG102" s="47" t="s">
        <v>953</v>
      </c>
      <c r="AH102" s="47" t="s">
        <v>953</v>
      </c>
      <c r="AI102" s="47" t="s">
        <v>953</v>
      </c>
      <c r="AJ102" s="47"/>
      <c r="AK102" s="47"/>
      <c r="AL102" s="47" t="s">
        <v>428</v>
      </c>
      <c r="AM102" s="47" t="s">
        <v>386</v>
      </c>
      <c r="AN102" s="47" t="s">
        <v>387</v>
      </c>
      <c r="AO102" s="47" t="s">
        <v>365</v>
      </c>
      <c r="AP102" s="47" t="s">
        <v>365</v>
      </c>
      <c r="BF102" s="47" t="s">
        <v>365</v>
      </c>
      <c r="BG102" s="47" t="s">
        <v>975</v>
      </c>
      <c r="BH102" s="47" t="s">
        <v>727</v>
      </c>
      <c r="BI102" s="47" t="s">
        <v>976</v>
      </c>
      <c r="BJ102" s="47" t="s">
        <v>534</v>
      </c>
      <c r="BK102" s="47" t="s">
        <v>495</v>
      </c>
      <c r="BL102" s="47" t="s">
        <v>472</v>
      </c>
      <c r="BM102" s="47" t="s">
        <v>791</v>
      </c>
      <c r="BN102" s="47" t="s">
        <v>977</v>
      </c>
      <c r="BO102" s="47" t="s">
        <v>954</v>
      </c>
      <c r="BP102" s="47" t="s">
        <v>903</v>
      </c>
      <c r="BQ102" s="47" t="s">
        <v>507</v>
      </c>
      <c r="BR102" s="47" t="s">
        <v>978</v>
      </c>
      <c r="BS102" s="47" t="s">
        <v>365</v>
      </c>
      <c r="BT102" s="47" t="s">
        <v>365</v>
      </c>
      <c r="BU102" s="47" t="s">
        <v>365</v>
      </c>
      <c r="BV102" s="47" t="s">
        <v>365</v>
      </c>
      <c r="BW102" s="47" t="s">
        <v>365</v>
      </c>
      <c r="BX102" s="47" t="s">
        <v>365</v>
      </c>
      <c r="BY102" s="47" t="s">
        <v>365</v>
      </c>
      <c r="BZ102" s="47" t="s">
        <v>365</v>
      </c>
      <c r="CA102" s="47" t="s">
        <v>365</v>
      </c>
      <c r="CB102" s="47" t="s">
        <v>979</v>
      </c>
      <c r="CC102" s="47" t="s">
        <v>980</v>
      </c>
      <c r="CD102" s="47" t="s">
        <v>981</v>
      </c>
      <c r="CE102" s="47" t="s">
        <v>982</v>
      </c>
      <c r="CF102" s="47" t="s">
        <v>983</v>
      </c>
      <c r="CG102" s="47" t="s">
        <v>984</v>
      </c>
      <c r="CH102" s="47" t="s">
        <v>985</v>
      </c>
      <c r="CI102" s="47" t="s">
        <v>986</v>
      </c>
      <c r="CJ102" s="47" t="s">
        <v>963</v>
      </c>
      <c r="CK102" s="47" t="s">
        <v>987</v>
      </c>
      <c r="CL102" s="47" t="s">
        <v>988</v>
      </c>
      <c r="CM102" s="47" t="s">
        <v>784</v>
      </c>
      <c r="CN102" s="47" t="s">
        <v>712</v>
      </c>
      <c r="CO102" s="47" t="s">
        <v>365</v>
      </c>
      <c r="CP102" s="47" t="s">
        <v>365</v>
      </c>
      <c r="CQ102" s="47" t="s">
        <v>365</v>
      </c>
      <c r="CR102" s="47" t="s">
        <v>365</v>
      </c>
      <c r="CS102" s="47" t="s">
        <v>365</v>
      </c>
      <c r="CT102" s="47" t="s">
        <v>365</v>
      </c>
      <c r="CU102" s="47" t="s">
        <v>445</v>
      </c>
      <c r="CV102" s="47" t="s">
        <v>516</v>
      </c>
      <c r="CW102" s="47" t="s">
        <v>921</v>
      </c>
      <c r="CX102" s="47" t="s">
        <v>922</v>
      </c>
      <c r="CY102" s="47" t="s">
        <v>373</v>
      </c>
      <c r="CZ102" s="47" t="s">
        <v>923</v>
      </c>
      <c r="DA102" s="47" t="s">
        <v>709</v>
      </c>
      <c r="DG102" s="47" t="s">
        <v>401</v>
      </c>
      <c r="DH102" s="47" t="s">
        <v>1722</v>
      </c>
      <c r="DJ102" s="47" t="s">
        <v>924</v>
      </c>
      <c r="DK102" s="47" t="s">
        <v>521</v>
      </c>
      <c r="DL102" s="47" t="s">
        <v>718</v>
      </c>
      <c r="DM102" s="47" t="s">
        <v>1594</v>
      </c>
    </row>
    <row r="103" spans="1:119">
      <c r="A103" s="47" t="s">
        <v>1949</v>
      </c>
      <c r="B103" s="47" t="s">
        <v>415</v>
      </c>
      <c r="C103" s="47" t="s">
        <v>949</v>
      </c>
      <c r="D103" s="47" t="s">
        <v>637</v>
      </c>
      <c r="E103" s="47" t="s">
        <v>972</v>
      </c>
      <c r="F103" s="47" t="s">
        <v>365</v>
      </c>
      <c r="G103" s="47" t="s">
        <v>973</v>
      </c>
      <c r="H103" s="47" t="s">
        <v>974</v>
      </c>
      <c r="I103" s="47" t="s">
        <v>387</v>
      </c>
      <c r="J103" s="47" t="s">
        <v>387</v>
      </c>
      <c r="K103" s="47" t="s">
        <v>365</v>
      </c>
      <c r="L103" s="47" t="s">
        <v>899</v>
      </c>
      <c r="M103" s="47" t="s">
        <v>371</v>
      </c>
      <c r="N103" s="47" t="s">
        <v>372</v>
      </c>
      <c r="O103" s="47" t="s">
        <v>373</v>
      </c>
      <c r="P103" s="47" t="s">
        <v>374</v>
      </c>
      <c r="Q103" s="47" t="s">
        <v>723</v>
      </c>
      <c r="R103" s="47" t="s">
        <v>452</v>
      </c>
      <c r="S103" s="47" t="s">
        <v>453</v>
      </c>
      <c r="T103" s="47" t="s">
        <v>609</v>
      </c>
      <c r="U103" s="47" t="s">
        <v>379</v>
      </c>
      <c r="V103" s="47" t="s">
        <v>365</v>
      </c>
      <c r="W103" s="47" t="s">
        <v>365</v>
      </c>
      <c r="X103" s="47" t="s">
        <v>365</v>
      </c>
      <c r="Y103" s="47" t="s">
        <v>493</v>
      </c>
      <c r="Z103" s="47" t="s">
        <v>365</v>
      </c>
      <c r="AA103" s="47" t="s">
        <v>365</v>
      </c>
      <c r="AB103" s="47" t="s">
        <v>365</v>
      </c>
      <c r="AC103" s="47" t="s">
        <v>365</v>
      </c>
      <c r="AD103" s="47" t="s">
        <v>365</v>
      </c>
      <c r="AE103" s="47" t="s">
        <v>953</v>
      </c>
      <c r="AF103" s="47" t="s">
        <v>953</v>
      </c>
      <c r="AG103" s="47" t="s">
        <v>953</v>
      </c>
      <c r="AH103" s="47" t="s">
        <v>953</v>
      </c>
      <c r="AI103" s="47" t="s">
        <v>953</v>
      </c>
      <c r="AJ103" s="47"/>
      <c r="AK103" s="47"/>
      <c r="AL103" s="47" t="s">
        <v>391</v>
      </c>
      <c r="AM103" s="47" t="s">
        <v>386</v>
      </c>
      <c r="AN103" s="47" t="s">
        <v>387</v>
      </c>
      <c r="AO103" s="47" t="s">
        <v>365</v>
      </c>
      <c r="AP103" s="47" t="s">
        <v>365</v>
      </c>
      <c r="BF103" s="47" t="s">
        <v>365</v>
      </c>
      <c r="BG103" s="47" t="s">
        <v>975</v>
      </c>
      <c r="BH103" s="47" t="s">
        <v>727</v>
      </c>
      <c r="BI103" s="47" t="s">
        <v>976</v>
      </c>
      <c r="BJ103" s="47" t="s">
        <v>534</v>
      </c>
      <c r="BK103" s="47" t="s">
        <v>495</v>
      </c>
      <c r="BL103" s="47" t="s">
        <v>472</v>
      </c>
      <c r="BM103" s="47" t="s">
        <v>791</v>
      </c>
      <c r="BN103" s="47" t="s">
        <v>977</v>
      </c>
      <c r="BO103" s="47" t="s">
        <v>954</v>
      </c>
      <c r="BP103" s="47" t="s">
        <v>903</v>
      </c>
      <c r="BQ103" s="47" t="s">
        <v>507</v>
      </c>
      <c r="BR103" s="47" t="s">
        <v>978</v>
      </c>
      <c r="BS103" s="47" t="s">
        <v>365</v>
      </c>
      <c r="BT103" s="47" t="s">
        <v>365</v>
      </c>
      <c r="BU103" s="47" t="s">
        <v>365</v>
      </c>
      <c r="BV103" s="47" t="s">
        <v>365</v>
      </c>
      <c r="BW103" s="47" t="s">
        <v>365</v>
      </c>
      <c r="BX103" s="47" t="s">
        <v>365</v>
      </c>
      <c r="BY103" s="47" t="s">
        <v>365</v>
      </c>
      <c r="BZ103" s="47" t="s">
        <v>365</v>
      </c>
      <c r="CA103" s="47" t="s">
        <v>365</v>
      </c>
      <c r="CB103" s="47" t="s">
        <v>979</v>
      </c>
      <c r="CC103" s="47" t="s">
        <v>980</v>
      </c>
      <c r="CD103" s="47" t="s">
        <v>981</v>
      </c>
      <c r="CE103" s="47" t="s">
        <v>982</v>
      </c>
      <c r="CF103" s="47" t="s">
        <v>983</v>
      </c>
      <c r="CG103" s="47" t="s">
        <v>984</v>
      </c>
      <c r="CH103" s="47" t="s">
        <v>985</v>
      </c>
      <c r="CI103" s="47" t="s">
        <v>986</v>
      </c>
      <c r="CJ103" s="47" t="s">
        <v>963</v>
      </c>
      <c r="CK103" s="47" t="s">
        <v>987</v>
      </c>
      <c r="CL103" s="47" t="s">
        <v>988</v>
      </c>
      <c r="CM103" s="47" t="s">
        <v>784</v>
      </c>
      <c r="CN103" s="47" t="s">
        <v>712</v>
      </c>
      <c r="CO103" s="47" t="s">
        <v>365</v>
      </c>
      <c r="CP103" s="47" t="s">
        <v>365</v>
      </c>
      <c r="CQ103" s="47" t="s">
        <v>365</v>
      </c>
      <c r="CR103" s="47" t="s">
        <v>365</v>
      </c>
      <c r="CS103" s="47" t="s">
        <v>365</v>
      </c>
      <c r="CT103" s="47" t="s">
        <v>365</v>
      </c>
      <c r="CU103" s="47" t="s">
        <v>378</v>
      </c>
      <c r="CV103" s="47" t="s">
        <v>523</v>
      </c>
      <c r="CW103" s="47" t="s">
        <v>921</v>
      </c>
      <c r="CX103" s="47" t="s">
        <v>922</v>
      </c>
      <c r="CY103" s="47" t="s">
        <v>373</v>
      </c>
      <c r="CZ103" s="47" t="s">
        <v>923</v>
      </c>
      <c r="DA103" s="47" t="s">
        <v>709</v>
      </c>
      <c r="DG103" s="47" t="s">
        <v>401</v>
      </c>
      <c r="DH103" s="47" t="s">
        <v>1722</v>
      </c>
      <c r="DJ103" s="47" t="s">
        <v>924</v>
      </c>
      <c r="DK103" s="47" t="s">
        <v>521</v>
      </c>
      <c r="DL103" s="47" t="s">
        <v>718</v>
      </c>
      <c r="DM103" s="47" t="s">
        <v>1594</v>
      </c>
    </row>
    <row r="104" spans="1:119">
      <c r="A104" s="47" t="s">
        <v>1955</v>
      </c>
      <c r="B104" s="47" t="s">
        <v>415</v>
      </c>
      <c r="C104" s="47" t="s">
        <v>949</v>
      </c>
      <c r="D104" s="47" t="s">
        <v>637</v>
      </c>
      <c r="E104" s="47" t="s">
        <v>972</v>
      </c>
      <c r="F104" s="47" t="s">
        <v>365</v>
      </c>
      <c r="G104" s="47" t="s">
        <v>973</v>
      </c>
      <c r="H104" s="47" t="s">
        <v>974</v>
      </c>
      <c r="I104" s="47" t="s">
        <v>387</v>
      </c>
      <c r="J104" s="47" t="s">
        <v>387</v>
      </c>
      <c r="K104" s="47" t="s">
        <v>365</v>
      </c>
      <c r="L104" s="47" t="s">
        <v>899</v>
      </c>
      <c r="M104" s="47" t="s">
        <v>371</v>
      </c>
      <c r="N104" s="47" t="s">
        <v>372</v>
      </c>
      <c r="O104" s="47" t="s">
        <v>373</v>
      </c>
      <c r="P104" s="47" t="s">
        <v>374</v>
      </c>
      <c r="Q104" s="47" t="s">
        <v>754</v>
      </c>
      <c r="R104" s="47" t="s">
        <v>461</v>
      </c>
      <c r="S104" s="47" t="s">
        <v>412</v>
      </c>
      <c r="T104" s="47" t="s">
        <v>609</v>
      </c>
      <c r="U104" s="47" t="s">
        <v>379</v>
      </c>
      <c r="V104" s="47" t="s">
        <v>365</v>
      </c>
      <c r="W104" s="47" t="s">
        <v>365</v>
      </c>
      <c r="X104" s="47" t="s">
        <v>365</v>
      </c>
      <c r="Y104" s="47" t="s">
        <v>493</v>
      </c>
      <c r="Z104" s="47" t="s">
        <v>365</v>
      </c>
      <c r="AA104" s="47" t="s">
        <v>365</v>
      </c>
      <c r="AB104" s="47" t="s">
        <v>365</v>
      </c>
      <c r="AC104" s="47" t="s">
        <v>365</v>
      </c>
      <c r="AD104" s="47" t="s">
        <v>365</v>
      </c>
      <c r="AE104" s="47" t="s">
        <v>953</v>
      </c>
      <c r="AF104" s="47" t="s">
        <v>953</v>
      </c>
      <c r="AG104" s="47" t="s">
        <v>953</v>
      </c>
      <c r="AH104" s="47" t="s">
        <v>953</v>
      </c>
      <c r="AI104" s="47" t="s">
        <v>953</v>
      </c>
      <c r="AJ104" s="47"/>
      <c r="AK104" s="47"/>
      <c r="AL104" s="47" t="s">
        <v>387</v>
      </c>
      <c r="AM104" s="47" t="s">
        <v>386</v>
      </c>
      <c r="AN104" s="47" t="s">
        <v>387</v>
      </c>
      <c r="AO104" s="47" t="s">
        <v>365</v>
      </c>
      <c r="AP104" s="47" t="s">
        <v>365</v>
      </c>
      <c r="BF104" s="47" t="s">
        <v>365</v>
      </c>
      <c r="BG104" s="47" t="s">
        <v>975</v>
      </c>
      <c r="BH104" s="47" t="s">
        <v>727</v>
      </c>
      <c r="BI104" s="47" t="s">
        <v>976</v>
      </c>
      <c r="BJ104" s="47" t="s">
        <v>534</v>
      </c>
      <c r="BK104" s="47" t="s">
        <v>495</v>
      </c>
      <c r="BL104" s="47" t="s">
        <v>472</v>
      </c>
      <c r="BM104" s="47" t="s">
        <v>791</v>
      </c>
      <c r="BN104" s="47" t="s">
        <v>977</v>
      </c>
      <c r="BO104" s="47" t="s">
        <v>954</v>
      </c>
      <c r="BP104" s="47" t="s">
        <v>903</v>
      </c>
      <c r="BQ104" s="47" t="s">
        <v>507</v>
      </c>
      <c r="BR104" s="47" t="s">
        <v>978</v>
      </c>
      <c r="BS104" s="47" t="s">
        <v>365</v>
      </c>
      <c r="BT104" s="47" t="s">
        <v>365</v>
      </c>
      <c r="BU104" s="47" t="s">
        <v>365</v>
      </c>
      <c r="BV104" s="47" t="s">
        <v>365</v>
      </c>
      <c r="BW104" s="47" t="s">
        <v>365</v>
      </c>
      <c r="BX104" s="47" t="s">
        <v>365</v>
      </c>
      <c r="BY104" s="47" t="s">
        <v>365</v>
      </c>
      <c r="BZ104" s="47" t="s">
        <v>365</v>
      </c>
      <c r="CA104" s="47" t="s">
        <v>365</v>
      </c>
      <c r="CB104" s="47" t="s">
        <v>979</v>
      </c>
      <c r="CC104" s="47" t="s">
        <v>980</v>
      </c>
      <c r="CD104" s="47" t="s">
        <v>981</v>
      </c>
      <c r="CE104" s="47" t="s">
        <v>982</v>
      </c>
      <c r="CF104" s="47" t="s">
        <v>983</v>
      </c>
      <c r="CG104" s="47" t="s">
        <v>984</v>
      </c>
      <c r="CH104" s="47" t="s">
        <v>985</v>
      </c>
      <c r="CI104" s="47" t="s">
        <v>986</v>
      </c>
      <c r="CJ104" s="47" t="s">
        <v>963</v>
      </c>
      <c r="CK104" s="47" t="s">
        <v>987</v>
      </c>
      <c r="CL104" s="47" t="s">
        <v>988</v>
      </c>
      <c r="CM104" s="47" t="s">
        <v>784</v>
      </c>
      <c r="CN104" s="47" t="s">
        <v>712</v>
      </c>
      <c r="CO104" s="47" t="s">
        <v>365</v>
      </c>
      <c r="CP104" s="47" t="s">
        <v>365</v>
      </c>
      <c r="CQ104" s="47" t="s">
        <v>365</v>
      </c>
      <c r="CR104" s="47" t="s">
        <v>365</v>
      </c>
      <c r="CS104" s="47" t="s">
        <v>365</v>
      </c>
      <c r="CT104" s="47" t="s">
        <v>365</v>
      </c>
      <c r="CU104" s="47" t="s">
        <v>386</v>
      </c>
      <c r="CV104" s="47" t="s">
        <v>525</v>
      </c>
      <c r="CW104" s="47" t="s">
        <v>921</v>
      </c>
      <c r="CX104" s="47" t="s">
        <v>922</v>
      </c>
      <c r="CY104" s="47" t="s">
        <v>373</v>
      </c>
      <c r="CZ104" s="47" t="s">
        <v>923</v>
      </c>
      <c r="DA104" s="47" t="s">
        <v>709</v>
      </c>
      <c r="DG104" s="47" t="s">
        <v>401</v>
      </c>
      <c r="DH104" s="47" t="s">
        <v>1722</v>
      </c>
      <c r="DJ104" s="47" t="s">
        <v>924</v>
      </c>
      <c r="DK104" s="47" t="s">
        <v>521</v>
      </c>
      <c r="DL104" s="47" t="s">
        <v>718</v>
      </c>
      <c r="DM104" s="47" t="s">
        <v>1594</v>
      </c>
    </row>
    <row r="105" spans="1:119">
      <c r="A105" s="47" t="s">
        <v>1959</v>
      </c>
      <c r="B105" s="47" t="s">
        <v>415</v>
      </c>
      <c r="C105" s="47" t="s">
        <v>949</v>
      </c>
      <c r="D105" s="47" t="s">
        <v>426</v>
      </c>
      <c r="E105" s="47" t="s">
        <v>972</v>
      </c>
      <c r="F105" s="47" t="s">
        <v>365</v>
      </c>
      <c r="G105" s="47" t="s">
        <v>973</v>
      </c>
      <c r="H105" s="47" t="s">
        <v>974</v>
      </c>
      <c r="I105" s="47" t="s">
        <v>387</v>
      </c>
      <c r="J105" s="47" t="s">
        <v>387</v>
      </c>
      <c r="K105" s="47" t="s">
        <v>365</v>
      </c>
      <c r="L105" s="47" t="s">
        <v>899</v>
      </c>
      <c r="M105" s="47" t="s">
        <v>371</v>
      </c>
      <c r="N105" s="47" t="s">
        <v>372</v>
      </c>
      <c r="O105" s="47" t="s">
        <v>373</v>
      </c>
      <c r="P105" s="47" t="s">
        <v>374</v>
      </c>
      <c r="Q105" s="47" t="s">
        <v>680</v>
      </c>
      <c r="R105" s="47" t="s">
        <v>526</v>
      </c>
      <c r="S105" s="47" t="s">
        <v>600</v>
      </c>
      <c r="T105" s="47" t="s">
        <v>609</v>
      </c>
      <c r="U105" s="47" t="s">
        <v>379</v>
      </c>
      <c r="V105" s="47" t="s">
        <v>365</v>
      </c>
      <c r="W105" s="47" t="s">
        <v>365</v>
      </c>
      <c r="X105" s="47" t="s">
        <v>365</v>
      </c>
      <c r="Y105" s="47" t="s">
        <v>989</v>
      </c>
      <c r="Z105" s="47" t="s">
        <v>365</v>
      </c>
      <c r="AA105" s="47" t="s">
        <v>365</v>
      </c>
      <c r="AB105" s="47" t="s">
        <v>365</v>
      </c>
      <c r="AC105" s="47" t="s">
        <v>365</v>
      </c>
      <c r="AD105" s="47" t="s">
        <v>365</v>
      </c>
      <c r="AE105" s="47" t="s">
        <v>953</v>
      </c>
      <c r="AF105" s="47" t="s">
        <v>953</v>
      </c>
      <c r="AG105" s="47" t="s">
        <v>953</v>
      </c>
      <c r="AH105" s="47" t="s">
        <v>953</v>
      </c>
      <c r="AI105" s="47" t="s">
        <v>953</v>
      </c>
      <c r="AJ105" s="47"/>
      <c r="AK105" s="47"/>
      <c r="AL105" s="47" t="s">
        <v>413</v>
      </c>
      <c r="AM105" s="47" t="s">
        <v>386</v>
      </c>
      <c r="AN105" s="47" t="s">
        <v>387</v>
      </c>
      <c r="AO105" s="47" t="s">
        <v>365</v>
      </c>
      <c r="AP105" s="47" t="s">
        <v>365</v>
      </c>
      <c r="BF105" s="47" t="s">
        <v>365</v>
      </c>
      <c r="BG105" s="47" t="s">
        <v>975</v>
      </c>
      <c r="BH105" s="47" t="s">
        <v>727</v>
      </c>
      <c r="BI105" s="47" t="s">
        <v>976</v>
      </c>
      <c r="BJ105" s="47" t="s">
        <v>534</v>
      </c>
      <c r="BK105" s="47" t="s">
        <v>495</v>
      </c>
      <c r="BL105" s="47" t="s">
        <v>472</v>
      </c>
      <c r="BM105" s="47" t="s">
        <v>791</v>
      </c>
      <c r="BN105" s="47" t="s">
        <v>977</v>
      </c>
      <c r="BO105" s="47" t="s">
        <v>954</v>
      </c>
      <c r="BP105" s="47" t="s">
        <v>903</v>
      </c>
      <c r="BQ105" s="47" t="s">
        <v>507</v>
      </c>
      <c r="BR105" s="47" t="s">
        <v>978</v>
      </c>
      <c r="BS105" s="47" t="s">
        <v>365</v>
      </c>
      <c r="BT105" s="47" t="s">
        <v>365</v>
      </c>
      <c r="BU105" s="47" t="s">
        <v>365</v>
      </c>
      <c r="BV105" s="47" t="s">
        <v>365</v>
      </c>
      <c r="BW105" s="47" t="s">
        <v>365</v>
      </c>
      <c r="BX105" s="47" t="s">
        <v>365</v>
      </c>
      <c r="BY105" s="47" t="s">
        <v>365</v>
      </c>
      <c r="BZ105" s="47" t="s">
        <v>365</v>
      </c>
      <c r="CA105" s="47" t="s">
        <v>365</v>
      </c>
      <c r="CB105" s="47" t="s">
        <v>979</v>
      </c>
      <c r="CC105" s="47" t="s">
        <v>980</v>
      </c>
      <c r="CD105" s="47" t="s">
        <v>981</v>
      </c>
      <c r="CE105" s="47" t="s">
        <v>982</v>
      </c>
      <c r="CF105" s="47" t="s">
        <v>983</v>
      </c>
      <c r="CG105" s="47" t="s">
        <v>984</v>
      </c>
      <c r="CH105" s="47" t="s">
        <v>985</v>
      </c>
      <c r="CI105" s="47" t="s">
        <v>986</v>
      </c>
      <c r="CJ105" s="47" t="s">
        <v>963</v>
      </c>
      <c r="CK105" s="47" t="s">
        <v>987</v>
      </c>
      <c r="CL105" s="47" t="s">
        <v>988</v>
      </c>
      <c r="CM105" s="47" t="s">
        <v>784</v>
      </c>
      <c r="CN105" s="47" t="s">
        <v>712</v>
      </c>
      <c r="CO105" s="47" t="s">
        <v>365</v>
      </c>
      <c r="CP105" s="47" t="s">
        <v>365</v>
      </c>
      <c r="CQ105" s="47" t="s">
        <v>365</v>
      </c>
      <c r="CR105" s="47" t="s">
        <v>365</v>
      </c>
      <c r="CS105" s="47" t="s">
        <v>365</v>
      </c>
      <c r="CT105" s="47" t="s">
        <v>365</v>
      </c>
      <c r="CU105" s="47" t="s">
        <v>528</v>
      </c>
      <c r="CV105" s="47" t="s">
        <v>529</v>
      </c>
      <c r="CW105" s="47" t="s">
        <v>921</v>
      </c>
      <c r="CX105" s="47" t="s">
        <v>922</v>
      </c>
      <c r="CY105" s="47" t="s">
        <v>373</v>
      </c>
      <c r="CZ105" s="47" t="s">
        <v>923</v>
      </c>
      <c r="DA105" s="47" t="s">
        <v>709</v>
      </c>
      <c r="DG105" s="47" t="s">
        <v>401</v>
      </c>
      <c r="DH105" s="47" t="s">
        <v>1722</v>
      </c>
      <c r="DJ105" s="47" t="s">
        <v>924</v>
      </c>
      <c r="DK105" s="47" t="s">
        <v>521</v>
      </c>
      <c r="DL105" s="47" t="s">
        <v>718</v>
      </c>
      <c r="DM105" s="47" t="s">
        <v>1595</v>
      </c>
    </row>
    <row r="106" spans="1:119">
      <c r="A106" s="47" t="s">
        <v>990</v>
      </c>
      <c r="B106" s="47" t="s">
        <v>415</v>
      </c>
      <c r="C106" s="47" t="s">
        <v>416</v>
      </c>
      <c r="D106" s="47" t="s">
        <v>991</v>
      </c>
      <c r="E106" s="47" t="s">
        <v>992</v>
      </c>
      <c r="F106" s="47" t="s">
        <v>365</v>
      </c>
      <c r="G106" s="47" t="s">
        <v>993</v>
      </c>
      <c r="H106" s="47" t="s">
        <v>994</v>
      </c>
      <c r="I106" s="47" t="s">
        <v>995</v>
      </c>
      <c r="J106" s="47" t="s">
        <v>657</v>
      </c>
      <c r="K106" s="47" t="s">
        <v>996</v>
      </c>
      <c r="L106" s="47" t="s">
        <v>953</v>
      </c>
      <c r="M106" s="47" t="s">
        <v>627</v>
      </c>
      <c r="N106" s="47" t="s">
        <v>997</v>
      </c>
      <c r="O106" s="47" t="s">
        <v>997</v>
      </c>
      <c r="P106" s="47" t="s">
        <v>645</v>
      </c>
      <c r="Q106" s="47" t="s">
        <v>998</v>
      </c>
      <c r="R106" s="47" t="s">
        <v>998</v>
      </c>
      <c r="S106" s="47" t="s">
        <v>998</v>
      </c>
      <c r="T106" s="47" t="s">
        <v>445</v>
      </c>
      <c r="U106" s="47" t="s">
        <v>999</v>
      </c>
      <c r="V106" s="47" t="s">
        <v>365</v>
      </c>
      <c r="W106" s="47" t="s">
        <v>365</v>
      </c>
      <c r="X106" s="47" t="s">
        <v>365</v>
      </c>
      <c r="Y106" s="47" t="s">
        <v>650</v>
      </c>
      <c r="Z106" s="47" t="s">
        <v>365</v>
      </c>
      <c r="AA106" s="47" t="s">
        <v>365</v>
      </c>
      <c r="AB106" s="47" t="s">
        <v>365</v>
      </c>
      <c r="AC106" s="47" t="s">
        <v>365</v>
      </c>
      <c r="AD106" s="47" t="s">
        <v>365</v>
      </c>
      <c r="AE106" s="47" t="s">
        <v>494</v>
      </c>
      <c r="AF106" s="47" t="s">
        <v>494</v>
      </c>
      <c r="AG106" s="47" t="s">
        <v>1000</v>
      </c>
      <c r="AH106" s="47" t="s">
        <v>1001</v>
      </c>
      <c r="AI106" s="47" t="s">
        <v>1001</v>
      </c>
      <c r="AJ106" s="47"/>
      <c r="AK106" s="47"/>
      <c r="AL106" s="47" t="s">
        <v>1789</v>
      </c>
      <c r="AM106" s="47" t="s">
        <v>1002</v>
      </c>
      <c r="AN106" s="47" t="s">
        <v>387</v>
      </c>
      <c r="AO106" s="47" t="s">
        <v>1003</v>
      </c>
      <c r="AP106" s="47" t="s">
        <v>365</v>
      </c>
      <c r="BG106" s="416">
        <v>125</v>
      </c>
      <c r="CU106" s="47" t="s">
        <v>445</v>
      </c>
      <c r="CV106" s="47" t="s">
        <v>457</v>
      </c>
      <c r="CW106" s="47" t="s">
        <v>1004</v>
      </c>
      <c r="CX106" s="47" t="s">
        <v>451</v>
      </c>
      <c r="CY106" s="47" t="s">
        <v>365</v>
      </c>
      <c r="CZ106" s="47" t="s">
        <v>1005</v>
      </c>
      <c r="DA106" s="47" t="s">
        <v>365</v>
      </c>
      <c r="DC106" s="47" t="s">
        <v>1006</v>
      </c>
      <c r="DD106" s="47" t="s">
        <v>365</v>
      </c>
      <c r="DG106" s="47" t="s">
        <v>401</v>
      </c>
      <c r="DH106" s="47" t="s">
        <v>1722</v>
      </c>
      <c r="DJ106" s="47" t="s">
        <v>1007</v>
      </c>
      <c r="DK106" s="47" t="s">
        <v>1008</v>
      </c>
      <c r="DL106" s="47" t="s">
        <v>589</v>
      </c>
      <c r="DN106" s="47" t="s">
        <v>1596</v>
      </c>
      <c r="DO106" s="47" t="s">
        <v>1597</v>
      </c>
    </row>
    <row r="107" spans="1:119">
      <c r="A107" s="47" t="s">
        <v>1009</v>
      </c>
      <c r="B107" s="47" t="s">
        <v>415</v>
      </c>
      <c r="C107" s="47" t="s">
        <v>416</v>
      </c>
      <c r="D107" s="47" t="s">
        <v>991</v>
      </c>
      <c r="E107" s="47" t="s">
        <v>992</v>
      </c>
      <c r="F107" s="47" t="s">
        <v>365</v>
      </c>
      <c r="G107" s="47" t="s">
        <v>993</v>
      </c>
      <c r="H107" s="47" t="s">
        <v>994</v>
      </c>
      <c r="I107" s="47" t="s">
        <v>995</v>
      </c>
      <c r="J107" s="47" t="s">
        <v>657</v>
      </c>
      <c r="K107" s="47" t="s">
        <v>996</v>
      </c>
      <c r="L107" s="47" t="s">
        <v>953</v>
      </c>
      <c r="M107" s="47" t="s">
        <v>627</v>
      </c>
      <c r="N107" s="47" t="s">
        <v>997</v>
      </c>
      <c r="O107" s="47" t="s">
        <v>997</v>
      </c>
      <c r="P107" s="47" t="s">
        <v>645</v>
      </c>
      <c r="Q107" s="47" t="s">
        <v>998</v>
      </c>
      <c r="R107" s="47" t="s">
        <v>998</v>
      </c>
      <c r="S107" s="47" t="s">
        <v>998</v>
      </c>
      <c r="T107" s="47" t="s">
        <v>445</v>
      </c>
      <c r="U107" s="47" t="s">
        <v>999</v>
      </c>
      <c r="V107" s="47" t="s">
        <v>365</v>
      </c>
      <c r="W107" s="47" t="s">
        <v>365</v>
      </c>
      <c r="X107" s="47" t="s">
        <v>365</v>
      </c>
      <c r="Y107" s="47" t="s">
        <v>650</v>
      </c>
      <c r="Z107" s="47" t="s">
        <v>365</v>
      </c>
      <c r="AA107" s="47" t="s">
        <v>365</v>
      </c>
      <c r="AB107" s="47" t="s">
        <v>365</v>
      </c>
      <c r="AC107" s="47" t="s">
        <v>365</v>
      </c>
      <c r="AD107" s="47" t="s">
        <v>365</v>
      </c>
      <c r="AE107" s="47" t="s">
        <v>494</v>
      </c>
      <c r="AF107" s="47" t="s">
        <v>494</v>
      </c>
      <c r="AG107" s="47" t="s">
        <v>1000</v>
      </c>
      <c r="AH107" s="47" t="s">
        <v>1001</v>
      </c>
      <c r="AI107" s="47" t="s">
        <v>1001</v>
      </c>
      <c r="AJ107" s="47"/>
      <c r="AK107" s="47"/>
      <c r="AL107" s="47" t="s">
        <v>1010</v>
      </c>
      <c r="AM107" s="47" t="s">
        <v>1002</v>
      </c>
      <c r="AN107" s="47" t="s">
        <v>387</v>
      </c>
      <c r="AO107" s="47" t="s">
        <v>1003</v>
      </c>
      <c r="AP107" s="47" t="s">
        <v>365</v>
      </c>
      <c r="BG107" s="416">
        <v>125</v>
      </c>
      <c r="CU107" s="47" t="s">
        <v>378</v>
      </c>
      <c r="CV107" s="47" t="s">
        <v>417</v>
      </c>
      <c r="CW107" s="47" t="s">
        <v>1004</v>
      </c>
      <c r="CX107" s="47" t="s">
        <v>451</v>
      </c>
      <c r="CY107" s="47" t="s">
        <v>365</v>
      </c>
      <c r="CZ107" s="47" t="s">
        <v>1005</v>
      </c>
      <c r="DA107" s="47" t="s">
        <v>365</v>
      </c>
      <c r="DC107" s="47" t="s">
        <v>1006</v>
      </c>
      <c r="DD107" s="47" t="s">
        <v>365</v>
      </c>
      <c r="DG107" s="47" t="s">
        <v>401</v>
      </c>
      <c r="DH107" s="47" t="s">
        <v>1722</v>
      </c>
      <c r="DJ107" s="47" t="s">
        <v>1007</v>
      </c>
      <c r="DK107" s="47" t="s">
        <v>1008</v>
      </c>
      <c r="DL107" s="47" t="s">
        <v>589</v>
      </c>
      <c r="DN107" s="47" t="s">
        <v>1596</v>
      </c>
      <c r="DO107" s="47" t="s">
        <v>1597</v>
      </c>
    </row>
    <row r="108" spans="1:119">
      <c r="A108" s="47" t="s">
        <v>1011</v>
      </c>
      <c r="B108" s="47" t="s">
        <v>415</v>
      </c>
      <c r="C108" s="47" t="s">
        <v>416</v>
      </c>
      <c r="D108" s="47" t="s">
        <v>1012</v>
      </c>
      <c r="E108" s="47" t="s">
        <v>1013</v>
      </c>
      <c r="F108" s="47" t="s">
        <v>365</v>
      </c>
      <c r="G108" s="47" t="s">
        <v>1014</v>
      </c>
      <c r="H108" s="47" t="s">
        <v>606</v>
      </c>
      <c r="I108" s="47" t="s">
        <v>1015</v>
      </c>
      <c r="J108" s="47" t="s">
        <v>1016</v>
      </c>
      <c r="K108" s="47" t="s">
        <v>1017</v>
      </c>
      <c r="L108" s="47" t="s">
        <v>1004</v>
      </c>
      <c r="M108" s="47" t="s">
        <v>627</v>
      </c>
      <c r="N108" s="47" t="s">
        <v>997</v>
      </c>
      <c r="O108" s="47" t="s">
        <v>997</v>
      </c>
      <c r="P108" s="47" t="s">
        <v>575</v>
      </c>
      <c r="Q108" s="47" t="s">
        <v>1018</v>
      </c>
      <c r="R108" s="47" t="s">
        <v>1018</v>
      </c>
      <c r="S108" s="47" t="s">
        <v>1018</v>
      </c>
      <c r="T108" s="47" t="s">
        <v>542</v>
      </c>
      <c r="U108" s="47" t="s">
        <v>999</v>
      </c>
      <c r="V108" s="47" t="s">
        <v>365</v>
      </c>
      <c r="W108" s="47" t="s">
        <v>365</v>
      </c>
      <c r="X108" s="47" t="s">
        <v>365</v>
      </c>
      <c r="Y108" s="47" t="s">
        <v>1019</v>
      </c>
      <c r="Z108" s="47" t="s">
        <v>365</v>
      </c>
      <c r="AA108" s="47" t="s">
        <v>365</v>
      </c>
      <c r="AB108" s="47" t="s">
        <v>365</v>
      </c>
      <c r="AC108" s="47" t="s">
        <v>365</v>
      </c>
      <c r="AD108" s="47" t="s">
        <v>365</v>
      </c>
      <c r="AE108" s="47" t="s">
        <v>1020</v>
      </c>
      <c r="AF108" s="47" t="s">
        <v>1020</v>
      </c>
      <c r="AG108" s="47" t="s">
        <v>1021</v>
      </c>
      <c r="AH108" s="47" t="s">
        <v>1022</v>
      </c>
      <c r="AI108" s="47" t="s">
        <v>1022</v>
      </c>
      <c r="AJ108" s="47"/>
      <c r="AK108" s="47"/>
      <c r="AL108" s="47" t="s">
        <v>571</v>
      </c>
      <c r="AM108" s="47" t="s">
        <v>1002</v>
      </c>
      <c r="AN108" s="47" t="s">
        <v>387</v>
      </c>
      <c r="AO108" s="47" t="s">
        <v>1023</v>
      </c>
      <c r="AP108" s="47" t="s">
        <v>1024</v>
      </c>
      <c r="BG108" s="416">
        <v>240</v>
      </c>
      <c r="CU108" s="47" t="s">
        <v>445</v>
      </c>
      <c r="CV108" s="47" t="s">
        <v>1025</v>
      </c>
      <c r="CW108" s="47" t="s">
        <v>1026</v>
      </c>
      <c r="CX108" s="47" t="s">
        <v>430</v>
      </c>
      <c r="CY108" s="47" t="s">
        <v>365</v>
      </c>
      <c r="CZ108" s="47" t="s">
        <v>554</v>
      </c>
      <c r="DA108" s="47" t="s">
        <v>365</v>
      </c>
      <c r="DC108" s="47" t="s">
        <v>1027</v>
      </c>
      <c r="DD108" s="47" t="s">
        <v>365</v>
      </c>
      <c r="DG108" s="47" t="s">
        <v>401</v>
      </c>
      <c r="DH108" s="47" t="s">
        <v>1722</v>
      </c>
      <c r="DJ108" s="47" t="s">
        <v>1028</v>
      </c>
      <c r="DK108" s="47" t="s">
        <v>450</v>
      </c>
      <c r="DL108" s="47" t="s">
        <v>400</v>
      </c>
      <c r="DN108" s="47" t="s">
        <v>1596</v>
      </c>
      <c r="DO108" s="47" t="s">
        <v>1597</v>
      </c>
    </row>
    <row r="109" spans="1:119">
      <c r="A109" s="47" t="s">
        <v>1029</v>
      </c>
      <c r="B109" s="47" t="s">
        <v>415</v>
      </c>
      <c r="C109" s="47" t="s">
        <v>416</v>
      </c>
      <c r="D109" s="47" t="s">
        <v>1012</v>
      </c>
      <c r="E109" s="47" t="s">
        <v>1013</v>
      </c>
      <c r="F109" s="47" t="s">
        <v>365</v>
      </c>
      <c r="G109" s="47" t="s">
        <v>1014</v>
      </c>
      <c r="H109" s="47" t="s">
        <v>606</v>
      </c>
      <c r="I109" s="47" t="s">
        <v>1015</v>
      </c>
      <c r="J109" s="47" t="s">
        <v>1016</v>
      </c>
      <c r="K109" s="47" t="s">
        <v>1017</v>
      </c>
      <c r="L109" s="47" t="s">
        <v>1004</v>
      </c>
      <c r="M109" s="47" t="s">
        <v>627</v>
      </c>
      <c r="N109" s="47" t="s">
        <v>997</v>
      </c>
      <c r="O109" s="47" t="s">
        <v>997</v>
      </c>
      <c r="P109" s="47" t="s">
        <v>575</v>
      </c>
      <c r="Q109" s="47" t="s">
        <v>1018</v>
      </c>
      <c r="R109" s="47" t="s">
        <v>1018</v>
      </c>
      <c r="S109" s="47" t="s">
        <v>1018</v>
      </c>
      <c r="T109" s="47" t="s">
        <v>542</v>
      </c>
      <c r="U109" s="47" t="s">
        <v>999</v>
      </c>
      <c r="V109" s="47" t="s">
        <v>365</v>
      </c>
      <c r="W109" s="47" t="s">
        <v>365</v>
      </c>
      <c r="X109" s="47" t="s">
        <v>365</v>
      </c>
      <c r="Y109" s="47" t="s">
        <v>1019</v>
      </c>
      <c r="Z109" s="47" t="s">
        <v>365</v>
      </c>
      <c r="AA109" s="47" t="s">
        <v>365</v>
      </c>
      <c r="AB109" s="47" t="s">
        <v>365</v>
      </c>
      <c r="AC109" s="47" t="s">
        <v>365</v>
      </c>
      <c r="AD109" s="47" t="s">
        <v>365</v>
      </c>
      <c r="AE109" s="47" t="s">
        <v>1020</v>
      </c>
      <c r="AF109" s="47" t="s">
        <v>1020</v>
      </c>
      <c r="AG109" s="47" t="s">
        <v>1021</v>
      </c>
      <c r="AH109" s="47" t="s">
        <v>1022</v>
      </c>
      <c r="AI109" s="47" t="s">
        <v>1022</v>
      </c>
      <c r="AJ109" s="47"/>
      <c r="AK109" s="47"/>
      <c r="AL109" s="47" t="s">
        <v>576</v>
      </c>
      <c r="AM109" s="47" t="s">
        <v>1002</v>
      </c>
      <c r="AN109" s="47" t="s">
        <v>387</v>
      </c>
      <c r="AO109" s="47" t="s">
        <v>1023</v>
      </c>
      <c r="AP109" s="47" t="s">
        <v>1024</v>
      </c>
      <c r="BG109" s="416">
        <v>240</v>
      </c>
      <c r="CU109" s="47" t="s">
        <v>378</v>
      </c>
      <c r="CV109" s="47" t="s">
        <v>1030</v>
      </c>
      <c r="CW109" s="47" t="s">
        <v>1026</v>
      </c>
      <c r="CX109" s="47" t="s">
        <v>430</v>
      </c>
      <c r="CY109" s="47" t="s">
        <v>365</v>
      </c>
      <c r="CZ109" s="47" t="s">
        <v>554</v>
      </c>
      <c r="DA109" s="47" t="s">
        <v>365</v>
      </c>
      <c r="DC109" s="47" t="s">
        <v>1027</v>
      </c>
      <c r="DD109" s="47" t="s">
        <v>365</v>
      </c>
      <c r="DG109" s="47" t="s">
        <v>401</v>
      </c>
      <c r="DH109" s="47" t="s">
        <v>1722</v>
      </c>
      <c r="DJ109" s="47" t="s">
        <v>1028</v>
      </c>
      <c r="DK109" s="47" t="s">
        <v>450</v>
      </c>
      <c r="DL109" s="47" t="s">
        <v>400</v>
      </c>
      <c r="DN109" s="47" t="s">
        <v>1596</v>
      </c>
      <c r="DO109" s="47" t="s">
        <v>1597</v>
      </c>
    </row>
    <row r="110" spans="1:119">
      <c r="A110" s="47" t="s">
        <v>1031</v>
      </c>
      <c r="B110" s="47" t="s">
        <v>415</v>
      </c>
      <c r="C110" s="47" t="s">
        <v>416</v>
      </c>
      <c r="D110" s="47" t="s">
        <v>1012</v>
      </c>
      <c r="E110" s="47" t="s">
        <v>1013</v>
      </c>
      <c r="F110" s="47" t="s">
        <v>365</v>
      </c>
      <c r="G110" s="47" t="s">
        <v>1014</v>
      </c>
      <c r="H110" s="47" t="s">
        <v>606</v>
      </c>
      <c r="I110" s="47" t="s">
        <v>1015</v>
      </c>
      <c r="J110" s="47" t="s">
        <v>1016</v>
      </c>
      <c r="K110" s="47" t="s">
        <v>1017</v>
      </c>
      <c r="L110" s="47" t="s">
        <v>1004</v>
      </c>
      <c r="M110" s="47" t="s">
        <v>627</v>
      </c>
      <c r="N110" s="47" t="s">
        <v>997</v>
      </c>
      <c r="O110" s="47" t="s">
        <v>997</v>
      </c>
      <c r="P110" s="47" t="s">
        <v>575</v>
      </c>
      <c r="Q110" s="47" t="s">
        <v>1018</v>
      </c>
      <c r="R110" s="47" t="s">
        <v>1018</v>
      </c>
      <c r="S110" s="47" t="s">
        <v>1018</v>
      </c>
      <c r="T110" s="47" t="s">
        <v>542</v>
      </c>
      <c r="U110" s="47" t="s">
        <v>999</v>
      </c>
      <c r="V110" s="47" t="s">
        <v>365</v>
      </c>
      <c r="W110" s="47" t="s">
        <v>365</v>
      </c>
      <c r="X110" s="47" t="s">
        <v>365</v>
      </c>
      <c r="Y110" s="47" t="s">
        <v>1019</v>
      </c>
      <c r="Z110" s="47" t="s">
        <v>365</v>
      </c>
      <c r="AA110" s="47" t="s">
        <v>365</v>
      </c>
      <c r="AB110" s="47" t="s">
        <v>365</v>
      </c>
      <c r="AC110" s="47" t="s">
        <v>365</v>
      </c>
      <c r="AD110" s="47" t="s">
        <v>365</v>
      </c>
      <c r="AE110" s="47" t="s">
        <v>1020</v>
      </c>
      <c r="AF110" s="47" t="s">
        <v>1020</v>
      </c>
      <c r="AG110" s="47" t="s">
        <v>1021</v>
      </c>
      <c r="AH110" s="47" t="s">
        <v>1022</v>
      </c>
      <c r="AI110" s="47" t="s">
        <v>1022</v>
      </c>
      <c r="AJ110" s="47"/>
      <c r="AK110" s="47"/>
      <c r="AL110" s="47" t="s">
        <v>1032</v>
      </c>
      <c r="AM110" s="47" t="s">
        <v>1002</v>
      </c>
      <c r="AN110" s="47" t="s">
        <v>387</v>
      </c>
      <c r="AO110" s="47" t="s">
        <v>1023</v>
      </c>
      <c r="AP110" s="47" t="s">
        <v>1024</v>
      </c>
      <c r="BG110" s="416">
        <v>240</v>
      </c>
      <c r="CU110" s="47" t="s">
        <v>843</v>
      </c>
      <c r="CV110" s="47" t="s">
        <v>1033</v>
      </c>
      <c r="CW110" s="47" t="s">
        <v>1026</v>
      </c>
      <c r="CX110" s="47" t="s">
        <v>430</v>
      </c>
      <c r="CY110" s="47" t="s">
        <v>365</v>
      </c>
      <c r="CZ110" s="47" t="s">
        <v>554</v>
      </c>
      <c r="DA110" s="47" t="s">
        <v>365</v>
      </c>
      <c r="DC110" s="47" t="s">
        <v>1027</v>
      </c>
      <c r="DD110" s="47" t="s">
        <v>365</v>
      </c>
      <c r="DG110" s="47" t="s">
        <v>401</v>
      </c>
      <c r="DH110" s="47" t="s">
        <v>1722</v>
      </c>
      <c r="DJ110" s="47" t="s">
        <v>1028</v>
      </c>
      <c r="DK110" s="47" t="s">
        <v>450</v>
      </c>
      <c r="DL110" s="47" t="s">
        <v>400</v>
      </c>
      <c r="DN110" s="47" t="s">
        <v>1596</v>
      </c>
      <c r="DO110" s="47" t="s">
        <v>1597</v>
      </c>
    </row>
    <row r="111" spans="1:119">
      <c r="A111" s="47" t="s">
        <v>1034</v>
      </c>
      <c r="B111" s="47" t="s">
        <v>1035</v>
      </c>
      <c r="C111" s="47" t="s">
        <v>416</v>
      </c>
      <c r="D111" s="47" t="s">
        <v>1036</v>
      </c>
      <c r="E111" s="47" t="s">
        <v>1037</v>
      </c>
      <c r="F111" s="47" t="s">
        <v>365</v>
      </c>
      <c r="G111" s="47" t="s">
        <v>458</v>
      </c>
      <c r="H111" s="47" t="s">
        <v>1038</v>
      </c>
      <c r="I111" s="47" t="s">
        <v>1039</v>
      </c>
      <c r="J111" s="47" t="s">
        <v>1040</v>
      </c>
      <c r="K111" s="47" t="s">
        <v>1041</v>
      </c>
      <c r="L111" s="47" t="s">
        <v>1042</v>
      </c>
      <c r="M111" s="47" t="s">
        <v>1038</v>
      </c>
      <c r="N111" s="47" t="s">
        <v>997</v>
      </c>
      <c r="O111" s="47" t="s">
        <v>997</v>
      </c>
      <c r="P111" s="47" t="s">
        <v>568</v>
      </c>
      <c r="Q111" s="47" t="s">
        <v>1043</v>
      </c>
      <c r="R111" s="47" t="s">
        <v>1043</v>
      </c>
      <c r="S111" s="47" t="s">
        <v>1043</v>
      </c>
      <c r="T111" s="47" t="s">
        <v>391</v>
      </c>
      <c r="U111" s="47" t="s">
        <v>1044</v>
      </c>
      <c r="V111" s="47" t="s">
        <v>365</v>
      </c>
      <c r="W111" s="47" t="s">
        <v>365</v>
      </c>
      <c r="X111" s="47" t="s">
        <v>365</v>
      </c>
      <c r="Y111" s="47" t="s">
        <v>1045</v>
      </c>
      <c r="Z111" s="47" t="s">
        <v>365</v>
      </c>
      <c r="AA111" s="47" t="s">
        <v>365</v>
      </c>
      <c r="AB111" s="47" t="s">
        <v>365</v>
      </c>
      <c r="AC111" s="47" t="s">
        <v>365</v>
      </c>
      <c r="AD111" s="47" t="s">
        <v>365</v>
      </c>
      <c r="AE111" s="47" t="s">
        <v>1046</v>
      </c>
      <c r="AF111" s="47" t="s">
        <v>1047</v>
      </c>
      <c r="AG111" s="47" t="s">
        <v>1048</v>
      </c>
      <c r="AH111" s="47" t="s">
        <v>1048</v>
      </c>
      <c r="AI111" s="47" t="s">
        <v>1049</v>
      </c>
      <c r="AJ111" s="47"/>
      <c r="AK111" s="47"/>
      <c r="AL111" s="47" t="s">
        <v>1050</v>
      </c>
      <c r="AM111" s="47" t="s">
        <v>1051</v>
      </c>
      <c r="AN111" s="47" t="s">
        <v>387</v>
      </c>
      <c r="AO111" s="47" t="s">
        <v>1052</v>
      </c>
      <c r="AP111" s="47" t="s">
        <v>365</v>
      </c>
      <c r="BG111" s="47" t="s">
        <v>1053</v>
      </c>
      <c r="CU111" s="47" t="s">
        <v>1054</v>
      </c>
      <c r="CV111" s="47" t="s">
        <v>365</v>
      </c>
      <c r="CW111" s="47" t="s">
        <v>1055</v>
      </c>
      <c r="CX111" s="47" t="s">
        <v>365</v>
      </c>
      <c r="CY111" s="47" t="s">
        <v>365</v>
      </c>
      <c r="CZ111" s="47" t="s">
        <v>1056</v>
      </c>
      <c r="DA111" s="47" t="s">
        <v>365</v>
      </c>
      <c r="DC111" s="47" t="s">
        <v>1057</v>
      </c>
      <c r="DD111" s="47" t="s">
        <v>365</v>
      </c>
      <c r="DG111" s="47" t="s">
        <v>401</v>
      </c>
      <c r="DH111" s="47" t="s">
        <v>1722</v>
      </c>
      <c r="DJ111" s="47" t="s">
        <v>1058</v>
      </c>
      <c r="DK111" s="47" t="s">
        <v>1059</v>
      </c>
      <c r="DL111" s="47" t="s">
        <v>1060</v>
      </c>
      <c r="DN111" s="47" t="s">
        <v>380</v>
      </c>
      <c r="DO111" s="47" t="s">
        <v>1598</v>
      </c>
    </row>
    <row r="112" spans="1:119">
      <c r="A112" s="47" t="s">
        <v>1061</v>
      </c>
      <c r="B112" s="47" t="s">
        <v>1035</v>
      </c>
      <c r="C112" s="47" t="s">
        <v>416</v>
      </c>
      <c r="D112" s="47" t="s">
        <v>1036</v>
      </c>
      <c r="E112" s="47" t="s">
        <v>1037</v>
      </c>
      <c r="F112" s="47" t="s">
        <v>365</v>
      </c>
      <c r="G112" s="47" t="s">
        <v>458</v>
      </c>
      <c r="H112" s="47" t="s">
        <v>1038</v>
      </c>
      <c r="I112" s="47" t="s">
        <v>1039</v>
      </c>
      <c r="J112" s="47" t="s">
        <v>1040</v>
      </c>
      <c r="K112" s="47" t="s">
        <v>1041</v>
      </c>
      <c r="L112" s="47" t="s">
        <v>1042</v>
      </c>
      <c r="M112" s="47" t="s">
        <v>1062</v>
      </c>
      <c r="N112" s="47" t="s">
        <v>997</v>
      </c>
      <c r="O112" s="47" t="s">
        <v>997</v>
      </c>
      <c r="P112" s="47" t="s">
        <v>568</v>
      </c>
      <c r="Q112" s="47" t="s">
        <v>1043</v>
      </c>
      <c r="R112" s="47" t="s">
        <v>1043</v>
      </c>
      <c r="S112" s="47" t="s">
        <v>1043</v>
      </c>
      <c r="T112" s="47" t="s">
        <v>391</v>
      </c>
      <c r="U112" s="47" t="s">
        <v>1044</v>
      </c>
      <c r="V112" s="47" t="s">
        <v>365</v>
      </c>
      <c r="W112" s="47" t="s">
        <v>365</v>
      </c>
      <c r="X112" s="47" t="s">
        <v>365</v>
      </c>
      <c r="Y112" s="47" t="s">
        <v>1045</v>
      </c>
      <c r="Z112" s="47" t="s">
        <v>365</v>
      </c>
      <c r="AA112" s="47" t="s">
        <v>365</v>
      </c>
      <c r="AB112" s="47" t="s">
        <v>365</v>
      </c>
      <c r="AC112" s="47" t="s">
        <v>365</v>
      </c>
      <c r="AD112" s="47" t="s">
        <v>365</v>
      </c>
      <c r="AE112" s="47" t="s">
        <v>1046</v>
      </c>
      <c r="AF112" s="47" t="s">
        <v>1047</v>
      </c>
      <c r="AG112" s="47" t="s">
        <v>1048</v>
      </c>
      <c r="AH112" s="47" t="s">
        <v>1048</v>
      </c>
      <c r="AI112" s="47" t="s">
        <v>1049</v>
      </c>
      <c r="AJ112" s="47"/>
      <c r="AK112" s="47"/>
      <c r="AL112" s="47" t="s">
        <v>1063</v>
      </c>
      <c r="AM112" s="47" t="s">
        <v>1051</v>
      </c>
      <c r="AN112" s="47" t="s">
        <v>387</v>
      </c>
      <c r="AO112" s="47" t="s">
        <v>1052</v>
      </c>
      <c r="AP112" s="47" t="s">
        <v>365</v>
      </c>
      <c r="BG112" s="47" t="s">
        <v>1053</v>
      </c>
      <c r="CU112" s="47" t="s">
        <v>1064</v>
      </c>
      <c r="CV112" s="47" t="s">
        <v>365</v>
      </c>
      <c r="CW112" s="47" t="s">
        <v>1055</v>
      </c>
      <c r="CX112" s="47" t="s">
        <v>365</v>
      </c>
      <c r="CY112" s="47" t="s">
        <v>365</v>
      </c>
      <c r="CZ112" s="47" t="s">
        <v>1056</v>
      </c>
      <c r="DA112" s="47" t="s">
        <v>365</v>
      </c>
      <c r="DC112" s="47" t="s">
        <v>1057</v>
      </c>
      <c r="DD112" s="47" t="s">
        <v>365</v>
      </c>
      <c r="DG112" s="47" t="s">
        <v>401</v>
      </c>
      <c r="DH112" s="47" t="s">
        <v>1722</v>
      </c>
      <c r="DJ112" s="47" t="s">
        <v>1058</v>
      </c>
      <c r="DK112" s="47" t="s">
        <v>1059</v>
      </c>
      <c r="DL112" s="47" t="s">
        <v>1060</v>
      </c>
      <c r="DN112" s="47" t="s">
        <v>380</v>
      </c>
      <c r="DO112" s="47" t="s">
        <v>1598</v>
      </c>
    </row>
    <row r="113" spans="1:119">
      <c r="A113" s="47" t="s">
        <v>1065</v>
      </c>
      <c r="B113" s="47" t="s">
        <v>1035</v>
      </c>
      <c r="C113" s="47" t="s">
        <v>416</v>
      </c>
      <c r="D113" s="47" t="s">
        <v>1036</v>
      </c>
      <c r="E113" s="47" t="s">
        <v>1037</v>
      </c>
      <c r="F113" s="47" t="s">
        <v>365</v>
      </c>
      <c r="G113" s="47" t="s">
        <v>458</v>
      </c>
      <c r="H113" s="47" t="s">
        <v>1038</v>
      </c>
      <c r="I113" s="47" t="s">
        <v>1039</v>
      </c>
      <c r="J113" s="47" t="s">
        <v>1040</v>
      </c>
      <c r="K113" s="47" t="s">
        <v>1041</v>
      </c>
      <c r="L113" s="47" t="s">
        <v>1042</v>
      </c>
      <c r="M113" s="47" t="s">
        <v>1066</v>
      </c>
      <c r="N113" s="47" t="s">
        <v>997</v>
      </c>
      <c r="O113" s="47" t="s">
        <v>997</v>
      </c>
      <c r="P113" s="47" t="s">
        <v>568</v>
      </c>
      <c r="Q113" s="47" t="s">
        <v>1043</v>
      </c>
      <c r="R113" s="47" t="s">
        <v>1043</v>
      </c>
      <c r="S113" s="47" t="s">
        <v>1043</v>
      </c>
      <c r="T113" s="47" t="s">
        <v>391</v>
      </c>
      <c r="U113" s="47" t="s">
        <v>1044</v>
      </c>
      <c r="V113" s="47" t="s">
        <v>365</v>
      </c>
      <c r="W113" s="47" t="s">
        <v>365</v>
      </c>
      <c r="X113" s="47" t="s">
        <v>365</v>
      </c>
      <c r="Y113" s="47" t="s">
        <v>1045</v>
      </c>
      <c r="Z113" s="47" t="s">
        <v>365</v>
      </c>
      <c r="AA113" s="47" t="s">
        <v>365</v>
      </c>
      <c r="AB113" s="47" t="s">
        <v>365</v>
      </c>
      <c r="AC113" s="47" t="s">
        <v>365</v>
      </c>
      <c r="AD113" s="47" t="s">
        <v>365</v>
      </c>
      <c r="AE113" s="47" t="s">
        <v>1046</v>
      </c>
      <c r="AF113" s="47" t="s">
        <v>1047</v>
      </c>
      <c r="AG113" s="47" t="s">
        <v>1048</v>
      </c>
      <c r="AH113" s="47" t="s">
        <v>1048</v>
      </c>
      <c r="AI113" s="47" t="s">
        <v>1049</v>
      </c>
      <c r="AJ113" s="47"/>
      <c r="AK113" s="47"/>
      <c r="AL113" s="47" t="s">
        <v>1067</v>
      </c>
      <c r="AM113" s="47" t="s">
        <v>1051</v>
      </c>
      <c r="AN113" s="47" t="s">
        <v>387</v>
      </c>
      <c r="AO113" s="47" t="s">
        <v>1052</v>
      </c>
      <c r="AP113" s="47" t="s">
        <v>365</v>
      </c>
      <c r="BG113" s="47" t="s">
        <v>1053</v>
      </c>
      <c r="CU113" s="47" t="s">
        <v>1068</v>
      </c>
      <c r="CV113" s="47" t="s">
        <v>365</v>
      </c>
      <c r="CW113" s="47" t="s">
        <v>1055</v>
      </c>
      <c r="CX113" s="47" t="s">
        <v>365</v>
      </c>
      <c r="CY113" s="47" t="s">
        <v>365</v>
      </c>
      <c r="CZ113" s="47" t="s">
        <v>1056</v>
      </c>
      <c r="DA113" s="47" t="s">
        <v>365</v>
      </c>
      <c r="DC113" s="47" t="s">
        <v>1057</v>
      </c>
      <c r="DD113" s="47" t="s">
        <v>365</v>
      </c>
      <c r="DG113" s="47" t="s">
        <v>401</v>
      </c>
      <c r="DH113" s="47" t="s">
        <v>1722</v>
      </c>
      <c r="DJ113" s="47" t="s">
        <v>1058</v>
      </c>
      <c r="DK113" s="47" t="s">
        <v>1059</v>
      </c>
      <c r="DL113" s="47" t="s">
        <v>1060</v>
      </c>
      <c r="DN113" s="47" t="s">
        <v>380</v>
      </c>
      <c r="DO113" s="47" t="s">
        <v>1598</v>
      </c>
    </row>
    <row r="114" spans="1:119">
      <c r="A114" s="47" t="s">
        <v>1069</v>
      </c>
      <c r="B114" s="47" t="s">
        <v>1035</v>
      </c>
      <c r="C114" s="47" t="s">
        <v>416</v>
      </c>
      <c r="D114" s="47" t="s">
        <v>1036</v>
      </c>
      <c r="E114" s="47" t="s">
        <v>1037</v>
      </c>
      <c r="F114" s="47" t="s">
        <v>365</v>
      </c>
      <c r="G114" s="47" t="s">
        <v>458</v>
      </c>
      <c r="H114" s="47" t="s">
        <v>1038</v>
      </c>
      <c r="I114" s="47" t="s">
        <v>1039</v>
      </c>
      <c r="J114" s="47" t="s">
        <v>1040</v>
      </c>
      <c r="K114" s="47" t="s">
        <v>1041</v>
      </c>
      <c r="L114" s="47" t="s">
        <v>1042</v>
      </c>
      <c r="M114" s="47" t="s">
        <v>1070</v>
      </c>
      <c r="N114" s="47" t="s">
        <v>997</v>
      </c>
      <c r="O114" s="47" t="s">
        <v>997</v>
      </c>
      <c r="P114" s="47" t="s">
        <v>568</v>
      </c>
      <c r="Q114" s="47" t="s">
        <v>1043</v>
      </c>
      <c r="R114" s="47" t="s">
        <v>1043</v>
      </c>
      <c r="S114" s="47" t="s">
        <v>1043</v>
      </c>
      <c r="T114" s="47" t="s">
        <v>391</v>
      </c>
      <c r="U114" s="47" t="s">
        <v>1044</v>
      </c>
      <c r="V114" s="47" t="s">
        <v>365</v>
      </c>
      <c r="W114" s="47" t="s">
        <v>365</v>
      </c>
      <c r="X114" s="47" t="s">
        <v>365</v>
      </c>
      <c r="Y114" s="47" t="s">
        <v>1045</v>
      </c>
      <c r="Z114" s="47" t="s">
        <v>365</v>
      </c>
      <c r="AA114" s="47" t="s">
        <v>365</v>
      </c>
      <c r="AB114" s="47" t="s">
        <v>365</v>
      </c>
      <c r="AC114" s="47" t="s">
        <v>365</v>
      </c>
      <c r="AD114" s="47" t="s">
        <v>365</v>
      </c>
      <c r="AE114" s="47" t="s">
        <v>1046</v>
      </c>
      <c r="AF114" s="47" t="s">
        <v>1047</v>
      </c>
      <c r="AG114" s="47" t="s">
        <v>1048</v>
      </c>
      <c r="AH114" s="47" t="s">
        <v>1048</v>
      </c>
      <c r="AI114" s="47" t="s">
        <v>1049</v>
      </c>
      <c r="AJ114" s="47"/>
      <c r="AK114" s="47"/>
      <c r="AL114" s="47" t="s">
        <v>1071</v>
      </c>
      <c r="AM114" s="47" t="s">
        <v>1051</v>
      </c>
      <c r="AN114" s="47" t="s">
        <v>387</v>
      </c>
      <c r="AO114" s="47" t="s">
        <v>1052</v>
      </c>
      <c r="AP114" s="47" t="s">
        <v>365</v>
      </c>
      <c r="BG114" s="47" t="s">
        <v>1053</v>
      </c>
      <c r="CU114" s="47" t="s">
        <v>1599</v>
      </c>
      <c r="CV114" s="47" t="s">
        <v>365</v>
      </c>
      <c r="CW114" s="47" t="s">
        <v>1055</v>
      </c>
      <c r="CX114" s="47" t="s">
        <v>365</v>
      </c>
      <c r="CY114" s="47" t="s">
        <v>365</v>
      </c>
      <c r="CZ114" s="47" t="s">
        <v>1056</v>
      </c>
      <c r="DA114" s="47" t="s">
        <v>365</v>
      </c>
      <c r="DC114" s="47" t="s">
        <v>1057</v>
      </c>
      <c r="DD114" s="47" t="s">
        <v>365</v>
      </c>
      <c r="DG114" s="47" t="s">
        <v>401</v>
      </c>
      <c r="DH114" s="47" t="s">
        <v>1722</v>
      </c>
      <c r="DJ114" s="47" t="s">
        <v>1058</v>
      </c>
      <c r="DK114" s="47" t="s">
        <v>1059</v>
      </c>
      <c r="DL114" s="47" t="s">
        <v>1060</v>
      </c>
      <c r="DN114" s="47" t="s">
        <v>380</v>
      </c>
      <c r="DO114" s="47" t="s">
        <v>1598</v>
      </c>
    </row>
    <row r="115" spans="1:119">
      <c r="A115" s="47" t="s">
        <v>1072</v>
      </c>
      <c r="B115" s="47" t="s">
        <v>1035</v>
      </c>
      <c r="C115" s="47" t="s">
        <v>416</v>
      </c>
      <c r="D115" s="47" t="s">
        <v>1036</v>
      </c>
      <c r="E115" s="47" t="s">
        <v>1037</v>
      </c>
      <c r="F115" s="47" t="s">
        <v>365</v>
      </c>
      <c r="G115" s="47" t="s">
        <v>458</v>
      </c>
      <c r="H115" s="47" t="s">
        <v>1038</v>
      </c>
      <c r="I115" s="47" t="s">
        <v>1039</v>
      </c>
      <c r="J115" s="47" t="s">
        <v>1040</v>
      </c>
      <c r="K115" s="47" t="s">
        <v>1041</v>
      </c>
      <c r="L115" s="47" t="s">
        <v>1042</v>
      </c>
      <c r="M115" s="47" t="s">
        <v>1070</v>
      </c>
      <c r="N115" s="47" t="s">
        <v>997</v>
      </c>
      <c r="O115" s="47" t="s">
        <v>997</v>
      </c>
      <c r="P115" s="47" t="s">
        <v>568</v>
      </c>
      <c r="Q115" s="47" t="s">
        <v>1043</v>
      </c>
      <c r="R115" s="47" t="s">
        <v>1043</v>
      </c>
      <c r="S115" s="47" t="s">
        <v>1043</v>
      </c>
      <c r="T115" s="47" t="s">
        <v>391</v>
      </c>
      <c r="U115" s="47" t="s">
        <v>1044</v>
      </c>
      <c r="V115" s="47" t="s">
        <v>365</v>
      </c>
      <c r="W115" s="47" t="s">
        <v>365</v>
      </c>
      <c r="X115" s="47" t="s">
        <v>365</v>
      </c>
      <c r="Y115" s="47" t="s">
        <v>1045</v>
      </c>
      <c r="Z115" s="47" t="s">
        <v>365</v>
      </c>
      <c r="AA115" s="47" t="s">
        <v>365</v>
      </c>
      <c r="AB115" s="47" t="s">
        <v>365</v>
      </c>
      <c r="AC115" s="47" t="s">
        <v>365</v>
      </c>
      <c r="AD115" s="47" t="s">
        <v>365</v>
      </c>
      <c r="AE115" s="47" t="s">
        <v>1046</v>
      </c>
      <c r="AF115" s="47" t="s">
        <v>1047</v>
      </c>
      <c r="AG115" s="47" t="s">
        <v>1048</v>
      </c>
      <c r="AH115" s="47" t="s">
        <v>1048</v>
      </c>
      <c r="AI115" s="47" t="s">
        <v>1049</v>
      </c>
      <c r="AJ115" s="47"/>
      <c r="AK115" s="47"/>
      <c r="AL115" s="47" t="s">
        <v>1073</v>
      </c>
      <c r="AM115" s="47" t="s">
        <v>1051</v>
      </c>
      <c r="AN115" s="47" t="s">
        <v>387</v>
      </c>
      <c r="AO115" s="47" t="s">
        <v>1052</v>
      </c>
      <c r="AP115" s="47" t="s">
        <v>365</v>
      </c>
      <c r="BG115" s="47" t="s">
        <v>1053</v>
      </c>
      <c r="CU115" s="47" t="s">
        <v>996</v>
      </c>
      <c r="CV115" s="47" t="s">
        <v>365</v>
      </c>
      <c r="CW115" s="47" t="s">
        <v>1055</v>
      </c>
      <c r="CX115" s="47" t="s">
        <v>365</v>
      </c>
      <c r="CY115" s="47" t="s">
        <v>365</v>
      </c>
      <c r="CZ115" s="47" t="s">
        <v>1056</v>
      </c>
      <c r="DA115" s="47" t="s">
        <v>365</v>
      </c>
      <c r="DC115" s="47" t="s">
        <v>1057</v>
      </c>
      <c r="DD115" s="47" t="s">
        <v>365</v>
      </c>
      <c r="DG115" s="47" t="s">
        <v>401</v>
      </c>
      <c r="DH115" s="47" t="s">
        <v>1722</v>
      </c>
      <c r="DJ115" s="47" t="s">
        <v>1058</v>
      </c>
      <c r="DK115" s="47" t="s">
        <v>1059</v>
      </c>
      <c r="DL115" s="47" t="s">
        <v>1060</v>
      </c>
      <c r="DN115" s="47" t="s">
        <v>380</v>
      </c>
      <c r="DO115" s="47" t="s">
        <v>1598</v>
      </c>
    </row>
    <row r="116" spans="1:119">
      <c r="A116" s="47" t="s">
        <v>1074</v>
      </c>
      <c r="B116" s="47" t="s">
        <v>415</v>
      </c>
      <c r="C116" s="47" t="s">
        <v>416</v>
      </c>
      <c r="D116" s="47" t="s">
        <v>1075</v>
      </c>
      <c r="E116" s="47" t="s">
        <v>1076</v>
      </c>
      <c r="F116" s="47" t="s">
        <v>365</v>
      </c>
      <c r="G116" s="47" t="s">
        <v>1077</v>
      </c>
      <c r="H116" s="47" t="s">
        <v>1078</v>
      </c>
      <c r="I116" s="47" t="s">
        <v>1079</v>
      </c>
      <c r="J116" s="47" t="s">
        <v>1080</v>
      </c>
      <c r="K116" s="47" t="s">
        <v>996</v>
      </c>
      <c r="L116" s="47" t="s">
        <v>953</v>
      </c>
      <c r="M116" s="47" t="s">
        <v>627</v>
      </c>
      <c r="N116" s="47" t="s">
        <v>997</v>
      </c>
      <c r="O116" s="47" t="s">
        <v>997</v>
      </c>
      <c r="P116" s="47" t="s">
        <v>374</v>
      </c>
      <c r="Q116" s="47" t="s">
        <v>1081</v>
      </c>
      <c r="R116" s="47" t="s">
        <v>1081</v>
      </c>
      <c r="S116" s="47" t="s">
        <v>1081</v>
      </c>
      <c r="T116" s="47" t="s">
        <v>1032</v>
      </c>
      <c r="U116" s="47" t="s">
        <v>1044</v>
      </c>
      <c r="V116" s="47" t="s">
        <v>365</v>
      </c>
      <c r="W116" s="47" t="s">
        <v>365</v>
      </c>
      <c r="X116" s="47" t="s">
        <v>365</v>
      </c>
      <c r="Y116" s="47" t="s">
        <v>1082</v>
      </c>
      <c r="Z116" s="47" t="s">
        <v>365</v>
      </c>
      <c r="AA116" s="47" t="s">
        <v>365</v>
      </c>
      <c r="AB116" s="47" t="s">
        <v>365</v>
      </c>
      <c r="AC116" s="47" t="s">
        <v>365</v>
      </c>
      <c r="AD116" s="47" t="s">
        <v>365</v>
      </c>
      <c r="AE116" s="47" t="s">
        <v>1083</v>
      </c>
      <c r="AF116" s="47" t="s">
        <v>1084</v>
      </c>
      <c r="AG116" s="47" t="s">
        <v>1085</v>
      </c>
      <c r="AH116" s="47" t="s">
        <v>1085</v>
      </c>
      <c r="AI116" s="47" t="s">
        <v>1086</v>
      </c>
      <c r="AJ116" s="47"/>
      <c r="AK116" s="47"/>
      <c r="AL116" s="47" t="s">
        <v>1087</v>
      </c>
      <c r="AM116" s="47" t="s">
        <v>1051</v>
      </c>
      <c r="AN116" s="47" t="s">
        <v>387</v>
      </c>
      <c r="AO116" s="47" t="s">
        <v>1088</v>
      </c>
      <c r="AP116" s="47" t="s">
        <v>365</v>
      </c>
      <c r="BG116" s="47" t="s">
        <v>1089</v>
      </c>
      <c r="CU116" s="47" t="s">
        <v>1090</v>
      </c>
      <c r="CV116" s="47" t="s">
        <v>767</v>
      </c>
      <c r="CW116" s="47" t="s">
        <v>1091</v>
      </c>
      <c r="CX116" s="47" t="s">
        <v>365</v>
      </c>
      <c r="CY116" s="47" t="s">
        <v>365</v>
      </c>
      <c r="CZ116" s="47" t="s">
        <v>1005</v>
      </c>
      <c r="DA116" s="47" t="s">
        <v>365</v>
      </c>
      <c r="DC116" s="47" t="s">
        <v>1092</v>
      </c>
      <c r="DD116" s="47" t="s">
        <v>365</v>
      </c>
      <c r="DG116" s="47" t="s">
        <v>401</v>
      </c>
      <c r="DH116" s="47" t="s">
        <v>1719</v>
      </c>
      <c r="DJ116" s="47" t="s">
        <v>1093</v>
      </c>
      <c r="DK116" s="47" t="s">
        <v>1094</v>
      </c>
      <c r="DL116" s="47" t="s">
        <v>1095</v>
      </c>
      <c r="DN116" s="47" t="s">
        <v>380</v>
      </c>
      <c r="DO116" s="47" t="s">
        <v>1598</v>
      </c>
    </row>
    <row r="117" spans="1:119">
      <c r="A117" s="47" t="s">
        <v>1096</v>
      </c>
      <c r="B117" s="47" t="s">
        <v>415</v>
      </c>
      <c r="C117" s="47" t="s">
        <v>416</v>
      </c>
      <c r="D117" s="47" t="s">
        <v>1075</v>
      </c>
      <c r="E117" s="47" t="s">
        <v>1076</v>
      </c>
      <c r="F117" s="47" t="s">
        <v>365</v>
      </c>
      <c r="G117" s="47" t="s">
        <v>1077</v>
      </c>
      <c r="H117" s="47" t="s">
        <v>1078</v>
      </c>
      <c r="I117" s="47" t="s">
        <v>1079</v>
      </c>
      <c r="J117" s="47" t="s">
        <v>1080</v>
      </c>
      <c r="K117" s="47" t="s">
        <v>996</v>
      </c>
      <c r="L117" s="47" t="s">
        <v>953</v>
      </c>
      <c r="M117" s="47" t="s">
        <v>627</v>
      </c>
      <c r="N117" s="47" t="s">
        <v>997</v>
      </c>
      <c r="O117" s="47" t="s">
        <v>997</v>
      </c>
      <c r="P117" s="47" t="s">
        <v>374</v>
      </c>
      <c r="Q117" s="47" t="s">
        <v>1097</v>
      </c>
      <c r="R117" s="47" t="s">
        <v>1097</v>
      </c>
      <c r="S117" s="47" t="s">
        <v>1097</v>
      </c>
      <c r="T117" s="47" t="s">
        <v>1032</v>
      </c>
      <c r="U117" s="47" t="s">
        <v>1044</v>
      </c>
      <c r="V117" s="47" t="s">
        <v>365</v>
      </c>
      <c r="W117" s="47" t="s">
        <v>365</v>
      </c>
      <c r="X117" s="47" t="s">
        <v>365</v>
      </c>
      <c r="Y117" s="47" t="s">
        <v>1082</v>
      </c>
      <c r="Z117" s="47" t="s">
        <v>365</v>
      </c>
      <c r="AA117" s="47" t="s">
        <v>365</v>
      </c>
      <c r="AB117" s="47" t="s">
        <v>365</v>
      </c>
      <c r="AC117" s="47" t="s">
        <v>365</v>
      </c>
      <c r="AD117" s="47" t="s">
        <v>365</v>
      </c>
      <c r="AE117" s="47" t="s">
        <v>1083</v>
      </c>
      <c r="AF117" s="47" t="s">
        <v>1084</v>
      </c>
      <c r="AG117" s="47" t="s">
        <v>1085</v>
      </c>
      <c r="AH117" s="47" t="s">
        <v>1085</v>
      </c>
      <c r="AI117" s="47" t="s">
        <v>1086</v>
      </c>
      <c r="AJ117" s="47"/>
      <c r="AK117" s="47"/>
      <c r="AL117" s="47" t="s">
        <v>1087</v>
      </c>
      <c r="AM117" s="47" t="s">
        <v>1051</v>
      </c>
      <c r="AN117" s="47" t="s">
        <v>387</v>
      </c>
      <c r="AO117" s="47" t="s">
        <v>1088</v>
      </c>
      <c r="AP117" s="47" t="s">
        <v>365</v>
      </c>
      <c r="BG117" s="47" t="s">
        <v>1089</v>
      </c>
      <c r="CU117" s="47" t="s">
        <v>1090</v>
      </c>
      <c r="CV117" s="47" t="s">
        <v>767</v>
      </c>
      <c r="CW117" s="47" t="s">
        <v>1091</v>
      </c>
      <c r="CX117" s="47" t="s">
        <v>390</v>
      </c>
      <c r="CY117" s="47" t="s">
        <v>365</v>
      </c>
      <c r="CZ117" s="47" t="s">
        <v>1005</v>
      </c>
      <c r="DA117" s="47" t="s">
        <v>365</v>
      </c>
      <c r="DC117" s="47" t="s">
        <v>1092</v>
      </c>
      <c r="DD117" s="47" t="s">
        <v>365</v>
      </c>
      <c r="DG117" s="47" t="s">
        <v>401</v>
      </c>
      <c r="DH117" s="47" t="s">
        <v>1722</v>
      </c>
      <c r="DJ117" s="47" t="s">
        <v>1093</v>
      </c>
      <c r="DK117" s="47" t="s">
        <v>1094</v>
      </c>
      <c r="DL117" s="47" t="s">
        <v>1095</v>
      </c>
      <c r="DN117" s="47" t="s">
        <v>380</v>
      </c>
      <c r="DO117" s="47" t="s">
        <v>1598</v>
      </c>
    </row>
    <row r="118" spans="1:119">
      <c r="A118" s="47" t="s">
        <v>1098</v>
      </c>
      <c r="B118" s="47" t="s">
        <v>415</v>
      </c>
      <c r="C118" s="47" t="s">
        <v>416</v>
      </c>
      <c r="D118" s="47" t="s">
        <v>1075</v>
      </c>
      <c r="E118" s="47" t="s">
        <v>1076</v>
      </c>
      <c r="F118" s="47" t="s">
        <v>365</v>
      </c>
      <c r="G118" s="47" t="s">
        <v>1077</v>
      </c>
      <c r="H118" s="47" t="s">
        <v>1078</v>
      </c>
      <c r="I118" s="47" t="s">
        <v>1079</v>
      </c>
      <c r="J118" s="47" t="s">
        <v>1080</v>
      </c>
      <c r="K118" s="47" t="s">
        <v>996</v>
      </c>
      <c r="L118" s="47" t="s">
        <v>953</v>
      </c>
      <c r="M118" s="47" t="s">
        <v>627</v>
      </c>
      <c r="N118" s="47" t="s">
        <v>997</v>
      </c>
      <c r="O118" s="47" t="s">
        <v>997</v>
      </c>
      <c r="P118" s="47" t="s">
        <v>374</v>
      </c>
      <c r="Q118" s="47" t="s">
        <v>1097</v>
      </c>
      <c r="R118" s="47" t="s">
        <v>1097</v>
      </c>
      <c r="S118" s="47" t="s">
        <v>1097</v>
      </c>
      <c r="T118" s="47" t="s">
        <v>1032</v>
      </c>
      <c r="U118" s="47" t="s">
        <v>1044</v>
      </c>
      <c r="V118" s="47" t="s">
        <v>365</v>
      </c>
      <c r="W118" s="47" t="s">
        <v>365</v>
      </c>
      <c r="X118" s="47" t="s">
        <v>365</v>
      </c>
      <c r="Y118" s="47" t="s">
        <v>1082</v>
      </c>
      <c r="Z118" s="47" t="s">
        <v>365</v>
      </c>
      <c r="AA118" s="47" t="s">
        <v>365</v>
      </c>
      <c r="AB118" s="47" t="s">
        <v>365</v>
      </c>
      <c r="AC118" s="47" t="s">
        <v>365</v>
      </c>
      <c r="AD118" s="47" t="s">
        <v>365</v>
      </c>
      <c r="AE118" s="47" t="s">
        <v>1083</v>
      </c>
      <c r="AF118" s="47" t="s">
        <v>1084</v>
      </c>
      <c r="AG118" s="47" t="s">
        <v>1085</v>
      </c>
      <c r="AH118" s="47" t="s">
        <v>1085</v>
      </c>
      <c r="AI118" s="47" t="s">
        <v>1086</v>
      </c>
      <c r="AJ118" s="47"/>
      <c r="AK118" s="47"/>
      <c r="AL118" s="47" t="s">
        <v>1099</v>
      </c>
      <c r="AM118" s="47" t="s">
        <v>1051</v>
      </c>
      <c r="AN118" s="47" t="s">
        <v>387</v>
      </c>
      <c r="AO118" s="47" t="s">
        <v>1088</v>
      </c>
      <c r="AP118" s="47" t="s">
        <v>365</v>
      </c>
      <c r="BG118" s="47" t="s">
        <v>1089</v>
      </c>
      <c r="CU118" s="47" t="s">
        <v>1064</v>
      </c>
      <c r="CV118" s="47" t="s">
        <v>767</v>
      </c>
      <c r="CW118" s="47" t="s">
        <v>1091</v>
      </c>
      <c r="CX118" s="47" t="s">
        <v>390</v>
      </c>
      <c r="CY118" s="47" t="s">
        <v>365</v>
      </c>
      <c r="CZ118" s="47" t="s">
        <v>1005</v>
      </c>
      <c r="DA118" s="47" t="s">
        <v>365</v>
      </c>
      <c r="DC118" s="47" t="s">
        <v>1092</v>
      </c>
      <c r="DD118" s="47" t="s">
        <v>365</v>
      </c>
      <c r="DG118" s="47" t="s">
        <v>401</v>
      </c>
      <c r="DH118" s="47" t="s">
        <v>1719</v>
      </c>
      <c r="DJ118" s="47" t="s">
        <v>1093</v>
      </c>
      <c r="DK118" s="47" t="s">
        <v>1094</v>
      </c>
      <c r="DL118" s="47" t="s">
        <v>1095</v>
      </c>
      <c r="DN118" s="47" t="s">
        <v>380</v>
      </c>
      <c r="DO118" s="47" t="s">
        <v>1598</v>
      </c>
    </row>
    <row r="119" spans="1:119">
      <c r="A119" s="47" t="s">
        <v>1100</v>
      </c>
      <c r="B119" s="47" t="s">
        <v>415</v>
      </c>
      <c r="C119" s="47" t="s">
        <v>416</v>
      </c>
      <c r="D119" s="47" t="s">
        <v>1075</v>
      </c>
      <c r="E119" s="47" t="s">
        <v>452</v>
      </c>
      <c r="F119" s="47" t="s">
        <v>365</v>
      </c>
      <c r="G119" s="47" t="s">
        <v>1101</v>
      </c>
      <c r="H119" s="47" t="s">
        <v>1078</v>
      </c>
      <c r="I119" s="47" t="s">
        <v>1079</v>
      </c>
      <c r="J119" s="47" t="s">
        <v>1080</v>
      </c>
      <c r="K119" s="47" t="s">
        <v>1102</v>
      </c>
      <c r="L119" s="47" t="s">
        <v>953</v>
      </c>
      <c r="M119" s="47" t="s">
        <v>627</v>
      </c>
      <c r="N119" s="47" t="s">
        <v>997</v>
      </c>
      <c r="O119" s="47" t="s">
        <v>997</v>
      </c>
      <c r="P119" s="47" t="s">
        <v>374</v>
      </c>
      <c r="Q119" s="47" t="s">
        <v>1097</v>
      </c>
      <c r="R119" s="47" t="s">
        <v>1097</v>
      </c>
      <c r="S119" s="47" t="s">
        <v>1097</v>
      </c>
      <c r="T119" s="47" t="s">
        <v>1032</v>
      </c>
      <c r="U119" s="47" t="s">
        <v>1044</v>
      </c>
      <c r="V119" s="47" t="s">
        <v>365</v>
      </c>
      <c r="W119" s="47" t="s">
        <v>365</v>
      </c>
      <c r="X119" s="47" t="s">
        <v>365</v>
      </c>
      <c r="Y119" s="47" t="s">
        <v>1103</v>
      </c>
      <c r="Z119" s="47" t="s">
        <v>365</v>
      </c>
      <c r="AA119" s="47" t="s">
        <v>365</v>
      </c>
      <c r="AB119" s="47" t="s">
        <v>365</v>
      </c>
      <c r="AC119" s="47" t="s">
        <v>365</v>
      </c>
      <c r="AD119" s="47" t="s">
        <v>365</v>
      </c>
      <c r="AE119" s="47" t="s">
        <v>1083</v>
      </c>
      <c r="AF119" s="47" t="s">
        <v>1084</v>
      </c>
      <c r="AG119" s="47" t="s">
        <v>1085</v>
      </c>
      <c r="AH119" s="47" t="s">
        <v>1085</v>
      </c>
      <c r="AI119" s="47" t="s">
        <v>1086</v>
      </c>
      <c r="AJ119" s="47"/>
      <c r="AK119" s="47"/>
      <c r="AL119" s="47" t="s">
        <v>1071</v>
      </c>
      <c r="AM119" s="47" t="s">
        <v>1051</v>
      </c>
      <c r="AN119" s="47" t="s">
        <v>387</v>
      </c>
      <c r="AO119" s="47" t="s">
        <v>1088</v>
      </c>
      <c r="AP119" s="47" t="s">
        <v>365</v>
      </c>
      <c r="BG119" s="47" t="s">
        <v>1089</v>
      </c>
      <c r="CU119" s="47" t="s">
        <v>1068</v>
      </c>
      <c r="CV119" s="47" t="s">
        <v>1104</v>
      </c>
      <c r="CW119" s="47" t="s">
        <v>1091</v>
      </c>
      <c r="CX119" s="47" t="s">
        <v>390</v>
      </c>
      <c r="CY119" s="47" t="s">
        <v>365</v>
      </c>
      <c r="CZ119" s="47" t="s">
        <v>1005</v>
      </c>
      <c r="DA119" s="47" t="s">
        <v>365</v>
      </c>
      <c r="DC119" s="47" t="s">
        <v>1092</v>
      </c>
      <c r="DD119" s="47" t="s">
        <v>365</v>
      </c>
      <c r="DG119" s="47" t="s">
        <v>401</v>
      </c>
      <c r="DH119" s="47" t="s">
        <v>1722</v>
      </c>
      <c r="DJ119" s="47" t="s">
        <v>1105</v>
      </c>
      <c r="DK119" s="47" t="s">
        <v>1106</v>
      </c>
      <c r="DL119" s="47" t="s">
        <v>1095</v>
      </c>
      <c r="DN119" s="47" t="s">
        <v>380</v>
      </c>
      <c r="DO119" s="47" t="s">
        <v>1598</v>
      </c>
    </row>
    <row r="120" spans="1:119">
      <c r="A120" s="47" t="s">
        <v>1107</v>
      </c>
      <c r="B120" s="47" t="s">
        <v>415</v>
      </c>
      <c r="C120" s="47" t="s">
        <v>416</v>
      </c>
      <c r="D120" s="47" t="s">
        <v>1108</v>
      </c>
      <c r="E120" s="47" t="s">
        <v>1109</v>
      </c>
      <c r="F120" s="47" t="s">
        <v>365</v>
      </c>
      <c r="G120" s="47" t="s">
        <v>1110</v>
      </c>
      <c r="H120" s="47" t="s">
        <v>1111</v>
      </c>
      <c r="I120" s="47" t="s">
        <v>1112</v>
      </c>
      <c r="J120" s="47" t="s">
        <v>1113</v>
      </c>
      <c r="K120" s="47" t="s">
        <v>1114</v>
      </c>
      <c r="L120" s="47" t="s">
        <v>953</v>
      </c>
      <c r="M120" s="47" t="s">
        <v>627</v>
      </c>
      <c r="N120" s="47" t="s">
        <v>997</v>
      </c>
      <c r="O120" s="47" t="s">
        <v>997</v>
      </c>
      <c r="P120" s="47" t="s">
        <v>689</v>
      </c>
      <c r="Q120" s="47" t="s">
        <v>1097</v>
      </c>
      <c r="R120" s="47" t="s">
        <v>1097</v>
      </c>
      <c r="S120" s="47" t="s">
        <v>1097</v>
      </c>
      <c r="T120" s="47" t="s">
        <v>387</v>
      </c>
      <c r="U120" s="47" t="s">
        <v>1044</v>
      </c>
      <c r="V120" s="47" t="s">
        <v>365</v>
      </c>
      <c r="W120" s="47" t="s">
        <v>365</v>
      </c>
      <c r="X120" s="47" t="s">
        <v>365</v>
      </c>
      <c r="Y120" s="47" t="s">
        <v>1115</v>
      </c>
      <c r="Z120" s="47" t="s">
        <v>365</v>
      </c>
      <c r="AA120" s="47" t="s">
        <v>365</v>
      </c>
      <c r="AB120" s="47" t="s">
        <v>365</v>
      </c>
      <c r="AC120" s="47" t="s">
        <v>365</v>
      </c>
      <c r="AD120" s="47" t="s">
        <v>365</v>
      </c>
      <c r="AE120" s="47" t="s">
        <v>1116</v>
      </c>
      <c r="AF120" s="47" t="s">
        <v>1117</v>
      </c>
      <c r="AG120" s="47" t="s">
        <v>709</v>
      </c>
      <c r="AH120" s="47" t="s">
        <v>822</v>
      </c>
      <c r="AI120" s="47" t="s">
        <v>1118</v>
      </c>
      <c r="AJ120" s="47"/>
      <c r="AK120" s="47"/>
      <c r="AL120" s="47" t="s">
        <v>653</v>
      </c>
      <c r="AM120" s="47" t="s">
        <v>1002</v>
      </c>
      <c r="AN120" s="47" t="s">
        <v>387</v>
      </c>
      <c r="AO120" s="47" t="s">
        <v>1119</v>
      </c>
      <c r="AP120" s="47" t="s">
        <v>365</v>
      </c>
      <c r="BG120" s="47" t="s">
        <v>1120</v>
      </c>
      <c r="CU120" s="47" t="s">
        <v>445</v>
      </c>
      <c r="CV120" s="47" t="s">
        <v>1121</v>
      </c>
      <c r="CW120" s="47" t="s">
        <v>1122</v>
      </c>
      <c r="CX120" s="47" t="s">
        <v>365</v>
      </c>
      <c r="CY120" s="47" t="s">
        <v>365</v>
      </c>
      <c r="CZ120" s="47" t="s">
        <v>1123</v>
      </c>
      <c r="DA120" s="47" t="s">
        <v>365</v>
      </c>
      <c r="DC120" s="47" t="s">
        <v>1124</v>
      </c>
      <c r="DD120" s="47" t="s">
        <v>365</v>
      </c>
      <c r="DG120" s="47" t="s">
        <v>401</v>
      </c>
      <c r="DH120" s="47" t="s">
        <v>1722</v>
      </c>
      <c r="DJ120" s="47" t="s">
        <v>1125</v>
      </c>
      <c r="DK120" s="47" t="s">
        <v>751</v>
      </c>
      <c r="DL120" s="47" t="s">
        <v>1126</v>
      </c>
      <c r="DN120" s="47" t="s">
        <v>380</v>
      </c>
      <c r="DO120" s="47" t="s">
        <v>1598</v>
      </c>
    </row>
    <row r="121" spans="1:119">
      <c r="A121" s="47" t="s">
        <v>1127</v>
      </c>
      <c r="B121" s="47" t="s">
        <v>415</v>
      </c>
      <c r="C121" s="47" t="s">
        <v>416</v>
      </c>
      <c r="D121" s="47" t="s">
        <v>1108</v>
      </c>
      <c r="E121" s="47" t="s">
        <v>1109</v>
      </c>
      <c r="F121" s="47" t="s">
        <v>365</v>
      </c>
      <c r="G121" s="47" t="s">
        <v>1110</v>
      </c>
      <c r="H121" s="47" t="s">
        <v>1111</v>
      </c>
      <c r="I121" s="47" t="s">
        <v>1112</v>
      </c>
      <c r="J121" s="47" t="s">
        <v>1113</v>
      </c>
      <c r="K121" s="47" t="s">
        <v>1114</v>
      </c>
      <c r="L121" s="47" t="s">
        <v>953</v>
      </c>
      <c r="M121" s="47" t="s">
        <v>627</v>
      </c>
      <c r="N121" s="47" t="s">
        <v>997</v>
      </c>
      <c r="O121" s="47" t="s">
        <v>997</v>
      </c>
      <c r="P121" s="47" t="s">
        <v>689</v>
      </c>
      <c r="Q121" s="47" t="s">
        <v>1097</v>
      </c>
      <c r="R121" s="47" t="s">
        <v>1097</v>
      </c>
      <c r="S121" s="47" t="s">
        <v>1097</v>
      </c>
      <c r="T121" s="47" t="s">
        <v>387</v>
      </c>
      <c r="U121" s="47" t="s">
        <v>1044</v>
      </c>
      <c r="V121" s="47" t="s">
        <v>365</v>
      </c>
      <c r="W121" s="47" t="s">
        <v>365</v>
      </c>
      <c r="X121" s="47" t="s">
        <v>365</v>
      </c>
      <c r="Y121" s="47" t="s">
        <v>1115</v>
      </c>
      <c r="Z121" s="47" t="s">
        <v>365</v>
      </c>
      <c r="AA121" s="47" t="s">
        <v>365</v>
      </c>
      <c r="AB121" s="47" t="s">
        <v>365</v>
      </c>
      <c r="AC121" s="47" t="s">
        <v>365</v>
      </c>
      <c r="AD121" s="47" t="s">
        <v>365</v>
      </c>
      <c r="AE121" s="47" t="s">
        <v>1116</v>
      </c>
      <c r="AF121" s="47" t="s">
        <v>1117</v>
      </c>
      <c r="AG121" s="47" t="s">
        <v>709</v>
      </c>
      <c r="AH121" s="47" t="s">
        <v>822</v>
      </c>
      <c r="AI121" s="47" t="s">
        <v>1118</v>
      </c>
      <c r="AJ121" s="47"/>
      <c r="AK121" s="47"/>
      <c r="AL121" s="47" t="s">
        <v>1063</v>
      </c>
      <c r="AM121" s="47" t="s">
        <v>1051</v>
      </c>
      <c r="AN121" s="47" t="s">
        <v>387</v>
      </c>
      <c r="AO121" s="47" t="s">
        <v>1119</v>
      </c>
      <c r="AP121" s="47" t="s">
        <v>365</v>
      </c>
      <c r="BG121" s="47" t="s">
        <v>1120</v>
      </c>
      <c r="CU121" s="47" t="s">
        <v>1090</v>
      </c>
      <c r="CV121" s="47" t="s">
        <v>1128</v>
      </c>
      <c r="CW121" s="47" t="s">
        <v>1129</v>
      </c>
      <c r="CX121" s="47" t="s">
        <v>365</v>
      </c>
      <c r="CY121" s="47" t="s">
        <v>365</v>
      </c>
      <c r="CZ121" s="47" t="s">
        <v>1123</v>
      </c>
      <c r="DA121" s="47" t="s">
        <v>365</v>
      </c>
      <c r="DC121" s="47" t="s">
        <v>1130</v>
      </c>
      <c r="DD121" s="47" t="s">
        <v>365</v>
      </c>
      <c r="DG121" s="47" t="s">
        <v>401</v>
      </c>
      <c r="DH121" s="47" t="s">
        <v>1719</v>
      </c>
      <c r="DJ121" s="47" t="s">
        <v>1125</v>
      </c>
      <c r="DK121" s="47" t="s">
        <v>1131</v>
      </c>
      <c r="DL121" s="47" t="s">
        <v>1126</v>
      </c>
      <c r="DN121" s="47" t="s">
        <v>380</v>
      </c>
      <c r="DO121" s="47" t="s">
        <v>1598</v>
      </c>
    </row>
    <row r="122" spans="1:119">
      <c r="A122" s="47" t="s">
        <v>1132</v>
      </c>
      <c r="B122" s="47" t="s">
        <v>415</v>
      </c>
      <c r="C122" s="47" t="s">
        <v>416</v>
      </c>
      <c r="D122" s="47" t="s">
        <v>1108</v>
      </c>
      <c r="E122" s="47" t="s">
        <v>1109</v>
      </c>
      <c r="F122" s="47" t="s">
        <v>365</v>
      </c>
      <c r="G122" s="47" t="s">
        <v>1110</v>
      </c>
      <c r="H122" s="47" t="s">
        <v>1111</v>
      </c>
      <c r="I122" s="47" t="s">
        <v>1112</v>
      </c>
      <c r="J122" s="47" t="s">
        <v>1113</v>
      </c>
      <c r="K122" s="47" t="s">
        <v>1114</v>
      </c>
      <c r="L122" s="47" t="s">
        <v>953</v>
      </c>
      <c r="M122" s="47" t="s">
        <v>627</v>
      </c>
      <c r="N122" s="47" t="s">
        <v>997</v>
      </c>
      <c r="O122" s="47" t="s">
        <v>997</v>
      </c>
      <c r="P122" s="47" t="s">
        <v>689</v>
      </c>
      <c r="Q122" s="47" t="s">
        <v>1097</v>
      </c>
      <c r="R122" s="47" t="s">
        <v>1097</v>
      </c>
      <c r="S122" s="47" t="s">
        <v>1097</v>
      </c>
      <c r="T122" s="47" t="s">
        <v>387</v>
      </c>
      <c r="U122" s="47" t="s">
        <v>1044</v>
      </c>
      <c r="V122" s="47" t="s">
        <v>365</v>
      </c>
      <c r="W122" s="47" t="s">
        <v>365</v>
      </c>
      <c r="X122" s="47" t="s">
        <v>365</v>
      </c>
      <c r="Y122" s="47" t="s">
        <v>1115</v>
      </c>
      <c r="Z122" s="47" t="s">
        <v>365</v>
      </c>
      <c r="AA122" s="47" t="s">
        <v>365</v>
      </c>
      <c r="AB122" s="47" t="s">
        <v>365</v>
      </c>
      <c r="AC122" s="47" t="s">
        <v>365</v>
      </c>
      <c r="AD122" s="47" t="s">
        <v>365</v>
      </c>
      <c r="AE122" s="47" t="s">
        <v>1116</v>
      </c>
      <c r="AF122" s="47" t="s">
        <v>1117</v>
      </c>
      <c r="AG122" s="47" t="s">
        <v>709</v>
      </c>
      <c r="AH122" s="47" t="s">
        <v>822</v>
      </c>
      <c r="AI122" s="47" t="s">
        <v>1118</v>
      </c>
      <c r="AJ122" s="47"/>
      <c r="AK122" s="47"/>
      <c r="AL122" s="47" t="s">
        <v>1063</v>
      </c>
      <c r="AM122" s="47" t="s">
        <v>1051</v>
      </c>
      <c r="AN122" s="47" t="s">
        <v>387</v>
      </c>
      <c r="AO122" s="47" t="s">
        <v>1119</v>
      </c>
      <c r="AP122" s="47" t="s">
        <v>365</v>
      </c>
      <c r="BG122" s="47" t="s">
        <v>1120</v>
      </c>
      <c r="CU122" s="47" t="s">
        <v>1090</v>
      </c>
      <c r="CV122" s="47" t="s">
        <v>1128</v>
      </c>
      <c r="CW122" s="47" t="s">
        <v>1129</v>
      </c>
      <c r="CX122" s="47" t="s">
        <v>427</v>
      </c>
      <c r="CY122" s="47" t="s">
        <v>365</v>
      </c>
      <c r="CZ122" s="47" t="s">
        <v>1123</v>
      </c>
      <c r="DA122" s="47" t="s">
        <v>365</v>
      </c>
      <c r="DC122" s="47" t="s">
        <v>1130</v>
      </c>
      <c r="DD122" s="47" t="s">
        <v>365</v>
      </c>
      <c r="DG122" s="47" t="s">
        <v>401</v>
      </c>
      <c r="DH122" s="47" t="s">
        <v>1722</v>
      </c>
      <c r="DJ122" s="47" t="s">
        <v>1125</v>
      </c>
      <c r="DK122" s="47" t="s">
        <v>1131</v>
      </c>
      <c r="DL122" s="47" t="s">
        <v>1126</v>
      </c>
      <c r="DN122" s="47" t="s">
        <v>380</v>
      </c>
      <c r="DO122" s="47" t="s">
        <v>1598</v>
      </c>
    </row>
    <row r="123" spans="1:119">
      <c r="A123" s="47" t="s">
        <v>1133</v>
      </c>
      <c r="B123" s="47" t="s">
        <v>415</v>
      </c>
      <c r="C123" s="47" t="s">
        <v>416</v>
      </c>
      <c r="D123" s="47" t="s">
        <v>1108</v>
      </c>
      <c r="E123" s="47" t="s">
        <v>600</v>
      </c>
      <c r="F123" s="47" t="s">
        <v>365</v>
      </c>
      <c r="G123" s="47" t="s">
        <v>1134</v>
      </c>
      <c r="H123" s="47" t="s">
        <v>1111</v>
      </c>
      <c r="I123" s="47" t="s">
        <v>1135</v>
      </c>
      <c r="J123" s="47" t="s">
        <v>1113</v>
      </c>
      <c r="K123" s="47" t="s">
        <v>1136</v>
      </c>
      <c r="L123" s="47" t="s">
        <v>953</v>
      </c>
      <c r="M123" s="47" t="s">
        <v>627</v>
      </c>
      <c r="N123" s="47" t="s">
        <v>997</v>
      </c>
      <c r="O123" s="47" t="s">
        <v>997</v>
      </c>
      <c r="P123" s="47" t="s">
        <v>689</v>
      </c>
      <c r="Q123" s="47" t="s">
        <v>379</v>
      </c>
      <c r="R123" s="47" t="s">
        <v>379</v>
      </c>
      <c r="S123" s="47" t="s">
        <v>379</v>
      </c>
      <c r="T123" s="47" t="s">
        <v>387</v>
      </c>
      <c r="U123" s="47" t="s">
        <v>1044</v>
      </c>
      <c r="V123" s="47" t="s">
        <v>365</v>
      </c>
      <c r="W123" s="47" t="s">
        <v>365</v>
      </c>
      <c r="X123" s="47" t="s">
        <v>365</v>
      </c>
      <c r="Y123" s="47" t="s">
        <v>1115</v>
      </c>
      <c r="Z123" s="47" t="s">
        <v>365</v>
      </c>
      <c r="AA123" s="47" t="s">
        <v>365</v>
      </c>
      <c r="AB123" s="47" t="s">
        <v>365</v>
      </c>
      <c r="AC123" s="47" t="s">
        <v>365</v>
      </c>
      <c r="AD123" s="47" t="s">
        <v>365</v>
      </c>
      <c r="AE123" s="47" t="s">
        <v>1116</v>
      </c>
      <c r="AF123" s="47" t="s">
        <v>1117</v>
      </c>
      <c r="AG123" s="47" t="s">
        <v>709</v>
      </c>
      <c r="AH123" s="47" t="s">
        <v>822</v>
      </c>
      <c r="AI123" s="47" t="s">
        <v>1118</v>
      </c>
      <c r="AJ123" s="47"/>
      <c r="AK123" s="47"/>
      <c r="AL123" s="47" t="s">
        <v>1137</v>
      </c>
      <c r="AM123" s="47" t="s">
        <v>1051</v>
      </c>
      <c r="AN123" s="47" t="s">
        <v>387</v>
      </c>
      <c r="AO123" s="47" t="s">
        <v>1119</v>
      </c>
      <c r="AP123" s="47" t="s">
        <v>365</v>
      </c>
      <c r="BG123" s="47" t="s">
        <v>1120</v>
      </c>
      <c r="CU123" s="47" t="s">
        <v>996</v>
      </c>
      <c r="CV123" s="47" t="s">
        <v>1138</v>
      </c>
      <c r="CW123" s="47" t="s">
        <v>1129</v>
      </c>
      <c r="CX123" s="47" t="s">
        <v>427</v>
      </c>
      <c r="CY123" s="47" t="s">
        <v>365</v>
      </c>
      <c r="CZ123" s="47" t="s">
        <v>1123</v>
      </c>
      <c r="DA123" s="47" t="s">
        <v>365</v>
      </c>
      <c r="DC123" s="47" t="s">
        <v>1130</v>
      </c>
      <c r="DD123" s="47" t="s">
        <v>365</v>
      </c>
      <c r="DG123" s="47" t="s">
        <v>401</v>
      </c>
      <c r="DH123" s="47" t="s">
        <v>1722</v>
      </c>
      <c r="DJ123" s="47" t="s">
        <v>1139</v>
      </c>
      <c r="DK123" s="47" t="s">
        <v>1094</v>
      </c>
      <c r="DL123" s="47" t="s">
        <v>1095</v>
      </c>
      <c r="DN123" s="47" t="s">
        <v>380</v>
      </c>
      <c r="DO123" s="47" t="s">
        <v>1598</v>
      </c>
    </row>
    <row r="124" spans="1:119">
      <c r="A124" s="47" t="s">
        <v>1140</v>
      </c>
      <c r="B124" s="47" t="s">
        <v>415</v>
      </c>
      <c r="C124" s="47" t="s">
        <v>416</v>
      </c>
      <c r="D124" s="47" t="s">
        <v>1108</v>
      </c>
      <c r="E124" s="47" t="s">
        <v>600</v>
      </c>
      <c r="F124" s="47" t="s">
        <v>365</v>
      </c>
      <c r="G124" s="47" t="s">
        <v>1134</v>
      </c>
      <c r="H124" s="47" t="s">
        <v>1111</v>
      </c>
      <c r="I124" s="47" t="s">
        <v>1135</v>
      </c>
      <c r="J124" s="47" t="s">
        <v>1113</v>
      </c>
      <c r="K124" s="47" t="s">
        <v>1136</v>
      </c>
      <c r="L124" s="47" t="s">
        <v>953</v>
      </c>
      <c r="M124" s="47" t="s">
        <v>627</v>
      </c>
      <c r="N124" s="47" t="s">
        <v>997</v>
      </c>
      <c r="O124" s="47" t="s">
        <v>997</v>
      </c>
      <c r="P124" s="47" t="s">
        <v>689</v>
      </c>
      <c r="Q124" s="47" t="s">
        <v>1141</v>
      </c>
      <c r="R124" s="47" t="s">
        <v>1141</v>
      </c>
      <c r="S124" s="47" t="s">
        <v>1141</v>
      </c>
      <c r="T124" s="47" t="s">
        <v>387</v>
      </c>
      <c r="U124" s="47" t="s">
        <v>1044</v>
      </c>
      <c r="V124" s="47" t="s">
        <v>365</v>
      </c>
      <c r="W124" s="47" t="s">
        <v>365</v>
      </c>
      <c r="X124" s="47" t="s">
        <v>365</v>
      </c>
      <c r="Y124" s="47" t="s">
        <v>1115</v>
      </c>
      <c r="Z124" s="47" t="s">
        <v>365</v>
      </c>
      <c r="AA124" s="47" t="s">
        <v>365</v>
      </c>
      <c r="AB124" s="47" t="s">
        <v>365</v>
      </c>
      <c r="AC124" s="47" t="s">
        <v>365</v>
      </c>
      <c r="AD124" s="47" t="s">
        <v>365</v>
      </c>
      <c r="AE124" s="47" t="s">
        <v>1116</v>
      </c>
      <c r="AF124" s="47" t="s">
        <v>1117</v>
      </c>
      <c r="AG124" s="47" t="s">
        <v>709</v>
      </c>
      <c r="AH124" s="47" t="s">
        <v>822</v>
      </c>
      <c r="AI124" s="47" t="s">
        <v>1118</v>
      </c>
      <c r="AJ124" s="47"/>
      <c r="AK124" s="47"/>
      <c r="AL124" s="47" t="s">
        <v>1142</v>
      </c>
      <c r="AM124" s="47" t="s">
        <v>1051</v>
      </c>
      <c r="AN124" s="47" t="s">
        <v>387</v>
      </c>
      <c r="AO124" s="47" t="s">
        <v>1119</v>
      </c>
      <c r="AP124" s="47" t="s">
        <v>365</v>
      </c>
      <c r="BG124" s="47" t="s">
        <v>1120</v>
      </c>
      <c r="CU124" s="47" t="s">
        <v>1068</v>
      </c>
      <c r="CV124" s="47" t="s">
        <v>687</v>
      </c>
      <c r="CW124" s="47" t="s">
        <v>1129</v>
      </c>
      <c r="CX124" s="47" t="s">
        <v>427</v>
      </c>
      <c r="CY124" s="47" t="s">
        <v>365</v>
      </c>
      <c r="CZ124" s="47" t="s">
        <v>1123</v>
      </c>
      <c r="DA124" s="47" t="s">
        <v>365</v>
      </c>
      <c r="DC124" s="47" t="s">
        <v>1130</v>
      </c>
      <c r="DD124" s="47" t="s">
        <v>365</v>
      </c>
      <c r="DG124" s="47" t="s">
        <v>401</v>
      </c>
      <c r="DH124" s="47" t="s">
        <v>1722</v>
      </c>
      <c r="DJ124" s="47" t="s">
        <v>1139</v>
      </c>
      <c r="DK124" s="47" t="s">
        <v>1143</v>
      </c>
      <c r="DL124" s="47" t="s">
        <v>1095</v>
      </c>
      <c r="DN124" s="47" t="s">
        <v>380</v>
      </c>
      <c r="DO124" s="47" t="s">
        <v>1598</v>
      </c>
    </row>
    <row r="125" spans="1:119">
      <c r="A125" s="47" t="s">
        <v>1144</v>
      </c>
      <c r="B125" s="47" t="s">
        <v>415</v>
      </c>
      <c r="C125" s="47" t="s">
        <v>416</v>
      </c>
      <c r="D125" s="47" t="s">
        <v>1145</v>
      </c>
      <c r="E125" s="47" t="s">
        <v>1146</v>
      </c>
      <c r="F125" s="47" t="s">
        <v>365</v>
      </c>
      <c r="G125" s="47" t="s">
        <v>1147</v>
      </c>
      <c r="H125" s="47" t="s">
        <v>640</v>
      </c>
      <c r="I125" s="47" t="s">
        <v>1148</v>
      </c>
      <c r="J125" s="47" t="s">
        <v>616</v>
      </c>
      <c r="K125" s="47" t="s">
        <v>843</v>
      </c>
      <c r="L125" s="47" t="s">
        <v>953</v>
      </c>
      <c r="M125" s="47" t="s">
        <v>627</v>
      </c>
      <c r="N125" s="47" t="s">
        <v>997</v>
      </c>
      <c r="O125" s="47" t="s">
        <v>997</v>
      </c>
      <c r="P125" s="47" t="s">
        <v>645</v>
      </c>
      <c r="Q125" s="47" t="s">
        <v>998</v>
      </c>
      <c r="R125" s="47" t="s">
        <v>998</v>
      </c>
      <c r="S125" s="47" t="s">
        <v>998</v>
      </c>
      <c r="T125" s="47" t="s">
        <v>577</v>
      </c>
      <c r="U125" s="47" t="s">
        <v>1044</v>
      </c>
      <c r="V125" s="47" t="s">
        <v>365</v>
      </c>
      <c r="W125" s="47" t="s">
        <v>365</v>
      </c>
      <c r="X125" s="47" t="s">
        <v>365</v>
      </c>
      <c r="Y125" s="47" t="s">
        <v>650</v>
      </c>
      <c r="Z125" s="47" t="s">
        <v>365</v>
      </c>
      <c r="AA125" s="47" t="s">
        <v>365</v>
      </c>
      <c r="AB125" s="47" t="s">
        <v>365</v>
      </c>
      <c r="AC125" s="47" t="s">
        <v>365</v>
      </c>
      <c r="AD125" s="47" t="s">
        <v>365</v>
      </c>
      <c r="AE125" s="47" t="s">
        <v>762</v>
      </c>
      <c r="AF125" s="47" t="s">
        <v>1149</v>
      </c>
      <c r="AG125" s="47" t="s">
        <v>1150</v>
      </c>
      <c r="AH125" s="47" t="s">
        <v>1151</v>
      </c>
      <c r="AI125" s="47" t="s">
        <v>1152</v>
      </c>
      <c r="AJ125" s="47"/>
      <c r="AK125" s="47"/>
      <c r="AL125" s="47" t="s">
        <v>1789</v>
      </c>
      <c r="AM125" s="47" t="s">
        <v>1002</v>
      </c>
      <c r="AN125" s="47" t="s">
        <v>387</v>
      </c>
      <c r="AO125" s="47" t="s">
        <v>1153</v>
      </c>
      <c r="AP125" s="47" t="s">
        <v>365</v>
      </c>
      <c r="BG125" s="416">
        <v>149</v>
      </c>
      <c r="CU125" s="47" t="s">
        <v>445</v>
      </c>
      <c r="CV125" s="47" t="s">
        <v>457</v>
      </c>
      <c r="CW125" s="47" t="s">
        <v>1004</v>
      </c>
      <c r="CX125" s="47" t="s">
        <v>451</v>
      </c>
      <c r="CY125" s="47" t="s">
        <v>365</v>
      </c>
      <c r="CZ125" s="47" t="s">
        <v>1005</v>
      </c>
      <c r="DA125" s="47" t="s">
        <v>365</v>
      </c>
      <c r="DC125" s="47" t="s">
        <v>1006</v>
      </c>
      <c r="DD125" s="47" t="s">
        <v>365</v>
      </c>
      <c r="DG125" s="47" t="s">
        <v>401</v>
      </c>
      <c r="DH125" s="47" t="s">
        <v>1722</v>
      </c>
      <c r="DJ125" s="47" t="s">
        <v>1154</v>
      </c>
      <c r="DK125" s="47" t="s">
        <v>1008</v>
      </c>
      <c r="DL125" s="47" t="s">
        <v>615</v>
      </c>
      <c r="DN125" s="47" t="s">
        <v>380</v>
      </c>
      <c r="DO125" s="47" t="s">
        <v>1600</v>
      </c>
    </row>
    <row r="126" spans="1:119">
      <c r="A126" s="47" t="s">
        <v>1155</v>
      </c>
      <c r="B126" s="47" t="s">
        <v>415</v>
      </c>
      <c r="C126" s="47" t="s">
        <v>416</v>
      </c>
      <c r="D126" s="47" t="s">
        <v>1145</v>
      </c>
      <c r="E126" s="47" t="s">
        <v>1146</v>
      </c>
      <c r="F126" s="47" t="s">
        <v>365</v>
      </c>
      <c r="G126" s="47" t="s">
        <v>1147</v>
      </c>
      <c r="H126" s="47" t="s">
        <v>640</v>
      </c>
      <c r="I126" s="47" t="s">
        <v>1148</v>
      </c>
      <c r="J126" s="47" t="s">
        <v>616</v>
      </c>
      <c r="K126" s="47" t="s">
        <v>843</v>
      </c>
      <c r="L126" s="47" t="s">
        <v>953</v>
      </c>
      <c r="M126" s="47" t="s">
        <v>627</v>
      </c>
      <c r="N126" s="47" t="s">
        <v>997</v>
      </c>
      <c r="O126" s="47" t="s">
        <v>997</v>
      </c>
      <c r="P126" s="47" t="s">
        <v>645</v>
      </c>
      <c r="Q126" s="47" t="s">
        <v>998</v>
      </c>
      <c r="R126" s="47" t="s">
        <v>998</v>
      </c>
      <c r="S126" s="47" t="s">
        <v>998</v>
      </c>
      <c r="T126" s="47" t="s">
        <v>577</v>
      </c>
      <c r="U126" s="47" t="s">
        <v>1044</v>
      </c>
      <c r="V126" s="47" t="s">
        <v>365</v>
      </c>
      <c r="W126" s="47" t="s">
        <v>365</v>
      </c>
      <c r="X126" s="47" t="s">
        <v>365</v>
      </c>
      <c r="Y126" s="47" t="s">
        <v>650</v>
      </c>
      <c r="Z126" s="47" t="s">
        <v>365</v>
      </c>
      <c r="AA126" s="47" t="s">
        <v>365</v>
      </c>
      <c r="AB126" s="47" t="s">
        <v>365</v>
      </c>
      <c r="AC126" s="47" t="s">
        <v>365</v>
      </c>
      <c r="AD126" s="47" t="s">
        <v>365</v>
      </c>
      <c r="AE126" s="47" t="s">
        <v>762</v>
      </c>
      <c r="AF126" s="47" t="s">
        <v>1149</v>
      </c>
      <c r="AG126" s="47" t="s">
        <v>1150</v>
      </c>
      <c r="AH126" s="47" t="s">
        <v>1151</v>
      </c>
      <c r="AI126" s="47" t="s">
        <v>1152</v>
      </c>
      <c r="AJ126" s="47"/>
      <c r="AK126" s="47"/>
      <c r="AL126" s="47" t="s">
        <v>1010</v>
      </c>
      <c r="AM126" s="47" t="s">
        <v>1002</v>
      </c>
      <c r="AN126" s="47" t="s">
        <v>387</v>
      </c>
      <c r="AO126" s="47" t="s">
        <v>1153</v>
      </c>
      <c r="AP126" s="47" t="s">
        <v>365</v>
      </c>
      <c r="BG126" s="416">
        <v>149</v>
      </c>
      <c r="CU126" s="47" t="s">
        <v>378</v>
      </c>
      <c r="CV126" s="47" t="s">
        <v>417</v>
      </c>
      <c r="CW126" s="47" t="s">
        <v>1004</v>
      </c>
      <c r="CX126" s="47" t="s">
        <v>451</v>
      </c>
      <c r="CY126" s="47" t="s">
        <v>365</v>
      </c>
      <c r="CZ126" s="47" t="s">
        <v>1005</v>
      </c>
      <c r="DA126" s="47" t="s">
        <v>365</v>
      </c>
      <c r="DC126" s="47" t="s">
        <v>1006</v>
      </c>
      <c r="DD126" s="47" t="s">
        <v>365</v>
      </c>
      <c r="DG126" s="47" t="s">
        <v>401</v>
      </c>
      <c r="DH126" s="47" t="s">
        <v>1722</v>
      </c>
      <c r="DJ126" s="47" t="s">
        <v>1154</v>
      </c>
      <c r="DK126" s="47" t="s">
        <v>1008</v>
      </c>
      <c r="DL126" s="47" t="s">
        <v>615</v>
      </c>
      <c r="DN126" s="47" t="s">
        <v>380</v>
      </c>
      <c r="DO126" s="47" t="s">
        <v>1600</v>
      </c>
    </row>
    <row r="127" spans="1:119">
      <c r="A127" s="47" t="s">
        <v>1156</v>
      </c>
      <c r="B127" s="47" t="s">
        <v>415</v>
      </c>
      <c r="C127" s="47" t="s">
        <v>416</v>
      </c>
      <c r="D127" s="47" t="s">
        <v>1157</v>
      </c>
      <c r="E127" s="47" t="s">
        <v>966</v>
      </c>
      <c r="F127" s="47" t="s">
        <v>365</v>
      </c>
      <c r="G127" s="47" t="s">
        <v>1101</v>
      </c>
      <c r="H127" s="47" t="s">
        <v>1158</v>
      </c>
      <c r="I127" s="47" t="s">
        <v>1159</v>
      </c>
      <c r="J127" s="47" t="s">
        <v>1160</v>
      </c>
      <c r="K127" s="47" t="s">
        <v>1161</v>
      </c>
      <c r="L127" s="47" t="s">
        <v>953</v>
      </c>
      <c r="M127" s="47" t="s">
        <v>627</v>
      </c>
      <c r="N127" s="47" t="s">
        <v>997</v>
      </c>
      <c r="O127" s="47" t="s">
        <v>997</v>
      </c>
      <c r="P127" s="47" t="s">
        <v>1162</v>
      </c>
      <c r="Q127" s="47" t="s">
        <v>1018</v>
      </c>
      <c r="R127" s="47" t="s">
        <v>1018</v>
      </c>
      <c r="S127" s="47" t="s">
        <v>1018</v>
      </c>
      <c r="T127" s="47" t="s">
        <v>380</v>
      </c>
      <c r="U127" s="47" t="s">
        <v>1044</v>
      </c>
      <c r="V127" s="47" t="s">
        <v>365</v>
      </c>
      <c r="W127" s="47" t="s">
        <v>365</v>
      </c>
      <c r="X127" s="47" t="s">
        <v>365</v>
      </c>
      <c r="Y127" s="47" t="s">
        <v>1163</v>
      </c>
      <c r="Z127" s="47" t="s">
        <v>365</v>
      </c>
      <c r="AA127" s="47" t="s">
        <v>365</v>
      </c>
      <c r="AB127" s="47" t="s">
        <v>365</v>
      </c>
      <c r="AC127" s="47" t="s">
        <v>365</v>
      </c>
      <c r="AD127" s="47" t="s">
        <v>365</v>
      </c>
      <c r="AE127" s="47" t="s">
        <v>1164</v>
      </c>
      <c r="AF127" s="47" t="s">
        <v>1165</v>
      </c>
      <c r="AG127" s="47" t="s">
        <v>1166</v>
      </c>
      <c r="AH127" s="47" t="s">
        <v>1167</v>
      </c>
      <c r="AI127" s="47" t="s">
        <v>372</v>
      </c>
      <c r="AJ127" s="47"/>
      <c r="AK127" s="47"/>
      <c r="AL127" s="47" t="s">
        <v>998</v>
      </c>
      <c r="AM127" s="47" t="s">
        <v>1002</v>
      </c>
      <c r="AN127" s="47" t="s">
        <v>387</v>
      </c>
      <c r="AO127" s="47" t="s">
        <v>1168</v>
      </c>
      <c r="AP127" s="47" t="s">
        <v>365</v>
      </c>
      <c r="BG127" s="416">
        <v>185</v>
      </c>
      <c r="CU127" s="47" t="s">
        <v>445</v>
      </c>
      <c r="CV127" s="47" t="s">
        <v>1121</v>
      </c>
      <c r="CW127" s="47" t="s">
        <v>1122</v>
      </c>
      <c r="CX127" s="47" t="s">
        <v>427</v>
      </c>
      <c r="CY127" s="47" t="s">
        <v>365</v>
      </c>
      <c r="CZ127" s="47" t="s">
        <v>1123</v>
      </c>
      <c r="DA127" s="47" t="s">
        <v>365</v>
      </c>
      <c r="DC127" s="47" t="s">
        <v>1169</v>
      </c>
      <c r="DD127" s="47" t="s">
        <v>365</v>
      </c>
      <c r="DG127" s="47" t="s">
        <v>401</v>
      </c>
      <c r="DH127" s="47" t="s">
        <v>1722</v>
      </c>
      <c r="DJ127" s="47" t="s">
        <v>1170</v>
      </c>
      <c r="DK127" s="47" t="s">
        <v>751</v>
      </c>
      <c r="DL127" s="47" t="s">
        <v>1171</v>
      </c>
      <c r="DN127" s="47" t="s">
        <v>380</v>
      </c>
      <c r="DO127" s="47" t="s">
        <v>1600</v>
      </c>
    </row>
    <row r="128" spans="1:119">
      <c r="A128" s="47" t="s">
        <v>1172</v>
      </c>
      <c r="B128" s="47" t="s">
        <v>415</v>
      </c>
      <c r="C128" s="47" t="s">
        <v>416</v>
      </c>
      <c r="D128" s="47" t="s">
        <v>1157</v>
      </c>
      <c r="E128" s="47" t="s">
        <v>966</v>
      </c>
      <c r="F128" s="47" t="s">
        <v>365</v>
      </c>
      <c r="G128" s="47" t="s">
        <v>1101</v>
      </c>
      <c r="H128" s="47" t="s">
        <v>1158</v>
      </c>
      <c r="I128" s="47" t="s">
        <v>1159</v>
      </c>
      <c r="J128" s="47" t="s">
        <v>1160</v>
      </c>
      <c r="K128" s="47" t="s">
        <v>1161</v>
      </c>
      <c r="L128" s="47" t="s">
        <v>953</v>
      </c>
      <c r="M128" s="47" t="s">
        <v>627</v>
      </c>
      <c r="N128" s="47" t="s">
        <v>997</v>
      </c>
      <c r="O128" s="47" t="s">
        <v>997</v>
      </c>
      <c r="P128" s="47" t="s">
        <v>1162</v>
      </c>
      <c r="Q128" s="47" t="s">
        <v>1018</v>
      </c>
      <c r="R128" s="47" t="s">
        <v>1018</v>
      </c>
      <c r="S128" s="47" t="s">
        <v>1018</v>
      </c>
      <c r="T128" s="47" t="s">
        <v>380</v>
      </c>
      <c r="U128" s="47" t="s">
        <v>1044</v>
      </c>
      <c r="V128" s="47" t="s">
        <v>365</v>
      </c>
      <c r="W128" s="47" t="s">
        <v>365</v>
      </c>
      <c r="X128" s="47" t="s">
        <v>365</v>
      </c>
      <c r="Y128" s="47" t="s">
        <v>1163</v>
      </c>
      <c r="Z128" s="47" t="s">
        <v>365</v>
      </c>
      <c r="AA128" s="47" t="s">
        <v>365</v>
      </c>
      <c r="AB128" s="47" t="s">
        <v>365</v>
      </c>
      <c r="AC128" s="47" t="s">
        <v>365</v>
      </c>
      <c r="AD128" s="47" t="s">
        <v>365</v>
      </c>
      <c r="AE128" s="47" t="s">
        <v>1164</v>
      </c>
      <c r="AF128" s="47" t="s">
        <v>1165</v>
      </c>
      <c r="AG128" s="47" t="s">
        <v>1166</v>
      </c>
      <c r="AH128" s="47" t="s">
        <v>1167</v>
      </c>
      <c r="AI128" s="47" t="s">
        <v>372</v>
      </c>
      <c r="AJ128" s="47"/>
      <c r="AK128" s="47"/>
      <c r="AL128" s="47" t="s">
        <v>1173</v>
      </c>
      <c r="AM128" s="47" t="s">
        <v>1002</v>
      </c>
      <c r="AN128" s="47" t="s">
        <v>387</v>
      </c>
      <c r="AO128" s="47" t="s">
        <v>1168</v>
      </c>
      <c r="AP128" s="47" t="s">
        <v>365</v>
      </c>
      <c r="BG128" s="416">
        <v>185</v>
      </c>
      <c r="CU128" s="47" t="s">
        <v>378</v>
      </c>
      <c r="CV128" s="47" t="s">
        <v>620</v>
      </c>
      <c r="CW128" s="47" t="s">
        <v>1122</v>
      </c>
      <c r="CX128" s="47" t="s">
        <v>427</v>
      </c>
      <c r="CY128" s="47" t="s">
        <v>365</v>
      </c>
      <c r="CZ128" s="47" t="s">
        <v>1123</v>
      </c>
      <c r="DA128" s="47" t="s">
        <v>365</v>
      </c>
      <c r="DC128" s="47" t="s">
        <v>1169</v>
      </c>
      <c r="DD128" s="47" t="s">
        <v>365</v>
      </c>
      <c r="DG128" s="47" t="s">
        <v>401</v>
      </c>
      <c r="DH128" s="47" t="s">
        <v>1722</v>
      </c>
      <c r="DJ128" s="47" t="s">
        <v>1170</v>
      </c>
      <c r="DK128" s="47" t="s">
        <v>751</v>
      </c>
      <c r="DL128" s="47" t="s">
        <v>1171</v>
      </c>
      <c r="DN128" s="47" t="s">
        <v>380</v>
      </c>
      <c r="DO128" s="47" t="s">
        <v>1600</v>
      </c>
    </row>
    <row r="129" spans="1:119">
      <c r="A129" s="47" t="s">
        <v>1174</v>
      </c>
      <c r="B129" s="47" t="s">
        <v>415</v>
      </c>
      <c r="C129" s="47" t="s">
        <v>416</v>
      </c>
      <c r="D129" s="47" t="s">
        <v>1157</v>
      </c>
      <c r="E129" s="47" t="s">
        <v>966</v>
      </c>
      <c r="F129" s="47" t="s">
        <v>365</v>
      </c>
      <c r="G129" s="47" t="s">
        <v>1101</v>
      </c>
      <c r="H129" s="47" t="s">
        <v>1158</v>
      </c>
      <c r="I129" s="47" t="s">
        <v>1159</v>
      </c>
      <c r="J129" s="47" t="s">
        <v>1160</v>
      </c>
      <c r="K129" s="47" t="s">
        <v>1161</v>
      </c>
      <c r="L129" s="47" t="s">
        <v>953</v>
      </c>
      <c r="M129" s="47" t="s">
        <v>627</v>
      </c>
      <c r="N129" s="47" t="s">
        <v>997</v>
      </c>
      <c r="O129" s="47" t="s">
        <v>997</v>
      </c>
      <c r="P129" s="47" t="s">
        <v>1162</v>
      </c>
      <c r="Q129" s="47" t="s">
        <v>1018</v>
      </c>
      <c r="R129" s="47" t="s">
        <v>1018</v>
      </c>
      <c r="S129" s="47" t="s">
        <v>1018</v>
      </c>
      <c r="T129" s="47" t="s">
        <v>380</v>
      </c>
      <c r="U129" s="47" t="s">
        <v>1044</v>
      </c>
      <c r="V129" s="47" t="s">
        <v>365</v>
      </c>
      <c r="W129" s="47" t="s">
        <v>365</v>
      </c>
      <c r="X129" s="47" t="s">
        <v>365</v>
      </c>
      <c r="Y129" s="47" t="s">
        <v>1163</v>
      </c>
      <c r="Z129" s="47" t="s">
        <v>365</v>
      </c>
      <c r="AA129" s="47" t="s">
        <v>365</v>
      </c>
      <c r="AB129" s="47" t="s">
        <v>365</v>
      </c>
      <c r="AC129" s="47" t="s">
        <v>365</v>
      </c>
      <c r="AD129" s="47" t="s">
        <v>365</v>
      </c>
      <c r="AE129" s="47" t="s">
        <v>1164</v>
      </c>
      <c r="AF129" s="47" t="s">
        <v>1165</v>
      </c>
      <c r="AG129" s="47" t="s">
        <v>1166</v>
      </c>
      <c r="AH129" s="47" t="s">
        <v>1167</v>
      </c>
      <c r="AI129" s="47" t="s">
        <v>372</v>
      </c>
      <c r="AJ129" s="47"/>
      <c r="AK129" s="47"/>
      <c r="AL129" s="47" t="s">
        <v>635</v>
      </c>
      <c r="AM129" s="47" t="s">
        <v>1002</v>
      </c>
      <c r="AN129" s="47" t="s">
        <v>387</v>
      </c>
      <c r="AO129" s="47" t="s">
        <v>1168</v>
      </c>
      <c r="AP129" s="47" t="s">
        <v>365</v>
      </c>
      <c r="BG129" s="416">
        <v>185</v>
      </c>
      <c r="CU129" s="47" t="s">
        <v>386</v>
      </c>
      <c r="CV129" s="47" t="s">
        <v>396</v>
      </c>
      <c r="CW129" s="47" t="s">
        <v>1122</v>
      </c>
      <c r="CX129" s="47" t="s">
        <v>427</v>
      </c>
      <c r="CY129" s="47" t="s">
        <v>365</v>
      </c>
      <c r="CZ129" s="47" t="s">
        <v>1123</v>
      </c>
      <c r="DA129" s="47" t="s">
        <v>365</v>
      </c>
      <c r="DC129" s="47" t="s">
        <v>1169</v>
      </c>
      <c r="DD129" s="47" t="s">
        <v>365</v>
      </c>
      <c r="DG129" s="47" t="s">
        <v>401</v>
      </c>
      <c r="DH129" s="47" t="s">
        <v>1722</v>
      </c>
      <c r="DJ129" s="47" t="s">
        <v>1170</v>
      </c>
      <c r="DK129" s="47" t="s">
        <v>751</v>
      </c>
      <c r="DL129" s="47" t="s">
        <v>1171</v>
      </c>
      <c r="DN129" s="47" t="s">
        <v>380</v>
      </c>
      <c r="DO129" s="47" t="s">
        <v>1600</v>
      </c>
    </row>
    <row r="130" spans="1:119">
      <c r="A130" s="47" t="s">
        <v>1175</v>
      </c>
      <c r="B130" s="47" t="s">
        <v>1035</v>
      </c>
      <c r="C130" s="47" t="s">
        <v>416</v>
      </c>
      <c r="D130" s="47" t="s">
        <v>1176</v>
      </c>
      <c r="E130" s="47" t="s">
        <v>1177</v>
      </c>
      <c r="F130" s="47" t="s">
        <v>365</v>
      </c>
      <c r="G130" s="47" t="s">
        <v>1010</v>
      </c>
      <c r="H130" s="47" t="s">
        <v>998</v>
      </c>
      <c r="I130" s="47" t="s">
        <v>1178</v>
      </c>
      <c r="J130" s="47" t="s">
        <v>587</v>
      </c>
      <c r="K130" s="47" t="s">
        <v>1179</v>
      </c>
      <c r="L130" s="47" t="s">
        <v>1042</v>
      </c>
      <c r="M130" s="47" t="s">
        <v>576</v>
      </c>
      <c r="N130" s="47" t="s">
        <v>997</v>
      </c>
      <c r="O130" s="47" t="s">
        <v>997</v>
      </c>
      <c r="P130" s="47" t="s">
        <v>568</v>
      </c>
      <c r="Q130" s="47" t="s">
        <v>1180</v>
      </c>
      <c r="R130" s="47" t="s">
        <v>1180</v>
      </c>
      <c r="S130" s="47" t="s">
        <v>1180</v>
      </c>
      <c r="T130" s="47" t="s">
        <v>576</v>
      </c>
      <c r="U130" s="47" t="s">
        <v>1044</v>
      </c>
      <c r="V130" s="47" t="s">
        <v>365</v>
      </c>
      <c r="W130" s="47" t="s">
        <v>365</v>
      </c>
      <c r="X130" s="47" t="s">
        <v>365</v>
      </c>
      <c r="Y130" s="47" t="s">
        <v>1181</v>
      </c>
      <c r="Z130" s="47" t="s">
        <v>365</v>
      </c>
      <c r="AA130" s="47" t="s">
        <v>365</v>
      </c>
      <c r="AB130" s="47" t="s">
        <v>365</v>
      </c>
      <c r="AC130" s="47" t="s">
        <v>365</v>
      </c>
      <c r="AD130" s="47" t="s">
        <v>365</v>
      </c>
      <c r="AE130" s="47" t="s">
        <v>589</v>
      </c>
      <c r="AF130" s="47" t="s">
        <v>589</v>
      </c>
      <c r="AG130" s="47" t="s">
        <v>754</v>
      </c>
      <c r="AH130" s="47" t="s">
        <v>785</v>
      </c>
      <c r="AI130" s="47" t="s">
        <v>458</v>
      </c>
      <c r="AJ130" s="47"/>
      <c r="AK130" s="47"/>
      <c r="AL130" s="47" t="s">
        <v>1182</v>
      </c>
      <c r="AM130" s="47" t="s">
        <v>1002</v>
      </c>
      <c r="AN130" s="47" t="s">
        <v>387</v>
      </c>
      <c r="AO130" s="47" t="s">
        <v>541</v>
      </c>
      <c r="AP130" s="47" t="s">
        <v>365</v>
      </c>
      <c r="BG130" s="47" t="s">
        <v>1160</v>
      </c>
      <c r="CU130" s="47" t="s">
        <v>1071</v>
      </c>
      <c r="CV130" s="47" t="s">
        <v>365</v>
      </c>
      <c r="CW130" s="47" t="s">
        <v>1055</v>
      </c>
      <c r="CX130" s="47" t="s">
        <v>365</v>
      </c>
      <c r="CY130" s="47" t="s">
        <v>365</v>
      </c>
      <c r="CZ130" s="47" t="s">
        <v>430</v>
      </c>
      <c r="DA130" s="47" t="s">
        <v>365</v>
      </c>
      <c r="DC130" s="47" t="s">
        <v>1183</v>
      </c>
      <c r="DD130" s="47" t="s">
        <v>365</v>
      </c>
      <c r="DG130" s="47" t="s">
        <v>401</v>
      </c>
      <c r="DH130" s="47" t="s">
        <v>1722</v>
      </c>
      <c r="DJ130" s="47" t="s">
        <v>1184</v>
      </c>
      <c r="DK130" s="47" t="s">
        <v>1185</v>
      </c>
      <c r="DL130" s="47" t="s">
        <v>642</v>
      </c>
      <c r="DN130" s="47" t="s">
        <v>380</v>
      </c>
      <c r="DO130" s="47" t="s">
        <v>1600</v>
      </c>
    </row>
    <row r="131" spans="1:119">
      <c r="A131" s="47" t="s">
        <v>1186</v>
      </c>
      <c r="B131" s="47" t="s">
        <v>1035</v>
      </c>
      <c r="C131" s="47" t="s">
        <v>416</v>
      </c>
      <c r="D131" s="47" t="s">
        <v>1176</v>
      </c>
      <c r="E131" s="47" t="s">
        <v>1177</v>
      </c>
      <c r="F131" s="47" t="s">
        <v>365</v>
      </c>
      <c r="G131" s="47" t="s">
        <v>1010</v>
      </c>
      <c r="H131" s="47" t="s">
        <v>998</v>
      </c>
      <c r="I131" s="47" t="s">
        <v>1178</v>
      </c>
      <c r="J131" s="47" t="s">
        <v>587</v>
      </c>
      <c r="K131" s="47" t="s">
        <v>1179</v>
      </c>
      <c r="L131" s="47" t="s">
        <v>1042</v>
      </c>
      <c r="M131" s="47" t="s">
        <v>1187</v>
      </c>
      <c r="N131" s="47" t="s">
        <v>997</v>
      </c>
      <c r="O131" s="47" t="s">
        <v>997</v>
      </c>
      <c r="P131" s="47" t="s">
        <v>568</v>
      </c>
      <c r="Q131" s="47" t="s">
        <v>1180</v>
      </c>
      <c r="R131" s="47" t="s">
        <v>1180</v>
      </c>
      <c r="S131" s="47" t="s">
        <v>1180</v>
      </c>
      <c r="T131" s="47" t="s">
        <v>576</v>
      </c>
      <c r="U131" s="47" t="s">
        <v>1044</v>
      </c>
      <c r="V131" s="47" t="s">
        <v>365</v>
      </c>
      <c r="W131" s="47" t="s">
        <v>365</v>
      </c>
      <c r="X131" s="47" t="s">
        <v>365</v>
      </c>
      <c r="Y131" s="47" t="s">
        <v>1181</v>
      </c>
      <c r="Z131" s="47" t="s">
        <v>365</v>
      </c>
      <c r="AA131" s="47" t="s">
        <v>365</v>
      </c>
      <c r="AB131" s="47" t="s">
        <v>365</v>
      </c>
      <c r="AC131" s="47" t="s">
        <v>365</v>
      </c>
      <c r="AD131" s="47" t="s">
        <v>365</v>
      </c>
      <c r="AE131" s="47" t="s">
        <v>589</v>
      </c>
      <c r="AF131" s="47" t="s">
        <v>589</v>
      </c>
      <c r="AG131" s="47" t="s">
        <v>754</v>
      </c>
      <c r="AH131" s="47" t="s">
        <v>785</v>
      </c>
      <c r="AI131" s="47" t="s">
        <v>458</v>
      </c>
      <c r="AJ131" s="47"/>
      <c r="AK131" s="47"/>
      <c r="AL131" s="47" t="s">
        <v>1188</v>
      </c>
      <c r="AM131" s="47" t="s">
        <v>1002</v>
      </c>
      <c r="AN131" s="47" t="s">
        <v>387</v>
      </c>
      <c r="AO131" s="47" t="s">
        <v>541</v>
      </c>
      <c r="AP131" s="47" t="s">
        <v>365</v>
      </c>
      <c r="BG131" s="47" t="s">
        <v>1160</v>
      </c>
      <c r="CU131" s="47" t="s">
        <v>1189</v>
      </c>
      <c r="CV131" s="47" t="s">
        <v>365</v>
      </c>
      <c r="CW131" s="47" t="s">
        <v>1055</v>
      </c>
      <c r="CX131" s="47" t="s">
        <v>365</v>
      </c>
      <c r="CY131" s="47" t="s">
        <v>365</v>
      </c>
      <c r="CZ131" s="47" t="s">
        <v>430</v>
      </c>
      <c r="DA131" s="47" t="s">
        <v>365</v>
      </c>
      <c r="DC131" s="47" t="s">
        <v>1183</v>
      </c>
      <c r="DD131" s="47" t="s">
        <v>365</v>
      </c>
      <c r="DG131" s="47" t="s">
        <v>401</v>
      </c>
      <c r="DH131" s="47" t="s">
        <v>1722</v>
      </c>
      <c r="DJ131" s="47" t="s">
        <v>1184</v>
      </c>
      <c r="DK131" s="47" t="s">
        <v>1185</v>
      </c>
      <c r="DL131" s="47" t="s">
        <v>642</v>
      </c>
      <c r="DN131" s="47" t="s">
        <v>380</v>
      </c>
      <c r="DO131" s="47" t="s">
        <v>1600</v>
      </c>
    </row>
    <row r="132" spans="1:119">
      <c r="A132" s="47" t="s">
        <v>1190</v>
      </c>
      <c r="B132" s="47" t="s">
        <v>1035</v>
      </c>
      <c r="C132" s="47" t="s">
        <v>416</v>
      </c>
      <c r="D132" s="47" t="s">
        <v>1176</v>
      </c>
      <c r="E132" s="47" t="s">
        <v>1177</v>
      </c>
      <c r="F132" s="47" t="s">
        <v>365</v>
      </c>
      <c r="G132" s="47" t="s">
        <v>1010</v>
      </c>
      <c r="H132" s="47" t="s">
        <v>998</v>
      </c>
      <c r="I132" s="47" t="s">
        <v>1178</v>
      </c>
      <c r="J132" s="47" t="s">
        <v>587</v>
      </c>
      <c r="K132" s="47" t="s">
        <v>1179</v>
      </c>
      <c r="L132" s="47" t="s">
        <v>1042</v>
      </c>
      <c r="M132" s="47" t="s">
        <v>1191</v>
      </c>
      <c r="N132" s="47" t="s">
        <v>997</v>
      </c>
      <c r="O132" s="47" t="s">
        <v>997</v>
      </c>
      <c r="P132" s="47" t="s">
        <v>568</v>
      </c>
      <c r="Q132" s="47" t="s">
        <v>1180</v>
      </c>
      <c r="R132" s="47" t="s">
        <v>1180</v>
      </c>
      <c r="S132" s="47" t="s">
        <v>1180</v>
      </c>
      <c r="T132" s="47" t="s">
        <v>576</v>
      </c>
      <c r="U132" s="47" t="s">
        <v>1044</v>
      </c>
      <c r="V132" s="47" t="s">
        <v>365</v>
      </c>
      <c r="W132" s="47" t="s">
        <v>365</v>
      </c>
      <c r="X132" s="47" t="s">
        <v>365</v>
      </c>
      <c r="Y132" s="47" t="s">
        <v>1181</v>
      </c>
      <c r="Z132" s="47" t="s">
        <v>365</v>
      </c>
      <c r="AA132" s="47" t="s">
        <v>365</v>
      </c>
      <c r="AB132" s="47" t="s">
        <v>365</v>
      </c>
      <c r="AC132" s="47" t="s">
        <v>365</v>
      </c>
      <c r="AD132" s="47" t="s">
        <v>365</v>
      </c>
      <c r="AE132" s="47" t="s">
        <v>589</v>
      </c>
      <c r="AF132" s="47" t="s">
        <v>589</v>
      </c>
      <c r="AG132" s="47" t="s">
        <v>754</v>
      </c>
      <c r="AH132" s="47" t="s">
        <v>785</v>
      </c>
      <c r="AI132" s="47" t="s">
        <v>458</v>
      </c>
      <c r="AJ132" s="47"/>
      <c r="AK132" s="47"/>
      <c r="AL132" s="47" t="s">
        <v>1192</v>
      </c>
      <c r="AM132" s="47" t="s">
        <v>1002</v>
      </c>
      <c r="AN132" s="47" t="s">
        <v>387</v>
      </c>
      <c r="AO132" s="47" t="s">
        <v>541</v>
      </c>
      <c r="AP132" s="47" t="s">
        <v>365</v>
      </c>
      <c r="BG132" s="47" t="s">
        <v>1160</v>
      </c>
      <c r="CU132" s="47" t="s">
        <v>1193</v>
      </c>
      <c r="CV132" s="47" t="s">
        <v>365</v>
      </c>
      <c r="CW132" s="47" t="s">
        <v>1055</v>
      </c>
      <c r="CX132" s="47" t="s">
        <v>365</v>
      </c>
      <c r="CY132" s="47" t="s">
        <v>365</v>
      </c>
      <c r="CZ132" s="47" t="s">
        <v>430</v>
      </c>
      <c r="DA132" s="47" t="s">
        <v>365</v>
      </c>
      <c r="DC132" s="47" t="s">
        <v>1183</v>
      </c>
      <c r="DD132" s="47" t="s">
        <v>365</v>
      </c>
      <c r="DG132" s="47" t="s">
        <v>401</v>
      </c>
      <c r="DH132" s="47" t="s">
        <v>1722</v>
      </c>
      <c r="DJ132" s="47" t="s">
        <v>1184</v>
      </c>
      <c r="DK132" s="47" t="s">
        <v>1185</v>
      </c>
      <c r="DL132" s="47" t="s">
        <v>642</v>
      </c>
      <c r="DN132" s="47" t="s">
        <v>380</v>
      </c>
      <c r="DO132" s="47" t="s">
        <v>1600</v>
      </c>
    </row>
    <row r="133" spans="1:119">
      <c r="A133" s="47" t="s">
        <v>1194</v>
      </c>
      <c r="B133" s="47" t="s">
        <v>1035</v>
      </c>
      <c r="C133" s="47" t="s">
        <v>416</v>
      </c>
      <c r="D133" s="47" t="s">
        <v>1176</v>
      </c>
      <c r="E133" s="47" t="s">
        <v>1177</v>
      </c>
      <c r="F133" s="47" t="s">
        <v>365</v>
      </c>
      <c r="G133" s="47" t="s">
        <v>1010</v>
      </c>
      <c r="H133" s="47" t="s">
        <v>998</v>
      </c>
      <c r="I133" s="47" t="s">
        <v>1178</v>
      </c>
      <c r="J133" s="47" t="s">
        <v>587</v>
      </c>
      <c r="K133" s="47" t="s">
        <v>1179</v>
      </c>
      <c r="L133" s="47" t="s">
        <v>1042</v>
      </c>
      <c r="M133" s="47" t="s">
        <v>721</v>
      </c>
      <c r="N133" s="47" t="s">
        <v>997</v>
      </c>
      <c r="O133" s="47" t="s">
        <v>997</v>
      </c>
      <c r="P133" s="47" t="s">
        <v>568</v>
      </c>
      <c r="Q133" s="47" t="s">
        <v>1180</v>
      </c>
      <c r="R133" s="47" t="s">
        <v>1180</v>
      </c>
      <c r="S133" s="47" t="s">
        <v>1180</v>
      </c>
      <c r="T133" s="47" t="s">
        <v>576</v>
      </c>
      <c r="U133" s="47" t="s">
        <v>1044</v>
      </c>
      <c r="V133" s="47" t="s">
        <v>365</v>
      </c>
      <c r="W133" s="47" t="s">
        <v>365</v>
      </c>
      <c r="X133" s="47" t="s">
        <v>365</v>
      </c>
      <c r="Y133" s="47" t="s">
        <v>1181</v>
      </c>
      <c r="Z133" s="47" t="s">
        <v>365</v>
      </c>
      <c r="AA133" s="47" t="s">
        <v>365</v>
      </c>
      <c r="AB133" s="47" t="s">
        <v>365</v>
      </c>
      <c r="AC133" s="47" t="s">
        <v>365</v>
      </c>
      <c r="AD133" s="47" t="s">
        <v>365</v>
      </c>
      <c r="AE133" s="47" t="s">
        <v>589</v>
      </c>
      <c r="AF133" s="47" t="s">
        <v>589</v>
      </c>
      <c r="AG133" s="47" t="s">
        <v>754</v>
      </c>
      <c r="AH133" s="47" t="s">
        <v>785</v>
      </c>
      <c r="AI133" s="47" t="s">
        <v>458</v>
      </c>
      <c r="AJ133" s="47"/>
      <c r="AK133" s="47"/>
      <c r="AL133" s="47" t="s">
        <v>1195</v>
      </c>
      <c r="AM133" s="47" t="s">
        <v>1002</v>
      </c>
      <c r="AN133" s="47" t="s">
        <v>387</v>
      </c>
      <c r="AO133" s="47" t="s">
        <v>541</v>
      </c>
      <c r="AP133" s="47" t="s">
        <v>365</v>
      </c>
      <c r="BG133" s="47" t="s">
        <v>1160</v>
      </c>
      <c r="CU133" s="47" t="s">
        <v>1090</v>
      </c>
      <c r="CV133" s="47" t="s">
        <v>365</v>
      </c>
      <c r="CW133" s="47" t="s">
        <v>1055</v>
      </c>
      <c r="CX133" s="47" t="s">
        <v>365</v>
      </c>
      <c r="CY133" s="47" t="s">
        <v>365</v>
      </c>
      <c r="CZ133" s="47" t="s">
        <v>430</v>
      </c>
      <c r="DA133" s="47" t="s">
        <v>365</v>
      </c>
      <c r="DC133" s="47" t="s">
        <v>1183</v>
      </c>
      <c r="DD133" s="47" t="s">
        <v>365</v>
      </c>
      <c r="DG133" s="47" t="s">
        <v>401</v>
      </c>
      <c r="DH133" s="47" t="s">
        <v>1722</v>
      </c>
      <c r="DJ133" s="47" t="s">
        <v>1184</v>
      </c>
      <c r="DK133" s="47" t="s">
        <v>1185</v>
      </c>
      <c r="DL133" s="47" t="s">
        <v>642</v>
      </c>
      <c r="DN133" s="47" t="s">
        <v>380</v>
      </c>
      <c r="DO133" s="47" t="s">
        <v>1600</v>
      </c>
    </row>
    <row r="134" spans="1:119">
      <c r="A134" s="47" t="s">
        <v>1196</v>
      </c>
      <c r="B134" s="47" t="s">
        <v>1035</v>
      </c>
      <c r="C134" s="47" t="s">
        <v>416</v>
      </c>
      <c r="D134" s="47" t="s">
        <v>1176</v>
      </c>
      <c r="E134" s="47" t="s">
        <v>1177</v>
      </c>
      <c r="F134" s="47" t="s">
        <v>365</v>
      </c>
      <c r="G134" s="47" t="s">
        <v>1010</v>
      </c>
      <c r="H134" s="47" t="s">
        <v>998</v>
      </c>
      <c r="I134" s="47" t="s">
        <v>1178</v>
      </c>
      <c r="J134" s="47" t="s">
        <v>587</v>
      </c>
      <c r="K134" s="47" t="s">
        <v>1179</v>
      </c>
      <c r="L134" s="47" t="s">
        <v>1042</v>
      </c>
      <c r="M134" s="47" t="s">
        <v>1197</v>
      </c>
      <c r="N134" s="47" t="s">
        <v>997</v>
      </c>
      <c r="O134" s="47" t="s">
        <v>997</v>
      </c>
      <c r="P134" s="47" t="s">
        <v>568</v>
      </c>
      <c r="Q134" s="47" t="s">
        <v>1180</v>
      </c>
      <c r="R134" s="47" t="s">
        <v>1180</v>
      </c>
      <c r="S134" s="47" t="s">
        <v>1180</v>
      </c>
      <c r="T134" s="47" t="s">
        <v>576</v>
      </c>
      <c r="U134" s="47" t="s">
        <v>1044</v>
      </c>
      <c r="V134" s="47" t="s">
        <v>365</v>
      </c>
      <c r="W134" s="47" t="s">
        <v>365</v>
      </c>
      <c r="X134" s="47" t="s">
        <v>365</v>
      </c>
      <c r="Y134" s="47" t="s">
        <v>1181</v>
      </c>
      <c r="Z134" s="47" t="s">
        <v>365</v>
      </c>
      <c r="AA134" s="47" t="s">
        <v>365</v>
      </c>
      <c r="AB134" s="47" t="s">
        <v>365</v>
      </c>
      <c r="AC134" s="47" t="s">
        <v>365</v>
      </c>
      <c r="AD134" s="47" t="s">
        <v>365</v>
      </c>
      <c r="AE134" s="47" t="s">
        <v>589</v>
      </c>
      <c r="AF134" s="47" t="s">
        <v>589</v>
      </c>
      <c r="AG134" s="47" t="s">
        <v>754</v>
      </c>
      <c r="AH134" s="47" t="s">
        <v>785</v>
      </c>
      <c r="AI134" s="47" t="s">
        <v>458</v>
      </c>
      <c r="AJ134" s="47"/>
      <c r="AK134" s="47"/>
      <c r="AL134" s="47" t="s">
        <v>1063</v>
      </c>
      <c r="AM134" s="47" t="s">
        <v>1002</v>
      </c>
      <c r="AN134" s="47" t="s">
        <v>387</v>
      </c>
      <c r="AO134" s="47" t="s">
        <v>541</v>
      </c>
      <c r="AP134" s="47" t="s">
        <v>365</v>
      </c>
      <c r="BG134" s="47" t="s">
        <v>1160</v>
      </c>
      <c r="CU134" s="47" t="s">
        <v>1064</v>
      </c>
      <c r="CV134" s="47" t="s">
        <v>365</v>
      </c>
      <c r="CW134" s="47" t="s">
        <v>1055</v>
      </c>
      <c r="CX134" s="47" t="s">
        <v>365</v>
      </c>
      <c r="CY134" s="47" t="s">
        <v>365</v>
      </c>
      <c r="CZ134" s="47" t="s">
        <v>430</v>
      </c>
      <c r="DA134" s="47" t="s">
        <v>365</v>
      </c>
      <c r="DC134" s="47" t="s">
        <v>1183</v>
      </c>
      <c r="DD134" s="47" t="s">
        <v>365</v>
      </c>
      <c r="DG134" s="47" t="s">
        <v>401</v>
      </c>
      <c r="DH134" s="47" t="s">
        <v>1722</v>
      </c>
      <c r="DJ134" s="47" t="s">
        <v>1184</v>
      </c>
      <c r="DK134" s="47" t="s">
        <v>1185</v>
      </c>
      <c r="DL134" s="47" t="s">
        <v>642</v>
      </c>
      <c r="DN134" s="47" t="s">
        <v>380</v>
      </c>
      <c r="DO134" s="47" t="s">
        <v>1600</v>
      </c>
    </row>
    <row r="135" spans="1:119">
      <c r="A135" s="47" t="s">
        <v>1198</v>
      </c>
      <c r="B135" s="47" t="s">
        <v>1035</v>
      </c>
      <c r="C135" s="47" t="s">
        <v>416</v>
      </c>
      <c r="D135" s="47" t="s">
        <v>1176</v>
      </c>
      <c r="E135" s="47" t="s">
        <v>1177</v>
      </c>
      <c r="F135" s="47" t="s">
        <v>365</v>
      </c>
      <c r="G135" s="47" t="s">
        <v>1010</v>
      </c>
      <c r="H135" s="47" t="s">
        <v>998</v>
      </c>
      <c r="I135" s="47" t="s">
        <v>1178</v>
      </c>
      <c r="J135" s="47" t="s">
        <v>587</v>
      </c>
      <c r="K135" s="47" t="s">
        <v>1179</v>
      </c>
      <c r="L135" s="47" t="s">
        <v>1042</v>
      </c>
      <c r="M135" s="47" t="s">
        <v>1199</v>
      </c>
      <c r="N135" s="47" t="s">
        <v>997</v>
      </c>
      <c r="O135" s="47" t="s">
        <v>997</v>
      </c>
      <c r="P135" s="47" t="s">
        <v>568</v>
      </c>
      <c r="Q135" s="47" t="s">
        <v>1180</v>
      </c>
      <c r="R135" s="47" t="s">
        <v>1180</v>
      </c>
      <c r="S135" s="47" t="s">
        <v>1180</v>
      </c>
      <c r="T135" s="47" t="s">
        <v>576</v>
      </c>
      <c r="U135" s="47" t="s">
        <v>1044</v>
      </c>
      <c r="V135" s="47" t="s">
        <v>365</v>
      </c>
      <c r="W135" s="47" t="s">
        <v>365</v>
      </c>
      <c r="X135" s="47" t="s">
        <v>365</v>
      </c>
      <c r="Y135" s="47" t="s">
        <v>1181</v>
      </c>
      <c r="Z135" s="47" t="s">
        <v>365</v>
      </c>
      <c r="AA135" s="47" t="s">
        <v>365</v>
      </c>
      <c r="AB135" s="47" t="s">
        <v>365</v>
      </c>
      <c r="AC135" s="47" t="s">
        <v>365</v>
      </c>
      <c r="AD135" s="47" t="s">
        <v>365</v>
      </c>
      <c r="AE135" s="47" t="s">
        <v>589</v>
      </c>
      <c r="AF135" s="47" t="s">
        <v>589</v>
      </c>
      <c r="AG135" s="47" t="s">
        <v>754</v>
      </c>
      <c r="AH135" s="47" t="s">
        <v>785</v>
      </c>
      <c r="AI135" s="47" t="s">
        <v>458</v>
      </c>
      <c r="AJ135" s="47"/>
      <c r="AK135" s="47"/>
      <c r="AL135" s="47" t="s">
        <v>1067</v>
      </c>
      <c r="AM135" s="47" t="s">
        <v>1002</v>
      </c>
      <c r="AN135" s="47" t="s">
        <v>387</v>
      </c>
      <c r="AO135" s="47" t="s">
        <v>541</v>
      </c>
      <c r="AP135" s="47" t="s">
        <v>365</v>
      </c>
      <c r="BG135" s="47" t="s">
        <v>1160</v>
      </c>
      <c r="CU135" s="47" t="s">
        <v>1068</v>
      </c>
      <c r="CV135" s="47" t="s">
        <v>365</v>
      </c>
      <c r="CW135" s="47" t="s">
        <v>1055</v>
      </c>
      <c r="CX135" s="47" t="s">
        <v>365</v>
      </c>
      <c r="CY135" s="47" t="s">
        <v>365</v>
      </c>
      <c r="CZ135" s="47" t="s">
        <v>430</v>
      </c>
      <c r="DA135" s="47" t="s">
        <v>365</v>
      </c>
      <c r="DC135" s="47" t="s">
        <v>1183</v>
      </c>
      <c r="DD135" s="47" t="s">
        <v>365</v>
      </c>
      <c r="DG135" s="47" t="s">
        <v>401</v>
      </c>
      <c r="DH135" s="47" t="s">
        <v>1722</v>
      </c>
      <c r="DJ135" s="47" t="s">
        <v>1184</v>
      </c>
      <c r="DK135" s="47" t="s">
        <v>1185</v>
      </c>
      <c r="DL135" s="47" t="s">
        <v>642</v>
      </c>
      <c r="DN135" s="47" t="s">
        <v>380</v>
      </c>
      <c r="DO135" s="47" t="s">
        <v>1600</v>
      </c>
    </row>
    <row r="136" spans="1:119">
      <c r="A136" s="47" t="s">
        <v>1200</v>
      </c>
      <c r="B136" s="47" t="s">
        <v>1035</v>
      </c>
      <c r="C136" s="47" t="s">
        <v>416</v>
      </c>
      <c r="D136" s="47" t="s">
        <v>1176</v>
      </c>
      <c r="E136" s="47" t="s">
        <v>1177</v>
      </c>
      <c r="F136" s="47" t="s">
        <v>365</v>
      </c>
      <c r="G136" s="47" t="s">
        <v>1010</v>
      </c>
      <c r="H136" s="47" t="s">
        <v>998</v>
      </c>
      <c r="I136" s="47" t="s">
        <v>1178</v>
      </c>
      <c r="J136" s="47" t="s">
        <v>587</v>
      </c>
      <c r="K136" s="47" t="s">
        <v>1179</v>
      </c>
      <c r="L136" s="47" t="s">
        <v>1042</v>
      </c>
      <c r="M136" s="47" t="s">
        <v>1070</v>
      </c>
      <c r="N136" s="47" t="s">
        <v>997</v>
      </c>
      <c r="O136" s="47" t="s">
        <v>997</v>
      </c>
      <c r="P136" s="47" t="s">
        <v>568</v>
      </c>
      <c r="Q136" s="47" t="s">
        <v>1180</v>
      </c>
      <c r="R136" s="47" t="s">
        <v>1180</v>
      </c>
      <c r="S136" s="47" t="s">
        <v>1180</v>
      </c>
      <c r="T136" s="47" t="s">
        <v>576</v>
      </c>
      <c r="U136" s="47" t="s">
        <v>1044</v>
      </c>
      <c r="V136" s="47" t="s">
        <v>365</v>
      </c>
      <c r="W136" s="47" t="s">
        <v>365</v>
      </c>
      <c r="X136" s="47" t="s">
        <v>365</v>
      </c>
      <c r="Y136" s="47" t="s">
        <v>1181</v>
      </c>
      <c r="Z136" s="47" t="s">
        <v>365</v>
      </c>
      <c r="AA136" s="47" t="s">
        <v>365</v>
      </c>
      <c r="AB136" s="47" t="s">
        <v>365</v>
      </c>
      <c r="AC136" s="47" t="s">
        <v>365</v>
      </c>
      <c r="AD136" s="47" t="s">
        <v>365</v>
      </c>
      <c r="AE136" s="47" t="s">
        <v>589</v>
      </c>
      <c r="AF136" s="47" t="s">
        <v>589</v>
      </c>
      <c r="AG136" s="47" t="s">
        <v>754</v>
      </c>
      <c r="AH136" s="47" t="s">
        <v>785</v>
      </c>
      <c r="AI136" s="47" t="s">
        <v>458</v>
      </c>
      <c r="AJ136" s="47"/>
      <c r="AK136" s="47"/>
      <c r="AL136" s="47" t="s">
        <v>1073</v>
      </c>
      <c r="AM136" s="47" t="s">
        <v>1002</v>
      </c>
      <c r="AN136" s="47" t="s">
        <v>387</v>
      </c>
      <c r="AO136" s="47" t="s">
        <v>541</v>
      </c>
      <c r="AP136" s="47" t="s">
        <v>365</v>
      </c>
      <c r="BG136" s="47" t="s">
        <v>1160</v>
      </c>
      <c r="CU136" s="47" t="s">
        <v>996</v>
      </c>
      <c r="CV136" s="47" t="s">
        <v>365</v>
      </c>
      <c r="CW136" s="47" t="s">
        <v>1055</v>
      </c>
      <c r="CX136" s="47" t="s">
        <v>365</v>
      </c>
      <c r="CY136" s="47" t="s">
        <v>365</v>
      </c>
      <c r="CZ136" s="47" t="s">
        <v>430</v>
      </c>
      <c r="DA136" s="47" t="s">
        <v>365</v>
      </c>
      <c r="DC136" s="47" t="s">
        <v>1183</v>
      </c>
      <c r="DD136" s="47" t="s">
        <v>365</v>
      </c>
      <c r="DG136" s="47" t="s">
        <v>401</v>
      </c>
      <c r="DH136" s="47" t="s">
        <v>1722</v>
      </c>
      <c r="DJ136" s="47" t="s">
        <v>1184</v>
      </c>
      <c r="DK136" s="47" t="s">
        <v>1185</v>
      </c>
      <c r="DL136" s="47" t="s">
        <v>642</v>
      </c>
      <c r="DN136" s="47" t="s">
        <v>380</v>
      </c>
      <c r="DO136" s="47" t="s">
        <v>1600</v>
      </c>
    </row>
    <row r="137" spans="1:119">
      <c r="A137" s="47" t="s">
        <v>1201</v>
      </c>
      <c r="B137" s="47" t="s">
        <v>1035</v>
      </c>
      <c r="C137" s="47" t="s">
        <v>416</v>
      </c>
      <c r="D137" s="47" t="s">
        <v>1176</v>
      </c>
      <c r="E137" s="47" t="s">
        <v>1177</v>
      </c>
      <c r="F137" s="47" t="s">
        <v>365</v>
      </c>
      <c r="G137" s="47" t="s">
        <v>1010</v>
      </c>
      <c r="H137" s="47" t="s">
        <v>998</v>
      </c>
      <c r="I137" s="47" t="s">
        <v>1178</v>
      </c>
      <c r="J137" s="47" t="s">
        <v>587</v>
      </c>
      <c r="K137" s="47" t="s">
        <v>1179</v>
      </c>
      <c r="L137" s="47" t="s">
        <v>1042</v>
      </c>
      <c r="M137" s="47" t="s">
        <v>1191</v>
      </c>
      <c r="N137" s="47" t="s">
        <v>997</v>
      </c>
      <c r="O137" s="47" t="s">
        <v>997</v>
      </c>
      <c r="P137" s="47" t="s">
        <v>568</v>
      </c>
      <c r="Q137" s="47" t="s">
        <v>1180</v>
      </c>
      <c r="R137" s="47" t="s">
        <v>1180</v>
      </c>
      <c r="S137" s="47" t="s">
        <v>1180</v>
      </c>
      <c r="T137" s="47" t="s">
        <v>576</v>
      </c>
      <c r="U137" s="47" t="s">
        <v>1044</v>
      </c>
      <c r="V137" s="47" t="s">
        <v>365</v>
      </c>
      <c r="W137" s="47" t="s">
        <v>365</v>
      </c>
      <c r="X137" s="47" t="s">
        <v>365</v>
      </c>
      <c r="Y137" s="47" t="s">
        <v>1181</v>
      </c>
      <c r="Z137" s="47" t="s">
        <v>365</v>
      </c>
      <c r="AA137" s="47" t="s">
        <v>365</v>
      </c>
      <c r="AB137" s="47" t="s">
        <v>365</v>
      </c>
      <c r="AC137" s="47" t="s">
        <v>365</v>
      </c>
      <c r="AD137" s="47" t="s">
        <v>365</v>
      </c>
      <c r="AE137" s="47" t="s">
        <v>589</v>
      </c>
      <c r="AF137" s="47" t="s">
        <v>589</v>
      </c>
      <c r="AG137" s="47" t="s">
        <v>754</v>
      </c>
      <c r="AH137" s="47" t="s">
        <v>785</v>
      </c>
      <c r="AI137" s="47" t="s">
        <v>458</v>
      </c>
      <c r="AJ137" s="47"/>
      <c r="AK137" s="47"/>
      <c r="AL137" s="47" t="s">
        <v>1202</v>
      </c>
      <c r="AM137" s="47" t="s">
        <v>1002</v>
      </c>
      <c r="AN137" s="47" t="s">
        <v>387</v>
      </c>
      <c r="AO137" s="47" t="s">
        <v>541</v>
      </c>
      <c r="AP137" s="47" t="s">
        <v>365</v>
      </c>
      <c r="BG137" s="47" t="s">
        <v>1160</v>
      </c>
      <c r="CU137" s="47" t="s">
        <v>680</v>
      </c>
      <c r="CV137" s="47" t="s">
        <v>365</v>
      </c>
      <c r="CW137" s="47" t="s">
        <v>1055</v>
      </c>
      <c r="CX137" s="47" t="s">
        <v>365</v>
      </c>
      <c r="CY137" s="47" t="s">
        <v>365</v>
      </c>
      <c r="CZ137" s="47" t="s">
        <v>430</v>
      </c>
      <c r="DA137" s="47" t="s">
        <v>365</v>
      </c>
      <c r="DC137" s="47" t="s">
        <v>1183</v>
      </c>
      <c r="DD137" s="47" t="s">
        <v>365</v>
      </c>
      <c r="DG137" s="47" t="s">
        <v>401</v>
      </c>
      <c r="DH137" s="47" t="s">
        <v>1722</v>
      </c>
      <c r="DJ137" s="47" t="s">
        <v>1184</v>
      </c>
      <c r="DK137" s="47" t="s">
        <v>1185</v>
      </c>
      <c r="DL137" s="47" t="s">
        <v>642</v>
      </c>
      <c r="DN137" s="47" t="s">
        <v>380</v>
      </c>
      <c r="DO137" s="47" t="s">
        <v>1600</v>
      </c>
    </row>
    <row r="138" spans="1:119">
      <c r="A138" s="47" t="s">
        <v>1203</v>
      </c>
      <c r="B138" s="47" t="s">
        <v>1035</v>
      </c>
      <c r="C138" s="47" t="s">
        <v>416</v>
      </c>
      <c r="D138" s="47" t="s">
        <v>1176</v>
      </c>
      <c r="E138" s="47" t="s">
        <v>1177</v>
      </c>
      <c r="F138" s="47" t="s">
        <v>365</v>
      </c>
      <c r="G138" s="47" t="s">
        <v>1010</v>
      </c>
      <c r="H138" s="47" t="s">
        <v>998</v>
      </c>
      <c r="I138" s="47" t="s">
        <v>1178</v>
      </c>
      <c r="J138" s="47" t="s">
        <v>587</v>
      </c>
      <c r="K138" s="47" t="s">
        <v>1179</v>
      </c>
      <c r="L138" s="47" t="s">
        <v>1042</v>
      </c>
      <c r="M138" s="47" t="s">
        <v>1204</v>
      </c>
      <c r="N138" s="47" t="s">
        <v>997</v>
      </c>
      <c r="O138" s="47" t="s">
        <v>997</v>
      </c>
      <c r="P138" s="47" t="s">
        <v>568</v>
      </c>
      <c r="Q138" s="47" t="s">
        <v>1180</v>
      </c>
      <c r="R138" s="47" t="s">
        <v>1180</v>
      </c>
      <c r="S138" s="47" t="s">
        <v>1180</v>
      </c>
      <c r="T138" s="47" t="s">
        <v>576</v>
      </c>
      <c r="U138" s="47" t="s">
        <v>1044</v>
      </c>
      <c r="V138" s="47" t="s">
        <v>365</v>
      </c>
      <c r="W138" s="47" t="s">
        <v>365</v>
      </c>
      <c r="X138" s="47" t="s">
        <v>365</v>
      </c>
      <c r="Y138" s="47" t="s">
        <v>1181</v>
      </c>
      <c r="Z138" s="47" t="s">
        <v>365</v>
      </c>
      <c r="AA138" s="47" t="s">
        <v>365</v>
      </c>
      <c r="AB138" s="47" t="s">
        <v>365</v>
      </c>
      <c r="AC138" s="47" t="s">
        <v>365</v>
      </c>
      <c r="AD138" s="47" t="s">
        <v>365</v>
      </c>
      <c r="AE138" s="47" t="s">
        <v>589</v>
      </c>
      <c r="AF138" s="47" t="s">
        <v>589</v>
      </c>
      <c r="AG138" s="47" t="s">
        <v>754</v>
      </c>
      <c r="AH138" s="47" t="s">
        <v>785</v>
      </c>
      <c r="AI138" s="47" t="s">
        <v>458</v>
      </c>
      <c r="AJ138" s="47"/>
      <c r="AK138" s="47"/>
      <c r="AL138" s="47" t="s">
        <v>1205</v>
      </c>
      <c r="AM138" s="47" t="s">
        <v>1002</v>
      </c>
      <c r="AN138" s="47" t="s">
        <v>387</v>
      </c>
      <c r="AO138" s="47" t="s">
        <v>541</v>
      </c>
      <c r="AP138" s="47" t="s">
        <v>365</v>
      </c>
      <c r="BG138" s="47" t="s">
        <v>1160</v>
      </c>
      <c r="CU138" s="47" t="s">
        <v>413</v>
      </c>
      <c r="CV138" s="47" t="s">
        <v>365</v>
      </c>
      <c r="CW138" s="47" t="s">
        <v>1055</v>
      </c>
      <c r="CX138" s="47" t="s">
        <v>365</v>
      </c>
      <c r="CY138" s="47" t="s">
        <v>365</v>
      </c>
      <c r="CZ138" s="47" t="s">
        <v>430</v>
      </c>
      <c r="DA138" s="47" t="s">
        <v>365</v>
      </c>
      <c r="DC138" s="47" t="s">
        <v>1183</v>
      </c>
      <c r="DD138" s="47" t="s">
        <v>365</v>
      </c>
      <c r="DG138" s="47" t="s">
        <v>401</v>
      </c>
      <c r="DH138" s="47" t="s">
        <v>1722</v>
      </c>
      <c r="DJ138" s="47" t="s">
        <v>1184</v>
      </c>
      <c r="DK138" s="47" t="s">
        <v>1185</v>
      </c>
      <c r="DL138" s="47" t="s">
        <v>642</v>
      </c>
      <c r="DN138" s="47" t="s">
        <v>380</v>
      </c>
      <c r="DO138" s="47" t="s">
        <v>1600</v>
      </c>
    </row>
    <row r="139" spans="1:119">
      <c r="A139" s="47" t="s">
        <v>1206</v>
      </c>
      <c r="B139" s="47" t="s">
        <v>1035</v>
      </c>
      <c r="C139" s="47" t="s">
        <v>416</v>
      </c>
      <c r="D139" s="47" t="s">
        <v>1176</v>
      </c>
      <c r="E139" s="47" t="s">
        <v>1177</v>
      </c>
      <c r="F139" s="47" t="s">
        <v>365</v>
      </c>
      <c r="G139" s="47" t="s">
        <v>1010</v>
      </c>
      <c r="H139" s="47" t="s">
        <v>998</v>
      </c>
      <c r="I139" s="47" t="s">
        <v>1178</v>
      </c>
      <c r="J139" s="47" t="s">
        <v>587</v>
      </c>
      <c r="K139" s="47" t="s">
        <v>1179</v>
      </c>
      <c r="L139" s="47" t="s">
        <v>1042</v>
      </c>
      <c r="M139" s="47" t="s">
        <v>1207</v>
      </c>
      <c r="N139" s="47" t="s">
        <v>997</v>
      </c>
      <c r="O139" s="47" t="s">
        <v>997</v>
      </c>
      <c r="P139" s="47" t="s">
        <v>568</v>
      </c>
      <c r="Q139" s="47" t="s">
        <v>1180</v>
      </c>
      <c r="R139" s="47" t="s">
        <v>1180</v>
      </c>
      <c r="S139" s="47" t="s">
        <v>1180</v>
      </c>
      <c r="T139" s="47" t="s">
        <v>576</v>
      </c>
      <c r="U139" s="47" t="s">
        <v>1044</v>
      </c>
      <c r="V139" s="47" t="s">
        <v>365</v>
      </c>
      <c r="W139" s="47" t="s">
        <v>365</v>
      </c>
      <c r="X139" s="47" t="s">
        <v>365</v>
      </c>
      <c r="Y139" s="47" t="s">
        <v>1181</v>
      </c>
      <c r="Z139" s="47" t="s">
        <v>365</v>
      </c>
      <c r="AA139" s="47" t="s">
        <v>365</v>
      </c>
      <c r="AB139" s="47" t="s">
        <v>365</v>
      </c>
      <c r="AC139" s="47" t="s">
        <v>365</v>
      </c>
      <c r="AD139" s="47" t="s">
        <v>365</v>
      </c>
      <c r="AE139" s="47" t="s">
        <v>589</v>
      </c>
      <c r="AF139" s="47" t="s">
        <v>589</v>
      </c>
      <c r="AG139" s="47" t="s">
        <v>754</v>
      </c>
      <c r="AH139" s="47" t="s">
        <v>785</v>
      </c>
      <c r="AI139" s="47" t="s">
        <v>458</v>
      </c>
      <c r="AJ139" s="47"/>
      <c r="AK139" s="47"/>
      <c r="AL139" s="47" t="s">
        <v>379</v>
      </c>
      <c r="AM139" s="47" t="s">
        <v>1002</v>
      </c>
      <c r="AN139" s="47" t="s">
        <v>387</v>
      </c>
      <c r="AO139" s="47" t="s">
        <v>541</v>
      </c>
      <c r="AP139" s="47" t="s">
        <v>365</v>
      </c>
      <c r="BG139" s="47" t="s">
        <v>1160</v>
      </c>
      <c r="CU139" s="47" t="s">
        <v>412</v>
      </c>
      <c r="CV139" s="47" t="s">
        <v>365</v>
      </c>
      <c r="CW139" s="47" t="s">
        <v>1055</v>
      </c>
      <c r="CX139" s="47" t="s">
        <v>365</v>
      </c>
      <c r="CY139" s="47" t="s">
        <v>365</v>
      </c>
      <c r="CZ139" s="47" t="s">
        <v>430</v>
      </c>
      <c r="DA139" s="47" t="s">
        <v>365</v>
      </c>
      <c r="DC139" s="47" t="s">
        <v>1183</v>
      </c>
      <c r="DD139" s="47" t="s">
        <v>365</v>
      </c>
      <c r="DG139" s="47" t="s">
        <v>401</v>
      </c>
      <c r="DH139" s="47" t="s">
        <v>1722</v>
      </c>
      <c r="DJ139" s="47" t="s">
        <v>1184</v>
      </c>
      <c r="DK139" s="47" t="s">
        <v>1185</v>
      </c>
      <c r="DL139" s="47" t="s">
        <v>642</v>
      </c>
      <c r="DN139" s="47" t="s">
        <v>380</v>
      </c>
      <c r="DO139" s="47" t="s">
        <v>1600</v>
      </c>
    </row>
    <row r="140" spans="1:119">
      <c r="A140" s="47" t="s">
        <v>1208</v>
      </c>
      <c r="B140" s="47" t="s">
        <v>1035</v>
      </c>
      <c r="C140" s="47" t="s">
        <v>416</v>
      </c>
      <c r="D140" s="47" t="s">
        <v>1209</v>
      </c>
      <c r="E140" s="47" t="s">
        <v>1141</v>
      </c>
      <c r="F140" s="47" t="s">
        <v>365</v>
      </c>
      <c r="G140" s="47" t="s">
        <v>994</v>
      </c>
      <c r="H140" s="47" t="s">
        <v>1210</v>
      </c>
      <c r="I140" s="47" t="s">
        <v>1211</v>
      </c>
      <c r="J140" s="47" t="s">
        <v>603</v>
      </c>
      <c r="K140" s="47" t="s">
        <v>1212</v>
      </c>
      <c r="L140" s="47" t="s">
        <v>1042</v>
      </c>
      <c r="M140" s="47" t="s">
        <v>1213</v>
      </c>
      <c r="N140" s="47" t="s">
        <v>997</v>
      </c>
      <c r="O140" s="47" t="s">
        <v>997</v>
      </c>
      <c r="P140" s="47" t="s">
        <v>568</v>
      </c>
      <c r="Q140" s="47" t="s">
        <v>1214</v>
      </c>
      <c r="R140" s="47" t="s">
        <v>1214</v>
      </c>
      <c r="S140" s="47" t="s">
        <v>1214</v>
      </c>
      <c r="T140" s="47" t="s">
        <v>391</v>
      </c>
      <c r="U140" s="47" t="s">
        <v>1044</v>
      </c>
      <c r="V140" s="47" t="s">
        <v>365</v>
      </c>
      <c r="W140" s="47" t="s">
        <v>365</v>
      </c>
      <c r="X140" s="47" t="s">
        <v>365</v>
      </c>
      <c r="Y140" s="47" t="s">
        <v>1215</v>
      </c>
      <c r="Z140" s="47" t="s">
        <v>365</v>
      </c>
      <c r="AA140" s="47" t="s">
        <v>365</v>
      </c>
      <c r="AB140" s="47" t="s">
        <v>365</v>
      </c>
      <c r="AC140" s="47" t="s">
        <v>365</v>
      </c>
      <c r="AD140" s="47" t="s">
        <v>365</v>
      </c>
      <c r="AE140" s="47" t="s">
        <v>372</v>
      </c>
      <c r="AF140" s="47" t="s">
        <v>372</v>
      </c>
      <c r="AG140" s="47" t="s">
        <v>526</v>
      </c>
      <c r="AH140" s="47" t="s">
        <v>461</v>
      </c>
      <c r="AI140" s="47" t="s">
        <v>1216</v>
      </c>
      <c r="AJ140" s="47"/>
      <c r="AK140" s="47"/>
      <c r="AL140" s="47" t="s">
        <v>1192</v>
      </c>
      <c r="AM140" s="47" t="s">
        <v>1002</v>
      </c>
      <c r="AN140" s="47" t="s">
        <v>387</v>
      </c>
      <c r="AO140" s="47" t="s">
        <v>486</v>
      </c>
      <c r="AP140" s="47" t="s">
        <v>365</v>
      </c>
      <c r="BG140" s="47" t="s">
        <v>1217</v>
      </c>
      <c r="CU140" s="47" t="s">
        <v>1193</v>
      </c>
      <c r="CV140" s="47" t="s">
        <v>365</v>
      </c>
      <c r="CW140" s="47" t="s">
        <v>1218</v>
      </c>
      <c r="CX140" s="47" t="s">
        <v>365</v>
      </c>
      <c r="CY140" s="47" t="s">
        <v>365</v>
      </c>
      <c r="CZ140" s="47" t="s">
        <v>430</v>
      </c>
      <c r="DA140" s="47" t="s">
        <v>365</v>
      </c>
      <c r="DC140" s="47" t="s">
        <v>1219</v>
      </c>
      <c r="DD140" s="47" t="s">
        <v>365</v>
      </c>
      <c r="DG140" s="47" t="s">
        <v>401</v>
      </c>
      <c r="DH140" s="47" t="s">
        <v>1722</v>
      </c>
      <c r="DJ140" s="47" t="s">
        <v>1220</v>
      </c>
      <c r="DK140" s="47" t="s">
        <v>1059</v>
      </c>
      <c r="DL140" s="47" t="s">
        <v>642</v>
      </c>
      <c r="DN140" s="47" t="s">
        <v>380</v>
      </c>
      <c r="DO140" s="47" t="s">
        <v>1600</v>
      </c>
    </row>
    <row r="141" spans="1:119">
      <c r="A141" s="47" t="s">
        <v>1221</v>
      </c>
      <c r="B141" s="47" t="s">
        <v>1035</v>
      </c>
      <c r="C141" s="47" t="s">
        <v>416</v>
      </c>
      <c r="D141" s="47" t="s">
        <v>1209</v>
      </c>
      <c r="E141" s="47" t="s">
        <v>1141</v>
      </c>
      <c r="F141" s="47" t="s">
        <v>365</v>
      </c>
      <c r="G141" s="47" t="s">
        <v>994</v>
      </c>
      <c r="H141" s="47" t="s">
        <v>1210</v>
      </c>
      <c r="I141" s="47" t="s">
        <v>1211</v>
      </c>
      <c r="J141" s="47" t="s">
        <v>603</v>
      </c>
      <c r="K141" s="47" t="s">
        <v>1212</v>
      </c>
      <c r="L141" s="47" t="s">
        <v>1042</v>
      </c>
      <c r="M141" s="47" t="s">
        <v>1038</v>
      </c>
      <c r="N141" s="47" t="s">
        <v>997</v>
      </c>
      <c r="O141" s="47" t="s">
        <v>997</v>
      </c>
      <c r="P141" s="47" t="s">
        <v>568</v>
      </c>
      <c r="Q141" s="47" t="s">
        <v>1214</v>
      </c>
      <c r="R141" s="47" t="s">
        <v>1214</v>
      </c>
      <c r="S141" s="47" t="s">
        <v>1214</v>
      </c>
      <c r="T141" s="47" t="s">
        <v>391</v>
      </c>
      <c r="U141" s="47" t="s">
        <v>1044</v>
      </c>
      <c r="V141" s="47" t="s">
        <v>365</v>
      </c>
      <c r="W141" s="47" t="s">
        <v>365</v>
      </c>
      <c r="X141" s="47" t="s">
        <v>365</v>
      </c>
      <c r="Y141" s="47" t="s">
        <v>1215</v>
      </c>
      <c r="Z141" s="47" t="s">
        <v>365</v>
      </c>
      <c r="AA141" s="47" t="s">
        <v>365</v>
      </c>
      <c r="AB141" s="47" t="s">
        <v>365</v>
      </c>
      <c r="AC141" s="47" t="s">
        <v>365</v>
      </c>
      <c r="AD141" s="47" t="s">
        <v>365</v>
      </c>
      <c r="AE141" s="47" t="s">
        <v>372</v>
      </c>
      <c r="AF141" s="47" t="s">
        <v>372</v>
      </c>
      <c r="AG141" s="47" t="s">
        <v>526</v>
      </c>
      <c r="AH141" s="47" t="s">
        <v>461</v>
      </c>
      <c r="AI141" s="47" t="s">
        <v>1216</v>
      </c>
      <c r="AJ141" s="47"/>
      <c r="AK141" s="47"/>
      <c r="AL141" s="47" t="s">
        <v>1050</v>
      </c>
      <c r="AM141" s="47" t="s">
        <v>1002</v>
      </c>
      <c r="AN141" s="47" t="s">
        <v>387</v>
      </c>
      <c r="AO141" s="47" t="s">
        <v>486</v>
      </c>
      <c r="AP141" s="47" t="s">
        <v>365</v>
      </c>
      <c r="BG141" s="47" t="s">
        <v>1217</v>
      </c>
      <c r="CU141" s="47" t="s">
        <v>1054</v>
      </c>
      <c r="CV141" s="47" t="s">
        <v>365</v>
      </c>
      <c r="CW141" s="47" t="s">
        <v>1218</v>
      </c>
      <c r="CX141" s="47" t="s">
        <v>365</v>
      </c>
      <c r="CY141" s="47" t="s">
        <v>365</v>
      </c>
      <c r="CZ141" s="47" t="s">
        <v>430</v>
      </c>
      <c r="DA141" s="47" t="s">
        <v>365</v>
      </c>
      <c r="DC141" s="47" t="s">
        <v>1219</v>
      </c>
      <c r="DD141" s="47" t="s">
        <v>365</v>
      </c>
      <c r="DG141" s="47" t="s">
        <v>401</v>
      </c>
      <c r="DH141" s="47" t="s">
        <v>1722</v>
      </c>
      <c r="DJ141" s="47" t="s">
        <v>1220</v>
      </c>
      <c r="DK141" s="47" t="s">
        <v>1059</v>
      </c>
      <c r="DL141" s="47" t="s">
        <v>642</v>
      </c>
      <c r="DN141" s="47" t="s">
        <v>380</v>
      </c>
      <c r="DO141" s="47" t="s">
        <v>1600</v>
      </c>
    </row>
    <row r="142" spans="1:119">
      <c r="A142" s="47" t="s">
        <v>1222</v>
      </c>
      <c r="B142" s="47" t="s">
        <v>1035</v>
      </c>
      <c r="C142" s="47" t="s">
        <v>416</v>
      </c>
      <c r="D142" s="47" t="s">
        <v>1209</v>
      </c>
      <c r="E142" s="47" t="s">
        <v>1141</v>
      </c>
      <c r="F142" s="47" t="s">
        <v>365</v>
      </c>
      <c r="G142" s="47" t="s">
        <v>994</v>
      </c>
      <c r="H142" s="47" t="s">
        <v>1210</v>
      </c>
      <c r="I142" s="47" t="s">
        <v>1211</v>
      </c>
      <c r="J142" s="47" t="s">
        <v>603</v>
      </c>
      <c r="K142" s="47" t="s">
        <v>1212</v>
      </c>
      <c r="L142" s="47" t="s">
        <v>1042</v>
      </c>
      <c r="M142" s="47" t="s">
        <v>1204</v>
      </c>
      <c r="N142" s="47" t="s">
        <v>997</v>
      </c>
      <c r="O142" s="47" t="s">
        <v>997</v>
      </c>
      <c r="P142" s="47" t="s">
        <v>568</v>
      </c>
      <c r="Q142" s="47" t="s">
        <v>1214</v>
      </c>
      <c r="R142" s="47" t="s">
        <v>1214</v>
      </c>
      <c r="S142" s="47" t="s">
        <v>1214</v>
      </c>
      <c r="T142" s="47" t="s">
        <v>391</v>
      </c>
      <c r="U142" s="47" t="s">
        <v>1044</v>
      </c>
      <c r="V142" s="47" t="s">
        <v>365</v>
      </c>
      <c r="W142" s="47" t="s">
        <v>365</v>
      </c>
      <c r="X142" s="47" t="s">
        <v>365</v>
      </c>
      <c r="Y142" s="47" t="s">
        <v>1215</v>
      </c>
      <c r="Z142" s="47" t="s">
        <v>365</v>
      </c>
      <c r="AA142" s="47" t="s">
        <v>365</v>
      </c>
      <c r="AB142" s="47" t="s">
        <v>365</v>
      </c>
      <c r="AC142" s="47" t="s">
        <v>365</v>
      </c>
      <c r="AD142" s="47" t="s">
        <v>365</v>
      </c>
      <c r="AE142" s="47" t="s">
        <v>372</v>
      </c>
      <c r="AF142" s="47" t="s">
        <v>372</v>
      </c>
      <c r="AG142" s="47" t="s">
        <v>526</v>
      </c>
      <c r="AH142" s="47" t="s">
        <v>461</v>
      </c>
      <c r="AI142" s="47" t="s">
        <v>1216</v>
      </c>
      <c r="AJ142" s="47"/>
      <c r="AK142" s="47"/>
      <c r="AL142" s="47" t="s">
        <v>1223</v>
      </c>
      <c r="AM142" s="47" t="s">
        <v>1002</v>
      </c>
      <c r="AN142" s="47" t="s">
        <v>387</v>
      </c>
      <c r="AO142" s="47" t="s">
        <v>486</v>
      </c>
      <c r="AP142" s="47" t="s">
        <v>365</v>
      </c>
      <c r="BG142" s="47" t="s">
        <v>1217</v>
      </c>
      <c r="CU142" s="47" t="s">
        <v>1224</v>
      </c>
      <c r="CV142" s="47" t="s">
        <v>365</v>
      </c>
      <c r="CW142" s="47" t="s">
        <v>1218</v>
      </c>
      <c r="CX142" s="47" t="s">
        <v>365</v>
      </c>
      <c r="CY142" s="47" t="s">
        <v>365</v>
      </c>
      <c r="CZ142" s="47" t="s">
        <v>430</v>
      </c>
      <c r="DA142" s="47" t="s">
        <v>365</v>
      </c>
      <c r="DC142" s="47" t="s">
        <v>1219</v>
      </c>
      <c r="DD142" s="47" t="s">
        <v>365</v>
      </c>
      <c r="DG142" s="47" t="s">
        <v>401</v>
      </c>
      <c r="DH142" s="47" t="s">
        <v>1722</v>
      </c>
      <c r="DJ142" s="47" t="s">
        <v>1220</v>
      </c>
      <c r="DK142" s="47" t="s">
        <v>1059</v>
      </c>
      <c r="DL142" s="47" t="s">
        <v>642</v>
      </c>
      <c r="DN142" s="47" t="s">
        <v>380</v>
      </c>
      <c r="DO142" s="47" t="s">
        <v>1600</v>
      </c>
    </row>
    <row r="143" spans="1:119">
      <c r="A143" s="47" t="s">
        <v>1225</v>
      </c>
      <c r="B143" s="47" t="s">
        <v>1035</v>
      </c>
      <c r="C143" s="47" t="s">
        <v>416</v>
      </c>
      <c r="D143" s="47" t="s">
        <v>1209</v>
      </c>
      <c r="E143" s="47" t="s">
        <v>1141</v>
      </c>
      <c r="F143" s="47" t="s">
        <v>365</v>
      </c>
      <c r="G143" s="47" t="s">
        <v>994</v>
      </c>
      <c r="H143" s="47" t="s">
        <v>1210</v>
      </c>
      <c r="I143" s="47" t="s">
        <v>1211</v>
      </c>
      <c r="J143" s="47" t="s">
        <v>603</v>
      </c>
      <c r="K143" s="47" t="s">
        <v>1212</v>
      </c>
      <c r="L143" s="47" t="s">
        <v>1042</v>
      </c>
      <c r="M143" s="47" t="s">
        <v>994</v>
      </c>
      <c r="N143" s="47" t="s">
        <v>997</v>
      </c>
      <c r="O143" s="47" t="s">
        <v>997</v>
      </c>
      <c r="P143" s="47" t="s">
        <v>568</v>
      </c>
      <c r="Q143" s="47" t="s">
        <v>1214</v>
      </c>
      <c r="R143" s="47" t="s">
        <v>1214</v>
      </c>
      <c r="S143" s="47" t="s">
        <v>1214</v>
      </c>
      <c r="T143" s="47" t="s">
        <v>391</v>
      </c>
      <c r="U143" s="47" t="s">
        <v>1044</v>
      </c>
      <c r="V143" s="47" t="s">
        <v>365</v>
      </c>
      <c r="W143" s="47" t="s">
        <v>365</v>
      </c>
      <c r="X143" s="47" t="s">
        <v>365</v>
      </c>
      <c r="Y143" s="47" t="s">
        <v>1215</v>
      </c>
      <c r="Z143" s="47" t="s">
        <v>365</v>
      </c>
      <c r="AA143" s="47" t="s">
        <v>365</v>
      </c>
      <c r="AB143" s="47" t="s">
        <v>365</v>
      </c>
      <c r="AC143" s="47" t="s">
        <v>365</v>
      </c>
      <c r="AD143" s="47" t="s">
        <v>365</v>
      </c>
      <c r="AE143" s="47" t="s">
        <v>372</v>
      </c>
      <c r="AF143" s="47" t="s">
        <v>372</v>
      </c>
      <c r="AG143" s="47" t="s">
        <v>526</v>
      </c>
      <c r="AH143" s="47" t="s">
        <v>461</v>
      </c>
      <c r="AI143" s="47" t="s">
        <v>1216</v>
      </c>
      <c r="AJ143" s="47"/>
      <c r="AK143" s="47"/>
      <c r="AL143" s="47" t="s">
        <v>1195</v>
      </c>
      <c r="AM143" s="47" t="s">
        <v>1002</v>
      </c>
      <c r="AN143" s="47" t="s">
        <v>387</v>
      </c>
      <c r="AO143" s="47" t="s">
        <v>486</v>
      </c>
      <c r="AP143" s="47" t="s">
        <v>365</v>
      </c>
      <c r="BG143" s="47" t="s">
        <v>1217</v>
      </c>
      <c r="CU143" s="47" t="s">
        <v>1090</v>
      </c>
      <c r="CV143" s="47" t="s">
        <v>365</v>
      </c>
      <c r="CW143" s="47" t="s">
        <v>1218</v>
      </c>
      <c r="CX143" s="47" t="s">
        <v>365</v>
      </c>
      <c r="CY143" s="47" t="s">
        <v>365</v>
      </c>
      <c r="CZ143" s="47" t="s">
        <v>430</v>
      </c>
      <c r="DA143" s="47" t="s">
        <v>365</v>
      </c>
      <c r="DC143" s="47" t="s">
        <v>1219</v>
      </c>
      <c r="DD143" s="47" t="s">
        <v>365</v>
      </c>
      <c r="DG143" s="47" t="s">
        <v>401</v>
      </c>
      <c r="DH143" s="47" t="s">
        <v>1722</v>
      </c>
      <c r="DJ143" s="47" t="s">
        <v>1220</v>
      </c>
      <c r="DK143" s="47" t="s">
        <v>1059</v>
      </c>
      <c r="DL143" s="47" t="s">
        <v>642</v>
      </c>
      <c r="DN143" s="47" t="s">
        <v>380</v>
      </c>
      <c r="DO143" s="47" t="s">
        <v>1600</v>
      </c>
    </row>
    <row r="144" spans="1:119">
      <c r="A144" s="47" t="s">
        <v>1226</v>
      </c>
      <c r="B144" s="47" t="s">
        <v>1035</v>
      </c>
      <c r="C144" s="47" t="s">
        <v>416</v>
      </c>
      <c r="D144" s="47" t="s">
        <v>1209</v>
      </c>
      <c r="E144" s="47" t="s">
        <v>1141</v>
      </c>
      <c r="F144" s="47" t="s">
        <v>365</v>
      </c>
      <c r="G144" s="47" t="s">
        <v>994</v>
      </c>
      <c r="H144" s="47" t="s">
        <v>1210</v>
      </c>
      <c r="I144" s="47" t="s">
        <v>1211</v>
      </c>
      <c r="J144" s="47" t="s">
        <v>603</v>
      </c>
      <c r="K144" s="47" t="s">
        <v>1212</v>
      </c>
      <c r="L144" s="47" t="s">
        <v>1042</v>
      </c>
      <c r="M144" s="47" t="s">
        <v>1227</v>
      </c>
      <c r="N144" s="47" t="s">
        <v>997</v>
      </c>
      <c r="O144" s="47" t="s">
        <v>997</v>
      </c>
      <c r="P144" s="47" t="s">
        <v>568</v>
      </c>
      <c r="Q144" s="47" t="s">
        <v>1214</v>
      </c>
      <c r="R144" s="47" t="s">
        <v>1214</v>
      </c>
      <c r="S144" s="47" t="s">
        <v>1214</v>
      </c>
      <c r="T144" s="47" t="s">
        <v>391</v>
      </c>
      <c r="U144" s="47" t="s">
        <v>1044</v>
      </c>
      <c r="V144" s="47" t="s">
        <v>365</v>
      </c>
      <c r="W144" s="47" t="s">
        <v>365</v>
      </c>
      <c r="X144" s="47" t="s">
        <v>365</v>
      </c>
      <c r="Y144" s="47" t="s">
        <v>1215</v>
      </c>
      <c r="Z144" s="47" t="s">
        <v>365</v>
      </c>
      <c r="AA144" s="47" t="s">
        <v>365</v>
      </c>
      <c r="AB144" s="47" t="s">
        <v>365</v>
      </c>
      <c r="AC144" s="47" t="s">
        <v>365</v>
      </c>
      <c r="AD144" s="47" t="s">
        <v>365</v>
      </c>
      <c r="AE144" s="47" t="s">
        <v>372</v>
      </c>
      <c r="AF144" s="47" t="s">
        <v>372</v>
      </c>
      <c r="AG144" s="47" t="s">
        <v>526</v>
      </c>
      <c r="AH144" s="47" t="s">
        <v>461</v>
      </c>
      <c r="AI144" s="47" t="s">
        <v>1216</v>
      </c>
      <c r="AJ144" s="47"/>
      <c r="AK144" s="47"/>
      <c r="AL144" s="47" t="s">
        <v>1063</v>
      </c>
      <c r="AM144" s="47" t="s">
        <v>1002</v>
      </c>
      <c r="AN144" s="47" t="s">
        <v>387</v>
      </c>
      <c r="AO144" s="47" t="s">
        <v>486</v>
      </c>
      <c r="AP144" s="47" t="s">
        <v>365</v>
      </c>
      <c r="BG144" s="47" t="s">
        <v>1217</v>
      </c>
      <c r="CU144" s="47" t="s">
        <v>1064</v>
      </c>
      <c r="CV144" s="47" t="s">
        <v>365</v>
      </c>
      <c r="CW144" s="47" t="s">
        <v>1218</v>
      </c>
      <c r="CX144" s="47" t="s">
        <v>365</v>
      </c>
      <c r="CY144" s="47" t="s">
        <v>365</v>
      </c>
      <c r="CZ144" s="47" t="s">
        <v>430</v>
      </c>
      <c r="DA144" s="47" t="s">
        <v>365</v>
      </c>
      <c r="DC144" s="47" t="s">
        <v>1219</v>
      </c>
      <c r="DD144" s="47" t="s">
        <v>365</v>
      </c>
      <c r="DG144" s="47" t="s">
        <v>401</v>
      </c>
      <c r="DH144" s="47" t="s">
        <v>1722</v>
      </c>
      <c r="DJ144" s="47" t="s">
        <v>1220</v>
      </c>
      <c r="DK144" s="47" t="s">
        <v>1059</v>
      </c>
      <c r="DL144" s="47" t="s">
        <v>642</v>
      </c>
      <c r="DN144" s="47" t="s">
        <v>380</v>
      </c>
      <c r="DO144" s="47" t="s">
        <v>1600</v>
      </c>
    </row>
    <row r="145" spans="1:119">
      <c r="A145" s="47" t="s">
        <v>1228</v>
      </c>
      <c r="B145" s="47" t="s">
        <v>1035</v>
      </c>
      <c r="C145" s="47" t="s">
        <v>416</v>
      </c>
      <c r="D145" s="47" t="s">
        <v>1209</v>
      </c>
      <c r="E145" s="47" t="s">
        <v>1141</v>
      </c>
      <c r="F145" s="47" t="s">
        <v>365</v>
      </c>
      <c r="G145" s="47" t="s">
        <v>994</v>
      </c>
      <c r="H145" s="47" t="s">
        <v>1210</v>
      </c>
      <c r="I145" s="47" t="s">
        <v>1211</v>
      </c>
      <c r="J145" s="47" t="s">
        <v>603</v>
      </c>
      <c r="K145" s="47" t="s">
        <v>1212</v>
      </c>
      <c r="L145" s="47" t="s">
        <v>1042</v>
      </c>
      <c r="M145" s="47" t="s">
        <v>1197</v>
      </c>
      <c r="N145" s="47" t="s">
        <v>997</v>
      </c>
      <c r="O145" s="47" t="s">
        <v>997</v>
      </c>
      <c r="P145" s="47" t="s">
        <v>568</v>
      </c>
      <c r="Q145" s="47" t="s">
        <v>1214</v>
      </c>
      <c r="R145" s="47" t="s">
        <v>1214</v>
      </c>
      <c r="S145" s="47" t="s">
        <v>1214</v>
      </c>
      <c r="T145" s="47" t="s">
        <v>391</v>
      </c>
      <c r="U145" s="47" t="s">
        <v>1044</v>
      </c>
      <c r="V145" s="47" t="s">
        <v>365</v>
      </c>
      <c r="W145" s="47" t="s">
        <v>365</v>
      </c>
      <c r="X145" s="47" t="s">
        <v>365</v>
      </c>
      <c r="Y145" s="47" t="s">
        <v>1215</v>
      </c>
      <c r="Z145" s="47" t="s">
        <v>365</v>
      </c>
      <c r="AA145" s="47" t="s">
        <v>365</v>
      </c>
      <c r="AB145" s="47" t="s">
        <v>365</v>
      </c>
      <c r="AC145" s="47" t="s">
        <v>365</v>
      </c>
      <c r="AD145" s="47" t="s">
        <v>365</v>
      </c>
      <c r="AE145" s="47" t="s">
        <v>372</v>
      </c>
      <c r="AF145" s="47" t="s">
        <v>372</v>
      </c>
      <c r="AG145" s="47" t="s">
        <v>526</v>
      </c>
      <c r="AH145" s="47" t="s">
        <v>461</v>
      </c>
      <c r="AI145" s="47" t="s">
        <v>1216</v>
      </c>
      <c r="AJ145" s="47"/>
      <c r="AK145" s="47"/>
      <c r="AL145" s="47" t="s">
        <v>1099</v>
      </c>
      <c r="AM145" s="47" t="s">
        <v>1002</v>
      </c>
      <c r="AN145" s="47" t="s">
        <v>387</v>
      </c>
      <c r="AO145" s="47" t="s">
        <v>486</v>
      </c>
      <c r="AP145" s="47" t="s">
        <v>365</v>
      </c>
      <c r="BG145" s="47" t="s">
        <v>1217</v>
      </c>
      <c r="CU145" s="47" t="s">
        <v>1601</v>
      </c>
      <c r="CV145" s="47" t="s">
        <v>365</v>
      </c>
      <c r="CW145" s="47" t="s">
        <v>1218</v>
      </c>
      <c r="CX145" s="47" t="s">
        <v>365</v>
      </c>
      <c r="CY145" s="47" t="s">
        <v>365</v>
      </c>
      <c r="CZ145" s="47" t="s">
        <v>430</v>
      </c>
      <c r="DA145" s="47" t="s">
        <v>365</v>
      </c>
      <c r="DC145" s="47" t="s">
        <v>1219</v>
      </c>
      <c r="DD145" s="47" t="s">
        <v>365</v>
      </c>
      <c r="DG145" s="47" t="s">
        <v>401</v>
      </c>
      <c r="DH145" s="47" t="s">
        <v>1722</v>
      </c>
      <c r="DJ145" s="47" t="s">
        <v>1220</v>
      </c>
      <c r="DK145" s="47" t="s">
        <v>1059</v>
      </c>
      <c r="DL145" s="47" t="s">
        <v>642</v>
      </c>
      <c r="DN145" s="47" t="s">
        <v>380</v>
      </c>
      <c r="DO145" s="47" t="s">
        <v>1600</v>
      </c>
    </row>
    <row r="146" spans="1:119">
      <c r="A146" s="47" t="s">
        <v>1229</v>
      </c>
      <c r="B146" s="47" t="s">
        <v>1035</v>
      </c>
      <c r="C146" s="47" t="s">
        <v>416</v>
      </c>
      <c r="D146" s="47" t="s">
        <v>1209</v>
      </c>
      <c r="E146" s="47" t="s">
        <v>1141</v>
      </c>
      <c r="F146" s="47" t="s">
        <v>365</v>
      </c>
      <c r="G146" s="47" t="s">
        <v>994</v>
      </c>
      <c r="H146" s="47" t="s">
        <v>1210</v>
      </c>
      <c r="I146" s="47" t="s">
        <v>1211</v>
      </c>
      <c r="J146" s="47" t="s">
        <v>603</v>
      </c>
      <c r="K146" s="47" t="s">
        <v>1212</v>
      </c>
      <c r="L146" s="47" t="s">
        <v>1042</v>
      </c>
      <c r="M146" s="47" t="s">
        <v>1066</v>
      </c>
      <c r="N146" s="47" t="s">
        <v>997</v>
      </c>
      <c r="O146" s="47" t="s">
        <v>997</v>
      </c>
      <c r="P146" s="47" t="s">
        <v>568</v>
      </c>
      <c r="Q146" s="47" t="s">
        <v>1214</v>
      </c>
      <c r="R146" s="47" t="s">
        <v>1214</v>
      </c>
      <c r="S146" s="47" t="s">
        <v>1214</v>
      </c>
      <c r="T146" s="47" t="s">
        <v>391</v>
      </c>
      <c r="U146" s="47" t="s">
        <v>1044</v>
      </c>
      <c r="V146" s="47" t="s">
        <v>365</v>
      </c>
      <c r="W146" s="47" t="s">
        <v>365</v>
      </c>
      <c r="X146" s="47" t="s">
        <v>365</v>
      </c>
      <c r="Y146" s="47" t="s">
        <v>1215</v>
      </c>
      <c r="Z146" s="47" t="s">
        <v>365</v>
      </c>
      <c r="AA146" s="47" t="s">
        <v>365</v>
      </c>
      <c r="AB146" s="47" t="s">
        <v>365</v>
      </c>
      <c r="AC146" s="47" t="s">
        <v>365</v>
      </c>
      <c r="AD146" s="47" t="s">
        <v>365</v>
      </c>
      <c r="AE146" s="47" t="s">
        <v>372</v>
      </c>
      <c r="AF146" s="47" t="s">
        <v>372</v>
      </c>
      <c r="AG146" s="47" t="s">
        <v>526</v>
      </c>
      <c r="AH146" s="47" t="s">
        <v>461</v>
      </c>
      <c r="AI146" s="47" t="s">
        <v>1216</v>
      </c>
      <c r="AJ146" s="47"/>
      <c r="AK146" s="47"/>
      <c r="AL146" s="47" t="s">
        <v>1067</v>
      </c>
      <c r="AM146" s="47" t="s">
        <v>1002</v>
      </c>
      <c r="AN146" s="47" t="s">
        <v>387</v>
      </c>
      <c r="AO146" s="47" t="s">
        <v>486</v>
      </c>
      <c r="AP146" s="47" t="s">
        <v>365</v>
      </c>
      <c r="BG146" s="47" t="s">
        <v>1217</v>
      </c>
      <c r="CU146" s="47" t="s">
        <v>1068</v>
      </c>
      <c r="CV146" s="47" t="s">
        <v>365</v>
      </c>
      <c r="CW146" s="47" t="s">
        <v>1218</v>
      </c>
      <c r="CX146" s="47" t="s">
        <v>365</v>
      </c>
      <c r="CY146" s="47" t="s">
        <v>365</v>
      </c>
      <c r="CZ146" s="47" t="s">
        <v>430</v>
      </c>
      <c r="DA146" s="47" t="s">
        <v>365</v>
      </c>
      <c r="DC146" s="47" t="s">
        <v>1219</v>
      </c>
      <c r="DD146" s="47" t="s">
        <v>365</v>
      </c>
      <c r="DG146" s="47" t="s">
        <v>401</v>
      </c>
      <c r="DH146" s="47" t="s">
        <v>1722</v>
      </c>
      <c r="DJ146" s="47" t="s">
        <v>1220</v>
      </c>
      <c r="DK146" s="47" t="s">
        <v>1059</v>
      </c>
      <c r="DL146" s="47" t="s">
        <v>642</v>
      </c>
      <c r="DN146" s="47" t="s">
        <v>380</v>
      </c>
      <c r="DO146" s="47" t="s">
        <v>1600</v>
      </c>
    </row>
    <row r="147" spans="1:119">
      <c r="A147" s="47" t="s">
        <v>1230</v>
      </c>
      <c r="B147" s="47" t="s">
        <v>1035</v>
      </c>
      <c r="C147" s="47" t="s">
        <v>416</v>
      </c>
      <c r="D147" s="47" t="s">
        <v>1209</v>
      </c>
      <c r="E147" s="47" t="s">
        <v>1141</v>
      </c>
      <c r="F147" s="47" t="s">
        <v>365</v>
      </c>
      <c r="G147" s="47" t="s">
        <v>994</v>
      </c>
      <c r="H147" s="47" t="s">
        <v>1210</v>
      </c>
      <c r="I147" s="47" t="s">
        <v>1211</v>
      </c>
      <c r="J147" s="47" t="s">
        <v>603</v>
      </c>
      <c r="K147" s="47" t="s">
        <v>1212</v>
      </c>
      <c r="L147" s="47" t="s">
        <v>1042</v>
      </c>
      <c r="M147" s="47" t="s">
        <v>1070</v>
      </c>
      <c r="N147" s="47" t="s">
        <v>997</v>
      </c>
      <c r="O147" s="47" t="s">
        <v>997</v>
      </c>
      <c r="P147" s="47" t="s">
        <v>568</v>
      </c>
      <c r="Q147" s="47" t="s">
        <v>1214</v>
      </c>
      <c r="R147" s="47" t="s">
        <v>1214</v>
      </c>
      <c r="S147" s="47" t="s">
        <v>1214</v>
      </c>
      <c r="T147" s="47" t="s">
        <v>391</v>
      </c>
      <c r="U147" s="47" t="s">
        <v>1044</v>
      </c>
      <c r="V147" s="47" t="s">
        <v>365</v>
      </c>
      <c r="W147" s="47" t="s">
        <v>365</v>
      </c>
      <c r="X147" s="47" t="s">
        <v>365</v>
      </c>
      <c r="Y147" s="47" t="s">
        <v>1215</v>
      </c>
      <c r="Z147" s="47" t="s">
        <v>365</v>
      </c>
      <c r="AA147" s="47" t="s">
        <v>365</v>
      </c>
      <c r="AB147" s="47" t="s">
        <v>365</v>
      </c>
      <c r="AC147" s="47" t="s">
        <v>365</v>
      </c>
      <c r="AD147" s="47" t="s">
        <v>365</v>
      </c>
      <c r="AE147" s="47" t="s">
        <v>372</v>
      </c>
      <c r="AF147" s="47" t="s">
        <v>372</v>
      </c>
      <c r="AG147" s="47" t="s">
        <v>526</v>
      </c>
      <c r="AH147" s="47" t="s">
        <v>461</v>
      </c>
      <c r="AI147" s="47" t="s">
        <v>1216</v>
      </c>
      <c r="AJ147" s="47"/>
      <c r="AK147" s="47"/>
      <c r="AL147" s="47" t="s">
        <v>1073</v>
      </c>
      <c r="AM147" s="47" t="s">
        <v>1002</v>
      </c>
      <c r="AN147" s="47" t="s">
        <v>387</v>
      </c>
      <c r="AO147" s="47" t="s">
        <v>486</v>
      </c>
      <c r="AP147" s="47" t="s">
        <v>365</v>
      </c>
      <c r="BG147" s="47" t="s">
        <v>1217</v>
      </c>
      <c r="CU147" s="47" t="s">
        <v>996</v>
      </c>
      <c r="CV147" s="47" t="s">
        <v>365</v>
      </c>
      <c r="CW147" s="47" t="s">
        <v>1218</v>
      </c>
      <c r="CX147" s="47" t="s">
        <v>365</v>
      </c>
      <c r="CY147" s="47" t="s">
        <v>365</v>
      </c>
      <c r="CZ147" s="47" t="s">
        <v>430</v>
      </c>
      <c r="DA147" s="47" t="s">
        <v>365</v>
      </c>
      <c r="DC147" s="47" t="s">
        <v>1219</v>
      </c>
      <c r="DD147" s="47" t="s">
        <v>365</v>
      </c>
      <c r="DG147" s="47" t="s">
        <v>401</v>
      </c>
      <c r="DH147" s="47" t="s">
        <v>1722</v>
      </c>
      <c r="DJ147" s="47" t="s">
        <v>1220</v>
      </c>
      <c r="DK147" s="47" t="s">
        <v>1059</v>
      </c>
      <c r="DL147" s="47" t="s">
        <v>642</v>
      </c>
      <c r="DN147" s="47" t="s">
        <v>380</v>
      </c>
      <c r="DO147" s="47" t="s">
        <v>1600</v>
      </c>
    </row>
    <row r="148" spans="1:119">
      <c r="A148" s="47" t="s">
        <v>1231</v>
      </c>
      <c r="B148" s="47" t="s">
        <v>1035</v>
      </c>
      <c r="C148" s="47" t="s">
        <v>416</v>
      </c>
      <c r="D148" s="47" t="s">
        <v>1209</v>
      </c>
      <c r="E148" s="47" t="s">
        <v>1141</v>
      </c>
      <c r="F148" s="47" t="s">
        <v>365</v>
      </c>
      <c r="G148" s="47" t="s">
        <v>994</v>
      </c>
      <c r="H148" s="47" t="s">
        <v>1210</v>
      </c>
      <c r="I148" s="47" t="s">
        <v>1211</v>
      </c>
      <c r="J148" s="47" t="s">
        <v>603</v>
      </c>
      <c r="K148" s="47" t="s">
        <v>1212</v>
      </c>
      <c r="L148" s="47" t="s">
        <v>1042</v>
      </c>
      <c r="M148" s="47" t="s">
        <v>1070</v>
      </c>
      <c r="N148" s="47" t="s">
        <v>997</v>
      </c>
      <c r="O148" s="47" t="s">
        <v>997</v>
      </c>
      <c r="P148" s="47" t="s">
        <v>568</v>
      </c>
      <c r="Q148" s="47" t="s">
        <v>1214</v>
      </c>
      <c r="R148" s="47" t="s">
        <v>1214</v>
      </c>
      <c r="S148" s="47" t="s">
        <v>1214</v>
      </c>
      <c r="T148" s="47" t="s">
        <v>391</v>
      </c>
      <c r="U148" s="47" t="s">
        <v>1044</v>
      </c>
      <c r="V148" s="47" t="s">
        <v>365</v>
      </c>
      <c r="W148" s="47" t="s">
        <v>365</v>
      </c>
      <c r="X148" s="47" t="s">
        <v>365</v>
      </c>
      <c r="Y148" s="47" t="s">
        <v>1215</v>
      </c>
      <c r="Z148" s="47" t="s">
        <v>365</v>
      </c>
      <c r="AA148" s="47" t="s">
        <v>365</v>
      </c>
      <c r="AB148" s="47" t="s">
        <v>365</v>
      </c>
      <c r="AC148" s="47" t="s">
        <v>365</v>
      </c>
      <c r="AD148" s="47" t="s">
        <v>365</v>
      </c>
      <c r="AE148" s="47" t="s">
        <v>372</v>
      </c>
      <c r="AF148" s="47" t="s">
        <v>372</v>
      </c>
      <c r="AG148" s="47" t="s">
        <v>526</v>
      </c>
      <c r="AH148" s="47" t="s">
        <v>461</v>
      </c>
      <c r="AI148" s="47" t="s">
        <v>1216</v>
      </c>
      <c r="AJ148" s="47"/>
      <c r="AK148" s="47"/>
      <c r="AL148" s="47" t="s">
        <v>1232</v>
      </c>
      <c r="AM148" s="47" t="s">
        <v>1002</v>
      </c>
      <c r="AN148" s="47" t="s">
        <v>387</v>
      </c>
      <c r="AO148" s="47" t="s">
        <v>486</v>
      </c>
      <c r="AP148" s="47" t="s">
        <v>365</v>
      </c>
      <c r="BG148" s="47" t="s">
        <v>1217</v>
      </c>
      <c r="CU148" s="47" t="s">
        <v>1602</v>
      </c>
      <c r="CV148" s="47" t="s">
        <v>365</v>
      </c>
      <c r="CW148" s="47" t="s">
        <v>1218</v>
      </c>
      <c r="CX148" s="47" t="s">
        <v>365</v>
      </c>
      <c r="CY148" s="47" t="s">
        <v>365</v>
      </c>
      <c r="CZ148" s="47" t="s">
        <v>430</v>
      </c>
      <c r="DA148" s="47" t="s">
        <v>365</v>
      </c>
      <c r="DC148" s="47" t="s">
        <v>1219</v>
      </c>
      <c r="DD148" s="47" t="s">
        <v>365</v>
      </c>
      <c r="DG148" s="47" t="s">
        <v>401</v>
      </c>
      <c r="DH148" s="47" t="s">
        <v>1722</v>
      </c>
      <c r="DJ148" s="47" t="s">
        <v>1220</v>
      </c>
      <c r="DK148" s="47" t="s">
        <v>1059</v>
      </c>
      <c r="DL148" s="47" t="s">
        <v>642</v>
      </c>
      <c r="DN148" s="47" t="s">
        <v>380</v>
      </c>
      <c r="DO148" s="47" t="s">
        <v>1600</v>
      </c>
    </row>
    <row r="149" spans="1:119">
      <c r="A149" s="47" t="s">
        <v>1233</v>
      </c>
      <c r="B149" s="47" t="s">
        <v>1035</v>
      </c>
      <c r="C149" s="47" t="s">
        <v>416</v>
      </c>
      <c r="D149" s="47" t="s">
        <v>1209</v>
      </c>
      <c r="E149" s="47" t="s">
        <v>1141</v>
      </c>
      <c r="F149" s="47" t="s">
        <v>365</v>
      </c>
      <c r="G149" s="47" t="s">
        <v>994</v>
      </c>
      <c r="H149" s="47" t="s">
        <v>1210</v>
      </c>
      <c r="I149" s="47" t="s">
        <v>1211</v>
      </c>
      <c r="J149" s="47" t="s">
        <v>603</v>
      </c>
      <c r="K149" s="47" t="s">
        <v>1212</v>
      </c>
      <c r="L149" s="47" t="s">
        <v>1042</v>
      </c>
      <c r="M149" s="47" t="s">
        <v>1010</v>
      </c>
      <c r="N149" s="47" t="s">
        <v>997</v>
      </c>
      <c r="O149" s="47" t="s">
        <v>997</v>
      </c>
      <c r="P149" s="47" t="s">
        <v>568</v>
      </c>
      <c r="Q149" s="47" t="s">
        <v>1214</v>
      </c>
      <c r="R149" s="47" t="s">
        <v>1214</v>
      </c>
      <c r="S149" s="47" t="s">
        <v>1214</v>
      </c>
      <c r="T149" s="47" t="s">
        <v>391</v>
      </c>
      <c r="U149" s="47" t="s">
        <v>1044</v>
      </c>
      <c r="V149" s="47" t="s">
        <v>365</v>
      </c>
      <c r="W149" s="47" t="s">
        <v>365</v>
      </c>
      <c r="X149" s="47" t="s">
        <v>365</v>
      </c>
      <c r="Y149" s="47" t="s">
        <v>1215</v>
      </c>
      <c r="Z149" s="47" t="s">
        <v>365</v>
      </c>
      <c r="AA149" s="47" t="s">
        <v>365</v>
      </c>
      <c r="AB149" s="47" t="s">
        <v>365</v>
      </c>
      <c r="AC149" s="47" t="s">
        <v>365</v>
      </c>
      <c r="AD149" s="47" t="s">
        <v>365</v>
      </c>
      <c r="AE149" s="47" t="s">
        <v>372</v>
      </c>
      <c r="AF149" s="47" t="s">
        <v>372</v>
      </c>
      <c r="AG149" s="47" t="s">
        <v>526</v>
      </c>
      <c r="AH149" s="47" t="s">
        <v>461</v>
      </c>
      <c r="AI149" s="47" t="s">
        <v>1216</v>
      </c>
      <c r="AJ149" s="47"/>
      <c r="AK149" s="47"/>
      <c r="AL149" s="47" t="s">
        <v>1205</v>
      </c>
      <c r="AM149" s="47" t="s">
        <v>1002</v>
      </c>
      <c r="AN149" s="47" t="s">
        <v>387</v>
      </c>
      <c r="AO149" s="47" t="s">
        <v>486</v>
      </c>
      <c r="AP149" s="47" t="s">
        <v>365</v>
      </c>
      <c r="BG149" s="47" t="s">
        <v>1217</v>
      </c>
      <c r="CU149" s="47" t="s">
        <v>413</v>
      </c>
      <c r="CV149" s="47" t="s">
        <v>365</v>
      </c>
      <c r="CW149" s="47" t="s">
        <v>1218</v>
      </c>
      <c r="CX149" s="47" t="s">
        <v>365</v>
      </c>
      <c r="CY149" s="47" t="s">
        <v>365</v>
      </c>
      <c r="CZ149" s="47" t="s">
        <v>430</v>
      </c>
      <c r="DA149" s="47" t="s">
        <v>365</v>
      </c>
      <c r="DC149" s="47" t="s">
        <v>1219</v>
      </c>
      <c r="DD149" s="47" t="s">
        <v>365</v>
      </c>
      <c r="DG149" s="47" t="s">
        <v>401</v>
      </c>
      <c r="DH149" s="47" t="s">
        <v>1722</v>
      </c>
      <c r="DJ149" s="47" t="s">
        <v>1220</v>
      </c>
      <c r="DK149" s="47" t="s">
        <v>1059</v>
      </c>
      <c r="DL149" s="47" t="s">
        <v>642</v>
      </c>
      <c r="DN149" s="47" t="s">
        <v>380</v>
      </c>
      <c r="DO149" s="47" t="s">
        <v>1600</v>
      </c>
    </row>
    <row r="150" spans="1:119">
      <c r="A150" s="47" t="s">
        <v>1234</v>
      </c>
      <c r="B150" s="47" t="s">
        <v>361</v>
      </c>
      <c r="C150" s="47" t="s">
        <v>416</v>
      </c>
      <c r="D150" s="47" t="s">
        <v>759</v>
      </c>
      <c r="E150" s="47" t="s">
        <v>1235</v>
      </c>
      <c r="F150" s="47" t="s">
        <v>365</v>
      </c>
      <c r="G150" s="47" t="s">
        <v>927</v>
      </c>
      <c r="H150" s="47" t="s">
        <v>720</v>
      </c>
      <c r="I150" s="47" t="s">
        <v>1738</v>
      </c>
      <c r="J150" s="47" t="s">
        <v>492</v>
      </c>
      <c r="K150" s="47" t="s">
        <v>365</v>
      </c>
      <c r="L150" s="47" t="s">
        <v>423</v>
      </c>
      <c r="M150" s="47" t="s">
        <v>574</v>
      </c>
      <c r="N150" s="47" t="s">
        <v>372</v>
      </c>
      <c r="O150" s="47" t="s">
        <v>498</v>
      </c>
      <c r="P150" s="47" t="s">
        <v>1236</v>
      </c>
      <c r="Q150" s="47" t="s">
        <v>424</v>
      </c>
      <c r="R150" s="47" t="s">
        <v>461</v>
      </c>
      <c r="S150" s="47" t="s">
        <v>412</v>
      </c>
      <c r="T150" s="47" t="s">
        <v>724</v>
      </c>
      <c r="U150" s="47" t="s">
        <v>379</v>
      </c>
      <c r="V150" s="47" t="s">
        <v>365</v>
      </c>
      <c r="W150" s="47" t="s">
        <v>461</v>
      </c>
      <c r="X150" s="47" t="s">
        <v>365</v>
      </c>
      <c r="Y150" s="47" t="s">
        <v>1237</v>
      </c>
      <c r="Z150" s="47" t="s">
        <v>665</v>
      </c>
      <c r="AA150" s="47" t="s">
        <v>365</v>
      </c>
      <c r="AB150" s="47" t="s">
        <v>592</v>
      </c>
      <c r="AC150" s="47" t="s">
        <v>365</v>
      </c>
      <c r="AD150" s="47" t="s">
        <v>365</v>
      </c>
      <c r="AE150" s="47" t="s">
        <v>553</v>
      </c>
      <c r="AF150" s="47" t="s">
        <v>553</v>
      </c>
      <c r="AG150" s="47" t="s">
        <v>843</v>
      </c>
      <c r="AH150" s="47" t="s">
        <v>462</v>
      </c>
      <c r="AI150" s="47" t="s">
        <v>462</v>
      </c>
      <c r="AJ150" s="47"/>
      <c r="AK150" s="47"/>
      <c r="AL150" s="47" t="s">
        <v>461</v>
      </c>
      <c r="AM150" s="47" t="s">
        <v>386</v>
      </c>
      <c r="AN150" s="47" t="s">
        <v>387</v>
      </c>
      <c r="AO150" s="47" t="s">
        <v>725</v>
      </c>
      <c r="AP150" s="47" t="s">
        <v>451</v>
      </c>
      <c r="AX150" s="47" t="s">
        <v>1237</v>
      </c>
      <c r="AY150" s="47" t="s">
        <v>1238</v>
      </c>
      <c r="AZ150" s="47" t="s">
        <v>1239</v>
      </c>
      <c r="BA150" s="47" t="s">
        <v>1240</v>
      </c>
      <c r="BB150" s="416" t="s">
        <v>622</v>
      </c>
      <c r="BC150" s="416" t="s">
        <v>622</v>
      </c>
      <c r="BD150" s="47" t="s">
        <v>1241</v>
      </c>
      <c r="BE150" s="47" t="s">
        <v>843</v>
      </c>
      <c r="BF150" s="47" t="s">
        <v>365</v>
      </c>
      <c r="BG150" s="47" t="s">
        <v>673</v>
      </c>
      <c r="CU150" s="47" t="s">
        <v>592</v>
      </c>
      <c r="DA150" s="47" t="s">
        <v>372</v>
      </c>
      <c r="DG150" s="47" t="s">
        <v>401</v>
      </c>
      <c r="DH150" s="47" t="s">
        <v>1719</v>
      </c>
      <c r="DI150" s="47" t="s">
        <v>1242</v>
      </c>
      <c r="DJ150" s="47" t="s">
        <v>750</v>
      </c>
      <c r="DL150" s="47" t="s">
        <v>594</v>
      </c>
      <c r="DM150" s="47" t="s">
        <v>1603</v>
      </c>
    </row>
    <row r="151" spans="1:119">
      <c r="A151" s="47" t="s">
        <v>1243</v>
      </c>
      <c r="B151" s="47" t="s">
        <v>361</v>
      </c>
      <c r="C151" s="47" t="s">
        <v>416</v>
      </c>
      <c r="D151" s="47" t="s">
        <v>1528</v>
      </c>
      <c r="E151" s="47" t="s">
        <v>1235</v>
      </c>
      <c r="F151" s="47" t="s">
        <v>365</v>
      </c>
      <c r="G151" s="47" t="s">
        <v>927</v>
      </c>
      <c r="H151" s="47" t="s">
        <v>720</v>
      </c>
      <c r="I151" s="47" t="s">
        <v>598</v>
      </c>
      <c r="J151" s="47" t="s">
        <v>492</v>
      </c>
      <c r="K151" s="47" t="s">
        <v>365</v>
      </c>
      <c r="L151" s="47" t="s">
        <v>423</v>
      </c>
      <c r="M151" s="47" t="s">
        <v>574</v>
      </c>
      <c r="N151" s="47" t="s">
        <v>372</v>
      </c>
      <c r="O151" s="47" t="s">
        <v>498</v>
      </c>
      <c r="P151" s="47" t="s">
        <v>1236</v>
      </c>
      <c r="Q151" s="47" t="s">
        <v>455</v>
      </c>
      <c r="R151" s="47" t="s">
        <v>839</v>
      </c>
      <c r="S151" s="47" t="s">
        <v>600</v>
      </c>
      <c r="T151" s="47" t="s">
        <v>1244</v>
      </c>
      <c r="U151" s="47" t="s">
        <v>379</v>
      </c>
      <c r="V151" s="47" t="s">
        <v>365</v>
      </c>
      <c r="W151" s="47" t="s">
        <v>461</v>
      </c>
      <c r="X151" s="47" t="s">
        <v>365</v>
      </c>
      <c r="Y151" s="47" t="s">
        <v>1237</v>
      </c>
      <c r="Z151" s="47" t="s">
        <v>665</v>
      </c>
      <c r="AA151" s="47" t="s">
        <v>365</v>
      </c>
      <c r="AB151" s="47" t="s">
        <v>592</v>
      </c>
      <c r="AC151" s="47" t="s">
        <v>365</v>
      </c>
      <c r="AD151" s="47" t="s">
        <v>365</v>
      </c>
      <c r="AE151" s="47" t="s">
        <v>553</v>
      </c>
      <c r="AF151" s="47" t="s">
        <v>553</v>
      </c>
      <c r="AG151" s="47" t="s">
        <v>843</v>
      </c>
      <c r="AH151" s="47"/>
      <c r="AI151" s="47"/>
      <c r="AJ151" s="47" t="s">
        <v>754</v>
      </c>
      <c r="AK151" s="47" t="s">
        <v>754</v>
      </c>
      <c r="AL151" s="47" t="s">
        <v>461</v>
      </c>
      <c r="AM151" s="47" t="s">
        <v>386</v>
      </c>
      <c r="AN151" s="47" t="s">
        <v>413</v>
      </c>
      <c r="AO151" s="47" t="s">
        <v>725</v>
      </c>
      <c r="AP151" s="47" t="s">
        <v>451</v>
      </c>
      <c r="AX151" s="47" t="s">
        <v>1237</v>
      </c>
      <c r="AY151" s="47" t="s">
        <v>1238</v>
      </c>
      <c r="AZ151" s="47" t="s">
        <v>1239</v>
      </c>
      <c r="BA151" s="47" t="s">
        <v>1240</v>
      </c>
      <c r="BB151" s="416" t="s">
        <v>622</v>
      </c>
      <c r="BC151" s="416" t="s">
        <v>622</v>
      </c>
      <c r="BD151" s="47" t="s">
        <v>1241</v>
      </c>
      <c r="BE151" s="47" t="s">
        <v>843</v>
      </c>
      <c r="BF151" s="47" t="s">
        <v>365</v>
      </c>
      <c r="BG151" s="47" t="s">
        <v>673</v>
      </c>
      <c r="CU151" s="47" t="s">
        <v>592</v>
      </c>
      <c r="DA151" s="47" t="s">
        <v>372</v>
      </c>
      <c r="DG151" s="47" t="s">
        <v>401</v>
      </c>
      <c r="DH151" s="47" t="s">
        <v>1719</v>
      </c>
      <c r="DI151" s="47" t="s">
        <v>1242</v>
      </c>
      <c r="DJ151" s="47" t="s">
        <v>750</v>
      </c>
      <c r="DL151" s="47" t="s">
        <v>975</v>
      </c>
      <c r="DM151" s="47" t="s">
        <v>1603</v>
      </c>
    </row>
    <row r="152" spans="1:119">
      <c r="A152" s="47" t="s">
        <v>1245</v>
      </c>
      <c r="B152" s="47" t="s">
        <v>361</v>
      </c>
      <c r="C152" s="47" t="s">
        <v>416</v>
      </c>
      <c r="D152" s="47" t="s">
        <v>1246</v>
      </c>
      <c r="E152" s="47" t="s">
        <v>1216</v>
      </c>
      <c r="F152" s="47" t="s">
        <v>365</v>
      </c>
      <c r="G152" s="47" t="s">
        <v>1247</v>
      </c>
      <c r="H152" s="47" t="s">
        <v>380</v>
      </c>
      <c r="I152" s="47" t="s">
        <v>842</v>
      </c>
      <c r="J152" s="47" t="s">
        <v>809</v>
      </c>
      <c r="K152" s="47" t="s">
        <v>365</v>
      </c>
      <c r="L152" s="47" t="s">
        <v>1248</v>
      </c>
      <c r="M152" s="47" t="s">
        <v>574</v>
      </c>
      <c r="N152" s="47" t="s">
        <v>372</v>
      </c>
      <c r="O152" s="47" t="s">
        <v>580</v>
      </c>
      <c r="P152" s="47" t="s">
        <v>473</v>
      </c>
      <c r="Q152" s="47" t="s">
        <v>464</v>
      </c>
      <c r="R152" s="47" t="s">
        <v>1249</v>
      </c>
      <c r="S152" s="47" t="s">
        <v>704</v>
      </c>
      <c r="T152" s="47" t="s">
        <v>843</v>
      </c>
      <c r="U152" s="47" t="s">
        <v>379</v>
      </c>
      <c r="V152" s="47" t="s">
        <v>365</v>
      </c>
      <c r="W152" s="47" t="s">
        <v>461</v>
      </c>
      <c r="X152" s="47" t="s">
        <v>365</v>
      </c>
      <c r="Y152" s="47" t="s">
        <v>1250</v>
      </c>
      <c r="Z152" s="47" t="s">
        <v>505</v>
      </c>
      <c r="AA152" s="47" t="s">
        <v>365</v>
      </c>
      <c r="AB152" s="47" t="s">
        <v>1171</v>
      </c>
      <c r="AC152" s="47" t="s">
        <v>365</v>
      </c>
      <c r="AD152" s="47" t="s">
        <v>365</v>
      </c>
      <c r="AE152" s="47" t="s">
        <v>374</v>
      </c>
      <c r="AF152" s="47" t="s">
        <v>374</v>
      </c>
      <c r="AG152" s="47" t="s">
        <v>372</v>
      </c>
      <c r="AH152" s="47" t="s">
        <v>548</v>
      </c>
      <c r="AI152" s="47" t="s">
        <v>548</v>
      </c>
      <c r="AJ152" s="47"/>
      <c r="AK152" s="47"/>
      <c r="AL152" s="47" t="s">
        <v>1790</v>
      </c>
      <c r="AM152" s="47" t="s">
        <v>386</v>
      </c>
      <c r="AN152" s="47" t="s">
        <v>387</v>
      </c>
      <c r="AO152" s="47" t="s">
        <v>844</v>
      </c>
      <c r="AP152" s="47" t="s">
        <v>498</v>
      </c>
      <c r="AX152" s="47" t="s">
        <v>1250</v>
      </c>
      <c r="AY152" s="47" t="s">
        <v>1251</v>
      </c>
      <c r="AZ152" s="47" t="s">
        <v>1252</v>
      </c>
      <c r="BA152" s="47" t="s">
        <v>1253</v>
      </c>
      <c r="BB152" s="416" t="s">
        <v>1800</v>
      </c>
      <c r="BC152" s="416" t="s">
        <v>1800</v>
      </c>
      <c r="BD152" s="47" t="s">
        <v>616</v>
      </c>
      <c r="BE152" s="47" t="s">
        <v>587</v>
      </c>
      <c r="BF152" s="47" t="s">
        <v>365</v>
      </c>
      <c r="BG152" s="47" t="s">
        <v>1254</v>
      </c>
      <c r="CU152" s="47" t="s">
        <v>683</v>
      </c>
      <c r="DA152" s="47" t="s">
        <v>498</v>
      </c>
      <c r="DG152" s="47" t="s">
        <v>401</v>
      </c>
      <c r="DH152" s="47" t="s">
        <v>1719</v>
      </c>
      <c r="DI152" s="47" t="s">
        <v>1255</v>
      </c>
      <c r="DJ152" s="47" t="s">
        <v>660</v>
      </c>
      <c r="DL152" s="47" t="s">
        <v>404</v>
      </c>
      <c r="DM152" s="47" t="s">
        <v>1604</v>
      </c>
    </row>
    <row r="153" spans="1:119">
      <c r="A153" s="47" t="s">
        <v>1256</v>
      </c>
      <c r="B153" s="47" t="s">
        <v>361</v>
      </c>
      <c r="C153" s="47" t="s">
        <v>416</v>
      </c>
      <c r="D153" s="47" t="s">
        <v>1246</v>
      </c>
      <c r="E153" s="47" t="s">
        <v>459</v>
      </c>
      <c r="F153" s="47" t="s">
        <v>365</v>
      </c>
      <c r="G153" s="47" t="s">
        <v>1247</v>
      </c>
      <c r="H153" s="47" t="s">
        <v>380</v>
      </c>
      <c r="I153" s="47" t="s">
        <v>871</v>
      </c>
      <c r="J153" s="47" t="s">
        <v>809</v>
      </c>
      <c r="K153" s="47" t="s">
        <v>365</v>
      </c>
      <c r="L153" s="47" t="s">
        <v>1248</v>
      </c>
      <c r="M153" s="47" t="s">
        <v>574</v>
      </c>
      <c r="N153" s="47" t="s">
        <v>372</v>
      </c>
      <c r="O153" s="47" t="s">
        <v>580</v>
      </c>
      <c r="P153" s="47" t="s">
        <v>473</v>
      </c>
      <c r="Q153" s="47" t="s">
        <v>464</v>
      </c>
      <c r="R153" s="47" t="s">
        <v>1249</v>
      </c>
      <c r="S153" s="47" t="s">
        <v>704</v>
      </c>
      <c r="T153" s="47" t="s">
        <v>843</v>
      </c>
      <c r="U153" s="47" t="s">
        <v>379</v>
      </c>
      <c r="V153" s="47" t="s">
        <v>365</v>
      </c>
      <c r="W153" s="47" t="s">
        <v>461</v>
      </c>
      <c r="X153" s="47" t="s">
        <v>365</v>
      </c>
      <c r="Y153" s="47" t="s">
        <v>1250</v>
      </c>
      <c r="Z153" s="47" t="s">
        <v>505</v>
      </c>
      <c r="AA153" s="47" t="s">
        <v>365</v>
      </c>
      <c r="AB153" s="47" t="s">
        <v>1171</v>
      </c>
      <c r="AC153" s="47" t="s">
        <v>365</v>
      </c>
      <c r="AD153" s="47" t="s">
        <v>365</v>
      </c>
      <c r="AE153" s="47" t="s">
        <v>374</v>
      </c>
      <c r="AF153" s="47" t="s">
        <v>374</v>
      </c>
      <c r="AG153" s="47" t="s">
        <v>372</v>
      </c>
      <c r="AH153" s="47" t="s">
        <v>451</v>
      </c>
      <c r="AI153" s="47" t="s">
        <v>451</v>
      </c>
      <c r="AJ153" s="47"/>
      <c r="AK153" s="47"/>
      <c r="AL153" s="47" t="s">
        <v>1790</v>
      </c>
      <c r="AM153" s="47" t="s">
        <v>386</v>
      </c>
      <c r="AN153" s="47" t="s">
        <v>387</v>
      </c>
      <c r="AO153" s="47" t="s">
        <v>844</v>
      </c>
      <c r="AP153" s="47" t="s">
        <v>498</v>
      </c>
      <c r="AX153" s="47" t="s">
        <v>1250</v>
      </c>
      <c r="AY153" s="47" t="s">
        <v>1251</v>
      </c>
      <c r="AZ153" s="47" t="s">
        <v>1252</v>
      </c>
      <c r="BA153" s="47" t="s">
        <v>1253</v>
      </c>
      <c r="BB153" s="416" t="s">
        <v>1800</v>
      </c>
      <c r="BC153" s="416" t="s">
        <v>1800</v>
      </c>
      <c r="BD153" s="47" t="s">
        <v>616</v>
      </c>
      <c r="BE153" s="47" t="s">
        <v>587</v>
      </c>
      <c r="BF153" s="47" t="s">
        <v>365</v>
      </c>
      <c r="BG153" s="47" t="s">
        <v>533</v>
      </c>
      <c r="CU153" s="47" t="s">
        <v>683</v>
      </c>
      <c r="DA153" s="47" t="s">
        <v>498</v>
      </c>
      <c r="DG153" s="47" t="s">
        <v>401</v>
      </c>
      <c r="DH153" s="47" t="s">
        <v>1719</v>
      </c>
      <c r="DI153" s="47" t="s">
        <v>1255</v>
      </c>
      <c r="DJ153" s="47" t="s">
        <v>660</v>
      </c>
      <c r="DL153" s="47" t="s">
        <v>410</v>
      </c>
      <c r="DM153" s="47" t="s">
        <v>1605</v>
      </c>
    </row>
    <row r="154" spans="1:119">
      <c r="A154" s="47" t="s">
        <v>1257</v>
      </c>
      <c r="B154" s="47" t="s">
        <v>361</v>
      </c>
      <c r="C154" s="47" t="s">
        <v>416</v>
      </c>
      <c r="D154" s="47" t="s">
        <v>363</v>
      </c>
      <c r="E154" s="47" t="s">
        <v>668</v>
      </c>
      <c r="F154" s="47" t="s">
        <v>365</v>
      </c>
      <c r="G154" s="47" t="s">
        <v>1258</v>
      </c>
      <c r="H154" s="47" t="s">
        <v>380</v>
      </c>
      <c r="I154" s="47" t="s">
        <v>709</v>
      </c>
      <c r="J154" s="47" t="s">
        <v>809</v>
      </c>
      <c r="K154" s="47" t="s">
        <v>365</v>
      </c>
      <c r="L154" s="47" t="s">
        <v>1248</v>
      </c>
      <c r="M154" s="47" t="s">
        <v>574</v>
      </c>
      <c r="N154" s="47" t="s">
        <v>372</v>
      </c>
      <c r="O154" s="47" t="s">
        <v>580</v>
      </c>
      <c r="P154" s="47" t="s">
        <v>473</v>
      </c>
      <c r="Q154" s="47" t="s">
        <v>460</v>
      </c>
      <c r="R154" s="47" t="s">
        <v>1259</v>
      </c>
      <c r="S154" s="47" t="s">
        <v>1260</v>
      </c>
      <c r="T154" s="47" t="s">
        <v>810</v>
      </c>
      <c r="U154" s="47" t="s">
        <v>379</v>
      </c>
      <c r="V154" s="47" t="s">
        <v>365</v>
      </c>
      <c r="W154" s="47" t="s">
        <v>461</v>
      </c>
      <c r="X154" s="47" t="s">
        <v>365</v>
      </c>
      <c r="Y154" s="47" t="s">
        <v>1250</v>
      </c>
      <c r="Z154" s="47" t="s">
        <v>505</v>
      </c>
      <c r="AA154" s="47" t="s">
        <v>365</v>
      </c>
      <c r="AB154" s="47" t="s">
        <v>1171</v>
      </c>
      <c r="AC154" s="47" t="s">
        <v>365</v>
      </c>
      <c r="AD154" s="47" t="s">
        <v>365</v>
      </c>
      <c r="AE154" s="47" t="s">
        <v>650</v>
      </c>
      <c r="AF154" s="47" t="s">
        <v>650</v>
      </c>
      <c r="AG154" s="47" t="s">
        <v>1261</v>
      </c>
      <c r="AH154" s="47" t="s">
        <v>399</v>
      </c>
      <c r="AI154" s="47" t="s">
        <v>399</v>
      </c>
      <c r="AJ154" s="47"/>
      <c r="AK154" s="47"/>
      <c r="AL154" s="47" t="s">
        <v>1790</v>
      </c>
      <c r="AM154" s="47" t="s">
        <v>386</v>
      </c>
      <c r="AN154" s="47" t="s">
        <v>387</v>
      </c>
      <c r="AO154" s="47" t="s">
        <v>811</v>
      </c>
      <c r="AP154" s="47" t="s">
        <v>427</v>
      </c>
      <c r="AX154" s="47" t="s">
        <v>1250</v>
      </c>
      <c r="AY154" s="47" t="s">
        <v>1251</v>
      </c>
      <c r="AZ154" s="47" t="s">
        <v>1252</v>
      </c>
      <c r="BA154" s="47" t="s">
        <v>1253</v>
      </c>
      <c r="BB154" s="416" t="s">
        <v>1800</v>
      </c>
      <c r="BC154" s="416" t="s">
        <v>1800</v>
      </c>
      <c r="BD154" s="47" t="s">
        <v>616</v>
      </c>
      <c r="BE154" s="47" t="s">
        <v>587</v>
      </c>
      <c r="BF154" s="47" t="s">
        <v>365</v>
      </c>
      <c r="BG154" s="47" t="s">
        <v>1262</v>
      </c>
      <c r="CU154" s="47" t="s">
        <v>683</v>
      </c>
      <c r="DA154" s="47" t="s">
        <v>498</v>
      </c>
      <c r="DG154" s="47" t="s">
        <v>401</v>
      </c>
      <c r="DH154" s="47" t="s">
        <v>1719</v>
      </c>
      <c r="DI154" s="47" t="s">
        <v>1255</v>
      </c>
      <c r="DJ154" s="47" t="s">
        <v>660</v>
      </c>
      <c r="DL154" s="47" t="s">
        <v>594</v>
      </c>
      <c r="DM154" s="47" t="s">
        <v>1605</v>
      </c>
    </row>
    <row r="155" spans="1:119">
      <c r="A155" s="47" t="s">
        <v>1263</v>
      </c>
      <c r="B155" s="47" t="s">
        <v>361</v>
      </c>
      <c r="C155" s="47" t="s">
        <v>416</v>
      </c>
      <c r="D155" s="47" t="s">
        <v>1765</v>
      </c>
      <c r="E155" s="47" t="s">
        <v>668</v>
      </c>
      <c r="F155" s="47" t="s">
        <v>365</v>
      </c>
      <c r="G155" s="47" t="s">
        <v>1258</v>
      </c>
      <c r="H155" s="47" t="s">
        <v>380</v>
      </c>
      <c r="I155" s="47" t="s">
        <v>647</v>
      </c>
      <c r="J155" s="47" t="s">
        <v>809</v>
      </c>
      <c r="K155" s="47" t="s">
        <v>365</v>
      </c>
      <c r="L155" s="47" t="s">
        <v>1248</v>
      </c>
      <c r="M155" s="47" t="s">
        <v>574</v>
      </c>
      <c r="N155" s="47" t="s">
        <v>372</v>
      </c>
      <c r="O155" s="47" t="s">
        <v>580</v>
      </c>
      <c r="P155" s="47" t="s">
        <v>473</v>
      </c>
      <c r="Q155" s="47" t="s">
        <v>375</v>
      </c>
      <c r="R155" s="47" t="s">
        <v>1264</v>
      </c>
      <c r="S155" s="47" t="s">
        <v>679</v>
      </c>
      <c r="T155" s="47" t="s">
        <v>810</v>
      </c>
      <c r="U155" s="47" t="s">
        <v>379</v>
      </c>
      <c r="V155" s="47" t="s">
        <v>365</v>
      </c>
      <c r="W155" s="47" t="s">
        <v>461</v>
      </c>
      <c r="X155" s="47" t="s">
        <v>365</v>
      </c>
      <c r="Y155" s="47" t="s">
        <v>1250</v>
      </c>
      <c r="Z155" s="47" t="s">
        <v>505</v>
      </c>
      <c r="AA155" s="47" t="s">
        <v>365</v>
      </c>
      <c r="AB155" s="47" t="s">
        <v>1171</v>
      </c>
      <c r="AC155" s="47" t="s">
        <v>365</v>
      </c>
      <c r="AD155" s="47" t="s">
        <v>365</v>
      </c>
      <c r="AE155" s="47" t="s">
        <v>650</v>
      </c>
      <c r="AF155" s="47" t="s">
        <v>650</v>
      </c>
      <c r="AG155" s="47" t="s">
        <v>1261</v>
      </c>
      <c r="AH155" s="47"/>
      <c r="AI155" s="47"/>
      <c r="AJ155" s="47" t="s">
        <v>668</v>
      </c>
      <c r="AK155" s="47" t="s">
        <v>668</v>
      </c>
      <c r="AL155" s="47" t="s">
        <v>1790</v>
      </c>
      <c r="AM155" s="47" t="s">
        <v>386</v>
      </c>
      <c r="AN155" s="47" t="s">
        <v>413</v>
      </c>
      <c r="AO155" s="47" t="s">
        <v>811</v>
      </c>
      <c r="AP155" s="47" t="s">
        <v>427</v>
      </c>
      <c r="AX155" s="47" t="s">
        <v>1250</v>
      </c>
      <c r="AY155" s="47" t="s">
        <v>1251</v>
      </c>
      <c r="AZ155" s="47" t="s">
        <v>1252</v>
      </c>
      <c r="BA155" s="47" t="s">
        <v>1253</v>
      </c>
      <c r="BB155" s="416" t="s">
        <v>1800</v>
      </c>
      <c r="BC155" s="416" t="s">
        <v>1800</v>
      </c>
      <c r="BD155" s="47" t="s">
        <v>616</v>
      </c>
      <c r="BE155" s="47" t="s">
        <v>587</v>
      </c>
      <c r="BF155" s="47" t="s">
        <v>365</v>
      </c>
      <c r="BG155" s="47" t="s">
        <v>1262</v>
      </c>
      <c r="CU155" s="47" t="s">
        <v>683</v>
      </c>
      <c r="DA155" s="47" t="s">
        <v>498</v>
      </c>
      <c r="DG155" s="47" t="s">
        <v>401</v>
      </c>
      <c r="DH155" s="47" t="s">
        <v>1719</v>
      </c>
      <c r="DI155" s="47" t="s">
        <v>1255</v>
      </c>
      <c r="DJ155" s="47" t="s">
        <v>660</v>
      </c>
      <c r="DL155" s="47" t="s">
        <v>1262</v>
      </c>
      <c r="DM155" s="47" t="s">
        <v>1605</v>
      </c>
    </row>
    <row r="156" spans="1:119">
      <c r="A156" s="47" t="s">
        <v>1265</v>
      </c>
      <c r="B156" s="47" t="s">
        <v>361</v>
      </c>
      <c r="C156" s="47" t="s">
        <v>416</v>
      </c>
      <c r="D156" s="47" t="s">
        <v>1529</v>
      </c>
      <c r="E156" s="47" t="s">
        <v>459</v>
      </c>
      <c r="F156" s="47" t="s">
        <v>365</v>
      </c>
      <c r="G156" s="47" t="s">
        <v>1247</v>
      </c>
      <c r="H156" s="47" t="s">
        <v>380</v>
      </c>
      <c r="I156" s="47" t="s">
        <v>892</v>
      </c>
      <c r="J156" s="47" t="s">
        <v>809</v>
      </c>
      <c r="K156" s="47" t="s">
        <v>365</v>
      </c>
      <c r="L156" s="47" t="s">
        <v>1248</v>
      </c>
      <c r="M156" s="47" t="s">
        <v>574</v>
      </c>
      <c r="N156" s="47" t="s">
        <v>372</v>
      </c>
      <c r="O156" s="47" t="s">
        <v>580</v>
      </c>
      <c r="P156" s="47" t="s">
        <v>473</v>
      </c>
      <c r="Q156" s="47" t="s">
        <v>1266</v>
      </c>
      <c r="R156" s="47" t="s">
        <v>1267</v>
      </c>
      <c r="S156" s="47" t="s">
        <v>1268</v>
      </c>
      <c r="T156" s="47" t="s">
        <v>843</v>
      </c>
      <c r="U156" s="47" t="s">
        <v>379</v>
      </c>
      <c r="V156" s="47" t="s">
        <v>365</v>
      </c>
      <c r="W156" s="47" t="s">
        <v>461</v>
      </c>
      <c r="X156" s="47" t="s">
        <v>365</v>
      </c>
      <c r="Y156" s="47" t="s">
        <v>1250</v>
      </c>
      <c r="Z156" s="47" t="s">
        <v>505</v>
      </c>
      <c r="AA156" s="47" t="s">
        <v>365</v>
      </c>
      <c r="AB156" s="47" t="s">
        <v>1171</v>
      </c>
      <c r="AC156" s="47" t="s">
        <v>365</v>
      </c>
      <c r="AD156" s="47" t="s">
        <v>365</v>
      </c>
      <c r="AE156" s="47" t="s">
        <v>374</v>
      </c>
      <c r="AF156" s="47" t="s">
        <v>374</v>
      </c>
      <c r="AG156" s="47" t="s">
        <v>372</v>
      </c>
      <c r="AH156" s="47"/>
      <c r="AI156" s="47"/>
      <c r="AJ156" s="47" t="s">
        <v>412</v>
      </c>
      <c r="AK156" s="47" t="s">
        <v>412</v>
      </c>
      <c r="AL156" s="47" t="s">
        <v>1790</v>
      </c>
      <c r="AM156" s="47" t="s">
        <v>386</v>
      </c>
      <c r="AN156" s="47" t="s">
        <v>413</v>
      </c>
      <c r="AO156" s="47" t="s">
        <v>844</v>
      </c>
      <c r="AP156" s="47" t="s">
        <v>498</v>
      </c>
      <c r="AX156" s="47" t="s">
        <v>1250</v>
      </c>
      <c r="AY156" s="47" t="s">
        <v>1251</v>
      </c>
      <c r="AZ156" s="47" t="s">
        <v>1252</v>
      </c>
      <c r="BA156" s="47" t="s">
        <v>1253</v>
      </c>
      <c r="BB156" s="416" t="s">
        <v>1800</v>
      </c>
      <c r="BC156" s="416" t="s">
        <v>1800</v>
      </c>
      <c r="BD156" s="47" t="s">
        <v>616</v>
      </c>
      <c r="BE156" s="47" t="s">
        <v>587</v>
      </c>
      <c r="BF156" s="47" t="s">
        <v>365</v>
      </c>
      <c r="BG156" s="47" t="s">
        <v>533</v>
      </c>
      <c r="CU156" s="47" t="s">
        <v>683</v>
      </c>
      <c r="DA156" s="47" t="s">
        <v>498</v>
      </c>
      <c r="DG156" s="47" t="s">
        <v>401</v>
      </c>
      <c r="DH156" s="47" t="s">
        <v>1719</v>
      </c>
      <c r="DI156" s="47" t="s">
        <v>1255</v>
      </c>
      <c r="DJ156" s="47" t="s">
        <v>660</v>
      </c>
      <c r="DL156" s="47" t="s">
        <v>398</v>
      </c>
      <c r="DM156" s="47" t="s">
        <v>1605</v>
      </c>
    </row>
    <row r="157" spans="1:119">
      <c r="A157" s="47" t="s">
        <v>1269</v>
      </c>
      <c r="B157" s="47" t="s">
        <v>1270</v>
      </c>
      <c r="C157" s="47" t="s">
        <v>362</v>
      </c>
      <c r="D157" s="47" t="s">
        <v>373</v>
      </c>
      <c r="E157" s="47" t="s">
        <v>839</v>
      </c>
      <c r="F157" s="47" t="s">
        <v>365</v>
      </c>
      <c r="G157" s="47" t="s">
        <v>527</v>
      </c>
      <c r="H157" s="47" t="s">
        <v>1271</v>
      </c>
      <c r="I157" s="47" t="s">
        <v>628</v>
      </c>
      <c r="J157" s="47" t="s">
        <v>603</v>
      </c>
      <c r="K157" s="47" t="s">
        <v>492</v>
      </c>
      <c r="L157" s="47" t="s">
        <v>573</v>
      </c>
      <c r="M157" s="47" t="s">
        <v>604</v>
      </c>
      <c r="N157" s="47" t="s">
        <v>372</v>
      </c>
      <c r="O157" s="47" t="s">
        <v>373</v>
      </c>
      <c r="P157" s="47" t="s">
        <v>605</v>
      </c>
      <c r="Q157" s="47" t="s">
        <v>606</v>
      </c>
      <c r="R157" s="47" t="s">
        <v>607</v>
      </c>
      <c r="S157" s="47" t="s">
        <v>608</v>
      </c>
      <c r="T157" s="47" t="s">
        <v>378</v>
      </c>
      <c r="U157" s="47" t="s">
        <v>609</v>
      </c>
      <c r="V157" s="47" t="s">
        <v>365</v>
      </c>
      <c r="W157" s="47" t="s">
        <v>413</v>
      </c>
      <c r="X157" s="47" t="s">
        <v>365</v>
      </c>
      <c r="Y157" s="47" t="s">
        <v>610</v>
      </c>
      <c r="Z157" s="47" t="s">
        <v>611</v>
      </c>
      <c r="AA157" s="47" t="s">
        <v>365</v>
      </c>
      <c r="AB157" s="47" t="s">
        <v>612</v>
      </c>
      <c r="AC157" s="47" t="s">
        <v>1272</v>
      </c>
      <c r="AD157" s="47" t="s">
        <v>365</v>
      </c>
      <c r="AE157" s="47" t="s">
        <v>614</v>
      </c>
      <c r="AF157" s="47" t="s">
        <v>566</v>
      </c>
      <c r="AG157" s="47" t="s">
        <v>487</v>
      </c>
      <c r="AH157" s="47" t="s">
        <v>629</v>
      </c>
      <c r="AI157" s="47" t="s">
        <v>462</v>
      </c>
      <c r="AJ157" s="47"/>
      <c r="AK157" s="47"/>
      <c r="AL157" s="47" t="s">
        <v>464</v>
      </c>
      <c r="AM157" s="47" t="s">
        <v>528</v>
      </c>
      <c r="AN157" s="47" t="s">
        <v>387</v>
      </c>
      <c r="AQ157" s="47" t="s">
        <v>617</v>
      </c>
      <c r="AR157" s="47" t="s">
        <v>618</v>
      </c>
      <c r="AS157" s="47" t="s">
        <v>400</v>
      </c>
      <c r="AT157" s="47" t="s">
        <v>387</v>
      </c>
      <c r="AU157" s="47" t="s">
        <v>391</v>
      </c>
      <c r="AV157" s="47" t="s">
        <v>392</v>
      </c>
      <c r="AW157" s="47" t="s">
        <v>393</v>
      </c>
      <c r="AX157" s="47" t="s">
        <v>398</v>
      </c>
      <c r="AY157" s="47" t="s">
        <v>365</v>
      </c>
      <c r="AZ157" s="47" t="s">
        <v>620</v>
      </c>
      <c r="BA157" s="47" t="s">
        <v>1273</v>
      </c>
      <c r="BB157" s="47" t="s">
        <v>622</v>
      </c>
      <c r="BC157" s="47" t="s">
        <v>1274</v>
      </c>
      <c r="BD157" s="47" t="s">
        <v>623</v>
      </c>
      <c r="BE157" s="47" t="s">
        <v>724</v>
      </c>
      <c r="BF157" s="47" t="s">
        <v>365</v>
      </c>
      <c r="BG157" s="47" t="s">
        <v>449</v>
      </c>
      <c r="CU157" s="47" t="s">
        <v>592</v>
      </c>
      <c r="DA157" s="47" t="s">
        <v>372</v>
      </c>
      <c r="DG157" s="47" t="s">
        <v>401</v>
      </c>
      <c r="DH157" s="47" t="s">
        <v>1719</v>
      </c>
      <c r="DI157" s="47" t="s">
        <v>1275</v>
      </c>
      <c r="DJ157" s="47" t="s">
        <v>625</v>
      </c>
      <c r="DL157" s="47" t="s">
        <v>631</v>
      </c>
      <c r="DM157" s="47" t="s">
        <v>1606</v>
      </c>
    </row>
    <row r="158" spans="1:119">
      <c r="A158" s="47" t="s">
        <v>1276</v>
      </c>
      <c r="B158" s="47" t="s">
        <v>1270</v>
      </c>
      <c r="C158" s="47" t="s">
        <v>362</v>
      </c>
      <c r="D158" s="47" t="s">
        <v>373</v>
      </c>
      <c r="E158" s="47" t="s">
        <v>926</v>
      </c>
      <c r="F158" s="47" t="s">
        <v>365</v>
      </c>
      <c r="G158" s="47" t="s">
        <v>527</v>
      </c>
      <c r="H158" s="47" t="s">
        <v>1271</v>
      </c>
      <c r="I158" s="47" t="s">
        <v>602</v>
      </c>
      <c r="J158" s="47" t="s">
        <v>603</v>
      </c>
      <c r="K158" s="47" t="s">
        <v>492</v>
      </c>
      <c r="L158" s="47" t="s">
        <v>573</v>
      </c>
      <c r="M158" s="47" t="s">
        <v>604</v>
      </c>
      <c r="N158" s="47" t="s">
        <v>372</v>
      </c>
      <c r="O158" s="47" t="s">
        <v>373</v>
      </c>
      <c r="P158" s="47" t="s">
        <v>605</v>
      </c>
      <c r="Q158" s="47" t="s">
        <v>606</v>
      </c>
      <c r="R158" s="47" t="s">
        <v>607</v>
      </c>
      <c r="S158" s="47" t="s">
        <v>608</v>
      </c>
      <c r="T158" s="47" t="s">
        <v>378</v>
      </c>
      <c r="U158" s="47" t="s">
        <v>609</v>
      </c>
      <c r="V158" s="47" t="s">
        <v>365</v>
      </c>
      <c r="W158" s="47" t="s">
        <v>413</v>
      </c>
      <c r="X158" s="47" t="s">
        <v>365</v>
      </c>
      <c r="Y158" s="47" t="s">
        <v>610</v>
      </c>
      <c r="Z158" s="47" t="s">
        <v>611</v>
      </c>
      <c r="AA158" s="47" t="s">
        <v>365</v>
      </c>
      <c r="AB158" s="47" t="s">
        <v>612</v>
      </c>
      <c r="AC158" s="47" t="s">
        <v>1272</v>
      </c>
      <c r="AD158" s="47" t="s">
        <v>365</v>
      </c>
      <c r="AE158" s="47" t="s">
        <v>614</v>
      </c>
      <c r="AF158" s="47" t="s">
        <v>566</v>
      </c>
      <c r="AG158" s="47" t="s">
        <v>487</v>
      </c>
      <c r="AH158" s="47" t="s">
        <v>615</v>
      </c>
      <c r="AI158" s="47" t="s">
        <v>616</v>
      </c>
      <c r="AJ158" s="47"/>
      <c r="AK158" s="47"/>
      <c r="AL158" s="47" t="s">
        <v>464</v>
      </c>
      <c r="AM158" s="47" t="s">
        <v>528</v>
      </c>
      <c r="AN158" s="47" t="s">
        <v>387</v>
      </c>
      <c r="AQ158" s="47" t="s">
        <v>617</v>
      </c>
      <c r="AR158" s="47" t="s">
        <v>618</v>
      </c>
      <c r="AS158" s="47" t="s">
        <v>400</v>
      </c>
      <c r="AT158" s="47" t="s">
        <v>387</v>
      </c>
      <c r="AU158" s="47" t="s">
        <v>391</v>
      </c>
      <c r="AV158" s="47" t="s">
        <v>392</v>
      </c>
      <c r="AW158" s="47" t="s">
        <v>393</v>
      </c>
      <c r="AX158" s="47" t="s">
        <v>398</v>
      </c>
      <c r="AY158" s="47" t="s">
        <v>365</v>
      </c>
      <c r="AZ158" s="47" t="s">
        <v>620</v>
      </c>
      <c r="BA158" s="47" t="s">
        <v>1273</v>
      </c>
      <c r="BB158" s="47" t="s">
        <v>622</v>
      </c>
      <c r="BC158" s="47" t="s">
        <v>1274</v>
      </c>
      <c r="BD158" s="47" t="s">
        <v>623</v>
      </c>
      <c r="BE158" s="47" t="s">
        <v>724</v>
      </c>
      <c r="BF158" s="47" t="s">
        <v>365</v>
      </c>
      <c r="BG158" s="47" t="s">
        <v>559</v>
      </c>
      <c r="CU158" s="47" t="s">
        <v>592</v>
      </c>
      <c r="DA158" s="47" t="s">
        <v>372</v>
      </c>
      <c r="DG158" s="47" t="s">
        <v>401</v>
      </c>
      <c r="DH158" s="47" t="s">
        <v>1719</v>
      </c>
      <c r="DI158" s="47" t="s">
        <v>1275</v>
      </c>
      <c r="DJ158" s="47" t="s">
        <v>625</v>
      </c>
      <c r="DL158" s="47" t="s">
        <v>427</v>
      </c>
      <c r="DM158" s="47" t="s">
        <v>1607</v>
      </c>
    </row>
    <row r="159" spans="1:119">
      <c r="A159" s="47" t="s">
        <v>1277</v>
      </c>
      <c r="B159" s="47" t="s">
        <v>1270</v>
      </c>
      <c r="C159" s="47" t="s">
        <v>362</v>
      </c>
      <c r="D159" s="47" t="s">
        <v>553</v>
      </c>
      <c r="E159" s="47" t="s">
        <v>455</v>
      </c>
      <c r="F159" s="47" t="s">
        <v>365</v>
      </c>
      <c r="G159" s="47" t="s">
        <v>527</v>
      </c>
      <c r="H159" s="47" t="s">
        <v>1271</v>
      </c>
      <c r="I159" s="47" t="s">
        <v>633</v>
      </c>
      <c r="J159" s="47" t="s">
        <v>603</v>
      </c>
      <c r="K159" s="47" t="s">
        <v>492</v>
      </c>
      <c r="L159" s="47" t="s">
        <v>573</v>
      </c>
      <c r="M159" s="47" t="s">
        <v>604</v>
      </c>
      <c r="N159" s="47" t="s">
        <v>372</v>
      </c>
      <c r="O159" s="47" t="s">
        <v>373</v>
      </c>
      <c r="P159" s="47" t="s">
        <v>605</v>
      </c>
      <c r="Q159" s="47" t="s">
        <v>606</v>
      </c>
      <c r="R159" s="47" t="s">
        <v>607</v>
      </c>
      <c r="S159" s="47" t="s">
        <v>608</v>
      </c>
      <c r="T159" s="47" t="s">
        <v>378</v>
      </c>
      <c r="U159" s="47" t="s">
        <v>609</v>
      </c>
      <c r="V159" s="47" t="s">
        <v>365</v>
      </c>
      <c r="W159" s="47" t="s">
        <v>413</v>
      </c>
      <c r="X159" s="47" t="s">
        <v>365</v>
      </c>
      <c r="Y159" s="47" t="s">
        <v>610</v>
      </c>
      <c r="Z159" s="47" t="s">
        <v>611</v>
      </c>
      <c r="AA159" s="47" t="s">
        <v>365</v>
      </c>
      <c r="AB159" s="47" t="s">
        <v>612</v>
      </c>
      <c r="AC159" s="47" t="s">
        <v>1272</v>
      </c>
      <c r="AD159" s="47" t="s">
        <v>365</v>
      </c>
      <c r="AE159" s="47" t="s">
        <v>614</v>
      </c>
      <c r="AF159" s="47" t="s">
        <v>566</v>
      </c>
      <c r="AG159" s="47" t="s">
        <v>487</v>
      </c>
      <c r="AH159" s="47"/>
      <c r="AI159" s="47"/>
      <c r="AJ159" s="47" t="s">
        <v>634</v>
      </c>
      <c r="AK159" s="47" t="s">
        <v>635</v>
      </c>
      <c r="AL159" s="47" t="s">
        <v>464</v>
      </c>
      <c r="AM159" s="47" t="s">
        <v>528</v>
      </c>
      <c r="AN159" s="47" t="s">
        <v>413</v>
      </c>
      <c r="AQ159" s="47" t="s">
        <v>617</v>
      </c>
      <c r="AR159" s="47" t="s">
        <v>618</v>
      </c>
      <c r="AS159" s="47" t="s">
        <v>400</v>
      </c>
      <c r="AT159" s="47" t="s">
        <v>387</v>
      </c>
      <c r="AU159" s="47" t="s">
        <v>391</v>
      </c>
      <c r="AV159" s="47" t="s">
        <v>392</v>
      </c>
      <c r="AW159" s="47" t="s">
        <v>393</v>
      </c>
      <c r="AX159" s="47" t="s">
        <v>398</v>
      </c>
      <c r="AY159" s="47" t="s">
        <v>365</v>
      </c>
      <c r="AZ159" s="47" t="s">
        <v>620</v>
      </c>
      <c r="BA159" s="47" t="s">
        <v>1273</v>
      </c>
      <c r="BB159" s="47" t="s">
        <v>622</v>
      </c>
      <c r="BC159" s="47" t="s">
        <v>1274</v>
      </c>
      <c r="BD159" s="47" t="s">
        <v>623</v>
      </c>
      <c r="BE159" s="47" t="s">
        <v>724</v>
      </c>
      <c r="BF159" s="47" t="s">
        <v>365</v>
      </c>
      <c r="BG159" s="47" t="s">
        <v>449</v>
      </c>
      <c r="CU159" s="47" t="s">
        <v>592</v>
      </c>
      <c r="DA159" s="47" t="s">
        <v>372</v>
      </c>
      <c r="DG159" s="47" t="s">
        <v>401</v>
      </c>
      <c r="DH159" s="47" t="s">
        <v>1719</v>
      </c>
      <c r="DI159" s="47" t="s">
        <v>1275</v>
      </c>
      <c r="DJ159" s="47" t="s">
        <v>625</v>
      </c>
      <c r="DL159" s="47" t="s">
        <v>430</v>
      </c>
      <c r="DM159" s="47" t="s">
        <v>1607</v>
      </c>
    </row>
    <row r="160" spans="1:119">
      <c r="A160" s="47" t="s">
        <v>1278</v>
      </c>
      <c r="B160" s="47" t="s">
        <v>1270</v>
      </c>
      <c r="C160" s="47" t="s">
        <v>362</v>
      </c>
      <c r="D160" s="47" t="s">
        <v>374</v>
      </c>
      <c r="E160" s="47" t="s">
        <v>1279</v>
      </c>
      <c r="F160" s="47" t="s">
        <v>365</v>
      </c>
      <c r="G160" s="47" t="s">
        <v>1247</v>
      </c>
      <c r="H160" s="47" t="s">
        <v>1280</v>
      </c>
      <c r="I160" s="47" t="s">
        <v>663</v>
      </c>
      <c r="J160" s="47" t="s">
        <v>642</v>
      </c>
      <c r="K160" s="47" t="s">
        <v>623</v>
      </c>
      <c r="L160" s="47" t="s">
        <v>643</v>
      </c>
      <c r="M160" s="47" t="s">
        <v>604</v>
      </c>
      <c r="N160" s="47" t="s">
        <v>372</v>
      </c>
      <c r="O160" s="47" t="s">
        <v>373</v>
      </c>
      <c r="P160" s="47" t="s">
        <v>374</v>
      </c>
      <c r="Q160" s="47" t="s">
        <v>607</v>
      </c>
      <c r="R160" s="47" t="s">
        <v>600</v>
      </c>
      <c r="S160" s="47" t="s">
        <v>445</v>
      </c>
      <c r="T160" s="47" t="s">
        <v>386</v>
      </c>
      <c r="U160" s="47" t="s">
        <v>609</v>
      </c>
      <c r="V160" s="47" t="s">
        <v>365</v>
      </c>
      <c r="W160" s="47" t="s">
        <v>391</v>
      </c>
      <c r="X160" s="47" t="s">
        <v>412</v>
      </c>
      <c r="Y160" s="47" t="s">
        <v>644</v>
      </c>
      <c r="Z160" s="47" t="s">
        <v>645</v>
      </c>
      <c r="AA160" s="47" t="s">
        <v>646</v>
      </c>
      <c r="AB160" s="47" t="s">
        <v>365</v>
      </c>
      <c r="AC160" s="47" t="s">
        <v>647</v>
      </c>
      <c r="AD160" s="47" t="s">
        <v>648</v>
      </c>
      <c r="AE160" s="47" t="s">
        <v>649</v>
      </c>
      <c r="AF160" s="47" t="s">
        <v>650</v>
      </c>
      <c r="AG160" s="47" t="s">
        <v>616</v>
      </c>
      <c r="AH160" s="47" t="s">
        <v>664</v>
      </c>
      <c r="AI160" s="47" t="s">
        <v>589</v>
      </c>
      <c r="AJ160" s="47"/>
      <c r="AK160" s="47"/>
      <c r="AL160" s="47" t="s">
        <v>378</v>
      </c>
      <c r="AM160" s="47" t="s">
        <v>528</v>
      </c>
      <c r="AN160" s="47" t="s">
        <v>387</v>
      </c>
      <c r="AQ160" s="47" t="s">
        <v>388</v>
      </c>
      <c r="AR160" s="47" t="s">
        <v>389</v>
      </c>
      <c r="AS160" s="47" t="s">
        <v>430</v>
      </c>
      <c r="AT160" s="47" t="s">
        <v>387</v>
      </c>
      <c r="AU160" s="47" t="s">
        <v>391</v>
      </c>
      <c r="AV160" s="47" t="s">
        <v>392</v>
      </c>
      <c r="AW160" s="47" t="s">
        <v>393</v>
      </c>
      <c r="AX160" s="47" t="s">
        <v>1281</v>
      </c>
      <c r="AY160" s="47" t="s">
        <v>365</v>
      </c>
      <c r="AZ160" s="47" t="s">
        <v>654</v>
      </c>
      <c r="BA160" s="47" t="s">
        <v>1282</v>
      </c>
      <c r="BB160" s="47" t="s">
        <v>656</v>
      </c>
      <c r="BC160" s="47" t="s">
        <v>657</v>
      </c>
      <c r="BD160" s="47" t="s">
        <v>657</v>
      </c>
      <c r="BE160" s="47" t="s">
        <v>1283</v>
      </c>
      <c r="BF160" s="47" t="s">
        <v>365</v>
      </c>
      <c r="BG160" s="47" t="s">
        <v>1284</v>
      </c>
      <c r="CU160" s="47" t="s">
        <v>400</v>
      </c>
      <c r="DA160" s="47" t="s">
        <v>430</v>
      </c>
      <c r="DG160" s="47" t="s">
        <v>401</v>
      </c>
      <c r="DH160" s="47" t="s">
        <v>1719</v>
      </c>
      <c r="DI160" s="47" t="s">
        <v>1285</v>
      </c>
      <c r="DJ160" s="47" t="s">
        <v>660</v>
      </c>
      <c r="DL160" s="47" t="s">
        <v>647</v>
      </c>
      <c r="DM160" s="47" t="s">
        <v>1608</v>
      </c>
    </row>
    <row r="161" spans="1:117">
      <c r="A161" s="47" t="s">
        <v>1286</v>
      </c>
      <c r="B161" s="47" t="s">
        <v>1270</v>
      </c>
      <c r="C161" s="47" t="s">
        <v>362</v>
      </c>
      <c r="D161" s="47" t="s">
        <v>374</v>
      </c>
      <c r="E161" s="47" t="s">
        <v>1287</v>
      </c>
      <c r="F161" s="47" t="s">
        <v>365</v>
      </c>
      <c r="G161" s="47" t="s">
        <v>1247</v>
      </c>
      <c r="H161" s="47" t="s">
        <v>1280</v>
      </c>
      <c r="I161" s="47" t="s">
        <v>641</v>
      </c>
      <c r="J161" s="47" t="s">
        <v>642</v>
      </c>
      <c r="K161" s="47" t="s">
        <v>623</v>
      </c>
      <c r="L161" s="47" t="s">
        <v>643</v>
      </c>
      <c r="M161" s="47" t="s">
        <v>604</v>
      </c>
      <c r="N161" s="47" t="s">
        <v>372</v>
      </c>
      <c r="O161" s="47" t="s">
        <v>373</v>
      </c>
      <c r="P161" s="47" t="s">
        <v>374</v>
      </c>
      <c r="Q161" s="47" t="s">
        <v>607</v>
      </c>
      <c r="R161" s="47" t="s">
        <v>600</v>
      </c>
      <c r="S161" s="47" t="s">
        <v>445</v>
      </c>
      <c r="T161" s="47" t="s">
        <v>386</v>
      </c>
      <c r="U161" s="47" t="s">
        <v>609</v>
      </c>
      <c r="V161" s="47" t="s">
        <v>365</v>
      </c>
      <c r="W161" s="47" t="s">
        <v>391</v>
      </c>
      <c r="X161" s="47" t="s">
        <v>412</v>
      </c>
      <c r="Y161" s="47" t="s">
        <v>644</v>
      </c>
      <c r="Z161" s="47" t="s">
        <v>645</v>
      </c>
      <c r="AA161" s="47" t="s">
        <v>646</v>
      </c>
      <c r="AB161" s="47" t="s">
        <v>365</v>
      </c>
      <c r="AC161" s="47" t="s">
        <v>647</v>
      </c>
      <c r="AD161" s="47" t="s">
        <v>648</v>
      </c>
      <c r="AE161" s="47" t="s">
        <v>649</v>
      </c>
      <c r="AF161" s="47" t="s">
        <v>650</v>
      </c>
      <c r="AG161" s="47" t="s">
        <v>616</v>
      </c>
      <c r="AH161" s="47" t="s">
        <v>651</v>
      </c>
      <c r="AI161" s="47" t="s">
        <v>372</v>
      </c>
      <c r="AJ161" s="47"/>
      <c r="AK161" s="47"/>
      <c r="AL161" s="47" t="s">
        <v>378</v>
      </c>
      <c r="AM161" s="47" t="s">
        <v>528</v>
      </c>
      <c r="AN161" s="47" t="s">
        <v>387</v>
      </c>
      <c r="AQ161" s="47" t="s">
        <v>388</v>
      </c>
      <c r="AR161" s="47" t="s">
        <v>389</v>
      </c>
      <c r="AS161" s="47" t="s">
        <v>430</v>
      </c>
      <c r="AT161" s="47" t="s">
        <v>387</v>
      </c>
      <c r="AU161" s="47" t="s">
        <v>391</v>
      </c>
      <c r="AV161" s="47" t="s">
        <v>392</v>
      </c>
      <c r="AW161" s="47" t="s">
        <v>393</v>
      </c>
      <c r="AX161" s="47" t="s">
        <v>1281</v>
      </c>
      <c r="AY161" s="47" t="s">
        <v>365</v>
      </c>
      <c r="AZ161" s="47" t="s">
        <v>654</v>
      </c>
      <c r="BA161" s="47" t="s">
        <v>1282</v>
      </c>
      <c r="BB161" s="47" t="s">
        <v>656</v>
      </c>
      <c r="BC161" s="47" t="s">
        <v>657</v>
      </c>
      <c r="BD161" s="47" t="s">
        <v>657</v>
      </c>
      <c r="BE161" s="47" t="s">
        <v>1283</v>
      </c>
      <c r="BF161" s="47" t="s">
        <v>365</v>
      </c>
      <c r="BG161" s="47" t="s">
        <v>414</v>
      </c>
      <c r="CU161" s="47" t="s">
        <v>400</v>
      </c>
      <c r="DA161" s="47" t="s">
        <v>430</v>
      </c>
      <c r="DG161" s="47" t="s">
        <v>401</v>
      </c>
      <c r="DH161" s="47" t="s">
        <v>1719</v>
      </c>
      <c r="DI161" s="47" t="s">
        <v>1285</v>
      </c>
      <c r="DJ161" s="47" t="s">
        <v>660</v>
      </c>
      <c r="DL161" s="47" t="s">
        <v>580</v>
      </c>
      <c r="DM161" s="47" t="s">
        <v>1609</v>
      </c>
    </row>
    <row r="162" spans="1:117">
      <c r="A162" s="47" t="s">
        <v>1288</v>
      </c>
      <c r="B162" s="47" t="s">
        <v>1270</v>
      </c>
      <c r="C162" s="47" t="s">
        <v>362</v>
      </c>
      <c r="D162" s="47" t="s">
        <v>1766</v>
      </c>
      <c r="E162" s="47" t="s">
        <v>1289</v>
      </c>
      <c r="F162" s="47" t="s">
        <v>365</v>
      </c>
      <c r="G162" s="47" t="s">
        <v>1247</v>
      </c>
      <c r="H162" s="47" t="s">
        <v>1280</v>
      </c>
      <c r="I162" s="47" t="s">
        <v>451</v>
      </c>
      <c r="J162" s="47" t="s">
        <v>642</v>
      </c>
      <c r="K162" s="47" t="s">
        <v>623</v>
      </c>
      <c r="L162" s="47" t="s">
        <v>643</v>
      </c>
      <c r="M162" s="47" t="s">
        <v>604</v>
      </c>
      <c r="N162" s="47" t="s">
        <v>372</v>
      </c>
      <c r="O162" s="47" t="s">
        <v>373</v>
      </c>
      <c r="P162" s="47" t="s">
        <v>374</v>
      </c>
      <c r="Q162" s="47" t="s">
        <v>607</v>
      </c>
      <c r="R162" s="47" t="s">
        <v>600</v>
      </c>
      <c r="S162" s="47" t="s">
        <v>445</v>
      </c>
      <c r="T162" s="47" t="s">
        <v>386</v>
      </c>
      <c r="U162" s="47" t="s">
        <v>609</v>
      </c>
      <c r="V162" s="47" t="s">
        <v>365</v>
      </c>
      <c r="W162" s="47" t="s">
        <v>391</v>
      </c>
      <c r="X162" s="47" t="s">
        <v>412</v>
      </c>
      <c r="Y162" s="47" t="s">
        <v>644</v>
      </c>
      <c r="Z162" s="47" t="s">
        <v>645</v>
      </c>
      <c r="AA162" s="47" t="s">
        <v>646</v>
      </c>
      <c r="AB162" s="47" t="s">
        <v>365</v>
      </c>
      <c r="AC162" s="47" t="s">
        <v>647</v>
      </c>
      <c r="AD162" s="47" t="s">
        <v>648</v>
      </c>
      <c r="AE162" s="47" t="s">
        <v>649</v>
      </c>
      <c r="AF162" s="47" t="s">
        <v>650</v>
      </c>
      <c r="AG162" s="47" t="s">
        <v>616</v>
      </c>
      <c r="AH162" s="47"/>
      <c r="AI162" s="47"/>
      <c r="AJ162" s="47" t="s">
        <v>667</v>
      </c>
      <c r="AK162" s="47" t="s">
        <v>668</v>
      </c>
      <c r="AL162" s="47" t="s">
        <v>378</v>
      </c>
      <c r="AM162" s="47" t="s">
        <v>528</v>
      </c>
      <c r="AN162" s="47" t="s">
        <v>413</v>
      </c>
      <c r="AQ162" s="47" t="s">
        <v>388</v>
      </c>
      <c r="AR162" s="47" t="s">
        <v>389</v>
      </c>
      <c r="AS162" s="47" t="s">
        <v>430</v>
      </c>
      <c r="AT162" s="47" t="s">
        <v>387</v>
      </c>
      <c r="AU162" s="47" t="s">
        <v>391</v>
      </c>
      <c r="AV162" s="47" t="s">
        <v>392</v>
      </c>
      <c r="AW162" s="47" t="s">
        <v>393</v>
      </c>
      <c r="AX162" s="47" t="s">
        <v>1281</v>
      </c>
      <c r="AY162" s="47" t="s">
        <v>365</v>
      </c>
      <c r="AZ162" s="47" t="s">
        <v>654</v>
      </c>
      <c r="BA162" s="47" t="s">
        <v>1282</v>
      </c>
      <c r="BB162" s="47" t="s">
        <v>656</v>
      </c>
      <c r="BC162" s="47" t="s">
        <v>657</v>
      </c>
      <c r="BD162" s="47" t="s">
        <v>657</v>
      </c>
      <c r="BE162" s="47" t="s">
        <v>1283</v>
      </c>
      <c r="BF162" s="47" t="s">
        <v>365</v>
      </c>
      <c r="BG162" s="47" t="s">
        <v>1284</v>
      </c>
      <c r="CU162" s="47" t="s">
        <v>400</v>
      </c>
      <c r="DA162" s="47" t="s">
        <v>430</v>
      </c>
      <c r="DG162" s="47" t="s">
        <v>401</v>
      </c>
      <c r="DH162" s="47" t="s">
        <v>1719</v>
      </c>
      <c r="DI162" s="47" t="s">
        <v>1285</v>
      </c>
      <c r="DJ162" s="47" t="s">
        <v>660</v>
      </c>
      <c r="DL162" s="47" t="s">
        <v>414</v>
      </c>
      <c r="DM162" s="47" t="s">
        <v>1609</v>
      </c>
    </row>
    <row r="163" spans="1:117">
      <c r="A163" s="416" t="s">
        <v>2060</v>
      </c>
      <c r="B163" s="47" t="s">
        <v>415</v>
      </c>
      <c r="C163" s="47" t="s">
        <v>416</v>
      </c>
      <c r="D163" s="416">
        <v>2540</v>
      </c>
      <c r="E163" s="47" t="s">
        <v>1290</v>
      </c>
      <c r="F163" s="47" t="s">
        <v>1291</v>
      </c>
      <c r="G163" s="47" t="s">
        <v>406</v>
      </c>
      <c r="H163" s="47" t="s">
        <v>569</v>
      </c>
      <c r="I163" s="47" t="s">
        <v>1292</v>
      </c>
      <c r="J163" s="47" t="s">
        <v>894</v>
      </c>
      <c r="K163" s="47" t="s">
        <v>1293</v>
      </c>
      <c r="L163" s="47" t="s">
        <v>573</v>
      </c>
      <c r="M163" s="47" t="s">
        <v>371</v>
      </c>
      <c r="N163" s="47" t="s">
        <v>997</v>
      </c>
      <c r="O163" s="47" t="s">
        <v>997</v>
      </c>
      <c r="P163" s="47" t="s">
        <v>430</v>
      </c>
      <c r="Q163" s="47" t="s">
        <v>1294</v>
      </c>
      <c r="R163" s="47" t="s">
        <v>1294</v>
      </c>
      <c r="S163" s="47" t="s">
        <v>1294</v>
      </c>
      <c r="T163" s="47" t="s">
        <v>413</v>
      </c>
      <c r="U163" s="47" t="s">
        <v>708</v>
      </c>
      <c r="V163" s="47" t="s">
        <v>365</v>
      </c>
      <c r="W163" s="47" t="s">
        <v>365</v>
      </c>
      <c r="X163" s="47" t="s">
        <v>365</v>
      </c>
      <c r="Y163" s="47" t="s">
        <v>709</v>
      </c>
      <c r="Z163" s="47" t="s">
        <v>365</v>
      </c>
      <c r="AA163" s="47" t="s">
        <v>365</v>
      </c>
      <c r="AB163" s="47" t="s">
        <v>365</v>
      </c>
      <c r="AC163" s="47" t="s">
        <v>365</v>
      </c>
      <c r="AD163" s="47" t="s">
        <v>365</v>
      </c>
      <c r="AE163" s="47" t="s">
        <v>532</v>
      </c>
      <c r="AF163" s="47" t="s">
        <v>532</v>
      </c>
      <c r="AG163" s="47" t="s">
        <v>376</v>
      </c>
      <c r="AH163" s="47" t="s">
        <v>1295</v>
      </c>
      <c r="AI163" s="47" t="s">
        <v>1295</v>
      </c>
      <c r="AJ163" s="47"/>
      <c r="AK163" s="47"/>
      <c r="AL163" s="47" t="s">
        <v>428</v>
      </c>
      <c r="AM163" s="47" t="s">
        <v>542</v>
      </c>
      <c r="AN163" s="47" t="s">
        <v>387</v>
      </c>
      <c r="AO163" s="47" t="s">
        <v>1296</v>
      </c>
      <c r="AZ163" s="47" t="s">
        <v>1297</v>
      </c>
      <c r="BF163" s="416">
        <v>67</v>
      </c>
      <c r="BG163" s="47" t="s">
        <v>602</v>
      </c>
      <c r="CU163" s="47" t="s">
        <v>445</v>
      </c>
      <c r="CV163" s="47" t="s">
        <v>685</v>
      </c>
      <c r="CW163" s="47" t="s">
        <v>1298</v>
      </c>
      <c r="CX163" s="47" t="s">
        <v>365</v>
      </c>
      <c r="CY163" s="47" t="s">
        <v>365</v>
      </c>
      <c r="CZ163" s="47" t="s">
        <v>1297</v>
      </c>
      <c r="DA163" s="47" t="s">
        <v>400</v>
      </c>
      <c r="DB163" s="47" t="s">
        <v>365</v>
      </c>
      <c r="DC163" s="47" t="s">
        <v>1299</v>
      </c>
      <c r="DD163" s="47" t="s">
        <v>413</v>
      </c>
      <c r="DG163" s="47" t="s">
        <v>401</v>
      </c>
      <c r="DH163" s="47" t="s">
        <v>1719</v>
      </c>
      <c r="DJ163" s="47" t="s">
        <v>1300</v>
      </c>
      <c r="DK163" s="47" t="s">
        <v>1008</v>
      </c>
      <c r="DL163" s="47" t="s">
        <v>1301</v>
      </c>
      <c r="DM163" s="47" t="s">
        <v>1767</v>
      </c>
    </row>
    <row r="164" spans="1:117">
      <c r="A164" s="416" t="s">
        <v>2061</v>
      </c>
      <c r="B164" s="47" t="s">
        <v>415</v>
      </c>
      <c r="C164" s="47" t="s">
        <v>416</v>
      </c>
      <c r="D164" s="416">
        <v>2644</v>
      </c>
      <c r="E164" s="47" t="s">
        <v>1290</v>
      </c>
      <c r="F164" s="47" t="s">
        <v>1302</v>
      </c>
      <c r="G164" s="47" t="s">
        <v>406</v>
      </c>
      <c r="H164" s="47" t="s">
        <v>569</v>
      </c>
      <c r="I164" s="47" t="s">
        <v>1292</v>
      </c>
      <c r="J164" s="47" t="s">
        <v>894</v>
      </c>
      <c r="K164" s="47" t="s">
        <v>1293</v>
      </c>
      <c r="L164" s="47" t="s">
        <v>573</v>
      </c>
      <c r="M164" s="47" t="s">
        <v>371</v>
      </c>
      <c r="N164" s="47" t="s">
        <v>997</v>
      </c>
      <c r="O164" s="47" t="s">
        <v>997</v>
      </c>
      <c r="P164" s="47" t="s">
        <v>430</v>
      </c>
      <c r="Q164" s="47" t="s">
        <v>1294</v>
      </c>
      <c r="R164" s="47" t="s">
        <v>1294</v>
      </c>
      <c r="S164" s="47" t="s">
        <v>1294</v>
      </c>
      <c r="T164" s="47" t="s">
        <v>413</v>
      </c>
      <c r="U164" s="47" t="s">
        <v>708</v>
      </c>
      <c r="V164" s="47" t="s">
        <v>365</v>
      </c>
      <c r="W164" s="47" t="s">
        <v>365</v>
      </c>
      <c r="X164" s="47" t="s">
        <v>365</v>
      </c>
      <c r="Y164" s="47" t="s">
        <v>709</v>
      </c>
      <c r="Z164" s="47" t="s">
        <v>365</v>
      </c>
      <c r="AA164" s="47" t="s">
        <v>365</v>
      </c>
      <c r="AB164" s="47" t="s">
        <v>365</v>
      </c>
      <c r="AC164" s="47" t="s">
        <v>365</v>
      </c>
      <c r="AD164" s="47" t="s">
        <v>365</v>
      </c>
      <c r="AE164" s="47" t="s">
        <v>532</v>
      </c>
      <c r="AF164" s="47" t="s">
        <v>532</v>
      </c>
      <c r="AG164" s="47" t="s">
        <v>376</v>
      </c>
      <c r="AH164" s="47" t="s">
        <v>1295</v>
      </c>
      <c r="AI164" s="47" t="s">
        <v>1295</v>
      </c>
      <c r="AJ164" s="47"/>
      <c r="AK164" s="47"/>
      <c r="AL164" s="47" t="s">
        <v>428</v>
      </c>
      <c r="AM164" s="47" t="s">
        <v>542</v>
      </c>
      <c r="AN164" s="47" t="s">
        <v>387</v>
      </c>
      <c r="AO164" s="47" t="s">
        <v>1296</v>
      </c>
      <c r="AZ164" s="47" t="s">
        <v>1297</v>
      </c>
      <c r="BF164" s="416">
        <v>67</v>
      </c>
      <c r="BG164" s="47" t="s">
        <v>1303</v>
      </c>
      <c r="CU164" s="47" t="s">
        <v>445</v>
      </c>
      <c r="CV164" s="47" t="s">
        <v>685</v>
      </c>
      <c r="CW164" s="47" t="s">
        <v>1298</v>
      </c>
      <c r="CX164" s="47" t="s">
        <v>365</v>
      </c>
      <c r="CY164" s="47" t="s">
        <v>365</v>
      </c>
      <c r="CZ164" s="47" t="s">
        <v>1297</v>
      </c>
      <c r="DA164" s="47" t="s">
        <v>400</v>
      </c>
      <c r="DB164" s="47" t="s">
        <v>365</v>
      </c>
      <c r="DC164" s="47" t="s">
        <v>1299</v>
      </c>
      <c r="DD164" s="47" t="s">
        <v>387</v>
      </c>
      <c r="DG164" s="47" t="s">
        <v>401</v>
      </c>
      <c r="DH164" s="47" t="s">
        <v>1719</v>
      </c>
      <c r="DJ164" s="47" t="s">
        <v>1300</v>
      </c>
      <c r="DK164" s="47" t="s">
        <v>1008</v>
      </c>
      <c r="DL164" s="47" t="s">
        <v>1301</v>
      </c>
      <c r="DM164" s="47" t="s">
        <v>1768</v>
      </c>
    </row>
    <row r="165" spans="1:117">
      <c r="A165" s="416" t="s">
        <v>1832</v>
      </c>
      <c r="B165" s="47" t="s">
        <v>415</v>
      </c>
      <c r="C165" s="47" t="s">
        <v>416</v>
      </c>
      <c r="D165" s="416">
        <v>2712</v>
      </c>
      <c r="E165" s="47" t="s">
        <v>1290</v>
      </c>
      <c r="F165" s="47" t="s">
        <v>365</v>
      </c>
      <c r="G165" s="47" t="s">
        <v>406</v>
      </c>
      <c r="H165" s="47" t="s">
        <v>569</v>
      </c>
      <c r="I165" s="47" t="s">
        <v>1292</v>
      </c>
      <c r="J165" s="47" t="s">
        <v>894</v>
      </c>
      <c r="K165" s="47" t="s">
        <v>1293</v>
      </c>
      <c r="L165" s="47" t="s">
        <v>573</v>
      </c>
      <c r="M165" s="47" t="s">
        <v>371</v>
      </c>
      <c r="N165" s="47" t="s">
        <v>997</v>
      </c>
      <c r="O165" s="47" t="s">
        <v>997</v>
      </c>
      <c r="P165" s="47" t="s">
        <v>430</v>
      </c>
      <c r="Q165" s="47" t="s">
        <v>708</v>
      </c>
      <c r="R165" s="47" t="s">
        <v>708</v>
      </c>
      <c r="S165" s="47" t="s">
        <v>708</v>
      </c>
      <c r="T165" s="47" t="s">
        <v>413</v>
      </c>
      <c r="U165" s="47" t="s">
        <v>708</v>
      </c>
      <c r="V165" s="47" t="s">
        <v>365</v>
      </c>
      <c r="W165" s="47" t="s">
        <v>365</v>
      </c>
      <c r="X165" s="47" t="s">
        <v>365</v>
      </c>
      <c r="Y165" s="47" t="s">
        <v>709</v>
      </c>
      <c r="Z165" s="47" t="s">
        <v>365</v>
      </c>
      <c r="AA165" s="47" t="s">
        <v>365</v>
      </c>
      <c r="AB165" s="47" t="s">
        <v>365</v>
      </c>
      <c r="AC165" s="47" t="s">
        <v>365</v>
      </c>
      <c r="AD165" s="47" t="s">
        <v>365</v>
      </c>
      <c r="AE165" s="47" t="s">
        <v>532</v>
      </c>
      <c r="AF165" s="47" t="s">
        <v>532</v>
      </c>
      <c r="AG165" s="47" t="s">
        <v>376</v>
      </c>
      <c r="AH165" s="47" t="s">
        <v>1295</v>
      </c>
      <c r="AI165" s="47" t="s">
        <v>1295</v>
      </c>
      <c r="AJ165" s="47"/>
      <c r="AK165" s="47"/>
      <c r="AL165" s="47" t="s">
        <v>428</v>
      </c>
      <c r="AM165" s="47" t="s">
        <v>542</v>
      </c>
      <c r="AN165" s="47" t="s">
        <v>387</v>
      </c>
      <c r="AO165" s="47" t="s">
        <v>1296</v>
      </c>
      <c r="AZ165" s="47" t="s">
        <v>1297</v>
      </c>
      <c r="BF165" s="416">
        <v>67</v>
      </c>
      <c r="BG165" s="47" t="s">
        <v>1304</v>
      </c>
      <c r="CU165" s="47" t="s">
        <v>445</v>
      </c>
      <c r="CV165" s="47" t="s">
        <v>685</v>
      </c>
      <c r="CW165" s="47" t="s">
        <v>1298</v>
      </c>
      <c r="CX165" s="47" t="s">
        <v>365</v>
      </c>
      <c r="CY165" s="47" t="s">
        <v>365</v>
      </c>
      <c r="CZ165" s="47" t="s">
        <v>1297</v>
      </c>
      <c r="DA165" s="47" t="s">
        <v>400</v>
      </c>
      <c r="DB165" s="47" t="s">
        <v>365</v>
      </c>
      <c r="DC165" s="47" t="s">
        <v>1299</v>
      </c>
      <c r="DD165" s="47" t="s">
        <v>365</v>
      </c>
      <c r="DG165" s="47" t="s">
        <v>401</v>
      </c>
      <c r="DH165" s="47" t="s">
        <v>1719</v>
      </c>
      <c r="DJ165" s="47" t="s">
        <v>1300</v>
      </c>
      <c r="DK165" s="47" t="s">
        <v>1008</v>
      </c>
      <c r="DL165" s="47" t="s">
        <v>1301</v>
      </c>
      <c r="DM165" s="47" t="s">
        <v>1769</v>
      </c>
    </row>
    <row r="166" spans="1:117">
      <c r="A166" s="416" t="s">
        <v>1833</v>
      </c>
      <c r="B166" s="47" t="s">
        <v>415</v>
      </c>
      <c r="C166" s="47" t="s">
        <v>416</v>
      </c>
      <c r="D166" s="416">
        <v>2540</v>
      </c>
      <c r="E166" s="47" t="s">
        <v>1290</v>
      </c>
      <c r="F166" s="47" t="s">
        <v>1291</v>
      </c>
      <c r="G166" s="47" t="s">
        <v>406</v>
      </c>
      <c r="H166" s="47" t="s">
        <v>569</v>
      </c>
      <c r="I166" s="47" t="s">
        <v>1292</v>
      </c>
      <c r="J166" s="47" t="s">
        <v>894</v>
      </c>
      <c r="K166" s="47" t="s">
        <v>1293</v>
      </c>
      <c r="L166" s="47" t="s">
        <v>573</v>
      </c>
      <c r="M166" s="47" t="s">
        <v>371</v>
      </c>
      <c r="N166" s="47" t="s">
        <v>997</v>
      </c>
      <c r="O166" s="47" t="s">
        <v>997</v>
      </c>
      <c r="P166" s="47" t="s">
        <v>430</v>
      </c>
      <c r="Q166" s="47" t="s">
        <v>1202</v>
      </c>
      <c r="R166" s="47" t="s">
        <v>1202</v>
      </c>
      <c r="S166" s="47" t="s">
        <v>1202</v>
      </c>
      <c r="T166" s="47" t="s">
        <v>413</v>
      </c>
      <c r="U166" s="47" t="s">
        <v>708</v>
      </c>
      <c r="V166" s="47" t="s">
        <v>365</v>
      </c>
      <c r="W166" s="47" t="s">
        <v>365</v>
      </c>
      <c r="X166" s="47" t="s">
        <v>365</v>
      </c>
      <c r="Y166" s="47" t="s">
        <v>709</v>
      </c>
      <c r="Z166" s="47" t="s">
        <v>365</v>
      </c>
      <c r="AA166" s="47" t="s">
        <v>365</v>
      </c>
      <c r="AB166" s="47" t="s">
        <v>365</v>
      </c>
      <c r="AC166" s="47" t="s">
        <v>365</v>
      </c>
      <c r="AD166" s="47" t="s">
        <v>365</v>
      </c>
      <c r="AE166" s="47" t="s">
        <v>532</v>
      </c>
      <c r="AF166" s="47" t="s">
        <v>532</v>
      </c>
      <c r="AG166" s="47" t="s">
        <v>376</v>
      </c>
      <c r="AH166" s="47" t="s">
        <v>1295</v>
      </c>
      <c r="AI166" s="47" t="s">
        <v>1295</v>
      </c>
      <c r="AJ166" s="47"/>
      <c r="AK166" s="47"/>
      <c r="AL166" s="47" t="s">
        <v>391</v>
      </c>
      <c r="AM166" s="47" t="s">
        <v>542</v>
      </c>
      <c r="AN166" s="47" t="s">
        <v>387</v>
      </c>
      <c r="AO166" s="47" t="s">
        <v>1296</v>
      </c>
      <c r="AZ166" s="47" t="s">
        <v>1297</v>
      </c>
      <c r="BF166" s="416">
        <v>67</v>
      </c>
      <c r="BG166" s="47" t="s">
        <v>602</v>
      </c>
      <c r="CU166" s="47" t="s">
        <v>378</v>
      </c>
      <c r="CV166" s="47" t="s">
        <v>463</v>
      </c>
      <c r="CW166" s="47" t="s">
        <v>1298</v>
      </c>
      <c r="CX166" s="47" t="s">
        <v>365</v>
      </c>
      <c r="CY166" s="47" t="s">
        <v>365</v>
      </c>
      <c r="CZ166" s="47" t="s">
        <v>1297</v>
      </c>
      <c r="DA166" s="47" t="s">
        <v>400</v>
      </c>
      <c r="DB166" s="47" t="s">
        <v>365</v>
      </c>
      <c r="DC166" s="47" t="s">
        <v>1299</v>
      </c>
      <c r="DD166" s="47" t="s">
        <v>413</v>
      </c>
      <c r="DG166" s="47" t="s">
        <v>401</v>
      </c>
      <c r="DH166" s="47" t="s">
        <v>1719</v>
      </c>
      <c r="DJ166" s="47" t="s">
        <v>1300</v>
      </c>
      <c r="DK166" s="47" t="s">
        <v>1008</v>
      </c>
      <c r="DL166" s="47" t="s">
        <v>1301</v>
      </c>
      <c r="DM166" s="47" t="s">
        <v>1767</v>
      </c>
    </row>
    <row r="167" spans="1:117">
      <c r="A167" s="416" t="s">
        <v>1834</v>
      </c>
      <c r="B167" s="47" t="s">
        <v>415</v>
      </c>
      <c r="C167" s="47" t="s">
        <v>416</v>
      </c>
      <c r="D167" s="416">
        <v>2644</v>
      </c>
      <c r="E167" s="47" t="s">
        <v>1290</v>
      </c>
      <c r="F167" s="47" t="s">
        <v>1302</v>
      </c>
      <c r="G167" s="47" t="s">
        <v>406</v>
      </c>
      <c r="H167" s="47" t="s">
        <v>569</v>
      </c>
      <c r="I167" s="47" t="s">
        <v>1292</v>
      </c>
      <c r="J167" s="47" t="s">
        <v>894</v>
      </c>
      <c r="K167" s="47" t="s">
        <v>1293</v>
      </c>
      <c r="L167" s="47" t="s">
        <v>573</v>
      </c>
      <c r="M167" s="47" t="s">
        <v>371</v>
      </c>
      <c r="N167" s="47" t="s">
        <v>997</v>
      </c>
      <c r="O167" s="47" t="s">
        <v>997</v>
      </c>
      <c r="P167" s="47" t="s">
        <v>430</v>
      </c>
      <c r="Q167" s="47" t="s">
        <v>1202</v>
      </c>
      <c r="R167" s="47" t="s">
        <v>1202</v>
      </c>
      <c r="S167" s="47" t="s">
        <v>1202</v>
      </c>
      <c r="T167" s="47" t="s">
        <v>413</v>
      </c>
      <c r="U167" s="47" t="s">
        <v>708</v>
      </c>
      <c r="V167" s="47" t="s">
        <v>365</v>
      </c>
      <c r="W167" s="47" t="s">
        <v>365</v>
      </c>
      <c r="X167" s="47" t="s">
        <v>365</v>
      </c>
      <c r="Y167" s="47" t="s">
        <v>709</v>
      </c>
      <c r="Z167" s="47" t="s">
        <v>365</v>
      </c>
      <c r="AA167" s="47" t="s">
        <v>365</v>
      </c>
      <c r="AB167" s="47" t="s">
        <v>365</v>
      </c>
      <c r="AC167" s="47" t="s">
        <v>365</v>
      </c>
      <c r="AD167" s="47" t="s">
        <v>365</v>
      </c>
      <c r="AE167" s="47" t="s">
        <v>532</v>
      </c>
      <c r="AF167" s="47" t="s">
        <v>532</v>
      </c>
      <c r="AG167" s="47" t="s">
        <v>376</v>
      </c>
      <c r="AH167" s="47" t="s">
        <v>1295</v>
      </c>
      <c r="AI167" s="47" t="s">
        <v>1295</v>
      </c>
      <c r="AJ167" s="47"/>
      <c r="AK167" s="47"/>
      <c r="AL167" s="47" t="s">
        <v>391</v>
      </c>
      <c r="AM167" s="47" t="s">
        <v>542</v>
      </c>
      <c r="AN167" s="47" t="s">
        <v>387</v>
      </c>
      <c r="AO167" s="47" t="s">
        <v>1296</v>
      </c>
      <c r="AZ167" s="47" t="s">
        <v>1297</v>
      </c>
      <c r="BF167" s="416">
        <v>67</v>
      </c>
      <c r="BG167" s="47" t="s">
        <v>1303</v>
      </c>
      <c r="CU167" s="47" t="s">
        <v>378</v>
      </c>
      <c r="CV167" s="47" t="s">
        <v>463</v>
      </c>
      <c r="CW167" s="47" t="s">
        <v>1298</v>
      </c>
      <c r="CX167" s="47" t="s">
        <v>365</v>
      </c>
      <c r="CY167" s="47" t="s">
        <v>365</v>
      </c>
      <c r="CZ167" s="47" t="s">
        <v>1297</v>
      </c>
      <c r="DA167" s="47" t="s">
        <v>400</v>
      </c>
      <c r="DB167" s="47" t="s">
        <v>365</v>
      </c>
      <c r="DC167" s="47" t="s">
        <v>1299</v>
      </c>
      <c r="DD167" s="47" t="s">
        <v>387</v>
      </c>
      <c r="DG167" s="47" t="s">
        <v>401</v>
      </c>
      <c r="DH167" s="47" t="s">
        <v>1719</v>
      </c>
      <c r="DJ167" s="47" t="s">
        <v>1300</v>
      </c>
      <c r="DK167" s="47" t="s">
        <v>1008</v>
      </c>
      <c r="DL167" s="47" t="s">
        <v>1301</v>
      </c>
      <c r="DM167" s="47" t="s">
        <v>1768</v>
      </c>
    </row>
    <row r="168" spans="1:117">
      <c r="A168" s="416" t="s">
        <v>1835</v>
      </c>
      <c r="B168" s="47" t="s">
        <v>415</v>
      </c>
      <c r="C168" s="47" t="s">
        <v>416</v>
      </c>
      <c r="D168" s="416">
        <v>2712</v>
      </c>
      <c r="E168" s="47" t="s">
        <v>1290</v>
      </c>
      <c r="F168" s="47" t="s">
        <v>365</v>
      </c>
      <c r="G168" s="47" t="s">
        <v>406</v>
      </c>
      <c r="H168" s="47" t="s">
        <v>569</v>
      </c>
      <c r="I168" s="47" t="s">
        <v>1292</v>
      </c>
      <c r="J168" s="47" t="s">
        <v>894</v>
      </c>
      <c r="K168" s="47" t="s">
        <v>1293</v>
      </c>
      <c r="L168" s="47" t="s">
        <v>573</v>
      </c>
      <c r="M168" s="47" t="s">
        <v>371</v>
      </c>
      <c r="N168" s="47" t="s">
        <v>997</v>
      </c>
      <c r="O168" s="47" t="s">
        <v>997</v>
      </c>
      <c r="P168" s="47" t="s">
        <v>430</v>
      </c>
      <c r="Q168" s="47" t="s">
        <v>1294</v>
      </c>
      <c r="R168" s="47" t="s">
        <v>1294</v>
      </c>
      <c r="S168" s="47" t="s">
        <v>1294</v>
      </c>
      <c r="T168" s="47" t="s">
        <v>413</v>
      </c>
      <c r="U168" s="47" t="s">
        <v>708</v>
      </c>
      <c r="V168" s="47" t="s">
        <v>365</v>
      </c>
      <c r="W168" s="47" t="s">
        <v>365</v>
      </c>
      <c r="X168" s="47" t="s">
        <v>365</v>
      </c>
      <c r="Y168" s="47" t="s">
        <v>709</v>
      </c>
      <c r="Z168" s="47" t="s">
        <v>365</v>
      </c>
      <c r="AA168" s="47" t="s">
        <v>365</v>
      </c>
      <c r="AB168" s="47" t="s">
        <v>365</v>
      </c>
      <c r="AC168" s="47" t="s">
        <v>365</v>
      </c>
      <c r="AD168" s="47" t="s">
        <v>365</v>
      </c>
      <c r="AE168" s="47" t="s">
        <v>532</v>
      </c>
      <c r="AF168" s="47" t="s">
        <v>532</v>
      </c>
      <c r="AG168" s="47" t="s">
        <v>376</v>
      </c>
      <c r="AH168" s="47" t="s">
        <v>1295</v>
      </c>
      <c r="AI168" s="47" t="s">
        <v>1295</v>
      </c>
      <c r="AJ168" s="47"/>
      <c r="AK168" s="47"/>
      <c r="AL168" s="47" t="s">
        <v>391</v>
      </c>
      <c r="AM168" s="47" t="s">
        <v>542</v>
      </c>
      <c r="AN168" s="47" t="s">
        <v>387</v>
      </c>
      <c r="AO168" s="47" t="s">
        <v>1296</v>
      </c>
      <c r="AZ168" s="47" t="s">
        <v>1297</v>
      </c>
      <c r="BF168" s="416">
        <v>67</v>
      </c>
      <c r="BG168" s="47" t="s">
        <v>1304</v>
      </c>
      <c r="CU168" s="47" t="s">
        <v>378</v>
      </c>
      <c r="CV168" s="47" t="s">
        <v>463</v>
      </c>
      <c r="CW168" s="47" t="s">
        <v>1298</v>
      </c>
      <c r="CX168" s="47" t="s">
        <v>365</v>
      </c>
      <c r="CY168" s="47" t="s">
        <v>365</v>
      </c>
      <c r="CZ168" s="47" t="s">
        <v>1297</v>
      </c>
      <c r="DA168" s="47" t="s">
        <v>400</v>
      </c>
      <c r="DB168" s="47" t="s">
        <v>365</v>
      </c>
      <c r="DC168" s="47" t="s">
        <v>1299</v>
      </c>
      <c r="DD168" s="47" t="s">
        <v>365</v>
      </c>
      <c r="DG168" s="47" t="s">
        <v>401</v>
      </c>
      <c r="DH168" s="47" t="s">
        <v>1719</v>
      </c>
      <c r="DJ168" s="47" t="s">
        <v>1300</v>
      </c>
      <c r="DK168" s="47" t="s">
        <v>1008</v>
      </c>
      <c r="DL168" s="47" t="s">
        <v>1301</v>
      </c>
      <c r="DM168" s="47" t="s">
        <v>1769</v>
      </c>
    </row>
    <row r="169" spans="1:117">
      <c r="A169" s="416" t="s">
        <v>1836</v>
      </c>
      <c r="B169" s="47" t="s">
        <v>415</v>
      </c>
      <c r="C169" s="47" t="s">
        <v>416</v>
      </c>
      <c r="D169" s="416">
        <v>2540</v>
      </c>
      <c r="E169" s="47" t="s">
        <v>1290</v>
      </c>
      <c r="F169" s="47" t="s">
        <v>1291</v>
      </c>
      <c r="G169" s="47" t="s">
        <v>406</v>
      </c>
      <c r="H169" s="47" t="s">
        <v>569</v>
      </c>
      <c r="I169" s="47" t="s">
        <v>1292</v>
      </c>
      <c r="J169" s="47" t="s">
        <v>894</v>
      </c>
      <c r="K169" s="47" t="s">
        <v>1293</v>
      </c>
      <c r="L169" s="47" t="s">
        <v>573</v>
      </c>
      <c r="M169" s="47" t="s">
        <v>371</v>
      </c>
      <c r="N169" s="47" t="s">
        <v>997</v>
      </c>
      <c r="O169" s="47" t="s">
        <v>997</v>
      </c>
      <c r="P169" s="47" t="s">
        <v>430</v>
      </c>
      <c r="Q169" s="47" t="s">
        <v>1205</v>
      </c>
      <c r="R169" s="47" t="s">
        <v>1205</v>
      </c>
      <c r="S169" s="47" t="s">
        <v>1205</v>
      </c>
      <c r="T169" s="47" t="s">
        <v>413</v>
      </c>
      <c r="U169" s="47" t="s">
        <v>708</v>
      </c>
      <c r="V169" s="47" t="s">
        <v>365</v>
      </c>
      <c r="W169" s="47" t="s">
        <v>365</v>
      </c>
      <c r="X169" s="47" t="s">
        <v>365</v>
      </c>
      <c r="Y169" s="47" t="s">
        <v>709</v>
      </c>
      <c r="Z169" s="47" t="s">
        <v>365</v>
      </c>
      <c r="AA169" s="47" t="s">
        <v>365</v>
      </c>
      <c r="AB169" s="47" t="s">
        <v>365</v>
      </c>
      <c r="AC169" s="47" t="s">
        <v>365</v>
      </c>
      <c r="AD169" s="47" t="s">
        <v>365</v>
      </c>
      <c r="AE169" s="47" t="s">
        <v>532</v>
      </c>
      <c r="AF169" s="47" t="s">
        <v>532</v>
      </c>
      <c r="AG169" s="47" t="s">
        <v>376</v>
      </c>
      <c r="AH169" s="47" t="s">
        <v>1295</v>
      </c>
      <c r="AI169" s="47" t="s">
        <v>1295</v>
      </c>
      <c r="AJ169" s="47"/>
      <c r="AK169" s="47"/>
      <c r="AL169" s="47" t="s">
        <v>387</v>
      </c>
      <c r="AM169" s="47" t="s">
        <v>542</v>
      </c>
      <c r="AN169" s="47" t="s">
        <v>387</v>
      </c>
      <c r="AO169" s="47" t="s">
        <v>1296</v>
      </c>
      <c r="AZ169" s="47" t="s">
        <v>1297</v>
      </c>
      <c r="BF169" s="416">
        <v>67</v>
      </c>
      <c r="BG169" s="47" t="s">
        <v>602</v>
      </c>
      <c r="CU169" s="47" t="s">
        <v>386</v>
      </c>
      <c r="CV169" s="47" t="s">
        <v>1305</v>
      </c>
      <c r="CW169" s="47" t="s">
        <v>1298</v>
      </c>
      <c r="CX169" s="47" t="s">
        <v>365</v>
      </c>
      <c r="CY169" s="47" t="s">
        <v>365</v>
      </c>
      <c r="CZ169" s="47" t="s">
        <v>1297</v>
      </c>
      <c r="DA169" s="47" t="s">
        <v>400</v>
      </c>
      <c r="DB169" s="47" t="s">
        <v>365</v>
      </c>
      <c r="DC169" s="47" t="s">
        <v>1299</v>
      </c>
      <c r="DD169" s="47" t="s">
        <v>413</v>
      </c>
      <c r="DG169" s="47" t="s">
        <v>401</v>
      </c>
      <c r="DH169" s="47" t="s">
        <v>1719</v>
      </c>
      <c r="DJ169" s="47" t="s">
        <v>1300</v>
      </c>
      <c r="DK169" s="47" t="s">
        <v>1008</v>
      </c>
      <c r="DL169" s="47" t="s">
        <v>1301</v>
      </c>
      <c r="DM169" s="47" t="s">
        <v>1767</v>
      </c>
    </row>
    <row r="170" spans="1:117">
      <c r="A170" s="416" t="s">
        <v>1837</v>
      </c>
      <c r="B170" s="47" t="s">
        <v>415</v>
      </c>
      <c r="C170" s="47" t="s">
        <v>416</v>
      </c>
      <c r="D170" s="416">
        <v>2644</v>
      </c>
      <c r="E170" s="47" t="s">
        <v>1290</v>
      </c>
      <c r="F170" s="47" t="s">
        <v>1302</v>
      </c>
      <c r="G170" s="47" t="s">
        <v>406</v>
      </c>
      <c r="H170" s="47" t="s">
        <v>569</v>
      </c>
      <c r="I170" s="47" t="s">
        <v>1292</v>
      </c>
      <c r="J170" s="47" t="s">
        <v>894</v>
      </c>
      <c r="K170" s="47" t="s">
        <v>1293</v>
      </c>
      <c r="L170" s="47" t="s">
        <v>573</v>
      </c>
      <c r="M170" s="47" t="s">
        <v>371</v>
      </c>
      <c r="N170" s="47" t="s">
        <v>997</v>
      </c>
      <c r="O170" s="47" t="s">
        <v>997</v>
      </c>
      <c r="P170" s="47" t="s">
        <v>430</v>
      </c>
      <c r="Q170" s="47" t="s">
        <v>1205</v>
      </c>
      <c r="R170" s="47" t="s">
        <v>1205</v>
      </c>
      <c r="S170" s="47" t="s">
        <v>1205</v>
      </c>
      <c r="T170" s="47" t="s">
        <v>413</v>
      </c>
      <c r="U170" s="47" t="s">
        <v>708</v>
      </c>
      <c r="V170" s="47" t="s">
        <v>365</v>
      </c>
      <c r="W170" s="47" t="s">
        <v>365</v>
      </c>
      <c r="X170" s="47" t="s">
        <v>365</v>
      </c>
      <c r="Y170" s="47" t="s">
        <v>709</v>
      </c>
      <c r="Z170" s="47" t="s">
        <v>365</v>
      </c>
      <c r="AA170" s="47" t="s">
        <v>365</v>
      </c>
      <c r="AB170" s="47" t="s">
        <v>365</v>
      </c>
      <c r="AC170" s="47" t="s">
        <v>365</v>
      </c>
      <c r="AD170" s="47" t="s">
        <v>365</v>
      </c>
      <c r="AE170" s="47" t="s">
        <v>532</v>
      </c>
      <c r="AF170" s="47" t="s">
        <v>532</v>
      </c>
      <c r="AG170" s="47" t="s">
        <v>376</v>
      </c>
      <c r="AH170" s="47" t="s">
        <v>1295</v>
      </c>
      <c r="AI170" s="47" t="s">
        <v>1295</v>
      </c>
      <c r="AJ170" s="47"/>
      <c r="AK170" s="47"/>
      <c r="AL170" s="47" t="s">
        <v>387</v>
      </c>
      <c r="AM170" s="47" t="s">
        <v>542</v>
      </c>
      <c r="AN170" s="47" t="s">
        <v>387</v>
      </c>
      <c r="AO170" s="47" t="s">
        <v>1296</v>
      </c>
      <c r="AZ170" s="47" t="s">
        <v>1297</v>
      </c>
      <c r="BF170" s="416">
        <v>67</v>
      </c>
      <c r="BG170" s="47" t="s">
        <v>1303</v>
      </c>
      <c r="CU170" s="47" t="s">
        <v>386</v>
      </c>
      <c r="CV170" s="47" t="s">
        <v>1305</v>
      </c>
      <c r="CW170" s="47" t="s">
        <v>1298</v>
      </c>
      <c r="CX170" s="47" t="s">
        <v>365</v>
      </c>
      <c r="CY170" s="47" t="s">
        <v>365</v>
      </c>
      <c r="CZ170" s="47" t="s">
        <v>1297</v>
      </c>
      <c r="DA170" s="47" t="s">
        <v>400</v>
      </c>
      <c r="DB170" s="47" t="s">
        <v>365</v>
      </c>
      <c r="DC170" s="47" t="s">
        <v>1299</v>
      </c>
      <c r="DD170" s="47" t="s">
        <v>387</v>
      </c>
      <c r="DG170" s="47" t="s">
        <v>401</v>
      </c>
      <c r="DH170" s="47" t="s">
        <v>1719</v>
      </c>
      <c r="DJ170" s="47" t="s">
        <v>1300</v>
      </c>
      <c r="DK170" s="47" t="s">
        <v>1008</v>
      </c>
      <c r="DL170" s="47" t="s">
        <v>1301</v>
      </c>
      <c r="DM170" s="47" t="s">
        <v>1768</v>
      </c>
    </row>
    <row r="171" spans="1:117">
      <c r="A171" s="416" t="s">
        <v>1838</v>
      </c>
      <c r="B171" s="47" t="s">
        <v>415</v>
      </c>
      <c r="C171" s="47" t="s">
        <v>416</v>
      </c>
      <c r="D171" s="416">
        <v>2712</v>
      </c>
      <c r="E171" s="47" t="s">
        <v>1290</v>
      </c>
      <c r="F171" s="47" t="s">
        <v>365</v>
      </c>
      <c r="G171" s="47" t="s">
        <v>406</v>
      </c>
      <c r="H171" s="47" t="s">
        <v>569</v>
      </c>
      <c r="I171" s="47" t="s">
        <v>1292</v>
      </c>
      <c r="J171" s="47" t="s">
        <v>894</v>
      </c>
      <c r="K171" s="47" t="s">
        <v>1293</v>
      </c>
      <c r="L171" s="47" t="s">
        <v>573</v>
      </c>
      <c r="M171" s="47" t="s">
        <v>371</v>
      </c>
      <c r="N171" s="47" t="s">
        <v>997</v>
      </c>
      <c r="O171" s="47" t="s">
        <v>997</v>
      </c>
      <c r="P171" s="47" t="s">
        <v>430</v>
      </c>
      <c r="Q171" s="47" t="s">
        <v>708</v>
      </c>
      <c r="R171" s="47" t="s">
        <v>708</v>
      </c>
      <c r="S171" s="47" t="s">
        <v>708</v>
      </c>
      <c r="T171" s="47" t="s">
        <v>413</v>
      </c>
      <c r="U171" s="47" t="s">
        <v>708</v>
      </c>
      <c r="V171" s="47" t="s">
        <v>365</v>
      </c>
      <c r="W171" s="47" t="s">
        <v>365</v>
      </c>
      <c r="X171" s="47" t="s">
        <v>365</v>
      </c>
      <c r="Y171" s="47" t="s">
        <v>709</v>
      </c>
      <c r="Z171" s="47" t="s">
        <v>365</v>
      </c>
      <c r="AA171" s="47" t="s">
        <v>365</v>
      </c>
      <c r="AB171" s="47" t="s">
        <v>365</v>
      </c>
      <c r="AC171" s="47" t="s">
        <v>365</v>
      </c>
      <c r="AD171" s="47" t="s">
        <v>365</v>
      </c>
      <c r="AE171" s="47" t="s">
        <v>532</v>
      </c>
      <c r="AF171" s="47" t="s">
        <v>532</v>
      </c>
      <c r="AG171" s="47" t="s">
        <v>376</v>
      </c>
      <c r="AH171" s="47" t="s">
        <v>1295</v>
      </c>
      <c r="AI171" s="47" t="s">
        <v>1295</v>
      </c>
      <c r="AJ171" s="47"/>
      <c r="AK171" s="47"/>
      <c r="AL171" s="47" t="s">
        <v>387</v>
      </c>
      <c r="AM171" s="47" t="s">
        <v>542</v>
      </c>
      <c r="AN171" s="47" t="s">
        <v>387</v>
      </c>
      <c r="AO171" s="47" t="s">
        <v>1296</v>
      </c>
      <c r="AZ171" s="47" t="s">
        <v>1297</v>
      </c>
      <c r="BF171" s="416">
        <v>67</v>
      </c>
      <c r="BG171" s="47" t="s">
        <v>1304</v>
      </c>
      <c r="CU171" s="47" t="s">
        <v>386</v>
      </c>
      <c r="CV171" s="47" t="s">
        <v>1305</v>
      </c>
      <c r="CW171" s="47" t="s">
        <v>1298</v>
      </c>
      <c r="CX171" s="47" t="s">
        <v>365</v>
      </c>
      <c r="CY171" s="47" t="s">
        <v>365</v>
      </c>
      <c r="CZ171" s="47" t="s">
        <v>1297</v>
      </c>
      <c r="DA171" s="47" t="s">
        <v>400</v>
      </c>
      <c r="DB171" s="47" t="s">
        <v>365</v>
      </c>
      <c r="DC171" s="47" t="s">
        <v>1299</v>
      </c>
      <c r="DD171" s="47" t="s">
        <v>365</v>
      </c>
      <c r="DG171" s="47" t="s">
        <v>401</v>
      </c>
      <c r="DH171" s="47" t="s">
        <v>1719</v>
      </c>
      <c r="DJ171" s="47" t="s">
        <v>1300</v>
      </c>
      <c r="DK171" s="47" t="s">
        <v>1008</v>
      </c>
      <c r="DL171" s="47" t="s">
        <v>1301</v>
      </c>
      <c r="DM171" s="47" t="s">
        <v>1769</v>
      </c>
    </row>
    <row r="172" spans="1:117">
      <c r="A172" s="416" t="s">
        <v>1839</v>
      </c>
      <c r="B172" s="47" t="s">
        <v>415</v>
      </c>
      <c r="C172" s="47" t="s">
        <v>416</v>
      </c>
      <c r="D172" s="416">
        <v>2340</v>
      </c>
      <c r="E172" s="47" t="s">
        <v>1290</v>
      </c>
      <c r="F172" s="47" t="s">
        <v>1291</v>
      </c>
      <c r="G172" s="47" t="s">
        <v>406</v>
      </c>
      <c r="H172" s="47" t="s">
        <v>569</v>
      </c>
      <c r="I172" s="47" t="s">
        <v>400</v>
      </c>
      <c r="J172" s="47" t="s">
        <v>894</v>
      </c>
      <c r="K172" s="47" t="s">
        <v>1293</v>
      </c>
      <c r="L172" s="47" t="s">
        <v>573</v>
      </c>
      <c r="M172" s="47" t="s">
        <v>371</v>
      </c>
      <c r="N172" s="47" t="s">
        <v>997</v>
      </c>
      <c r="O172" s="47" t="s">
        <v>997</v>
      </c>
      <c r="P172" s="47" t="s">
        <v>430</v>
      </c>
      <c r="Q172" s="47" t="s">
        <v>1294</v>
      </c>
      <c r="R172" s="47" t="s">
        <v>1294</v>
      </c>
      <c r="S172" s="47" t="s">
        <v>1294</v>
      </c>
      <c r="T172" s="47" t="s">
        <v>413</v>
      </c>
      <c r="U172" s="47" t="s">
        <v>708</v>
      </c>
      <c r="V172" s="47" t="s">
        <v>365</v>
      </c>
      <c r="W172" s="47" t="s">
        <v>365</v>
      </c>
      <c r="X172" s="47" t="s">
        <v>365</v>
      </c>
      <c r="Y172" s="47" t="s">
        <v>709</v>
      </c>
      <c r="Z172" s="47" t="s">
        <v>365</v>
      </c>
      <c r="AA172" s="47" t="s">
        <v>365</v>
      </c>
      <c r="AB172" s="47" t="s">
        <v>365</v>
      </c>
      <c r="AC172" s="47" t="s">
        <v>365</v>
      </c>
      <c r="AD172" s="47" t="s">
        <v>365</v>
      </c>
      <c r="AE172" s="47" t="s">
        <v>435</v>
      </c>
      <c r="AF172" s="47" t="s">
        <v>435</v>
      </c>
      <c r="AG172" s="47" t="s">
        <v>376</v>
      </c>
      <c r="AH172" s="47"/>
      <c r="AI172" s="47"/>
      <c r="AJ172" s="47" t="s">
        <v>1306</v>
      </c>
      <c r="AK172" s="47" t="s">
        <v>1306</v>
      </c>
      <c r="AL172" s="47" t="s">
        <v>428</v>
      </c>
      <c r="AM172" s="47" t="s">
        <v>542</v>
      </c>
      <c r="AN172" s="47" t="s">
        <v>413</v>
      </c>
      <c r="AO172" s="47" t="s">
        <v>1296</v>
      </c>
      <c r="AZ172" s="47" t="s">
        <v>1297</v>
      </c>
      <c r="BF172" s="416">
        <v>67</v>
      </c>
      <c r="BG172" s="47" t="s">
        <v>602</v>
      </c>
      <c r="CU172" s="47" t="s">
        <v>445</v>
      </c>
      <c r="CV172" s="47" t="s">
        <v>685</v>
      </c>
      <c r="CW172" s="47" t="s">
        <v>1298</v>
      </c>
      <c r="CX172" s="47" t="s">
        <v>365</v>
      </c>
      <c r="CY172" s="47" t="s">
        <v>365</v>
      </c>
      <c r="CZ172" s="47" t="s">
        <v>1297</v>
      </c>
      <c r="DA172" s="47" t="s">
        <v>400</v>
      </c>
      <c r="DB172" s="47" t="s">
        <v>365</v>
      </c>
      <c r="DC172" s="47" t="s">
        <v>1299</v>
      </c>
      <c r="DD172" s="47" t="s">
        <v>413</v>
      </c>
      <c r="DG172" s="47" t="s">
        <v>401</v>
      </c>
      <c r="DH172" s="47" t="s">
        <v>1719</v>
      </c>
      <c r="DJ172" s="47" t="s">
        <v>1300</v>
      </c>
      <c r="DK172" s="47" t="s">
        <v>1008</v>
      </c>
      <c r="DL172" s="47" t="s">
        <v>1307</v>
      </c>
      <c r="DM172" s="47" t="s">
        <v>1767</v>
      </c>
    </row>
    <row r="173" spans="1:117">
      <c r="A173" s="416" t="s">
        <v>1840</v>
      </c>
      <c r="B173" s="47" t="s">
        <v>415</v>
      </c>
      <c r="C173" s="47" t="s">
        <v>416</v>
      </c>
      <c r="D173" s="416">
        <v>2512</v>
      </c>
      <c r="E173" s="47" t="s">
        <v>1290</v>
      </c>
      <c r="F173" s="47" t="s">
        <v>365</v>
      </c>
      <c r="G173" s="47" t="s">
        <v>406</v>
      </c>
      <c r="H173" s="47" t="s">
        <v>569</v>
      </c>
      <c r="I173" s="47" t="s">
        <v>400</v>
      </c>
      <c r="J173" s="47" t="s">
        <v>894</v>
      </c>
      <c r="K173" s="47" t="s">
        <v>1293</v>
      </c>
      <c r="L173" s="47" t="s">
        <v>573</v>
      </c>
      <c r="M173" s="47" t="s">
        <v>371</v>
      </c>
      <c r="N173" s="47" t="s">
        <v>997</v>
      </c>
      <c r="O173" s="47" t="s">
        <v>997</v>
      </c>
      <c r="P173" s="47" t="s">
        <v>430</v>
      </c>
      <c r="Q173" s="47" t="s">
        <v>708</v>
      </c>
      <c r="R173" s="47" t="s">
        <v>708</v>
      </c>
      <c r="S173" s="47" t="s">
        <v>708</v>
      </c>
      <c r="T173" s="47" t="s">
        <v>413</v>
      </c>
      <c r="U173" s="47" t="s">
        <v>708</v>
      </c>
      <c r="V173" s="47" t="s">
        <v>365</v>
      </c>
      <c r="W173" s="47" t="s">
        <v>365</v>
      </c>
      <c r="X173" s="47" t="s">
        <v>365</v>
      </c>
      <c r="Y173" s="47" t="s">
        <v>709</v>
      </c>
      <c r="Z173" s="47" t="s">
        <v>365</v>
      </c>
      <c r="AA173" s="47" t="s">
        <v>365</v>
      </c>
      <c r="AB173" s="47" t="s">
        <v>365</v>
      </c>
      <c r="AC173" s="47" t="s">
        <v>365</v>
      </c>
      <c r="AD173" s="47" t="s">
        <v>365</v>
      </c>
      <c r="AE173" s="47" t="s">
        <v>435</v>
      </c>
      <c r="AF173" s="47" t="s">
        <v>435</v>
      </c>
      <c r="AG173" s="47" t="s">
        <v>376</v>
      </c>
      <c r="AH173" s="47"/>
      <c r="AI173" s="47"/>
      <c r="AJ173" s="47" t="s">
        <v>1306</v>
      </c>
      <c r="AK173" s="47" t="s">
        <v>1306</v>
      </c>
      <c r="AL173" s="47" t="s">
        <v>428</v>
      </c>
      <c r="AM173" s="47" t="s">
        <v>542</v>
      </c>
      <c r="AN173" s="47" t="s">
        <v>413</v>
      </c>
      <c r="AO173" s="47" t="s">
        <v>1296</v>
      </c>
      <c r="AZ173" s="47" t="s">
        <v>1297</v>
      </c>
      <c r="BF173" s="416">
        <v>67</v>
      </c>
      <c r="BG173" s="47" t="s">
        <v>1304</v>
      </c>
      <c r="CU173" s="47" t="s">
        <v>445</v>
      </c>
      <c r="CV173" s="47" t="s">
        <v>685</v>
      </c>
      <c r="CW173" s="47" t="s">
        <v>1298</v>
      </c>
      <c r="CX173" s="47" t="s">
        <v>365</v>
      </c>
      <c r="CY173" s="47" t="s">
        <v>365</v>
      </c>
      <c r="CZ173" s="47" t="s">
        <v>1297</v>
      </c>
      <c r="DA173" s="47" t="s">
        <v>400</v>
      </c>
      <c r="DB173" s="47" t="s">
        <v>365</v>
      </c>
      <c r="DC173" s="47" t="s">
        <v>1299</v>
      </c>
      <c r="DD173" s="47" t="s">
        <v>365</v>
      </c>
      <c r="DG173" s="47" t="s">
        <v>401</v>
      </c>
      <c r="DH173" s="47" t="s">
        <v>1719</v>
      </c>
      <c r="DJ173" s="47" t="s">
        <v>1300</v>
      </c>
      <c r="DK173" s="47" t="s">
        <v>1008</v>
      </c>
      <c r="DL173" s="47" t="s">
        <v>1307</v>
      </c>
      <c r="DM173" s="47" t="s">
        <v>1769</v>
      </c>
    </row>
    <row r="174" spans="1:117">
      <c r="A174" s="416" t="s">
        <v>1841</v>
      </c>
      <c r="B174" s="47" t="s">
        <v>415</v>
      </c>
      <c r="C174" s="47" t="s">
        <v>416</v>
      </c>
      <c r="D174" s="416">
        <v>2444</v>
      </c>
      <c r="E174" s="47" t="s">
        <v>1290</v>
      </c>
      <c r="F174" s="47" t="s">
        <v>1302</v>
      </c>
      <c r="G174" s="47" t="s">
        <v>406</v>
      </c>
      <c r="H174" s="47" t="s">
        <v>569</v>
      </c>
      <c r="I174" s="47" t="s">
        <v>400</v>
      </c>
      <c r="J174" s="47" t="s">
        <v>894</v>
      </c>
      <c r="K174" s="47" t="s">
        <v>1293</v>
      </c>
      <c r="L174" s="47" t="s">
        <v>573</v>
      </c>
      <c r="M174" s="47" t="s">
        <v>371</v>
      </c>
      <c r="N174" s="47" t="s">
        <v>997</v>
      </c>
      <c r="O174" s="47" t="s">
        <v>997</v>
      </c>
      <c r="P174" s="47" t="s">
        <v>430</v>
      </c>
      <c r="Q174" s="47" t="s">
        <v>1294</v>
      </c>
      <c r="R174" s="47" t="s">
        <v>1294</v>
      </c>
      <c r="S174" s="47" t="s">
        <v>1294</v>
      </c>
      <c r="T174" s="47" t="s">
        <v>413</v>
      </c>
      <c r="U174" s="47" t="s">
        <v>708</v>
      </c>
      <c r="V174" s="47" t="s">
        <v>365</v>
      </c>
      <c r="W174" s="47" t="s">
        <v>365</v>
      </c>
      <c r="X174" s="47" t="s">
        <v>365</v>
      </c>
      <c r="Y174" s="47" t="s">
        <v>709</v>
      </c>
      <c r="Z174" s="47" t="s">
        <v>365</v>
      </c>
      <c r="AA174" s="47" t="s">
        <v>365</v>
      </c>
      <c r="AB174" s="47" t="s">
        <v>365</v>
      </c>
      <c r="AC174" s="47" t="s">
        <v>365</v>
      </c>
      <c r="AD174" s="47" t="s">
        <v>365</v>
      </c>
      <c r="AE174" s="47" t="s">
        <v>435</v>
      </c>
      <c r="AF174" s="47" t="s">
        <v>435</v>
      </c>
      <c r="AG174" s="47" t="s">
        <v>376</v>
      </c>
      <c r="AH174" s="47"/>
      <c r="AI174" s="47"/>
      <c r="AJ174" s="47" t="s">
        <v>1306</v>
      </c>
      <c r="AK174" s="47" t="s">
        <v>1306</v>
      </c>
      <c r="AL174" s="47" t="s">
        <v>428</v>
      </c>
      <c r="AM174" s="47" t="s">
        <v>542</v>
      </c>
      <c r="AN174" s="47" t="s">
        <v>413</v>
      </c>
      <c r="AO174" s="47" t="s">
        <v>1296</v>
      </c>
      <c r="AZ174" s="47" t="s">
        <v>1297</v>
      </c>
      <c r="BF174" s="416">
        <v>67</v>
      </c>
      <c r="BG174" s="47" t="s">
        <v>1303</v>
      </c>
      <c r="CU174" s="47" t="s">
        <v>445</v>
      </c>
      <c r="CV174" s="47" t="s">
        <v>685</v>
      </c>
      <c r="CW174" s="47" t="s">
        <v>1298</v>
      </c>
      <c r="CX174" s="47" t="s">
        <v>365</v>
      </c>
      <c r="CY174" s="47" t="s">
        <v>365</v>
      </c>
      <c r="CZ174" s="47" t="s">
        <v>1297</v>
      </c>
      <c r="DA174" s="47" t="s">
        <v>400</v>
      </c>
      <c r="DB174" s="47" t="s">
        <v>365</v>
      </c>
      <c r="DC174" s="47" t="s">
        <v>1299</v>
      </c>
      <c r="DD174" s="47" t="s">
        <v>387</v>
      </c>
      <c r="DG174" s="47" t="s">
        <v>401</v>
      </c>
      <c r="DH174" s="47" t="s">
        <v>1719</v>
      </c>
      <c r="DJ174" s="47" t="s">
        <v>1300</v>
      </c>
      <c r="DK174" s="47" t="s">
        <v>1008</v>
      </c>
      <c r="DL174" s="47" t="s">
        <v>1307</v>
      </c>
      <c r="DM174" s="47" t="s">
        <v>1768</v>
      </c>
    </row>
    <row r="175" spans="1:117">
      <c r="A175" s="416" t="s">
        <v>1842</v>
      </c>
      <c r="B175" s="47" t="s">
        <v>415</v>
      </c>
      <c r="C175" s="47" t="s">
        <v>416</v>
      </c>
      <c r="D175" s="416">
        <v>2340</v>
      </c>
      <c r="E175" s="47" t="s">
        <v>1290</v>
      </c>
      <c r="F175" s="47" t="s">
        <v>1291</v>
      </c>
      <c r="G175" s="47" t="s">
        <v>406</v>
      </c>
      <c r="H175" s="47" t="s">
        <v>569</v>
      </c>
      <c r="I175" s="47" t="s">
        <v>400</v>
      </c>
      <c r="J175" s="47" t="s">
        <v>894</v>
      </c>
      <c r="K175" s="47" t="s">
        <v>1293</v>
      </c>
      <c r="L175" s="47" t="s">
        <v>573</v>
      </c>
      <c r="M175" s="47" t="s">
        <v>371</v>
      </c>
      <c r="N175" s="47" t="s">
        <v>997</v>
      </c>
      <c r="O175" s="47" t="s">
        <v>997</v>
      </c>
      <c r="P175" s="47" t="s">
        <v>430</v>
      </c>
      <c r="Q175" s="47" t="s">
        <v>1202</v>
      </c>
      <c r="R175" s="47" t="s">
        <v>1202</v>
      </c>
      <c r="S175" s="47" t="s">
        <v>1202</v>
      </c>
      <c r="T175" s="47" t="s">
        <v>413</v>
      </c>
      <c r="U175" s="47" t="s">
        <v>708</v>
      </c>
      <c r="V175" s="47" t="s">
        <v>365</v>
      </c>
      <c r="W175" s="47" t="s">
        <v>365</v>
      </c>
      <c r="X175" s="47" t="s">
        <v>365</v>
      </c>
      <c r="Y175" s="47" t="s">
        <v>709</v>
      </c>
      <c r="Z175" s="47" t="s">
        <v>365</v>
      </c>
      <c r="AA175" s="47" t="s">
        <v>365</v>
      </c>
      <c r="AB175" s="47" t="s">
        <v>365</v>
      </c>
      <c r="AC175" s="47" t="s">
        <v>365</v>
      </c>
      <c r="AD175" s="47" t="s">
        <v>365</v>
      </c>
      <c r="AE175" s="47" t="s">
        <v>435</v>
      </c>
      <c r="AF175" s="47" t="s">
        <v>435</v>
      </c>
      <c r="AG175" s="47" t="s">
        <v>376</v>
      </c>
      <c r="AH175" s="47"/>
      <c r="AI175" s="47"/>
      <c r="AJ175" s="47" t="s">
        <v>1306</v>
      </c>
      <c r="AK175" s="47" t="s">
        <v>1306</v>
      </c>
      <c r="AL175" s="47" t="s">
        <v>391</v>
      </c>
      <c r="AM175" s="47" t="s">
        <v>542</v>
      </c>
      <c r="AN175" s="47" t="s">
        <v>413</v>
      </c>
      <c r="AO175" s="47" t="s">
        <v>1296</v>
      </c>
      <c r="AZ175" s="47" t="s">
        <v>1297</v>
      </c>
      <c r="BF175" s="416">
        <v>67</v>
      </c>
      <c r="BG175" s="47" t="s">
        <v>602</v>
      </c>
      <c r="CU175" s="47" t="s">
        <v>378</v>
      </c>
      <c r="CV175" s="47" t="s">
        <v>463</v>
      </c>
      <c r="CW175" s="47" t="s">
        <v>1298</v>
      </c>
      <c r="CX175" s="47" t="s">
        <v>365</v>
      </c>
      <c r="CY175" s="47" t="s">
        <v>365</v>
      </c>
      <c r="CZ175" s="47" t="s">
        <v>1297</v>
      </c>
      <c r="DA175" s="47" t="s">
        <v>400</v>
      </c>
      <c r="DB175" s="47" t="s">
        <v>365</v>
      </c>
      <c r="DC175" s="47" t="s">
        <v>1299</v>
      </c>
      <c r="DD175" s="47" t="s">
        <v>413</v>
      </c>
      <c r="DG175" s="47" t="s">
        <v>401</v>
      </c>
      <c r="DH175" s="47" t="s">
        <v>1719</v>
      </c>
      <c r="DJ175" s="47" t="s">
        <v>1300</v>
      </c>
      <c r="DK175" s="47" t="s">
        <v>1008</v>
      </c>
      <c r="DL175" s="47" t="s">
        <v>1307</v>
      </c>
      <c r="DM175" s="47" t="s">
        <v>1767</v>
      </c>
    </row>
    <row r="176" spans="1:117">
      <c r="A176" s="416" t="s">
        <v>1843</v>
      </c>
      <c r="B176" s="47" t="s">
        <v>415</v>
      </c>
      <c r="C176" s="47" t="s">
        <v>416</v>
      </c>
      <c r="D176" s="416">
        <v>2444</v>
      </c>
      <c r="E176" s="47" t="s">
        <v>1290</v>
      </c>
      <c r="F176" s="47" t="s">
        <v>1302</v>
      </c>
      <c r="G176" s="47" t="s">
        <v>406</v>
      </c>
      <c r="H176" s="47" t="s">
        <v>569</v>
      </c>
      <c r="I176" s="47" t="s">
        <v>400</v>
      </c>
      <c r="J176" s="47" t="s">
        <v>894</v>
      </c>
      <c r="K176" s="47" t="s">
        <v>1293</v>
      </c>
      <c r="L176" s="47" t="s">
        <v>573</v>
      </c>
      <c r="M176" s="47" t="s">
        <v>371</v>
      </c>
      <c r="N176" s="47" t="s">
        <v>997</v>
      </c>
      <c r="O176" s="47" t="s">
        <v>997</v>
      </c>
      <c r="P176" s="47" t="s">
        <v>430</v>
      </c>
      <c r="Q176" s="47" t="s">
        <v>1202</v>
      </c>
      <c r="R176" s="47" t="s">
        <v>1202</v>
      </c>
      <c r="S176" s="47" t="s">
        <v>1202</v>
      </c>
      <c r="T176" s="47" t="s">
        <v>413</v>
      </c>
      <c r="U176" s="47" t="s">
        <v>708</v>
      </c>
      <c r="V176" s="47" t="s">
        <v>365</v>
      </c>
      <c r="W176" s="47" t="s">
        <v>365</v>
      </c>
      <c r="X176" s="47" t="s">
        <v>365</v>
      </c>
      <c r="Y176" s="47" t="s">
        <v>709</v>
      </c>
      <c r="Z176" s="47" t="s">
        <v>365</v>
      </c>
      <c r="AA176" s="47" t="s">
        <v>365</v>
      </c>
      <c r="AB176" s="47" t="s">
        <v>365</v>
      </c>
      <c r="AC176" s="47" t="s">
        <v>365</v>
      </c>
      <c r="AD176" s="47" t="s">
        <v>365</v>
      </c>
      <c r="AE176" s="47" t="s">
        <v>435</v>
      </c>
      <c r="AF176" s="47" t="s">
        <v>435</v>
      </c>
      <c r="AG176" s="47" t="s">
        <v>376</v>
      </c>
      <c r="AH176" s="47"/>
      <c r="AI176" s="47"/>
      <c r="AJ176" s="47" t="s">
        <v>1306</v>
      </c>
      <c r="AK176" s="47" t="s">
        <v>1306</v>
      </c>
      <c r="AL176" s="47" t="s">
        <v>391</v>
      </c>
      <c r="AM176" s="47" t="s">
        <v>542</v>
      </c>
      <c r="AN176" s="47" t="s">
        <v>413</v>
      </c>
      <c r="AO176" s="47" t="s">
        <v>1296</v>
      </c>
      <c r="AZ176" s="47" t="s">
        <v>1297</v>
      </c>
      <c r="BF176" s="416">
        <v>67</v>
      </c>
      <c r="BG176" s="47" t="s">
        <v>1303</v>
      </c>
      <c r="CU176" s="47" t="s">
        <v>378</v>
      </c>
      <c r="CV176" s="47" t="s">
        <v>463</v>
      </c>
      <c r="CW176" s="47" t="s">
        <v>1298</v>
      </c>
      <c r="CX176" s="47" t="s">
        <v>365</v>
      </c>
      <c r="CY176" s="47" t="s">
        <v>365</v>
      </c>
      <c r="CZ176" s="47" t="s">
        <v>1297</v>
      </c>
      <c r="DA176" s="47" t="s">
        <v>400</v>
      </c>
      <c r="DB176" s="47" t="s">
        <v>365</v>
      </c>
      <c r="DC176" s="47" t="s">
        <v>1299</v>
      </c>
      <c r="DD176" s="47" t="s">
        <v>387</v>
      </c>
      <c r="DG176" s="47" t="s">
        <v>401</v>
      </c>
      <c r="DH176" s="47" t="s">
        <v>1719</v>
      </c>
      <c r="DJ176" s="47" t="s">
        <v>1300</v>
      </c>
      <c r="DK176" s="47" t="s">
        <v>1008</v>
      </c>
      <c r="DL176" s="47" t="s">
        <v>1307</v>
      </c>
      <c r="DM176" s="47" t="s">
        <v>1768</v>
      </c>
    </row>
    <row r="177" spans="1:117">
      <c r="A177" s="416" t="s">
        <v>1844</v>
      </c>
      <c r="B177" s="47" t="s">
        <v>415</v>
      </c>
      <c r="C177" s="47" t="s">
        <v>416</v>
      </c>
      <c r="D177" s="416">
        <v>2512</v>
      </c>
      <c r="E177" s="47" t="s">
        <v>1290</v>
      </c>
      <c r="F177" s="47" t="s">
        <v>365</v>
      </c>
      <c r="G177" s="47" t="s">
        <v>406</v>
      </c>
      <c r="H177" s="47" t="s">
        <v>569</v>
      </c>
      <c r="I177" s="47" t="s">
        <v>400</v>
      </c>
      <c r="J177" s="47" t="s">
        <v>894</v>
      </c>
      <c r="K177" s="47" t="s">
        <v>1293</v>
      </c>
      <c r="L177" s="47" t="s">
        <v>573</v>
      </c>
      <c r="M177" s="47" t="s">
        <v>371</v>
      </c>
      <c r="N177" s="47" t="s">
        <v>997</v>
      </c>
      <c r="O177" s="47" t="s">
        <v>997</v>
      </c>
      <c r="P177" s="47" t="s">
        <v>430</v>
      </c>
      <c r="Q177" s="47" t="s">
        <v>1294</v>
      </c>
      <c r="R177" s="47" t="s">
        <v>1294</v>
      </c>
      <c r="S177" s="47" t="s">
        <v>1294</v>
      </c>
      <c r="T177" s="47" t="s">
        <v>413</v>
      </c>
      <c r="U177" s="47" t="s">
        <v>708</v>
      </c>
      <c r="V177" s="47" t="s">
        <v>365</v>
      </c>
      <c r="W177" s="47" t="s">
        <v>365</v>
      </c>
      <c r="X177" s="47" t="s">
        <v>365</v>
      </c>
      <c r="Y177" s="47" t="s">
        <v>709</v>
      </c>
      <c r="Z177" s="47" t="s">
        <v>365</v>
      </c>
      <c r="AA177" s="47" t="s">
        <v>365</v>
      </c>
      <c r="AB177" s="47" t="s">
        <v>365</v>
      </c>
      <c r="AC177" s="47" t="s">
        <v>365</v>
      </c>
      <c r="AD177" s="47" t="s">
        <v>365</v>
      </c>
      <c r="AE177" s="47" t="s">
        <v>435</v>
      </c>
      <c r="AF177" s="47" t="s">
        <v>435</v>
      </c>
      <c r="AG177" s="47" t="s">
        <v>376</v>
      </c>
      <c r="AH177" s="47"/>
      <c r="AI177" s="47"/>
      <c r="AJ177" s="47" t="s">
        <v>1306</v>
      </c>
      <c r="AK177" s="47" t="s">
        <v>1306</v>
      </c>
      <c r="AL177" s="47" t="s">
        <v>391</v>
      </c>
      <c r="AM177" s="47" t="s">
        <v>542</v>
      </c>
      <c r="AN177" s="47" t="s">
        <v>413</v>
      </c>
      <c r="AO177" s="47" t="s">
        <v>1296</v>
      </c>
      <c r="AZ177" s="47" t="s">
        <v>1297</v>
      </c>
      <c r="BF177" s="416">
        <v>67</v>
      </c>
      <c r="BG177" s="47" t="s">
        <v>1304</v>
      </c>
      <c r="CU177" s="47" t="s">
        <v>378</v>
      </c>
      <c r="CV177" s="47" t="s">
        <v>463</v>
      </c>
      <c r="CW177" s="47" t="s">
        <v>1298</v>
      </c>
      <c r="CX177" s="47" t="s">
        <v>365</v>
      </c>
      <c r="CY177" s="47" t="s">
        <v>365</v>
      </c>
      <c r="CZ177" s="47" t="s">
        <v>1297</v>
      </c>
      <c r="DA177" s="47" t="s">
        <v>400</v>
      </c>
      <c r="DB177" s="47" t="s">
        <v>365</v>
      </c>
      <c r="DC177" s="47" t="s">
        <v>1299</v>
      </c>
      <c r="DD177" s="47" t="s">
        <v>365</v>
      </c>
      <c r="DG177" s="47" t="s">
        <v>401</v>
      </c>
      <c r="DH177" s="47" t="s">
        <v>1719</v>
      </c>
      <c r="DJ177" s="47" t="s">
        <v>1300</v>
      </c>
      <c r="DK177" s="47" t="s">
        <v>1008</v>
      </c>
      <c r="DL177" s="47" t="s">
        <v>1307</v>
      </c>
      <c r="DM177" s="47" t="s">
        <v>1769</v>
      </c>
    </row>
    <row r="178" spans="1:117">
      <c r="A178" s="416" t="s">
        <v>1845</v>
      </c>
      <c r="B178" s="47" t="s">
        <v>415</v>
      </c>
      <c r="C178" s="47" t="s">
        <v>416</v>
      </c>
      <c r="D178" s="416">
        <v>2340</v>
      </c>
      <c r="E178" s="47" t="s">
        <v>1290</v>
      </c>
      <c r="F178" s="47" t="s">
        <v>1291</v>
      </c>
      <c r="G178" s="47" t="s">
        <v>406</v>
      </c>
      <c r="H178" s="47" t="s">
        <v>569</v>
      </c>
      <c r="I178" s="47" t="s">
        <v>400</v>
      </c>
      <c r="J178" s="47" t="s">
        <v>894</v>
      </c>
      <c r="K178" s="47" t="s">
        <v>1293</v>
      </c>
      <c r="L178" s="47" t="s">
        <v>573</v>
      </c>
      <c r="M178" s="47" t="s">
        <v>371</v>
      </c>
      <c r="N178" s="47" t="s">
        <v>997</v>
      </c>
      <c r="O178" s="47" t="s">
        <v>997</v>
      </c>
      <c r="P178" s="47" t="s">
        <v>430</v>
      </c>
      <c r="Q178" s="47" t="s">
        <v>1205</v>
      </c>
      <c r="R178" s="47" t="s">
        <v>1205</v>
      </c>
      <c r="S178" s="47" t="s">
        <v>1205</v>
      </c>
      <c r="T178" s="47" t="s">
        <v>413</v>
      </c>
      <c r="U178" s="47" t="s">
        <v>708</v>
      </c>
      <c r="V178" s="47" t="s">
        <v>365</v>
      </c>
      <c r="W178" s="47" t="s">
        <v>365</v>
      </c>
      <c r="X178" s="47" t="s">
        <v>365</v>
      </c>
      <c r="Y178" s="47" t="s">
        <v>709</v>
      </c>
      <c r="Z178" s="47" t="s">
        <v>365</v>
      </c>
      <c r="AA178" s="47" t="s">
        <v>365</v>
      </c>
      <c r="AB178" s="47" t="s">
        <v>365</v>
      </c>
      <c r="AC178" s="47" t="s">
        <v>365</v>
      </c>
      <c r="AD178" s="47" t="s">
        <v>365</v>
      </c>
      <c r="AE178" s="47" t="s">
        <v>435</v>
      </c>
      <c r="AF178" s="47" t="s">
        <v>435</v>
      </c>
      <c r="AG178" s="47" t="s">
        <v>376</v>
      </c>
      <c r="AH178" s="47"/>
      <c r="AI178" s="47"/>
      <c r="AJ178" s="47" t="s">
        <v>1306</v>
      </c>
      <c r="AK178" s="47" t="s">
        <v>1306</v>
      </c>
      <c r="AL178" s="47" t="s">
        <v>387</v>
      </c>
      <c r="AM178" s="47" t="s">
        <v>542</v>
      </c>
      <c r="AN178" s="47" t="s">
        <v>413</v>
      </c>
      <c r="AO178" s="47" t="s">
        <v>1296</v>
      </c>
      <c r="AZ178" s="47" t="s">
        <v>1297</v>
      </c>
      <c r="BF178" s="416">
        <v>67</v>
      </c>
      <c r="BG178" s="47" t="s">
        <v>602</v>
      </c>
      <c r="CU178" s="47" t="s">
        <v>386</v>
      </c>
      <c r="CV178" s="47" t="s">
        <v>1305</v>
      </c>
      <c r="CW178" s="47" t="s">
        <v>1298</v>
      </c>
      <c r="CX178" s="47" t="s">
        <v>365</v>
      </c>
      <c r="CY178" s="47" t="s">
        <v>365</v>
      </c>
      <c r="CZ178" s="47" t="s">
        <v>1297</v>
      </c>
      <c r="DA178" s="47" t="s">
        <v>400</v>
      </c>
      <c r="DB178" s="47" t="s">
        <v>365</v>
      </c>
      <c r="DC178" s="47" t="s">
        <v>1299</v>
      </c>
      <c r="DD178" s="47" t="s">
        <v>413</v>
      </c>
      <c r="DG178" s="47" t="s">
        <v>401</v>
      </c>
      <c r="DH178" s="47" t="s">
        <v>1719</v>
      </c>
      <c r="DJ178" s="47" t="s">
        <v>1300</v>
      </c>
      <c r="DK178" s="47" t="s">
        <v>1008</v>
      </c>
      <c r="DL178" s="47" t="s">
        <v>1307</v>
      </c>
      <c r="DM178" s="47" t="s">
        <v>1767</v>
      </c>
    </row>
    <row r="179" spans="1:117">
      <c r="A179" s="416" t="s">
        <v>1846</v>
      </c>
      <c r="B179" s="47" t="s">
        <v>415</v>
      </c>
      <c r="C179" s="47" t="s">
        <v>416</v>
      </c>
      <c r="D179" s="416">
        <v>2444</v>
      </c>
      <c r="E179" s="47" t="s">
        <v>1290</v>
      </c>
      <c r="F179" s="47" t="s">
        <v>1302</v>
      </c>
      <c r="G179" s="47" t="s">
        <v>406</v>
      </c>
      <c r="H179" s="47" t="s">
        <v>569</v>
      </c>
      <c r="I179" s="47" t="s">
        <v>400</v>
      </c>
      <c r="J179" s="47" t="s">
        <v>894</v>
      </c>
      <c r="K179" s="47" t="s">
        <v>1293</v>
      </c>
      <c r="L179" s="47" t="s">
        <v>573</v>
      </c>
      <c r="M179" s="47" t="s">
        <v>371</v>
      </c>
      <c r="N179" s="47" t="s">
        <v>997</v>
      </c>
      <c r="O179" s="47" t="s">
        <v>997</v>
      </c>
      <c r="P179" s="47" t="s">
        <v>430</v>
      </c>
      <c r="Q179" s="47" t="s">
        <v>1205</v>
      </c>
      <c r="R179" s="47" t="s">
        <v>1205</v>
      </c>
      <c r="S179" s="47" t="s">
        <v>1205</v>
      </c>
      <c r="T179" s="47" t="s">
        <v>413</v>
      </c>
      <c r="U179" s="47" t="s">
        <v>708</v>
      </c>
      <c r="V179" s="47" t="s">
        <v>365</v>
      </c>
      <c r="W179" s="47" t="s">
        <v>365</v>
      </c>
      <c r="X179" s="47" t="s">
        <v>365</v>
      </c>
      <c r="Y179" s="47" t="s">
        <v>709</v>
      </c>
      <c r="Z179" s="47" t="s">
        <v>365</v>
      </c>
      <c r="AA179" s="47" t="s">
        <v>365</v>
      </c>
      <c r="AB179" s="47" t="s">
        <v>365</v>
      </c>
      <c r="AC179" s="47" t="s">
        <v>365</v>
      </c>
      <c r="AD179" s="47" t="s">
        <v>365</v>
      </c>
      <c r="AE179" s="47" t="s">
        <v>435</v>
      </c>
      <c r="AF179" s="47" t="s">
        <v>435</v>
      </c>
      <c r="AG179" s="47" t="s">
        <v>376</v>
      </c>
      <c r="AH179" s="47"/>
      <c r="AI179" s="47"/>
      <c r="AJ179" s="47" t="s">
        <v>1306</v>
      </c>
      <c r="AK179" s="47" t="s">
        <v>1306</v>
      </c>
      <c r="AL179" s="47" t="s">
        <v>387</v>
      </c>
      <c r="AM179" s="47" t="s">
        <v>542</v>
      </c>
      <c r="AN179" s="47" t="s">
        <v>413</v>
      </c>
      <c r="AO179" s="47" t="s">
        <v>1296</v>
      </c>
      <c r="AZ179" s="47" t="s">
        <v>1297</v>
      </c>
      <c r="BF179" s="416">
        <v>67</v>
      </c>
      <c r="BG179" s="47" t="s">
        <v>1303</v>
      </c>
      <c r="CU179" s="47" t="s">
        <v>386</v>
      </c>
      <c r="CV179" s="47" t="s">
        <v>1305</v>
      </c>
      <c r="CW179" s="47" t="s">
        <v>1298</v>
      </c>
      <c r="CX179" s="47" t="s">
        <v>365</v>
      </c>
      <c r="CY179" s="47" t="s">
        <v>365</v>
      </c>
      <c r="CZ179" s="47" t="s">
        <v>1297</v>
      </c>
      <c r="DA179" s="47" t="s">
        <v>400</v>
      </c>
      <c r="DB179" s="47" t="s">
        <v>365</v>
      </c>
      <c r="DC179" s="47" t="s">
        <v>1299</v>
      </c>
      <c r="DD179" s="47" t="s">
        <v>387</v>
      </c>
      <c r="DG179" s="47" t="s">
        <v>401</v>
      </c>
      <c r="DH179" s="47" t="s">
        <v>1719</v>
      </c>
      <c r="DJ179" s="47" t="s">
        <v>1300</v>
      </c>
      <c r="DK179" s="47" t="s">
        <v>1008</v>
      </c>
      <c r="DL179" s="47" t="s">
        <v>1307</v>
      </c>
      <c r="DM179" s="47" t="s">
        <v>1768</v>
      </c>
    </row>
    <row r="180" spans="1:117">
      <c r="A180" s="416" t="s">
        <v>1847</v>
      </c>
      <c r="B180" s="47" t="s">
        <v>415</v>
      </c>
      <c r="C180" s="47" t="s">
        <v>416</v>
      </c>
      <c r="D180" s="416">
        <v>2512</v>
      </c>
      <c r="E180" s="47" t="s">
        <v>1290</v>
      </c>
      <c r="F180" s="47" t="s">
        <v>365</v>
      </c>
      <c r="G180" s="47" t="s">
        <v>406</v>
      </c>
      <c r="H180" s="47" t="s">
        <v>569</v>
      </c>
      <c r="I180" s="47" t="s">
        <v>400</v>
      </c>
      <c r="J180" s="47" t="s">
        <v>894</v>
      </c>
      <c r="K180" s="47" t="s">
        <v>1293</v>
      </c>
      <c r="L180" s="47" t="s">
        <v>573</v>
      </c>
      <c r="M180" s="47" t="s">
        <v>371</v>
      </c>
      <c r="N180" s="47" t="s">
        <v>997</v>
      </c>
      <c r="O180" s="47" t="s">
        <v>997</v>
      </c>
      <c r="P180" s="47" t="s">
        <v>430</v>
      </c>
      <c r="Q180" s="47" t="s">
        <v>708</v>
      </c>
      <c r="R180" s="47" t="s">
        <v>708</v>
      </c>
      <c r="S180" s="47" t="s">
        <v>708</v>
      </c>
      <c r="T180" s="47" t="s">
        <v>413</v>
      </c>
      <c r="U180" s="47" t="s">
        <v>708</v>
      </c>
      <c r="V180" s="47" t="s">
        <v>365</v>
      </c>
      <c r="W180" s="47" t="s">
        <v>365</v>
      </c>
      <c r="X180" s="47" t="s">
        <v>365</v>
      </c>
      <c r="Y180" s="47" t="s">
        <v>709</v>
      </c>
      <c r="Z180" s="47" t="s">
        <v>365</v>
      </c>
      <c r="AA180" s="47" t="s">
        <v>365</v>
      </c>
      <c r="AB180" s="47" t="s">
        <v>365</v>
      </c>
      <c r="AC180" s="47" t="s">
        <v>365</v>
      </c>
      <c r="AD180" s="47" t="s">
        <v>365</v>
      </c>
      <c r="AE180" s="47" t="s">
        <v>435</v>
      </c>
      <c r="AF180" s="47" t="s">
        <v>435</v>
      </c>
      <c r="AG180" s="47" t="s">
        <v>376</v>
      </c>
      <c r="AH180" s="47"/>
      <c r="AI180" s="47"/>
      <c r="AJ180" s="47" t="s">
        <v>1306</v>
      </c>
      <c r="AK180" s="47" t="s">
        <v>1306</v>
      </c>
      <c r="AL180" s="47" t="s">
        <v>387</v>
      </c>
      <c r="AM180" s="47" t="s">
        <v>542</v>
      </c>
      <c r="AN180" s="47" t="s">
        <v>413</v>
      </c>
      <c r="AO180" s="47" t="s">
        <v>1296</v>
      </c>
      <c r="AZ180" s="47" t="s">
        <v>1297</v>
      </c>
      <c r="BF180" s="416">
        <v>67</v>
      </c>
      <c r="BG180" s="47" t="s">
        <v>1304</v>
      </c>
      <c r="CU180" s="47" t="s">
        <v>386</v>
      </c>
      <c r="CV180" s="47" t="s">
        <v>1305</v>
      </c>
      <c r="CW180" s="47" t="s">
        <v>1298</v>
      </c>
      <c r="CX180" s="47" t="s">
        <v>365</v>
      </c>
      <c r="CY180" s="47" t="s">
        <v>365</v>
      </c>
      <c r="CZ180" s="47" t="s">
        <v>1297</v>
      </c>
      <c r="DA180" s="47" t="s">
        <v>400</v>
      </c>
      <c r="DB180" s="47" t="s">
        <v>365</v>
      </c>
      <c r="DC180" s="47" t="s">
        <v>1299</v>
      </c>
      <c r="DD180" s="47" t="s">
        <v>365</v>
      </c>
      <c r="DG180" s="47" t="s">
        <v>401</v>
      </c>
      <c r="DH180" s="47" t="s">
        <v>1719</v>
      </c>
      <c r="DJ180" s="47" t="s">
        <v>1300</v>
      </c>
      <c r="DK180" s="47" t="s">
        <v>1008</v>
      </c>
      <c r="DL180" s="47" t="s">
        <v>1307</v>
      </c>
      <c r="DM180" s="47" t="s">
        <v>1769</v>
      </c>
    </row>
    <row r="181" spans="1:117">
      <c r="A181" s="416" t="s">
        <v>1848</v>
      </c>
      <c r="B181" s="47" t="s">
        <v>415</v>
      </c>
      <c r="C181" s="47" t="s">
        <v>416</v>
      </c>
      <c r="D181" s="416">
        <v>3530</v>
      </c>
      <c r="E181" s="47" t="s">
        <v>461</v>
      </c>
      <c r="F181" s="47" t="s">
        <v>1308</v>
      </c>
      <c r="G181" s="47" t="s">
        <v>1309</v>
      </c>
      <c r="H181" s="47" t="s">
        <v>1078</v>
      </c>
      <c r="I181" s="47" t="s">
        <v>1310</v>
      </c>
      <c r="J181" s="47" t="s">
        <v>1311</v>
      </c>
      <c r="K181" s="47" t="s">
        <v>1241</v>
      </c>
      <c r="L181" s="47" t="s">
        <v>370</v>
      </c>
      <c r="M181" s="47" t="s">
        <v>371</v>
      </c>
      <c r="N181" s="47" t="s">
        <v>997</v>
      </c>
      <c r="O181" s="47" t="s">
        <v>997</v>
      </c>
      <c r="P181" s="47" t="s">
        <v>430</v>
      </c>
      <c r="Q181" s="47" t="s">
        <v>1312</v>
      </c>
      <c r="R181" s="47" t="s">
        <v>1312</v>
      </c>
      <c r="S181" s="47" t="s">
        <v>1312</v>
      </c>
      <c r="T181" s="47" t="s">
        <v>413</v>
      </c>
      <c r="U181" s="47" t="s">
        <v>708</v>
      </c>
      <c r="V181" s="47" t="s">
        <v>365</v>
      </c>
      <c r="W181" s="47" t="s">
        <v>365</v>
      </c>
      <c r="X181" s="47" t="s">
        <v>365</v>
      </c>
      <c r="Y181" s="47" t="s">
        <v>689</v>
      </c>
      <c r="Z181" s="47" t="s">
        <v>365</v>
      </c>
      <c r="AA181" s="47" t="s">
        <v>365</v>
      </c>
      <c r="AB181" s="47" t="s">
        <v>365</v>
      </c>
      <c r="AC181" s="47" t="s">
        <v>365</v>
      </c>
      <c r="AD181" s="47" t="s">
        <v>365</v>
      </c>
      <c r="AE181" s="47" t="s">
        <v>568</v>
      </c>
      <c r="AF181" s="47" t="s">
        <v>568</v>
      </c>
      <c r="AG181" s="47" t="s">
        <v>724</v>
      </c>
      <c r="AH181" s="47" t="s">
        <v>615</v>
      </c>
      <c r="AI181" s="47" t="s">
        <v>615</v>
      </c>
      <c r="AJ181" s="47"/>
      <c r="AK181" s="47"/>
      <c r="AL181" s="47" t="s">
        <v>428</v>
      </c>
      <c r="AM181" s="47" t="s">
        <v>542</v>
      </c>
      <c r="AN181" s="47" t="s">
        <v>387</v>
      </c>
      <c r="AO181" s="47" t="s">
        <v>1313</v>
      </c>
      <c r="AZ181" s="47" t="s">
        <v>1314</v>
      </c>
      <c r="BF181" s="416">
        <v>75</v>
      </c>
      <c r="BG181" s="47" t="s">
        <v>484</v>
      </c>
      <c r="CU181" s="47" t="s">
        <v>445</v>
      </c>
      <c r="CV181" s="47" t="s">
        <v>1316</v>
      </c>
      <c r="CW181" s="47" t="s">
        <v>1248</v>
      </c>
      <c r="CX181" s="47" t="s">
        <v>365</v>
      </c>
      <c r="CY181" s="47" t="s">
        <v>365</v>
      </c>
      <c r="CZ181" s="47" t="s">
        <v>1314</v>
      </c>
      <c r="DA181" s="47" t="s">
        <v>451</v>
      </c>
      <c r="DB181" s="47" t="s">
        <v>1317</v>
      </c>
      <c r="DC181" s="47" t="s">
        <v>1318</v>
      </c>
      <c r="DD181" s="47" t="s">
        <v>413</v>
      </c>
      <c r="DG181" s="47" t="s">
        <v>401</v>
      </c>
      <c r="DH181" s="47" t="s">
        <v>1719</v>
      </c>
      <c r="DJ181" s="47" t="s">
        <v>1319</v>
      </c>
      <c r="DK181" s="47" t="s">
        <v>751</v>
      </c>
      <c r="DL181" s="47" t="s">
        <v>1320</v>
      </c>
      <c r="DM181" s="47" t="s">
        <v>1770</v>
      </c>
    </row>
    <row r="182" spans="1:117">
      <c r="A182" s="416" t="s">
        <v>1849</v>
      </c>
      <c r="B182" s="47" t="s">
        <v>415</v>
      </c>
      <c r="C182" s="47" t="s">
        <v>416</v>
      </c>
      <c r="D182" s="416">
        <v>3662</v>
      </c>
      <c r="E182" s="47" t="s">
        <v>461</v>
      </c>
      <c r="F182" s="47" t="s">
        <v>606</v>
      </c>
      <c r="G182" s="47" t="s">
        <v>1309</v>
      </c>
      <c r="H182" s="47" t="s">
        <v>1078</v>
      </c>
      <c r="I182" s="47" t="s">
        <v>1310</v>
      </c>
      <c r="J182" s="47" t="s">
        <v>1311</v>
      </c>
      <c r="K182" s="47" t="s">
        <v>1241</v>
      </c>
      <c r="L182" s="47" t="s">
        <v>370</v>
      </c>
      <c r="M182" s="47" t="s">
        <v>371</v>
      </c>
      <c r="N182" s="47" t="s">
        <v>997</v>
      </c>
      <c r="O182" s="47" t="s">
        <v>997</v>
      </c>
      <c r="P182" s="47" t="s">
        <v>430</v>
      </c>
      <c r="Q182" s="47" t="s">
        <v>1312</v>
      </c>
      <c r="R182" s="47" t="s">
        <v>1312</v>
      </c>
      <c r="S182" s="47" t="s">
        <v>1312</v>
      </c>
      <c r="T182" s="47" t="s">
        <v>413</v>
      </c>
      <c r="U182" s="47" t="s">
        <v>708</v>
      </c>
      <c r="V182" s="47" t="s">
        <v>365</v>
      </c>
      <c r="W182" s="47" t="s">
        <v>365</v>
      </c>
      <c r="X182" s="47" t="s">
        <v>365</v>
      </c>
      <c r="Y182" s="47" t="s">
        <v>689</v>
      </c>
      <c r="Z182" s="47" t="s">
        <v>365</v>
      </c>
      <c r="AA182" s="47" t="s">
        <v>365</v>
      </c>
      <c r="AB182" s="47" t="s">
        <v>365</v>
      </c>
      <c r="AC182" s="47" t="s">
        <v>365</v>
      </c>
      <c r="AD182" s="47" t="s">
        <v>365</v>
      </c>
      <c r="AE182" s="47" t="s">
        <v>568</v>
      </c>
      <c r="AF182" s="47" t="s">
        <v>568</v>
      </c>
      <c r="AG182" s="47" t="s">
        <v>724</v>
      </c>
      <c r="AH182" s="47" t="s">
        <v>615</v>
      </c>
      <c r="AI182" s="47" t="s">
        <v>615</v>
      </c>
      <c r="AJ182" s="47"/>
      <c r="AK182" s="47"/>
      <c r="AL182" s="47" t="s">
        <v>428</v>
      </c>
      <c r="AM182" s="47" t="s">
        <v>542</v>
      </c>
      <c r="AN182" s="47" t="s">
        <v>387</v>
      </c>
      <c r="AO182" s="47" t="s">
        <v>1313</v>
      </c>
      <c r="AZ182" s="47" t="s">
        <v>1314</v>
      </c>
      <c r="BF182" s="416">
        <v>75</v>
      </c>
      <c r="BG182" s="47" t="s">
        <v>1321</v>
      </c>
      <c r="CU182" s="47" t="s">
        <v>445</v>
      </c>
      <c r="CV182" s="47" t="s">
        <v>1316</v>
      </c>
      <c r="CW182" s="47" t="s">
        <v>1248</v>
      </c>
      <c r="CX182" s="47" t="s">
        <v>365</v>
      </c>
      <c r="CY182" s="47" t="s">
        <v>365</v>
      </c>
      <c r="CZ182" s="47" t="s">
        <v>1314</v>
      </c>
      <c r="DA182" s="47" t="s">
        <v>451</v>
      </c>
      <c r="DB182" s="47" t="s">
        <v>1317</v>
      </c>
      <c r="DC182" s="47" t="s">
        <v>1318</v>
      </c>
      <c r="DD182" s="47" t="s">
        <v>387</v>
      </c>
      <c r="DG182" s="47" t="s">
        <v>401</v>
      </c>
      <c r="DH182" s="47" t="s">
        <v>1719</v>
      </c>
      <c r="DJ182" s="47" t="s">
        <v>1319</v>
      </c>
      <c r="DK182" s="47" t="s">
        <v>751</v>
      </c>
      <c r="DL182" s="47" t="s">
        <v>1320</v>
      </c>
      <c r="DM182" s="47" t="s">
        <v>1611</v>
      </c>
    </row>
    <row r="183" spans="1:117">
      <c r="A183" s="416" t="s">
        <v>1850</v>
      </c>
      <c r="B183" s="47" t="s">
        <v>415</v>
      </c>
      <c r="C183" s="47" t="s">
        <v>416</v>
      </c>
      <c r="D183" s="416">
        <v>3772</v>
      </c>
      <c r="E183" s="47" t="s">
        <v>461</v>
      </c>
      <c r="F183" s="47" t="s">
        <v>365</v>
      </c>
      <c r="G183" s="47" t="s">
        <v>1309</v>
      </c>
      <c r="H183" s="47" t="s">
        <v>1078</v>
      </c>
      <c r="I183" s="47" t="s">
        <v>1310</v>
      </c>
      <c r="J183" s="47" t="s">
        <v>1311</v>
      </c>
      <c r="K183" s="47" t="s">
        <v>1241</v>
      </c>
      <c r="L183" s="47" t="s">
        <v>370</v>
      </c>
      <c r="M183" s="47" t="s">
        <v>371</v>
      </c>
      <c r="N183" s="47" t="s">
        <v>997</v>
      </c>
      <c r="O183" s="47" t="s">
        <v>997</v>
      </c>
      <c r="P183" s="47" t="s">
        <v>430</v>
      </c>
      <c r="Q183" s="47" t="s">
        <v>1322</v>
      </c>
      <c r="R183" s="47" t="s">
        <v>1322</v>
      </c>
      <c r="S183" s="47" t="s">
        <v>1322</v>
      </c>
      <c r="T183" s="47" t="s">
        <v>413</v>
      </c>
      <c r="U183" s="47" t="s">
        <v>708</v>
      </c>
      <c r="V183" s="47" t="s">
        <v>365</v>
      </c>
      <c r="W183" s="47" t="s">
        <v>365</v>
      </c>
      <c r="X183" s="47" t="s">
        <v>365</v>
      </c>
      <c r="Y183" s="47" t="s">
        <v>689</v>
      </c>
      <c r="Z183" s="47" t="s">
        <v>365</v>
      </c>
      <c r="AA183" s="47" t="s">
        <v>365</v>
      </c>
      <c r="AB183" s="47" t="s">
        <v>365</v>
      </c>
      <c r="AC183" s="47" t="s">
        <v>365</v>
      </c>
      <c r="AD183" s="47" t="s">
        <v>365</v>
      </c>
      <c r="AE183" s="47" t="s">
        <v>568</v>
      </c>
      <c r="AF183" s="47" t="s">
        <v>568</v>
      </c>
      <c r="AG183" s="47" t="s">
        <v>724</v>
      </c>
      <c r="AH183" s="47" t="s">
        <v>615</v>
      </c>
      <c r="AI183" s="47" t="s">
        <v>615</v>
      </c>
      <c r="AJ183" s="47"/>
      <c r="AK183" s="47"/>
      <c r="AL183" s="47" t="s">
        <v>428</v>
      </c>
      <c r="AM183" s="47" t="s">
        <v>542</v>
      </c>
      <c r="AN183" s="47" t="s">
        <v>387</v>
      </c>
      <c r="AO183" s="47" t="s">
        <v>1313</v>
      </c>
      <c r="AZ183" s="47" t="s">
        <v>1314</v>
      </c>
      <c r="BF183" s="416">
        <v>75</v>
      </c>
      <c r="BG183" s="47" t="s">
        <v>1323</v>
      </c>
      <c r="CU183" s="47" t="s">
        <v>445</v>
      </c>
      <c r="CV183" s="47" t="s">
        <v>1316</v>
      </c>
      <c r="CW183" s="47" t="s">
        <v>1248</v>
      </c>
      <c r="CX183" s="47" t="s">
        <v>365</v>
      </c>
      <c r="CY183" s="47" t="s">
        <v>365</v>
      </c>
      <c r="CZ183" s="47" t="s">
        <v>1314</v>
      </c>
      <c r="DA183" s="47" t="s">
        <v>451</v>
      </c>
      <c r="DB183" s="47" t="s">
        <v>1317</v>
      </c>
      <c r="DC183" s="47" t="s">
        <v>1318</v>
      </c>
      <c r="DD183" s="47" t="s">
        <v>365</v>
      </c>
      <c r="DG183" s="47" t="s">
        <v>401</v>
      </c>
      <c r="DH183" s="47" t="s">
        <v>1719</v>
      </c>
      <c r="DJ183" s="47" t="s">
        <v>1319</v>
      </c>
      <c r="DK183" s="47" t="s">
        <v>751</v>
      </c>
      <c r="DL183" s="47" t="s">
        <v>1320</v>
      </c>
      <c r="DM183" s="47" t="s">
        <v>1771</v>
      </c>
    </row>
    <row r="184" spans="1:117">
      <c r="A184" s="416" t="s">
        <v>1851</v>
      </c>
      <c r="B184" s="47" t="s">
        <v>415</v>
      </c>
      <c r="C184" s="47" t="s">
        <v>416</v>
      </c>
      <c r="D184" s="416">
        <v>2423</v>
      </c>
      <c r="E184" s="47" t="s">
        <v>461</v>
      </c>
      <c r="F184" s="47" t="s">
        <v>1308</v>
      </c>
      <c r="G184" s="47" t="s">
        <v>1309</v>
      </c>
      <c r="H184" s="47" t="s">
        <v>1078</v>
      </c>
      <c r="I184" s="47" t="s">
        <v>1310</v>
      </c>
      <c r="J184" s="47" t="s">
        <v>1311</v>
      </c>
      <c r="K184" s="47" t="s">
        <v>1241</v>
      </c>
      <c r="L184" s="47" t="s">
        <v>370</v>
      </c>
      <c r="M184" s="47" t="s">
        <v>371</v>
      </c>
      <c r="N184" s="47" t="s">
        <v>997</v>
      </c>
      <c r="O184" s="47" t="s">
        <v>997</v>
      </c>
      <c r="P184" s="47" t="s">
        <v>430</v>
      </c>
      <c r="Q184" s="47" t="s">
        <v>1141</v>
      </c>
      <c r="R184" s="47" t="s">
        <v>1141</v>
      </c>
      <c r="S184" s="47" t="s">
        <v>1141</v>
      </c>
      <c r="T184" s="47" t="s">
        <v>413</v>
      </c>
      <c r="U184" s="47" t="s">
        <v>708</v>
      </c>
      <c r="V184" s="47" t="s">
        <v>365</v>
      </c>
      <c r="W184" s="47" t="s">
        <v>365</v>
      </c>
      <c r="X184" s="47" t="s">
        <v>365</v>
      </c>
      <c r="Y184" s="47" t="s">
        <v>689</v>
      </c>
      <c r="Z184" s="47" t="s">
        <v>365</v>
      </c>
      <c r="AA184" s="47" t="s">
        <v>365</v>
      </c>
      <c r="AB184" s="47" t="s">
        <v>365</v>
      </c>
      <c r="AC184" s="47" t="s">
        <v>365</v>
      </c>
      <c r="AD184" s="47" t="s">
        <v>365</v>
      </c>
      <c r="AE184" s="47" t="s">
        <v>568</v>
      </c>
      <c r="AF184" s="47" t="s">
        <v>568</v>
      </c>
      <c r="AG184" s="47" t="s">
        <v>724</v>
      </c>
      <c r="AH184" s="47" t="s">
        <v>615</v>
      </c>
      <c r="AI184" s="47" t="s">
        <v>615</v>
      </c>
      <c r="AJ184" s="47"/>
      <c r="AK184" s="47"/>
      <c r="AL184" s="47" t="s">
        <v>1791</v>
      </c>
      <c r="AM184" s="47" t="s">
        <v>542</v>
      </c>
      <c r="AN184" s="47" t="s">
        <v>387</v>
      </c>
      <c r="AO184" s="47" t="s">
        <v>1313</v>
      </c>
      <c r="AZ184" s="47" t="s">
        <v>1314</v>
      </c>
      <c r="BF184" s="416">
        <v>75</v>
      </c>
      <c r="BG184" s="47" t="s">
        <v>484</v>
      </c>
      <c r="CU184" s="47" t="s">
        <v>1068</v>
      </c>
      <c r="CV184" s="47" t="s">
        <v>1324</v>
      </c>
      <c r="CW184" s="47" t="s">
        <v>1248</v>
      </c>
      <c r="CX184" s="47" t="s">
        <v>365</v>
      </c>
      <c r="CY184" s="47" t="s">
        <v>365</v>
      </c>
      <c r="CZ184" s="47" t="s">
        <v>1314</v>
      </c>
      <c r="DA184" s="47" t="s">
        <v>451</v>
      </c>
      <c r="DB184" s="47" t="s">
        <v>1317</v>
      </c>
      <c r="DC184" s="47" t="s">
        <v>1318</v>
      </c>
      <c r="DD184" s="47" t="s">
        <v>413</v>
      </c>
      <c r="DG184" s="47" t="s">
        <v>401</v>
      </c>
      <c r="DH184" s="47" t="s">
        <v>1719</v>
      </c>
      <c r="DJ184" s="47" t="s">
        <v>1319</v>
      </c>
      <c r="DK184" s="47" t="s">
        <v>751</v>
      </c>
      <c r="DL184" s="47" t="s">
        <v>1320</v>
      </c>
      <c r="DM184" s="47" t="s">
        <v>1770</v>
      </c>
    </row>
    <row r="185" spans="1:117">
      <c r="A185" s="416" t="s">
        <v>1852</v>
      </c>
      <c r="B185" s="47" t="s">
        <v>415</v>
      </c>
      <c r="C185" s="47" t="s">
        <v>416</v>
      </c>
      <c r="D185" s="416">
        <v>2555</v>
      </c>
      <c r="E185" s="47" t="s">
        <v>461</v>
      </c>
      <c r="F185" s="47" t="s">
        <v>606</v>
      </c>
      <c r="G185" s="47" t="s">
        <v>1309</v>
      </c>
      <c r="H185" s="47" t="s">
        <v>1078</v>
      </c>
      <c r="I185" s="47" t="s">
        <v>1310</v>
      </c>
      <c r="J185" s="47" t="s">
        <v>1311</v>
      </c>
      <c r="K185" s="47" t="s">
        <v>1241</v>
      </c>
      <c r="L185" s="47" t="s">
        <v>370</v>
      </c>
      <c r="M185" s="47" t="s">
        <v>371</v>
      </c>
      <c r="N185" s="47" t="s">
        <v>997</v>
      </c>
      <c r="O185" s="47" t="s">
        <v>997</v>
      </c>
      <c r="P185" s="47" t="s">
        <v>430</v>
      </c>
      <c r="Q185" s="47" t="s">
        <v>1141</v>
      </c>
      <c r="R185" s="47" t="s">
        <v>1141</v>
      </c>
      <c r="S185" s="47" t="s">
        <v>1141</v>
      </c>
      <c r="T185" s="47" t="s">
        <v>413</v>
      </c>
      <c r="U185" s="47" t="s">
        <v>708</v>
      </c>
      <c r="V185" s="47" t="s">
        <v>365</v>
      </c>
      <c r="W185" s="47" t="s">
        <v>365</v>
      </c>
      <c r="X185" s="47" t="s">
        <v>365</v>
      </c>
      <c r="Y185" s="47" t="s">
        <v>689</v>
      </c>
      <c r="Z185" s="47" t="s">
        <v>365</v>
      </c>
      <c r="AA185" s="47" t="s">
        <v>365</v>
      </c>
      <c r="AB185" s="47" t="s">
        <v>365</v>
      </c>
      <c r="AC185" s="47" t="s">
        <v>365</v>
      </c>
      <c r="AD185" s="47" t="s">
        <v>365</v>
      </c>
      <c r="AE185" s="47" t="s">
        <v>568</v>
      </c>
      <c r="AF185" s="47" t="s">
        <v>568</v>
      </c>
      <c r="AG185" s="47" t="s">
        <v>724</v>
      </c>
      <c r="AH185" s="47" t="s">
        <v>615</v>
      </c>
      <c r="AI185" s="47" t="s">
        <v>615</v>
      </c>
      <c r="AJ185" s="47"/>
      <c r="AK185" s="47"/>
      <c r="AL185" s="47" t="s">
        <v>1791</v>
      </c>
      <c r="AM185" s="47" t="s">
        <v>542</v>
      </c>
      <c r="AN185" s="47" t="s">
        <v>387</v>
      </c>
      <c r="AO185" s="47" t="s">
        <v>1313</v>
      </c>
      <c r="AZ185" s="47" t="s">
        <v>1314</v>
      </c>
      <c r="BF185" s="416">
        <v>75</v>
      </c>
      <c r="BG185" s="47" t="s">
        <v>1321</v>
      </c>
      <c r="CU185" s="47" t="s">
        <v>1068</v>
      </c>
      <c r="CV185" s="47" t="s">
        <v>1324</v>
      </c>
      <c r="CW185" s="47" t="s">
        <v>1248</v>
      </c>
      <c r="CX185" s="47" t="s">
        <v>365</v>
      </c>
      <c r="CY185" s="47" t="s">
        <v>365</v>
      </c>
      <c r="CZ185" s="47" t="s">
        <v>1314</v>
      </c>
      <c r="DA185" s="47" t="s">
        <v>451</v>
      </c>
      <c r="DB185" s="47" t="s">
        <v>1317</v>
      </c>
      <c r="DC185" s="47" t="s">
        <v>1318</v>
      </c>
      <c r="DD185" s="47" t="s">
        <v>387</v>
      </c>
      <c r="DG185" s="47" t="s">
        <v>401</v>
      </c>
      <c r="DH185" s="47" t="s">
        <v>1719</v>
      </c>
      <c r="DJ185" s="47" t="s">
        <v>1319</v>
      </c>
      <c r="DK185" s="47" t="s">
        <v>751</v>
      </c>
      <c r="DL185" s="47" t="s">
        <v>1320</v>
      </c>
      <c r="DM185" s="47" t="s">
        <v>1611</v>
      </c>
    </row>
    <row r="186" spans="1:117">
      <c r="A186" s="416" t="s">
        <v>1853</v>
      </c>
      <c r="B186" s="47" t="s">
        <v>415</v>
      </c>
      <c r="C186" s="47" t="s">
        <v>416</v>
      </c>
      <c r="D186" s="416">
        <v>2665</v>
      </c>
      <c r="E186" s="47" t="s">
        <v>461</v>
      </c>
      <c r="F186" s="47" t="s">
        <v>365</v>
      </c>
      <c r="G186" s="47" t="s">
        <v>1309</v>
      </c>
      <c r="H186" s="47" t="s">
        <v>1078</v>
      </c>
      <c r="I186" s="47" t="s">
        <v>1310</v>
      </c>
      <c r="J186" s="47" t="s">
        <v>1311</v>
      </c>
      <c r="K186" s="47" t="s">
        <v>1241</v>
      </c>
      <c r="L186" s="47" t="s">
        <v>370</v>
      </c>
      <c r="M186" s="47" t="s">
        <v>371</v>
      </c>
      <c r="N186" s="47" t="s">
        <v>997</v>
      </c>
      <c r="O186" s="47" t="s">
        <v>997</v>
      </c>
      <c r="P186" s="47" t="s">
        <v>430</v>
      </c>
      <c r="Q186" s="47" t="s">
        <v>379</v>
      </c>
      <c r="R186" s="47" t="s">
        <v>379</v>
      </c>
      <c r="S186" s="47" t="s">
        <v>379</v>
      </c>
      <c r="T186" s="47" t="s">
        <v>413</v>
      </c>
      <c r="U186" s="47" t="s">
        <v>708</v>
      </c>
      <c r="V186" s="47" t="s">
        <v>365</v>
      </c>
      <c r="W186" s="47" t="s">
        <v>365</v>
      </c>
      <c r="X186" s="47" t="s">
        <v>365</v>
      </c>
      <c r="Y186" s="47" t="s">
        <v>689</v>
      </c>
      <c r="Z186" s="47" t="s">
        <v>365</v>
      </c>
      <c r="AA186" s="47" t="s">
        <v>365</v>
      </c>
      <c r="AB186" s="47" t="s">
        <v>365</v>
      </c>
      <c r="AC186" s="47" t="s">
        <v>365</v>
      </c>
      <c r="AD186" s="47" t="s">
        <v>365</v>
      </c>
      <c r="AE186" s="47" t="s">
        <v>568</v>
      </c>
      <c r="AF186" s="47" t="s">
        <v>568</v>
      </c>
      <c r="AG186" s="47" t="s">
        <v>724</v>
      </c>
      <c r="AH186" s="47" t="s">
        <v>615</v>
      </c>
      <c r="AI186" s="47" t="s">
        <v>615</v>
      </c>
      <c r="AJ186" s="47"/>
      <c r="AK186" s="47"/>
      <c r="AL186" s="47" t="s">
        <v>1791</v>
      </c>
      <c r="AM186" s="47" t="s">
        <v>542</v>
      </c>
      <c r="AN186" s="47" t="s">
        <v>387</v>
      </c>
      <c r="AO186" s="47" t="s">
        <v>1313</v>
      </c>
      <c r="AZ186" s="47" t="s">
        <v>1314</v>
      </c>
      <c r="BF186" s="416">
        <v>75</v>
      </c>
      <c r="BG186" s="47" t="s">
        <v>1323</v>
      </c>
      <c r="CU186" s="47" t="s">
        <v>1068</v>
      </c>
      <c r="CV186" s="47" t="s">
        <v>1324</v>
      </c>
      <c r="CW186" s="47" t="s">
        <v>1248</v>
      </c>
      <c r="CX186" s="47" t="s">
        <v>365</v>
      </c>
      <c r="CY186" s="47" t="s">
        <v>365</v>
      </c>
      <c r="CZ186" s="47" t="s">
        <v>1314</v>
      </c>
      <c r="DA186" s="47" t="s">
        <v>451</v>
      </c>
      <c r="DB186" s="47" t="s">
        <v>1317</v>
      </c>
      <c r="DC186" s="47" t="s">
        <v>1318</v>
      </c>
      <c r="DD186" s="47" t="s">
        <v>365</v>
      </c>
      <c r="DG186" s="47" t="s">
        <v>401</v>
      </c>
      <c r="DH186" s="47" t="s">
        <v>1719</v>
      </c>
      <c r="DJ186" s="47" t="s">
        <v>1319</v>
      </c>
      <c r="DK186" s="47" t="s">
        <v>751</v>
      </c>
      <c r="DL186" s="47" t="s">
        <v>1320</v>
      </c>
      <c r="DM186" s="47" t="s">
        <v>1771</v>
      </c>
    </row>
    <row r="187" spans="1:117">
      <c r="A187" s="416" t="s">
        <v>1854</v>
      </c>
      <c r="B187" s="47" t="s">
        <v>415</v>
      </c>
      <c r="C187" s="47" t="s">
        <v>416</v>
      </c>
      <c r="D187" s="416">
        <v>3530</v>
      </c>
      <c r="E187" s="47" t="s">
        <v>461</v>
      </c>
      <c r="F187" s="47" t="s">
        <v>1308</v>
      </c>
      <c r="G187" s="47" t="s">
        <v>1309</v>
      </c>
      <c r="H187" s="47" t="s">
        <v>1078</v>
      </c>
      <c r="I187" s="47" t="s">
        <v>1310</v>
      </c>
      <c r="J187" s="47" t="s">
        <v>1311</v>
      </c>
      <c r="K187" s="47" t="s">
        <v>1241</v>
      </c>
      <c r="L187" s="47" t="s">
        <v>370</v>
      </c>
      <c r="M187" s="47" t="s">
        <v>371</v>
      </c>
      <c r="N187" s="47" t="s">
        <v>997</v>
      </c>
      <c r="O187" s="47" t="s">
        <v>997</v>
      </c>
      <c r="P187" s="47" t="s">
        <v>430</v>
      </c>
      <c r="Q187" s="47" t="s">
        <v>1018</v>
      </c>
      <c r="R187" s="47" t="s">
        <v>1018</v>
      </c>
      <c r="S187" s="47" t="s">
        <v>1018</v>
      </c>
      <c r="T187" s="47" t="s">
        <v>413</v>
      </c>
      <c r="U187" s="47" t="s">
        <v>708</v>
      </c>
      <c r="V187" s="47" t="s">
        <v>365</v>
      </c>
      <c r="W187" s="47" t="s">
        <v>365</v>
      </c>
      <c r="X187" s="47" t="s">
        <v>365</v>
      </c>
      <c r="Y187" s="47" t="s">
        <v>689</v>
      </c>
      <c r="Z187" s="47" t="s">
        <v>365</v>
      </c>
      <c r="AA187" s="47" t="s">
        <v>365</v>
      </c>
      <c r="AB187" s="47" t="s">
        <v>365</v>
      </c>
      <c r="AC187" s="47" t="s">
        <v>365</v>
      </c>
      <c r="AD187" s="47" t="s">
        <v>365</v>
      </c>
      <c r="AE187" s="47" t="s">
        <v>568</v>
      </c>
      <c r="AF187" s="47" t="s">
        <v>568</v>
      </c>
      <c r="AG187" s="47" t="s">
        <v>724</v>
      </c>
      <c r="AH187" s="47" t="s">
        <v>615</v>
      </c>
      <c r="AI187" s="47" t="s">
        <v>615</v>
      </c>
      <c r="AJ187" s="47"/>
      <c r="AK187" s="47"/>
      <c r="AL187" s="47" t="s">
        <v>387</v>
      </c>
      <c r="AM187" s="47" t="s">
        <v>542</v>
      </c>
      <c r="AN187" s="47" t="s">
        <v>387</v>
      </c>
      <c r="AO187" s="47" t="s">
        <v>1313</v>
      </c>
      <c r="AZ187" s="47" t="s">
        <v>1314</v>
      </c>
      <c r="BF187" s="416">
        <v>75</v>
      </c>
      <c r="BG187" s="47" t="s">
        <v>484</v>
      </c>
      <c r="CU187" s="47" t="s">
        <v>386</v>
      </c>
      <c r="CV187" s="47" t="s">
        <v>1316</v>
      </c>
      <c r="CW187" s="47" t="s">
        <v>1248</v>
      </c>
      <c r="CX187" s="47" t="s">
        <v>365</v>
      </c>
      <c r="CY187" s="47" t="s">
        <v>365</v>
      </c>
      <c r="CZ187" s="47" t="s">
        <v>1314</v>
      </c>
      <c r="DA187" s="47" t="s">
        <v>451</v>
      </c>
      <c r="DB187" s="47" t="s">
        <v>1317</v>
      </c>
      <c r="DC187" s="47" t="s">
        <v>1318</v>
      </c>
      <c r="DD187" s="47" t="s">
        <v>413</v>
      </c>
      <c r="DG187" s="47" t="s">
        <v>401</v>
      </c>
      <c r="DH187" s="47" t="s">
        <v>1719</v>
      </c>
      <c r="DJ187" s="47" t="s">
        <v>1319</v>
      </c>
      <c r="DK187" s="47" t="s">
        <v>751</v>
      </c>
      <c r="DL187" s="47" t="s">
        <v>1320</v>
      </c>
      <c r="DM187" s="47" t="s">
        <v>1770</v>
      </c>
    </row>
    <row r="188" spans="1:117">
      <c r="A188" s="416" t="s">
        <v>1855</v>
      </c>
      <c r="B188" s="47" t="s">
        <v>415</v>
      </c>
      <c r="C188" s="47" t="s">
        <v>416</v>
      </c>
      <c r="D188" s="416">
        <v>3662</v>
      </c>
      <c r="E188" s="47" t="s">
        <v>461</v>
      </c>
      <c r="F188" s="47" t="s">
        <v>606</v>
      </c>
      <c r="G188" s="47" t="s">
        <v>1309</v>
      </c>
      <c r="H188" s="47" t="s">
        <v>1078</v>
      </c>
      <c r="I188" s="47" t="s">
        <v>1310</v>
      </c>
      <c r="J188" s="47" t="s">
        <v>1311</v>
      </c>
      <c r="K188" s="47" t="s">
        <v>1241</v>
      </c>
      <c r="L188" s="47" t="s">
        <v>370</v>
      </c>
      <c r="M188" s="47" t="s">
        <v>371</v>
      </c>
      <c r="N188" s="47" t="s">
        <v>997</v>
      </c>
      <c r="O188" s="47" t="s">
        <v>997</v>
      </c>
      <c r="P188" s="47" t="s">
        <v>430</v>
      </c>
      <c r="Q188" s="47" t="s">
        <v>1018</v>
      </c>
      <c r="R188" s="47" t="s">
        <v>1018</v>
      </c>
      <c r="S188" s="47" t="s">
        <v>1018</v>
      </c>
      <c r="T188" s="47" t="s">
        <v>413</v>
      </c>
      <c r="U188" s="47" t="s">
        <v>708</v>
      </c>
      <c r="V188" s="47" t="s">
        <v>365</v>
      </c>
      <c r="W188" s="47" t="s">
        <v>365</v>
      </c>
      <c r="X188" s="47" t="s">
        <v>365</v>
      </c>
      <c r="Y188" s="47" t="s">
        <v>689</v>
      </c>
      <c r="Z188" s="47" t="s">
        <v>365</v>
      </c>
      <c r="AA188" s="47" t="s">
        <v>365</v>
      </c>
      <c r="AB188" s="47" t="s">
        <v>365</v>
      </c>
      <c r="AC188" s="47" t="s">
        <v>365</v>
      </c>
      <c r="AD188" s="47" t="s">
        <v>365</v>
      </c>
      <c r="AE188" s="47" t="s">
        <v>568</v>
      </c>
      <c r="AF188" s="47" t="s">
        <v>568</v>
      </c>
      <c r="AG188" s="47" t="s">
        <v>724</v>
      </c>
      <c r="AH188" s="47" t="s">
        <v>615</v>
      </c>
      <c r="AI188" s="47" t="s">
        <v>615</v>
      </c>
      <c r="AJ188" s="47"/>
      <c r="AK188" s="47"/>
      <c r="AL188" s="47" t="s">
        <v>387</v>
      </c>
      <c r="AM188" s="47" t="s">
        <v>542</v>
      </c>
      <c r="AN188" s="47" t="s">
        <v>387</v>
      </c>
      <c r="AO188" s="47" t="s">
        <v>1313</v>
      </c>
      <c r="AZ188" s="47" t="s">
        <v>1314</v>
      </c>
      <c r="BF188" s="416">
        <v>75</v>
      </c>
      <c r="BG188" s="47" t="s">
        <v>1321</v>
      </c>
      <c r="CU188" s="47" t="s">
        <v>386</v>
      </c>
      <c r="CV188" s="47" t="s">
        <v>1316</v>
      </c>
      <c r="CW188" s="47" t="s">
        <v>1248</v>
      </c>
      <c r="CX188" s="47" t="s">
        <v>365</v>
      </c>
      <c r="CY188" s="47" t="s">
        <v>365</v>
      </c>
      <c r="CZ188" s="47" t="s">
        <v>1314</v>
      </c>
      <c r="DA188" s="47" t="s">
        <v>451</v>
      </c>
      <c r="DB188" s="47" t="s">
        <v>1317</v>
      </c>
      <c r="DC188" s="47" t="s">
        <v>1318</v>
      </c>
      <c r="DD188" s="47" t="s">
        <v>387</v>
      </c>
      <c r="DG188" s="47" t="s">
        <v>401</v>
      </c>
      <c r="DH188" s="47" t="s">
        <v>1719</v>
      </c>
      <c r="DJ188" s="47" t="s">
        <v>1319</v>
      </c>
      <c r="DK188" s="47" t="s">
        <v>751</v>
      </c>
      <c r="DL188" s="47" t="s">
        <v>1320</v>
      </c>
      <c r="DM188" s="47" t="s">
        <v>1611</v>
      </c>
    </row>
    <row r="189" spans="1:117">
      <c r="A189" s="416" t="s">
        <v>1856</v>
      </c>
      <c r="B189" s="47" t="s">
        <v>415</v>
      </c>
      <c r="C189" s="47" t="s">
        <v>416</v>
      </c>
      <c r="D189" s="416">
        <v>3772</v>
      </c>
      <c r="E189" s="47" t="s">
        <v>461</v>
      </c>
      <c r="F189" s="47" t="s">
        <v>365</v>
      </c>
      <c r="G189" s="47" t="s">
        <v>1309</v>
      </c>
      <c r="H189" s="47" t="s">
        <v>1078</v>
      </c>
      <c r="I189" s="47" t="s">
        <v>1310</v>
      </c>
      <c r="J189" s="47" t="s">
        <v>1311</v>
      </c>
      <c r="K189" s="47" t="s">
        <v>1241</v>
      </c>
      <c r="L189" s="47" t="s">
        <v>370</v>
      </c>
      <c r="M189" s="47" t="s">
        <v>371</v>
      </c>
      <c r="N189" s="47" t="s">
        <v>997</v>
      </c>
      <c r="O189" s="47" t="s">
        <v>997</v>
      </c>
      <c r="P189" s="47" t="s">
        <v>430</v>
      </c>
      <c r="Q189" s="47" t="s">
        <v>1325</v>
      </c>
      <c r="R189" s="47" t="s">
        <v>1325</v>
      </c>
      <c r="S189" s="47" t="s">
        <v>1325</v>
      </c>
      <c r="T189" s="47" t="s">
        <v>413</v>
      </c>
      <c r="U189" s="47" t="s">
        <v>708</v>
      </c>
      <c r="V189" s="47" t="s">
        <v>365</v>
      </c>
      <c r="W189" s="47" t="s">
        <v>365</v>
      </c>
      <c r="X189" s="47" t="s">
        <v>365</v>
      </c>
      <c r="Y189" s="47" t="s">
        <v>689</v>
      </c>
      <c r="Z189" s="47" t="s">
        <v>365</v>
      </c>
      <c r="AA189" s="47" t="s">
        <v>365</v>
      </c>
      <c r="AB189" s="47" t="s">
        <v>365</v>
      </c>
      <c r="AC189" s="47" t="s">
        <v>365</v>
      </c>
      <c r="AD189" s="47" t="s">
        <v>365</v>
      </c>
      <c r="AE189" s="47" t="s">
        <v>568</v>
      </c>
      <c r="AF189" s="47" t="s">
        <v>568</v>
      </c>
      <c r="AG189" s="47" t="s">
        <v>724</v>
      </c>
      <c r="AH189" s="47" t="s">
        <v>615</v>
      </c>
      <c r="AI189" s="47" t="s">
        <v>615</v>
      </c>
      <c r="AJ189" s="47"/>
      <c r="AK189" s="47"/>
      <c r="AL189" s="47" t="s">
        <v>387</v>
      </c>
      <c r="AM189" s="47" t="s">
        <v>542</v>
      </c>
      <c r="AN189" s="47" t="s">
        <v>387</v>
      </c>
      <c r="AO189" s="47" t="s">
        <v>1313</v>
      </c>
      <c r="AZ189" s="47" t="s">
        <v>1314</v>
      </c>
      <c r="BF189" s="416">
        <v>75</v>
      </c>
      <c r="BG189" s="47" t="s">
        <v>1323</v>
      </c>
      <c r="CU189" s="47" t="s">
        <v>386</v>
      </c>
      <c r="CV189" s="47" t="s">
        <v>1316</v>
      </c>
      <c r="CW189" s="47" t="s">
        <v>1248</v>
      </c>
      <c r="CX189" s="47" t="s">
        <v>365</v>
      </c>
      <c r="CY189" s="47" t="s">
        <v>365</v>
      </c>
      <c r="CZ189" s="47" t="s">
        <v>1314</v>
      </c>
      <c r="DA189" s="47" t="s">
        <v>451</v>
      </c>
      <c r="DB189" s="47" t="s">
        <v>1317</v>
      </c>
      <c r="DC189" s="47" t="s">
        <v>1318</v>
      </c>
      <c r="DD189" s="47" t="s">
        <v>365</v>
      </c>
      <c r="DG189" s="47" t="s">
        <v>401</v>
      </c>
      <c r="DH189" s="47" t="s">
        <v>1719</v>
      </c>
      <c r="DJ189" s="47" t="s">
        <v>1319</v>
      </c>
      <c r="DK189" s="47" t="s">
        <v>751</v>
      </c>
      <c r="DL189" s="47" t="s">
        <v>1320</v>
      </c>
      <c r="DM189" s="47" t="s">
        <v>1771</v>
      </c>
    </row>
    <row r="190" spans="1:117">
      <c r="A190" s="416" t="s">
        <v>1857</v>
      </c>
      <c r="B190" s="47" t="s">
        <v>415</v>
      </c>
      <c r="C190" s="47" t="s">
        <v>416</v>
      </c>
      <c r="D190" s="416">
        <v>3280</v>
      </c>
      <c r="E190" s="47" t="s">
        <v>461</v>
      </c>
      <c r="F190" s="47" t="s">
        <v>1308</v>
      </c>
      <c r="G190" s="47" t="s">
        <v>1309</v>
      </c>
      <c r="H190" s="47" t="s">
        <v>1078</v>
      </c>
      <c r="I190" s="47" t="s">
        <v>390</v>
      </c>
      <c r="J190" s="47" t="s">
        <v>1311</v>
      </c>
      <c r="K190" s="47" t="s">
        <v>1241</v>
      </c>
      <c r="L190" s="47" t="s">
        <v>370</v>
      </c>
      <c r="M190" s="47" t="s">
        <v>371</v>
      </c>
      <c r="N190" s="47" t="s">
        <v>997</v>
      </c>
      <c r="O190" s="47" t="s">
        <v>997</v>
      </c>
      <c r="P190" s="47" t="s">
        <v>430</v>
      </c>
      <c r="Q190" s="47" t="s">
        <v>1018</v>
      </c>
      <c r="R190" s="47" t="s">
        <v>1018</v>
      </c>
      <c r="S190" s="47" t="s">
        <v>1018</v>
      </c>
      <c r="T190" s="47" t="s">
        <v>413</v>
      </c>
      <c r="U190" s="47" t="s">
        <v>708</v>
      </c>
      <c r="V190" s="47" t="s">
        <v>365</v>
      </c>
      <c r="W190" s="47" t="s">
        <v>365</v>
      </c>
      <c r="X190" s="47" t="s">
        <v>365</v>
      </c>
      <c r="Y190" s="47" t="s">
        <v>689</v>
      </c>
      <c r="Z190" s="47" t="s">
        <v>365</v>
      </c>
      <c r="AA190" s="47" t="s">
        <v>365</v>
      </c>
      <c r="AB190" s="47" t="s">
        <v>365</v>
      </c>
      <c r="AC190" s="47" t="s">
        <v>365</v>
      </c>
      <c r="AD190" s="47" t="s">
        <v>365</v>
      </c>
      <c r="AE190" s="47" t="s">
        <v>373</v>
      </c>
      <c r="AF190" s="47" t="s">
        <v>373</v>
      </c>
      <c r="AG190" s="47" t="s">
        <v>724</v>
      </c>
      <c r="AH190" s="47"/>
      <c r="AI190" s="47"/>
      <c r="AJ190" s="47" t="s">
        <v>680</v>
      </c>
      <c r="AK190" s="47" t="s">
        <v>680</v>
      </c>
      <c r="AL190" s="47" t="s">
        <v>387</v>
      </c>
      <c r="AM190" s="47" t="s">
        <v>542</v>
      </c>
      <c r="AN190" s="47" t="s">
        <v>413</v>
      </c>
      <c r="AO190" s="47" t="s">
        <v>1313</v>
      </c>
      <c r="AZ190" s="47" t="s">
        <v>1314</v>
      </c>
      <c r="BF190" s="416">
        <v>75</v>
      </c>
      <c r="BG190" s="47" t="s">
        <v>484</v>
      </c>
      <c r="CU190" s="47" t="s">
        <v>386</v>
      </c>
      <c r="CV190" s="47" t="s">
        <v>1316</v>
      </c>
      <c r="CW190" s="47" t="s">
        <v>1248</v>
      </c>
      <c r="CX190" s="47" t="s">
        <v>365</v>
      </c>
      <c r="CY190" s="47" t="s">
        <v>365</v>
      </c>
      <c r="CZ190" s="47" t="s">
        <v>1314</v>
      </c>
      <c r="DA190" s="47" t="s">
        <v>451</v>
      </c>
      <c r="DB190" s="47" t="s">
        <v>1317</v>
      </c>
      <c r="DC190" s="47" t="s">
        <v>1318</v>
      </c>
      <c r="DD190" s="47" t="s">
        <v>413</v>
      </c>
      <c r="DG190" s="47" t="s">
        <v>401</v>
      </c>
      <c r="DH190" s="47" t="s">
        <v>1719</v>
      </c>
      <c r="DJ190" s="47" t="s">
        <v>1319</v>
      </c>
      <c r="DK190" s="47" t="s">
        <v>751</v>
      </c>
      <c r="DL190" s="47" t="s">
        <v>1326</v>
      </c>
      <c r="DM190" s="47" t="s">
        <v>1770</v>
      </c>
    </row>
    <row r="191" spans="1:117">
      <c r="A191" s="416" t="s">
        <v>1858</v>
      </c>
      <c r="B191" s="47" t="s">
        <v>415</v>
      </c>
      <c r="C191" s="47" t="s">
        <v>416</v>
      </c>
      <c r="D191" s="416">
        <v>3412</v>
      </c>
      <c r="E191" s="47" t="s">
        <v>461</v>
      </c>
      <c r="F191" s="47" t="s">
        <v>606</v>
      </c>
      <c r="G191" s="47" t="s">
        <v>1309</v>
      </c>
      <c r="H191" s="47" t="s">
        <v>1078</v>
      </c>
      <c r="I191" s="47" t="s">
        <v>390</v>
      </c>
      <c r="J191" s="47" t="s">
        <v>1311</v>
      </c>
      <c r="K191" s="47" t="s">
        <v>1241</v>
      </c>
      <c r="L191" s="47" t="s">
        <v>370</v>
      </c>
      <c r="M191" s="47" t="s">
        <v>371</v>
      </c>
      <c r="N191" s="47" t="s">
        <v>997</v>
      </c>
      <c r="O191" s="47" t="s">
        <v>997</v>
      </c>
      <c r="P191" s="47" t="s">
        <v>430</v>
      </c>
      <c r="Q191" s="47" t="s">
        <v>1018</v>
      </c>
      <c r="R191" s="47" t="s">
        <v>1018</v>
      </c>
      <c r="S191" s="47" t="s">
        <v>1018</v>
      </c>
      <c r="T191" s="47" t="s">
        <v>413</v>
      </c>
      <c r="U191" s="47" t="s">
        <v>708</v>
      </c>
      <c r="V191" s="47" t="s">
        <v>365</v>
      </c>
      <c r="W191" s="47" t="s">
        <v>365</v>
      </c>
      <c r="X191" s="47" t="s">
        <v>365</v>
      </c>
      <c r="Y191" s="47" t="s">
        <v>689</v>
      </c>
      <c r="Z191" s="47" t="s">
        <v>365</v>
      </c>
      <c r="AA191" s="47" t="s">
        <v>365</v>
      </c>
      <c r="AB191" s="47" t="s">
        <v>365</v>
      </c>
      <c r="AC191" s="47" t="s">
        <v>365</v>
      </c>
      <c r="AD191" s="47" t="s">
        <v>365</v>
      </c>
      <c r="AE191" s="47" t="s">
        <v>373</v>
      </c>
      <c r="AF191" s="47" t="s">
        <v>373</v>
      </c>
      <c r="AG191" s="47" t="s">
        <v>724</v>
      </c>
      <c r="AH191" s="47"/>
      <c r="AI191" s="47"/>
      <c r="AJ191" s="47" t="s">
        <v>680</v>
      </c>
      <c r="AK191" s="47" t="s">
        <v>680</v>
      </c>
      <c r="AL191" s="47" t="s">
        <v>387</v>
      </c>
      <c r="AM191" s="47" t="s">
        <v>542</v>
      </c>
      <c r="AN191" s="47" t="s">
        <v>413</v>
      </c>
      <c r="AO191" s="47" t="s">
        <v>1313</v>
      </c>
      <c r="AZ191" s="47" t="s">
        <v>1314</v>
      </c>
      <c r="BF191" s="416">
        <v>75</v>
      </c>
      <c r="BG191" s="47" t="s">
        <v>1321</v>
      </c>
      <c r="CU191" s="47" t="s">
        <v>386</v>
      </c>
      <c r="CV191" s="47" t="s">
        <v>1316</v>
      </c>
      <c r="CW191" s="47" t="s">
        <v>1248</v>
      </c>
      <c r="CX191" s="47" t="s">
        <v>365</v>
      </c>
      <c r="CY191" s="47" t="s">
        <v>365</v>
      </c>
      <c r="CZ191" s="47" t="s">
        <v>1314</v>
      </c>
      <c r="DA191" s="47" t="s">
        <v>451</v>
      </c>
      <c r="DB191" s="47" t="s">
        <v>1317</v>
      </c>
      <c r="DC191" s="47" t="s">
        <v>1318</v>
      </c>
      <c r="DD191" s="47" t="s">
        <v>387</v>
      </c>
      <c r="DG191" s="47" t="s">
        <v>401</v>
      </c>
      <c r="DH191" s="47" t="s">
        <v>1719</v>
      </c>
      <c r="DJ191" s="47" t="s">
        <v>1319</v>
      </c>
      <c r="DK191" s="47" t="s">
        <v>751</v>
      </c>
      <c r="DL191" s="47" t="s">
        <v>1326</v>
      </c>
      <c r="DM191" s="47" t="s">
        <v>1611</v>
      </c>
    </row>
    <row r="192" spans="1:117">
      <c r="A192" s="416" t="s">
        <v>1859</v>
      </c>
      <c r="B192" s="47" t="s">
        <v>415</v>
      </c>
      <c r="C192" s="47" t="s">
        <v>416</v>
      </c>
      <c r="D192" s="416">
        <v>3522</v>
      </c>
      <c r="E192" s="47" t="s">
        <v>461</v>
      </c>
      <c r="F192" s="47" t="s">
        <v>365</v>
      </c>
      <c r="G192" s="47" t="s">
        <v>1309</v>
      </c>
      <c r="H192" s="47" t="s">
        <v>1078</v>
      </c>
      <c r="I192" s="47" t="s">
        <v>390</v>
      </c>
      <c r="J192" s="47" t="s">
        <v>1311</v>
      </c>
      <c r="K192" s="47" t="s">
        <v>1241</v>
      </c>
      <c r="L192" s="47" t="s">
        <v>370</v>
      </c>
      <c r="M192" s="47" t="s">
        <v>371</v>
      </c>
      <c r="N192" s="47" t="s">
        <v>997</v>
      </c>
      <c r="O192" s="47" t="s">
        <v>997</v>
      </c>
      <c r="P192" s="47" t="s">
        <v>430</v>
      </c>
      <c r="Q192" s="47" t="s">
        <v>1325</v>
      </c>
      <c r="R192" s="47" t="s">
        <v>1325</v>
      </c>
      <c r="S192" s="47" t="s">
        <v>1325</v>
      </c>
      <c r="T192" s="47" t="s">
        <v>413</v>
      </c>
      <c r="U192" s="47" t="s">
        <v>708</v>
      </c>
      <c r="V192" s="47" t="s">
        <v>365</v>
      </c>
      <c r="W192" s="47" t="s">
        <v>365</v>
      </c>
      <c r="X192" s="47" t="s">
        <v>365</v>
      </c>
      <c r="Y192" s="47" t="s">
        <v>689</v>
      </c>
      <c r="Z192" s="47" t="s">
        <v>365</v>
      </c>
      <c r="AA192" s="47" t="s">
        <v>365</v>
      </c>
      <c r="AB192" s="47" t="s">
        <v>365</v>
      </c>
      <c r="AC192" s="47" t="s">
        <v>365</v>
      </c>
      <c r="AD192" s="47" t="s">
        <v>365</v>
      </c>
      <c r="AE192" s="47" t="s">
        <v>373</v>
      </c>
      <c r="AF192" s="47" t="s">
        <v>373</v>
      </c>
      <c r="AG192" s="47" t="s">
        <v>724</v>
      </c>
      <c r="AH192" s="47"/>
      <c r="AI192" s="47"/>
      <c r="AJ192" s="47" t="s">
        <v>680</v>
      </c>
      <c r="AK192" s="47" t="s">
        <v>680</v>
      </c>
      <c r="AL192" s="47" t="s">
        <v>387</v>
      </c>
      <c r="AM192" s="47" t="s">
        <v>542</v>
      </c>
      <c r="AN192" s="47" t="s">
        <v>413</v>
      </c>
      <c r="AO192" s="47" t="s">
        <v>1313</v>
      </c>
      <c r="AZ192" s="47" t="s">
        <v>1314</v>
      </c>
      <c r="BF192" s="416">
        <v>75</v>
      </c>
      <c r="BG192" s="47" t="s">
        <v>1323</v>
      </c>
      <c r="CU192" s="47" t="s">
        <v>386</v>
      </c>
      <c r="CV192" s="47" t="s">
        <v>1316</v>
      </c>
      <c r="CW192" s="47" t="s">
        <v>1248</v>
      </c>
      <c r="CX192" s="47" t="s">
        <v>365</v>
      </c>
      <c r="CY192" s="47" t="s">
        <v>365</v>
      </c>
      <c r="CZ192" s="47" t="s">
        <v>1314</v>
      </c>
      <c r="DA192" s="47" t="s">
        <v>451</v>
      </c>
      <c r="DB192" s="47" t="s">
        <v>1317</v>
      </c>
      <c r="DC192" s="47" t="s">
        <v>1318</v>
      </c>
      <c r="DD192" s="47" t="s">
        <v>365</v>
      </c>
      <c r="DG192" s="47" t="s">
        <v>401</v>
      </c>
      <c r="DH192" s="47" t="s">
        <v>1719</v>
      </c>
      <c r="DJ192" s="47" t="s">
        <v>1319</v>
      </c>
      <c r="DK192" s="47" t="s">
        <v>751</v>
      </c>
      <c r="DL192" s="47" t="s">
        <v>1326</v>
      </c>
      <c r="DM192" s="47" t="s">
        <v>1771</v>
      </c>
    </row>
    <row r="193" spans="1:117">
      <c r="A193" s="416" t="s">
        <v>1860</v>
      </c>
      <c r="B193" s="47" t="s">
        <v>415</v>
      </c>
      <c r="C193" s="47" t="s">
        <v>416</v>
      </c>
      <c r="D193" s="416">
        <v>3522</v>
      </c>
      <c r="E193" s="47" t="s">
        <v>461</v>
      </c>
      <c r="F193" s="47" t="s">
        <v>365</v>
      </c>
      <c r="G193" s="47" t="s">
        <v>1309</v>
      </c>
      <c r="H193" s="47" t="s">
        <v>1078</v>
      </c>
      <c r="I193" s="47" t="s">
        <v>390</v>
      </c>
      <c r="J193" s="47" t="s">
        <v>1311</v>
      </c>
      <c r="K193" s="47" t="s">
        <v>1241</v>
      </c>
      <c r="L193" s="47" t="s">
        <v>370</v>
      </c>
      <c r="M193" s="47" t="s">
        <v>371</v>
      </c>
      <c r="N193" s="47" t="s">
        <v>997</v>
      </c>
      <c r="O193" s="47" t="s">
        <v>997</v>
      </c>
      <c r="P193" s="47" t="s">
        <v>430</v>
      </c>
      <c r="Q193" s="47" t="s">
        <v>1322</v>
      </c>
      <c r="R193" s="47" t="s">
        <v>1322</v>
      </c>
      <c r="S193" s="47" t="s">
        <v>1322</v>
      </c>
      <c r="T193" s="47" t="s">
        <v>413</v>
      </c>
      <c r="U193" s="47" t="s">
        <v>708</v>
      </c>
      <c r="V193" s="47" t="s">
        <v>365</v>
      </c>
      <c r="W193" s="47" t="s">
        <v>365</v>
      </c>
      <c r="X193" s="47" t="s">
        <v>365</v>
      </c>
      <c r="Y193" s="47" t="s">
        <v>689</v>
      </c>
      <c r="Z193" s="47" t="s">
        <v>365</v>
      </c>
      <c r="AA193" s="47" t="s">
        <v>365</v>
      </c>
      <c r="AB193" s="47" t="s">
        <v>365</v>
      </c>
      <c r="AC193" s="47" t="s">
        <v>365</v>
      </c>
      <c r="AD193" s="47" t="s">
        <v>365</v>
      </c>
      <c r="AE193" s="47" t="s">
        <v>373</v>
      </c>
      <c r="AF193" s="47" t="s">
        <v>373</v>
      </c>
      <c r="AG193" s="47" t="s">
        <v>724</v>
      </c>
      <c r="AH193" s="47"/>
      <c r="AI193" s="47"/>
      <c r="AJ193" s="47" t="s">
        <v>680</v>
      </c>
      <c r="AK193" s="47" t="s">
        <v>680</v>
      </c>
      <c r="AL193" s="47" t="s">
        <v>428</v>
      </c>
      <c r="AM193" s="47" t="s">
        <v>542</v>
      </c>
      <c r="AN193" s="47" t="s">
        <v>413</v>
      </c>
      <c r="AO193" s="47" t="s">
        <v>1313</v>
      </c>
      <c r="AZ193" s="47" t="s">
        <v>1314</v>
      </c>
      <c r="BF193" s="416">
        <v>75</v>
      </c>
      <c r="BG193" s="47" t="s">
        <v>1323</v>
      </c>
      <c r="CU193" s="47" t="s">
        <v>445</v>
      </c>
      <c r="CV193" s="47" t="s">
        <v>1316</v>
      </c>
      <c r="CW193" s="47" t="s">
        <v>1248</v>
      </c>
      <c r="CX193" s="47" t="s">
        <v>365</v>
      </c>
      <c r="CY193" s="47" t="s">
        <v>365</v>
      </c>
      <c r="CZ193" s="47" t="s">
        <v>1314</v>
      </c>
      <c r="DA193" s="47" t="s">
        <v>451</v>
      </c>
      <c r="DB193" s="47" t="s">
        <v>1317</v>
      </c>
      <c r="DC193" s="47" t="s">
        <v>1318</v>
      </c>
      <c r="DD193" s="47" t="s">
        <v>365</v>
      </c>
      <c r="DG193" s="47" t="s">
        <v>401</v>
      </c>
      <c r="DH193" s="47" t="s">
        <v>1719</v>
      </c>
      <c r="DJ193" s="47" t="s">
        <v>1319</v>
      </c>
      <c r="DK193" s="47" t="s">
        <v>751</v>
      </c>
      <c r="DL193" s="47" t="s">
        <v>1326</v>
      </c>
      <c r="DM193" s="47" t="s">
        <v>1771</v>
      </c>
    </row>
    <row r="194" spans="1:117">
      <c r="A194" s="416" t="s">
        <v>1861</v>
      </c>
      <c r="B194" s="47" t="s">
        <v>415</v>
      </c>
      <c r="C194" s="47" t="s">
        <v>416</v>
      </c>
      <c r="D194" s="416">
        <v>3412</v>
      </c>
      <c r="E194" s="47" t="s">
        <v>461</v>
      </c>
      <c r="F194" s="47" t="s">
        <v>606</v>
      </c>
      <c r="G194" s="47" t="s">
        <v>1309</v>
      </c>
      <c r="H194" s="47" t="s">
        <v>1078</v>
      </c>
      <c r="I194" s="47" t="s">
        <v>390</v>
      </c>
      <c r="J194" s="47" t="s">
        <v>1311</v>
      </c>
      <c r="K194" s="47" t="s">
        <v>1241</v>
      </c>
      <c r="L194" s="47" t="s">
        <v>370</v>
      </c>
      <c r="M194" s="47" t="s">
        <v>371</v>
      </c>
      <c r="N194" s="47" t="s">
        <v>997</v>
      </c>
      <c r="O194" s="47" t="s">
        <v>997</v>
      </c>
      <c r="P194" s="47" t="s">
        <v>430</v>
      </c>
      <c r="Q194" s="47" t="s">
        <v>1312</v>
      </c>
      <c r="R194" s="47" t="s">
        <v>1312</v>
      </c>
      <c r="S194" s="47" t="s">
        <v>1312</v>
      </c>
      <c r="T194" s="47" t="s">
        <v>413</v>
      </c>
      <c r="U194" s="47" t="s">
        <v>708</v>
      </c>
      <c r="V194" s="47" t="s">
        <v>365</v>
      </c>
      <c r="W194" s="47" t="s">
        <v>365</v>
      </c>
      <c r="X194" s="47" t="s">
        <v>365</v>
      </c>
      <c r="Y194" s="47" t="s">
        <v>689</v>
      </c>
      <c r="Z194" s="47" t="s">
        <v>365</v>
      </c>
      <c r="AA194" s="47" t="s">
        <v>365</v>
      </c>
      <c r="AB194" s="47" t="s">
        <v>365</v>
      </c>
      <c r="AC194" s="47" t="s">
        <v>365</v>
      </c>
      <c r="AD194" s="47" t="s">
        <v>365</v>
      </c>
      <c r="AE194" s="47" t="s">
        <v>373</v>
      </c>
      <c r="AF194" s="47" t="s">
        <v>373</v>
      </c>
      <c r="AG194" s="47" t="s">
        <v>724</v>
      </c>
      <c r="AH194" s="47"/>
      <c r="AI194" s="47"/>
      <c r="AJ194" s="47" t="s">
        <v>680</v>
      </c>
      <c r="AK194" s="47" t="s">
        <v>680</v>
      </c>
      <c r="AL194" s="47" t="s">
        <v>428</v>
      </c>
      <c r="AM194" s="47" t="s">
        <v>542</v>
      </c>
      <c r="AN194" s="47" t="s">
        <v>413</v>
      </c>
      <c r="AO194" s="47" t="s">
        <v>1313</v>
      </c>
      <c r="AZ194" s="47" t="s">
        <v>1314</v>
      </c>
      <c r="BF194" s="416">
        <v>75</v>
      </c>
      <c r="BG194" s="47" t="s">
        <v>1321</v>
      </c>
      <c r="CU194" s="47" t="s">
        <v>445</v>
      </c>
      <c r="CV194" s="47" t="s">
        <v>1316</v>
      </c>
      <c r="CW194" s="47" t="s">
        <v>1248</v>
      </c>
      <c r="CX194" s="47" t="s">
        <v>365</v>
      </c>
      <c r="CY194" s="47" t="s">
        <v>365</v>
      </c>
      <c r="CZ194" s="47" t="s">
        <v>1314</v>
      </c>
      <c r="DA194" s="47" t="s">
        <v>451</v>
      </c>
      <c r="DB194" s="47" t="s">
        <v>1317</v>
      </c>
      <c r="DC194" s="47" t="s">
        <v>1318</v>
      </c>
      <c r="DD194" s="47" t="s">
        <v>387</v>
      </c>
      <c r="DG194" s="47" t="s">
        <v>401</v>
      </c>
      <c r="DH194" s="47" t="s">
        <v>1719</v>
      </c>
      <c r="DJ194" s="47" t="s">
        <v>1319</v>
      </c>
      <c r="DK194" s="47" t="s">
        <v>751</v>
      </c>
      <c r="DL194" s="47" t="s">
        <v>1326</v>
      </c>
      <c r="DM194" s="47" t="s">
        <v>1611</v>
      </c>
    </row>
    <row r="195" spans="1:117">
      <c r="A195" s="416" t="s">
        <v>1862</v>
      </c>
      <c r="B195" s="47" t="s">
        <v>415</v>
      </c>
      <c r="C195" s="47" t="s">
        <v>416</v>
      </c>
      <c r="D195" s="416">
        <v>3280</v>
      </c>
      <c r="E195" s="47" t="s">
        <v>461</v>
      </c>
      <c r="F195" s="47" t="s">
        <v>1308</v>
      </c>
      <c r="G195" s="47" t="s">
        <v>1309</v>
      </c>
      <c r="H195" s="47" t="s">
        <v>1078</v>
      </c>
      <c r="I195" s="47" t="s">
        <v>390</v>
      </c>
      <c r="J195" s="47" t="s">
        <v>1311</v>
      </c>
      <c r="K195" s="47" t="s">
        <v>1241</v>
      </c>
      <c r="L195" s="47" t="s">
        <v>370</v>
      </c>
      <c r="M195" s="47" t="s">
        <v>371</v>
      </c>
      <c r="N195" s="47" t="s">
        <v>997</v>
      </c>
      <c r="O195" s="47" t="s">
        <v>997</v>
      </c>
      <c r="P195" s="47" t="s">
        <v>430</v>
      </c>
      <c r="Q195" s="47" t="s">
        <v>1312</v>
      </c>
      <c r="R195" s="47" t="s">
        <v>1312</v>
      </c>
      <c r="S195" s="47" t="s">
        <v>1312</v>
      </c>
      <c r="T195" s="47" t="s">
        <v>413</v>
      </c>
      <c r="U195" s="47" t="s">
        <v>708</v>
      </c>
      <c r="V195" s="47" t="s">
        <v>365</v>
      </c>
      <c r="W195" s="47" t="s">
        <v>365</v>
      </c>
      <c r="X195" s="47" t="s">
        <v>365</v>
      </c>
      <c r="Y195" s="47" t="s">
        <v>689</v>
      </c>
      <c r="Z195" s="47" t="s">
        <v>365</v>
      </c>
      <c r="AA195" s="47" t="s">
        <v>365</v>
      </c>
      <c r="AB195" s="47" t="s">
        <v>365</v>
      </c>
      <c r="AC195" s="47" t="s">
        <v>365</v>
      </c>
      <c r="AD195" s="47" t="s">
        <v>365</v>
      </c>
      <c r="AE195" s="47" t="s">
        <v>373</v>
      </c>
      <c r="AF195" s="47" t="s">
        <v>373</v>
      </c>
      <c r="AG195" s="47" t="s">
        <v>724</v>
      </c>
      <c r="AH195" s="47"/>
      <c r="AI195" s="47"/>
      <c r="AJ195" s="47" t="s">
        <v>680</v>
      </c>
      <c r="AK195" s="47" t="s">
        <v>680</v>
      </c>
      <c r="AL195" s="47" t="s">
        <v>428</v>
      </c>
      <c r="AM195" s="47" t="s">
        <v>542</v>
      </c>
      <c r="AN195" s="47" t="s">
        <v>413</v>
      </c>
      <c r="AO195" s="47" t="s">
        <v>1313</v>
      </c>
      <c r="AZ195" s="47" t="s">
        <v>1314</v>
      </c>
      <c r="BF195" s="416">
        <v>75</v>
      </c>
      <c r="BG195" s="47" t="s">
        <v>484</v>
      </c>
      <c r="CU195" s="47" t="s">
        <v>445</v>
      </c>
      <c r="CV195" s="47" t="s">
        <v>1316</v>
      </c>
      <c r="CW195" s="47" t="s">
        <v>1248</v>
      </c>
      <c r="CX195" s="47" t="s">
        <v>365</v>
      </c>
      <c r="CY195" s="47" t="s">
        <v>365</v>
      </c>
      <c r="CZ195" s="47" t="s">
        <v>1314</v>
      </c>
      <c r="DA195" s="47" t="s">
        <v>451</v>
      </c>
      <c r="DB195" s="47" t="s">
        <v>1317</v>
      </c>
      <c r="DC195" s="47" t="s">
        <v>1318</v>
      </c>
      <c r="DD195" s="47" t="s">
        <v>413</v>
      </c>
      <c r="DG195" s="47" t="s">
        <v>401</v>
      </c>
      <c r="DH195" s="47" t="s">
        <v>1719</v>
      </c>
      <c r="DJ195" s="47" t="s">
        <v>1319</v>
      </c>
      <c r="DK195" s="47" t="s">
        <v>751</v>
      </c>
      <c r="DL195" s="47" t="s">
        <v>1326</v>
      </c>
      <c r="DM195" s="47" t="s">
        <v>1770</v>
      </c>
    </row>
    <row r="196" spans="1:117">
      <c r="A196" s="416" t="s">
        <v>1863</v>
      </c>
      <c r="B196" s="47" t="s">
        <v>415</v>
      </c>
      <c r="C196" s="47" t="s">
        <v>416</v>
      </c>
      <c r="D196" s="416">
        <v>2173</v>
      </c>
      <c r="E196" s="47" t="s">
        <v>461</v>
      </c>
      <c r="F196" s="47" t="s">
        <v>1308</v>
      </c>
      <c r="G196" s="47" t="s">
        <v>1309</v>
      </c>
      <c r="H196" s="47" t="s">
        <v>1078</v>
      </c>
      <c r="I196" s="47" t="s">
        <v>390</v>
      </c>
      <c r="J196" s="47" t="s">
        <v>1311</v>
      </c>
      <c r="K196" s="47" t="s">
        <v>1241</v>
      </c>
      <c r="L196" s="47" t="s">
        <v>370</v>
      </c>
      <c r="M196" s="47" t="s">
        <v>371</v>
      </c>
      <c r="N196" s="47" t="s">
        <v>997</v>
      </c>
      <c r="O196" s="47" t="s">
        <v>997</v>
      </c>
      <c r="P196" s="47" t="s">
        <v>430</v>
      </c>
      <c r="Q196" s="47" t="s">
        <v>1141</v>
      </c>
      <c r="R196" s="47" t="s">
        <v>1141</v>
      </c>
      <c r="S196" s="47" t="s">
        <v>1141</v>
      </c>
      <c r="T196" s="47" t="s">
        <v>413</v>
      </c>
      <c r="U196" s="47" t="s">
        <v>708</v>
      </c>
      <c r="V196" s="47" t="s">
        <v>365</v>
      </c>
      <c r="W196" s="47" t="s">
        <v>365</v>
      </c>
      <c r="X196" s="47" t="s">
        <v>365</v>
      </c>
      <c r="Y196" s="47" t="s">
        <v>689</v>
      </c>
      <c r="Z196" s="47" t="s">
        <v>365</v>
      </c>
      <c r="AA196" s="47" t="s">
        <v>365</v>
      </c>
      <c r="AB196" s="47" t="s">
        <v>365</v>
      </c>
      <c r="AC196" s="47" t="s">
        <v>365</v>
      </c>
      <c r="AD196" s="47" t="s">
        <v>365</v>
      </c>
      <c r="AE196" s="47" t="s">
        <v>373</v>
      </c>
      <c r="AF196" s="47" t="s">
        <v>373</v>
      </c>
      <c r="AG196" s="47" t="s">
        <v>724</v>
      </c>
      <c r="AH196" s="47"/>
      <c r="AI196" s="47"/>
      <c r="AJ196" s="47" t="s">
        <v>680</v>
      </c>
      <c r="AK196" s="47" t="s">
        <v>680</v>
      </c>
      <c r="AL196" s="47" t="s">
        <v>1791</v>
      </c>
      <c r="AM196" s="47" t="s">
        <v>542</v>
      </c>
      <c r="AN196" s="47" t="s">
        <v>413</v>
      </c>
      <c r="AO196" s="47" t="s">
        <v>1313</v>
      </c>
      <c r="AZ196" s="47" t="s">
        <v>1314</v>
      </c>
      <c r="BF196" s="416">
        <v>75</v>
      </c>
      <c r="BG196" s="47" t="s">
        <v>484</v>
      </c>
      <c r="CU196" s="47" t="s">
        <v>1068</v>
      </c>
      <c r="CV196" s="47" t="s">
        <v>1324</v>
      </c>
      <c r="CW196" s="47" t="s">
        <v>1248</v>
      </c>
      <c r="CX196" s="47" t="s">
        <v>365</v>
      </c>
      <c r="CY196" s="47" t="s">
        <v>365</v>
      </c>
      <c r="CZ196" s="47" t="s">
        <v>1314</v>
      </c>
      <c r="DA196" s="47" t="s">
        <v>451</v>
      </c>
      <c r="DB196" s="47" t="s">
        <v>1317</v>
      </c>
      <c r="DC196" s="47" t="s">
        <v>1318</v>
      </c>
      <c r="DD196" s="47" t="s">
        <v>413</v>
      </c>
      <c r="DG196" s="47" t="s">
        <v>401</v>
      </c>
      <c r="DH196" s="47" t="s">
        <v>1719</v>
      </c>
      <c r="DJ196" s="47" t="s">
        <v>1319</v>
      </c>
      <c r="DK196" s="47" t="s">
        <v>751</v>
      </c>
      <c r="DL196" s="47" t="s">
        <v>1326</v>
      </c>
      <c r="DM196" s="47" t="s">
        <v>1770</v>
      </c>
    </row>
    <row r="197" spans="1:117">
      <c r="A197" s="416" t="s">
        <v>1864</v>
      </c>
      <c r="B197" s="47" t="s">
        <v>415</v>
      </c>
      <c r="C197" s="47" t="s">
        <v>416</v>
      </c>
      <c r="D197" s="416">
        <v>2305</v>
      </c>
      <c r="E197" s="47" t="s">
        <v>461</v>
      </c>
      <c r="F197" s="47" t="s">
        <v>606</v>
      </c>
      <c r="G197" s="47" t="s">
        <v>1309</v>
      </c>
      <c r="H197" s="47" t="s">
        <v>1078</v>
      </c>
      <c r="I197" s="47" t="s">
        <v>390</v>
      </c>
      <c r="J197" s="47" t="s">
        <v>1311</v>
      </c>
      <c r="K197" s="47" t="s">
        <v>1241</v>
      </c>
      <c r="L197" s="47" t="s">
        <v>370</v>
      </c>
      <c r="M197" s="47" t="s">
        <v>371</v>
      </c>
      <c r="N197" s="47" t="s">
        <v>997</v>
      </c>
      <c r="O197" s="47" t="s">
        <v>997</v>
      </c>
      <c r="P197" s="47" t="s">
        <v>430</v>
      </c>
      <c r="Q197" s="47" t="s">
        <v>1141</v>
      </c>
      <c r="R197" s="47" t="s">
        <v>1141</v>
      </c>
      <c r="S197" s="47" t="s">
        <v>1141</v>
      </c>
      <c r="T197" s="47" t="s">
        <v>413</v>
      </c>
      <c r="U197" s="47" t="s">
        <v>708</v>
      </c>
      <c r="V197" s="47" t="s">
        <v>365</v>
      </c>
      <c r="W197" s="47" t="s">
        <v>365</v>
      </c>
      <c r="X197" s="47" t="s">
        <v>365</v>
      </c>
      <c r="Y197" s="47" t="s">
        <v>689</v>
      </c>
      <c r="Z197" s="47" t="s">
        <v>365</v>
      </c>
      <c r="AA197" s="47" t="s">
        <v>365</v>
      </c>
      <c r="AB197" s="47" t="s">
        <v>365</v>
      </c>
      <c r="AC197" s="47" t="s">
        <v>365</v>
      </c>
      <c r="AD197" s="47" t="s">
        <v>365</v>
      </c>
      <c r="AE197" s="47" t="s">
        <v>373</v>
      </c>
      <c r="AF197" s="47" t="s">
        <v>373</v>
      </c>
      <c r="AG197" s="47" t="s">
        <v>724</v>
      </c>
      <c r="AH197" s="47"/>
      <c r="AI197" s="47"/>
      <c r="AJ197" s="47" t="s">
        <v>680</v>
      </c>
      <c r="AK197" s="47" t="s">
        <v>680</v>
      </c>
      <c r="AL197" s="47" t="s">
        <v>1791</v>
      </c>
      <c r="AM197" s="47" t="s">
        <v>542</v>
      </c>
      <c r="AN197" s="47" t="s">
        <v>413</v>
      </c>
      <c r="AO197" s="47" t="s">
        <v>1313</v>
      </c>
      <c r="AZ197" s="47" t="s">
        <v>1314</v>
      </c>
      <c r="BF197" s="416">
        <v>75</v>
      </c>
      <c r="BG197" s="47" t="s">
        <v>1321</v>
      </c>
      <c r="CU197" s="47" t="s">
        <v>1068</v>
      </c>
      <c r="CV197" s="47" t="s">
        <v>1324</v>
      </c>
      <c r="CW197" s="47" t="s">
        <v>1248</v>
      </c>
      <c r="CX197" s="47" t="s">
        <v>365</v>
      </c>
      <c r="CY197" s="47" t="s">
        <v>365</v>
      </c>
      <c r="CZ197" s="47" t="s">
        <v>1314</v>
      </c>
      <c r="DA197" s="47" t="s">
        <v>451</v>
      </c>
      <c r="DB197" s="47" t="s">
        <v>1317</v>
      </c>
      <c r="DC197" s="47" t="s">
        <v>1318</v>
      </c>
      <c r="DD197" s="47" t="s">
        <v>387</v>
      </c>
      <c r="DG197" s="47" t="s">
        <v>401</v>
      </c>
      <c r="DH197" s="47" t="s">
        <v>1719</v>
      </c>
      <c r="DJ197" s="47" t="s">
        <v>1319</v>
      </c>
      <c r="DK197" s="47" t="s">
        <v>751</v>
      </c>
      <c r="DL197" s="47" t="s">
        <v>1326</v>
      </c>
      <c r="DM197" s="47" t="s">
        <v>1611</v>
      </c>
    </row>
    <row r="198" spans="1:117">
      <c r="A198" s="416" t="s">
        <v>1865</v>
      </c>
      <c r="B198" s="47" t="s">
        <v>415</v>
      </c>
      <c r="C198" s="47" t="s">
        <v>416</v>
      </c>
      <c r="D198" s="416">
        <v>2415</v>
      </c>
      <c r="E198" s="47" t="s">
        <v>461</v>
      </c>
      <c r="F198" s="47" t="s">
        <v>365</v>
      </c>
      <c r="G198" s="47" t="s">
        <v>1309</v>
      </c>
      <c r="H198" s="47" t="s">
        <v>1078</v>
      </c>
      <c r="I198" s="47" t="s">
        <v>390</v>
      </c>
      <c r="J198" s="47" t="s">
        <v>1311</v>
      </c>
      <c r="K198" s="47" t="s">
        <v>1241</v>
      </c>
      <c r="L198" s="47" t="s">
        <v>370</v>
      </c>
      <c r="M198" s="47" t="s">
        <v>371</v>
      </c>
      <c r="N198" s="47" t="s">
        <v>997</v>
      </c>
      <c r="O198" s="47" t="s">
        <v>997</v>
      </c>
      <c r="P198" s="47" t="s">
        <v>430</v>
      </c>
      <c r="Q198" s="47" t="s">
        <v>379</v>
      </c>
      <c r="R198" s="47" t="s">
        <v>379</v>
      </c>
      <c r="S198" s="47" t="s">
        <v>379</v>
      </c>
      <c r="T198" s="47" t="s">
        <v>413</v>
      </c>
      <c r="U198" s="47" t="s">
        <v>708</v>
      </c>
      <c r="V198" s="47" t="s">
        <v>365</v>
      </c>
      <c r="W198" s="47" t="s">
        <v>365</v>
      </c>
      <c r="X198" s="47" t="s">
        <v>365</v>
      </c>
      <c r="Y198" s="47" t="s">
        <v>689</v>
      </c>
      <c r="Z198" s="47" t="s">
        <v>365</v>
      </c>
      <c r="AA198" s="47" t="s">
        <v>365</v>
      </c>
      <c r="AB198" s="47" t="s">
        <v>365</v>
      </c>
      <c r="AC198" s="47" t="s">
        <v>365</v>
      </c>
      <c r="AD198" s="47" t="s">
        <v>365</v>
      </c>
      <c r="AE198" s="47" t="s">
        <v>373</v>
      </c>
      <c r="AF198" s="47" t="s">
        <v>373</v>
      </c>
      <c r="AG198" s="47" t="s">
        <v>724</v>
      </c>
      <c r="AH198" s="47"/>
      <c r="AI198" s="47"/>
      <c r="AJ198" s="47" t="s">
        <v>680</v>
      </c>
      <c r="AK198" s="47" t="s">
        <v>680</v>
      </c>
      <c r="AL198" s="47" t="s">
        <v>1791</v>
      </c>
      <c r="AM198" s="47" t="s">
        <v>542</v>
      </c>
      <c r="AN198" s="47" t="s">
        <v>413</v>
      </c>
      <c r="AO198" s="47" t="s">
        <v>1313</v>
      </c>
      <c r="AZ198" s="47" t="s">
        <v>1314</v>
      </c>
      <c r="BF198" s="416">
        <v>75</v>
      </c>
      <c r="BG198" s="47" t="s">
        <v>1323</v>
      </c>
      <c r="CU198" s="47" t="s">
        <v>1068</v>
      </c>
      <c r="CV198" s="47" t="s">
        <v>1324</v>
      </c>
      <c r="CW198" s="47" t="s">
        <v>1248</v>
      </c>
      <c r="CX198" s="47" t="s">
        <v>365</v>
      </c>
      <c r="CY198" s="47" t="s">
        <v>365</v>
      </c>
      <c r="CZ198" s="47" t="s">
        <v>1314</v>
      </c>
      <c r="DA198" s="47" t="s">
        <v>451</v>
      </c>
      <c r="DB198" s="47" t="s">
        <v>1317</v>
      </c>
      <c r="DC198" s="47" t="s">
        <v>1318</v>
      </c>
      <c r="DD198" s="47" t="s">
        <v>365</v>
      </c>
      <c r="DG198" s="47" t="s">
        <v>401</v>
      </c>
      <c r="DH198" s="47" t="s">
        <v>1719</v>
      </c>
      <c r="DJ198" s="47" t="s">
        <v>1319</v>
      </c>
      <c r="DK198" s="47" t="s">
        <v>751</v>
      </c>
      <c r="DL198" s="47" t="s">
        <v>1326</v>
      </c>
      <c r="DM198" s="47" t="s">
        <v>1771</v>
      </c>
    </row>
    <row r="199" spans="1:117">
      <c r="A199" s="416" t="s">
        <v>1866</v>
      </c>
      <c r="B199" s="47" t="s">
        <v>415</v>
      </c>
      <c r="C199" s="47" t="s">
        <v>416</v>
      </c>
      <c r="D199" s="416">
        <v>5408</v>
      </c>
      <c r="E199" s="47" t="s">
        <v>460</v>
      </c>
      <c r="F199" s="47" t="s">
        <v>1327</v>
      </c>
      <c r="G199" s="47" t="s">
        <v>419</v>
      </c>
      <c r="H199" s="47" t="s">
        <v>1328</v>
      </c>
      <c r="I199" s="47" t="s">
        <v>421</v>
      </c>
      <c r="J199" s="47" t="s">
        <v>1329</v>
      </c>
      <c r="K199" s="47" t="s">
        <v>1330</v>
      </c>
      <c r="L199" s="47" t="s">
        <v>370</v>
      </c>
      <c r="M199" s="47" t="s">
        <v>371</v>
      </c>
      <c r="N199" s="47" t="s">
        <v>997</v>
      </c>
      <c r="O199" s="47" t="s">
        <v>997</v>
      </c>
      <c r="P199" s="47" t="s">
        <v>430</v>
      </c>
      <c r="Q199" s="47" t="s">
        <v>379</v>
      </c>
      <c r="R199" s="47" t="s">
        <v>379</v>
      </c>
      <c r="S199" s="47" t="s">
        <v>379</v>
      </c>
      <c r="T199" s="47" t="s">
        <v>413</v>
      </c>
      <c r="U199" s="47" t="s">
        <v>708</v>
      </c>
      <c r="V199" s="47" t="s">
        <v>365</v>
      </c>
      <c r="W199" s="47" t="s">
        <v>365</v>
      </c>
      <c r="X199" s="47" t="s">
        <v>365</v>
      </c>
      <c r="Y199" s="47" t="s">
        <v>426</v>
      </c>
      <c r="Z199" s="47" t="s">
        <v>365</v>
      </c>
      <c r="AA199" s="47" t="s">
        <v>365</v>
      </c>
      <c r="AB199" s="47" t="s">
        <v>365</v>
      </c>
      <c r="AC199" s="47" t="s">
        <v>365</v>
      </c>
      <c r="AD199" s="47" t="s">
        <v>365</v>
      </c>
      <c r="AE199" s="47" t="s">
        <v>426</v>
      </c>
      <c r="AF199" s="47" t="s">
        <v>426</v>
      </c>
      <c r="AG199" s="47" t="s">
        <v>1274</v>
      </c>
      <c r="AH199" s="47" t="s">
        <v>427</v>
      </c>
      <c r="AI199" s="47" t="s">
        <v>427</v>
      </c>
      <c r="AJ199" s="47"/>
      <c r="AK199" s="47"/>
      <c r="AL199" s="47" t="s">
        <v>428</v>
      </c>
      <c r="AM199" s="47" t="s">
        <v>542</v>
      </c>
      <c r="AN199" s="47" t="s">
        <v>387</v>
      </c>
      <c r="AO199" s="47" t="s">
        <v>1331</v>
      </c>
      <c r="AZ199" s="47" t="s">
        <v>1332</v>
      </c>
      <c r="BF199" s="47" t="s">
        <v>1148</v>
      </c>
      <c r="BG199" s="47" t="s">
        <v>1333</v>
      </c>
      <c r="CU199" s="47" t="s">
        <v>445</v>
      </c>
      <c r="CV199" s="47" t="s">
        <v>1334</v>
      </c>
      <c r="CW199" s="47" t="s">
        <v>1335</v>
      </c>
      <c r="CX199" s="47" t="s">
        <v>365</v>
      </c>
      <c r="CY199" s="47" t="s">
        <v>365</v>
      </c>
      <c r="CZ199" s="47" t="s">
        <v>1332</v>
      </c>
      <c r="DA199" s="47" t="s">
        <v>430</v>
      </c>
      <c r="DB199" s="47" t="s">
        <v>1336</v>
      </c>
      <c r="DC199" s="47" t="s">
        <v>1337</v>
      </c>
      <c r="DD199" s="47" t="s">
        <v>413</v>
      </c>
      <c r="DG199" s="47" t="s">
        <v>401</v>
      </c>
      <c r="DH199" s="47" t="s">
        <v>1719</v>
      </c>
      <c r="DJ199" s="47" t="s">
        <v>1338</v>
      </c>
      <c r="DK199" s="47" t="s">
        <v>450</v>
      </c>
      <c r="DL199" s="47" t="s">
        <v>1339</v>
      </c>
      <c r="DM199" s="47" t="s">
        <v>1772</v>
      </c>
    </row>
    <row r="200" spans="1:117">
      <c r="A200" s="416" t="s">
        <v>1867</v>
      </c>
      <c r="B200" s="47" t="s">
        <v>415</v>
      </c>
      <c r="C200" s="47" t="s">
        <v>416</v>
      </c>
      <c r="D200" s="416">
        <v>5518</v>
      </c>
      <c r="E200" s="47" t="s">
        <v>460</v>
      </c>
      <c r="F200" s="47" t="s">
        <v>1340</v>
      </c>
      <c r="G200" s="47" t="s">
        <v>419</v>
      </c>
      <c r="H200" s="47" t="s">
        <v>1328</v>
      </c>
      <c r="I200" s="47" t="s">
        <v>421</v>
      </c>
      <c r="J200" s="47" t="s">
        <v>1329</v>
      </c>
      <c r="K200" s="47" t="s">
        <v>1330</v>
      </c>
      <c r="L200" s="47" t="s">
        <v>370</v>
      </c>
      <c r="M200" s="47" t="s">
        <v>371</v>
      </c>
      <c r="N200" s="47" t="s">
        <v>997</v>
      </c>
      <c r="O200" s="47" t="s">
        <v>997</v>
      </c>
      <c r="P200" s="47" t="s">
        <v>430</v>
      </c>
      <c r="Q200" s="47" t="s">
        <v>379</v>
      </c>
      <c r="R200" s="47" t="s">
        <v>379</v>
      </c>
      <c r="S200" s="47" t="s">
        <v>379</v>
      </c>
      <c r="T200" s="47" t="s">
        <v>413</v>
      </c>
      <c r="U200" s="47" t="s">
        <v>708</v>
      </c>
      <c r="V200" s="47" t="s">
        <v>365</v>
      </c>
      <c r="W200" s="47" t="s">
        <v>365</v>
      </c>
      <c r="X200" s="47" t="s">
        <v>365</v>
      </c>
      <c r="Y200" s="47" t="s">
        <v>426</v>
      </c>
      <c r="Z200" s="47" t="s">
        <v>365</v>
      </c>
      <c r="AA200" s="47" t="s">
        <v>365</v>
      </c>
      <c r="AB200" s="47" t="s">
        <v>365</v>
      </c>
      <c r="AC200" s="47" t="s">
        <v>365</v>
      </c>
      <c r="AD200" s="47" t="s">
        <v>365</v>
      </c>
      <c r="AE200" s="47" t="s">
        <v>426</v>
      </c>
      <c r="AF200" s="47" t="s">
        <v>426</v>
      </c>
      <c r="AG200" s="47" t="s">
        <v>1274</v>
      </c>
      <c r="AH200" s="47" t="s">
        <v>427</v>
      </c>
      <c r="AI200" s="47" t="s">
        <v>427</v>
      </c>
      <c r="AJ200" s="47"/>
      <c r="AK200" s="47"/>
      <c r="AL200" s="47" t="s">
        <v>428</v>
      </c>
      <c r="AM200" s="47" t="s">
        <v>542</v>
      </c>
      <c r="AN200" s="47" t="s">
        <v>387</v>
      </c>
      <c r="AO200" s="47" t="s">
        <v>1331</v>
      </c>
      <c r="AZ200" s="47" t="s">
        <v>1332</v>
      </c>
      <c r="BF200" s="47" t="s">
        <v>1148</v>
      </c>
      <c r="BG200" s="47" t="s">
        <v>602</v>
      </c>
      <c r="CU200" s="47" t="s">
        <v>445</v>
      </c>
      <c r="CV200" s="47" t="s">
        <v>1334</v>
      </c>
      <c r="CW200" s="47" t="s">
        <v>1335</v>
      </c>
      <c r="CX200" s="47" t="s">
        <v>365</v>
      </c>
      <c r="CY200" s="47" t="s">
        <v>365</v>
      </c>
      <c r="CZ200" s="47" t="s">
        <v>1332</v>
      </c>
      <c r="DA200" s="47" t="s">
        <v>430</v>
      </c>
      <c r="DB200" s="47" t="s">
        <v>1336</v>
      </c>
      <c r="DC200" s="47" t="s">
        <v>1337</v>
      </c>
      <c r="DD200" s="47" t="s">
        <v>387</v>
      </c>
      <c r="DG200" s="47" t="s">
        <v>401</v>
      </c>
      <c r="DH200" s="47" t="s">
        <v>1719</v>
      </c>
      <c r="DJ200" s="47" t="s">
        <v>1338</v>
      </c>
      <c r="DK200" s="47" t="s">
        <v>450</v>
      </c>
      <c r="DL200" s="47" t="s">
        <v>1339</v>
      </c>
      <c r="DM200" s="47" t="s">
        <v>1773</v>
      </c>
    </row>
    <row r="201" spans="1:117">
      <c r="A201" s="416" t="s">
        <v>1868</v>
      </c>
      <c r="B201" s="47" t="s">
        <v>415</v>
      </c>
      <c r="C201" s="47" t="s">
        <v>416</v>
      </c>
      <c r="D201" s="416">
        <v>5578</v>
      </c>
      <c r="E201" s="47" t="s">
        <v>460</v>
      </c>
      <c r="F201" s="47" t="s">
        <v>365</v>
      </c>
      <c r="G201" s="47" t="s">
        <v>419</v>
      </c>
      <c r="H201" s="47" t="s">
        <v>1328</v>
      </c>
      <c r="I201" s="47" t="s">
        <v>421</v>
      </c>
      <c r="J201" s="47" t="s">
        <v>1329</v>
      </c>
      <c r="K201" s="47" t="s">
        <v>1330</v>
      </c>
      <c r="L201" s="47" t="s">
        <v>370</v>
      </c>
      <c r="M201" s="47" t="s">
        <v>371</v>
      </c>
      <c r="N201" s="47" t="s">
        <v>997</v>
      </c>
      <c r="O201" s="47" t="s">
        <v>997</v>
      </c>
      <c r="P201" s="47" t="s">
        <v>430</v>
      </c>
      <c r="Q201" s="47" t="s">
        <v>1341</v>
      </c>
      <c r="R201" s="47" t="s">
        <v>1341</v>
      </c>
      <c r="S201" s="47" t="s">
        <v>1341</v>
      </c>
      <c r="T201" s="47" t="s">
        <v>413</v>
      </c>
      <c r="U201" s="47" t="s">
        <v>708</v>
      </c>
      <c r="V201" s="47" t="s">
        <v>365</v>
      </c>
      <c r="W201" s="47" t="s">
        <v>365</v>
      </c>
      <c r="X201" s="47" t="s">
        <v>365</v>
      </c>
      <c r="Y201" s="47" t="s">
        <v>426</v>
      </c>
      <c r="Z201" s="47" t="s">
        <v>365</v>
      </c>
      <c r="AA201" s="47" t="s">
        <v>365</v>
      </c>
      <c r="AB201" s="47" t="s">
        <v>365</v>
      </c>
      <c r="AC201" s="47" t="s">
        <v>365</v>
      </c>
      <c r="AD201" s="47" t="s">
        <v>365</v>
      </c>
      <c r="AE201" s="47" t="s">
        <v>426</v>
      </c>
      <c r="AF201" s="47" t="s">
        <v>426</v>
      </c>
      <c r="AG201" s="47" t="s">
        <v>1274</v>
      </c>
      <c r="AH201" s="47" t="s">
        <v>427</v>
      </c>
      <c r="AI201" s="47" t="s">
        <v>427</v>
      </c>
      <c r="AJ201" s="47"/>
      <c r="AK201" s="47"/>
      <c r="AL201" s="47" t="s">
        <v>428</v>
      </c>
      <c r="AM201" s="47" t="s">
        <v>542</v>
      </c>
      <c r="AN201" s="47" t="s">
        <v>387</v>
      </c>
      <c r="AO201" s="47" t="s">
        <v>1331</v>
      </c>
      <c r="AZ201" s="47" t="s">
        <v>1332</v>
      </c>
      <c r="BF201" s="47" t="s">
        <v>1148</v>
      </c>
      <c r="BG201" s="47" t="s">
        <v>1342</v>
      </c>
      <c r="CU201" s="47" t="s">
        <v>445</v>
      </c>
      <c r="CV201" s="47" t="s">
        <v>1334</v>
      </c>
      <c r="CW201" s="47" t="s">
        <v>1335</v>
      </c>
      <c r="CX201" s="47" t="s">
        <v>365</v>
      </c>
      <c r="CY201" s="47" t="s">
        <v>365</v>
      </c>
      <c r="CZ201" s="47" t="s">
        <v>1332</v>
      </c>
      <c r="DA201" s="47" t="s">
        <v>430</v>
      </c>
      <c r="DB201" s="47" t="s">
        <v>1336</v>
      </c>
      <c r="DC201" s="47" t="s">
        <v>1337</v>
      </c>
      <c r="DD201" s="47" t="s">
        <v>365</v>
      </c>
      <c r="DG201" s="47" t="s">
        <v>401</v>
      </c>
      <c r="DH201" s="47" t="s">
        <v>1719</v>
      </c>
      <c r="DJ201" s="47" t="s">
        <v>1338</v>
      </c>
      <c r="DK201" s="47" t="s">
        <v>450</v>
      </c>
      <c r="DL201" s="47" t="s">
        <v>1339</v>
      </c>
      <c r="DM201" s="47" t="s">
        <v>1774</v>
      </c>
    </row>
    <row r="202" spans="1:117">
      <c r="A202" s="416" t="s">
        <v>1869</v>
      </c>
      <c r="B202" s="47" t="s">
        <v>415</v>
      </c>
      <c r="C202" s="47" t="s">
        <v>416</v>
      </c>
      <c r="D202" s="416">
        <v>5408</v>
      </c>
      <c r="E202" s="47" t="s">
        <v>460</v>
      </c>
      <c r="F202" s="47" t="s">
        <v>1327</v>
      </c>
      <c r="G202" s="47" t="s">
        <v>419</v>
      </c>
      <c r="H202" s="47" t="s">
        <v>1328</v>
      </c>
      <c r="I202" s="47" t="s">
        <v>421</v>
      </c>
      <c r="J202" s="47" t="s">
        <v>1329</v>
      </c>
      <c r="K202" s="47" t="s">
        <v>1330</v>
      </c>
      <c r="L202" s="47" t="s">
        <v>370</v>
      </c>
      <c r="M202" s="47" t="s">
        <v>371</v>
      </c>
      <c r="N202" s="47" t="s">
        <v>997</v>
      </c>
      <c r="O202" s="47" t="s">
        <v>997</v>
      </c>
      <c r="P202" s="47" t="s">
        <v>430</v>
      </c>
      <c r="Q202" s="47" t="s">
        <v>1325</v>
      </c>
      <c r="R202" s="47" t="s">
        <v>1325</v>
      </c>
      <c r="S202" s="47" t="s">
        <v>1325</v>
      </c>
      <c r="T202" s="47" t="s">
        <v>413</v>
      </c>
      <c r="U202" s="47" t="s">
        <v>708</v>
      </c>
      <c r="V202" s="47" t="s">
        <v>365</v>
      </c>
      <c r="W202" s="47" t="s">
        <v>365</v>
      </c>
      <c r="X202" s="47" t="s">
        <v>365</v>
      </c>
      <c r="Y202" s="47" t="s">
        <v>426</v>
      </c>
      <c r="Z202" s="47" t="s">
        <v>365</v>
      </c>
      <c r="AA202" s="47" t="s">
        <v>365</v>
      </c>
      <c r="AB202" s="47" t="s">
        <v>365</v>
      </c>
      <c r="AC202" s="47" t="s">
        <v>365</v>
      </c>
      <c r="AD202" s="47" t="s">
        <v>365</v>
      </c>
      <c r="AE202" s="47" t="s">
        <v>426</v>
      </c>
      <c r="AF202" s="47" t="s">
        <v>426</v>
      </c>
      <c r="AG202" s="47" t="s">
        <v>1274</v>
      </c>
      <c r="AH202" s="47" t="s">
        <v>427</v>
      </c>
      <c r="AI202" s="47" t="s">
        <v>427</v>
      </c>
      <c r="AJ202" s="47"/>
      <c r="AK202" s="47"/>
      <c r="AL202" s="47" t="s">
        <v>391</v>
      </c>
      <c r="AM202" s="47" t="s">
        <v>542</v>
      </c>
      <c r="AN202" s="47" t="s">
        <v>387</v>
      </c>
      <c r="AO202" s="47" t="s">
        <v>1331</v>
      </c>
      <c r="AZ202" s="47" t="s">
        <v>1332</v>
      </c>
      <c r="BF202" s="47" t="s">
        <v>1148</v>
      </c>
      <c r="BG202" s="47" t="s">
        <v>1333</v>
      </c>
      <c r="CU202" s="47" t="s">
        <v>378</v>
      </c>
      <c r="CV202" s="47" t="s">
        <v>1343</v>
      </c>
      <c r="CW202" s="47" t="s">
        <v>1335</v>
      </c>
      <c r="CX202" s="47" t="s">
        <v>365</v>
      </c>
      <c r="CY202" s="47" t="s">
        <v>365</v>
      </c>
      <c r="CZ202" s="47" t="s">
        <v>1332</v>
      </c>
      <c r="DA202" s="47" t="s">
        <v>430</v>
      </c>
      <c r="DB202" s="47" t="s">
        <v>1336</v>
      </c>
      <c r="DC202" s="47" t="s">
        <v>1337</v>
      </c>
      <c r="DD202" s="47" t="s">
        <v>413</v>
      </c>
      <c r="DG202" s="47" t="s">
        <v>401</v>
      </c>
      <c r="DH202" s="47" t="s">
        <v>1719</v>
      </c>
      <c r="DJ202" s="47" t="s">
        <v>1338</v>
      </c>
      <c r="DK202" s="47" t="s">
        <v>450</v>
      </c>
      <c r="DL202" s="47" t="s">
        <v>1339</v>
      </c>
      <c r="DM202" s="47" t="s">
        <v>1772</v>
      </c>
    </row>
    <row r="203" spans="1:117">
      <c r="A203" s="416" t="s">
        <v>1870</v>
      </c>
      <c r="B203" s="47" t="s">
        <v>415</v>
      </c>
      <c r="C203" s="47" t="s">
        <v>416</v>
      </c>
      <c r="D203" s="416">
        <v>5518</v>
      </c>
      <c r="E203" s="47" t="s">
        <v>460</v>
      </c>
      <c r="F203" s="47" t="s">
        <v>1340</v>
      </c>
      <c r="G203" s="47" t="s">
        <v>419</v>
      </c>
      <c r="H203" s="47" t="s">
        <v>1328</v>
      </c>
      <c r="I203" s="47" t="s">
        <v>421</v>
      </c>
      <c r="J203" s="47" t="s">
        <v>1329</v>
      </c>
      <c r="K203" s="47" t="s">
        <v>1330</v>
      </c>
      <c r="L203" s="47" t="s">
        <v>370</v>
      </c>
      <c r="M203" s="47" t="s">
        <v>371</v>
      </c>
      <c r="N203" s="47" t="s">
        <v>997</v>
      </c>
      <c r="O203" s="47" t="s">
        <v>997</v>
      </c>
      <c r="P203" s="47" t="s">
        <v>430</v>
      </c>
      <c r="Q203" s="47" t="s">
        <v>1325</v>
      </c>
      <c r="R203" s="47" t="s">
        <v>1325</v>
      </c>
      <c r="S203" s="47" t="s">
        <v>1325</v>
      </c>
      <c r="T203" s="47" t="s">
        <v>413</v>
      </c>
      <c r="U203" s="47" t="s">
        <v>708</v>
      </c>
      <c r="V203" s="47" t="s">
        <v>365</v>
      </c>
      <c r="W203" s="47" t="s">
        <v>365</v>
      </c>
      <c r="X203" s="47" t="s">
        <v>365</v>
      </c>
      <c r="Y203" s="47" t="s">
        <v>426</v>
      </c>
      <c r="Z203" s="47" t="s">
        <v>365</v>
      </c>
      <c r="AA203" s="47" t="s">
        <v>365</v>
      </c>
      <c r="AB203" s="47" t="s">
        <v>365</v>
      </c>
      <c r="AC203" s="47" t="s">
        <v>365</v>
      </c>
      <c r="AD203" s="47" t="s">
        <v>365</v>
      </c>
      <c r="AE203" s="47" t="s">
        <v>426</v>
      </c>
      <c r="AF203" s="47" t="s">
        <v>426</v>
      </c>
      <c r="AG203" s="47" t="s">
        <v>1274</v>
      </c>
      <c r="AH203" s="47" t="s">
        <v>427</v>
      </c>
      <c r="AI203" s="47" t="s">
        <v>427</v>
      </c>
      <c r="AJ203" s="47"/>
      <c r="AK203" s="47"/>
      <c r="AL203" s="47" t="s">
        <v>391</v>
      </c>
      <c r="AM203" s="47" t="s">
        <v>542</v>
      </c>
      <c r="AN203" s="47" t="s">
        <v>387</v>
      </c>
      <c r="AO203" s="47" t="s">
        <v>1331</v>
      </c>
      <c r="AZ203" s="47" t="s">
        <v>1332</v>
      </c>
      <c r="BF203" s="47" t="s">
        <v>1148</v>
      </c>
      <c r="BG203" s="47" t="s">
        <v>602</v>
      </c>
      <c r="CU203" s="47" t="s">
        <v>378</v>
      </c>
      <c r="CV203" s="47" t="s">
        <v>1343</v>
      </c>
      <c r="CW203" s="47" t="s">
        <v>1335</v>
      </c>
      <c r="CX203" s="47" t="s">
        <v>365</v>
      </c>
      <c r="CY203" s="47" t="s">
        <v>365</v>
      </c>
      <c r="CZ203" s="47" t="s">
        <v>1332</v>
      </c>
      <c r="DA203" s="47" t="s">
        <v>430</v>
      </c>
      <c r="DB203" s="47" t="s">
        <v>1336</v>
      </c>
      <c r="DC203" s="47" t="s">
        <v>1337</v>
      </c>
      <c r="DD203" s="47" t="s">
        <v>387</v>
      </c>
      <c r="DG203" s="47" t="s">
        <v>401</v>
      </c>
      <c r="DH203" s="47" t="s">
        <v>1719</v>
      </c>
      <c r="DJ203" s="47" t="s">
        <v>1338</v>
      </c>
      <c r="DK203" s="47" t="s">
        <v>450</v>
      </c>
      <c r="DL203" s="47" t="s">
        <v>1339</v>
      </c>
      <c r="DM203" s="47" t="s">
        <v>1773</v>
      </c>
    </row>
    <row r="204" spans="1:117">
      <c r="A204" s="416" t="s">
        <v>1871</v>
      </c>
      <c r="B204" s="47" t="s">
        <v>415</v>
      </c>
      <c r="C204" s="47" t="s">
        <v>416</v>
      </c>
      <c r="D204" s="416">
        <v>5578</v>
      </c>
      <c r="E204" s="47" t="s">
        <v>460</v>
      </c>
      <c r="F204" s="47" t="s">
        <v>365</v>
      </c>
      <c r="G204" s="47" t="s">
        <v>419</v>
      </c>
      <c r="H204" s="47" t="s">
        <v>1328</v>
      </c>
      <c r="I204" s="47" t="s">
        <v>421</v>
      </c>
      <c r="J204" s="47" t="s">
        <v>1329</v>
      </c>
      <c r="K204" s="47" t="s">
        <v>1330</v>
      </c>
      <c r="L204" s="47" t="s">
        <v>370</v>
      </c>
      <c r="M204" s="47" t="s">
        <v>371</v>
      </c>
      <c r="N204" s="47" t="s">
        <v>997</v>
      </c>
      <c r="O204" s="47" t="s">
        <v>997</v>
      </c>
      <c r="P204" s="47" t="s">
        <v>430</v>
      </c>
      <c r="Q204" s="47" t="s">
        <v>1251</v>
      </c>
      <c r="R204" s="47" t="s">
        <v>1251</v>
      </c>
      <c r="S204" s="47" t="s">
        <v>1251</v>
      </c>
      <c r="T204" s="47" t="s">
        <v>413</v>
      </c>
      <c r="U204" s="47" t="s">
        <v>708</v>
      </c>
      <c r="V204" s="47" t="s">
        <v>365</v>
      </c>
      <c r="W204" s="47" t="s">
        <v>365</v>
      </c>
      <c r="X204" s="47" t="s">
        <v>365</v>
      </c>
      <c r="Y204" s="47" t="s">
        <v>426</v>
      </c>
      <c r="Z204" s="47" t="s">
        <v>365</v>
      </c>
      <c r="AA204" s="47" t="s">
        <v>365</v>
      </c>
      <c r="AB204" s="47" t="s">
        <v>365</v>
      </c>
      <c r="AC204" s="47" t="s">
        <v>365</v>
      </c>
      <c r="AD204" s="47" t="s">
        <v>365</v>
      </c>
      <c r="AE204" s="47" t="s">
        <v>426</v>
      </c>
      <c r="AF204" s="47" t="s">
        <v>426</v>
      </c>
      <c r="AG204" s="47" t="s">
        <v>1274</v>
      </c>
      <c r="AH204" s="47" t="s">
        <v>427</v>
      </c>
      <c r="AI204" s="47" t="s">
        <v>427</v>
      </c>
      <c r="AJ204" s="47"/>
      <c r="AK204" s="47"/>
      <c r="AL204" s="47" t="s">
        <v>391</v>
      </c>
      <c r="AM204" s="47" t="s">
        <v>542</v>
      </c>
      <c r="AN204" s="47" t="s">
        <v>387</v>
      </c>
      <c r="AO204" s="47" t="s">
        <v>1331</v>
      </c>
      <c r="AZ204" s="47" t="s">
        <v>1332</v>
      </c>
      <c r="BF204" s="47" t="s">
        <v>1148</v>
      </c>
      <c r="BG204" s="47" t="s">
        <v>1342</v>
      </c>
      <c r="CU204" s="47" t="s">
        <v>378</v>
      </c>
      <c r="CV204" s="47" t="s">
        <v>1343</v>
      </c>
      <c r="CW204" s="47" t="s">
        <v>1335</v>
      </c>
      <c r="CX204" s="47" t="s">
        <v>365</v>
      </c>
      <c r="CY204" s="47" t="s">
        <v>365</v>
      </c>
      <c r="CZ204" s="47" t="s">
        <v>1332</v>
      </c>
      <c r="DA204" s="47" t="s">
        <v>430</v>
      </c>
      <c r="DB204" s="47" t="s">
        <v>1336</v>
      </c>
      <c r="DC204" s="47" t="s">
        <v>1337</v>
      </c>
      <c r="DD204" s="47" t="s">
        <v>365</v>
      </c>
      <c r="DG204" s="47" t="s">
        <v>401</v>
      </c>
      <c r="DH204" s="47" t="s">
        <v>1719</v>
      </c>
      <c r="DJ204" s="47" t="s">
        <v>1338</v>
      </c>
      <c r="DK204" s="47" t="s">
        <v>450</v>
      </c>
      <c r="DL204" s="47" t="s">
        <v>1339</v>
      </c>
      <c r="DM204" s="47" t="s">
        <v>1774</v>
      </c>
    </row>
    <row r="205" spans="1:117">
      <c r="A205" s="416" t="s">
        <v>1872</v>
      </c>
      <c r="B205" s="47" t="s">
        <v>415</v>
      </c>
      <c r="C205" s="47" t="s">
        <v>416</v>
      </c>
      <c r="D205" s="416">
        <v>4208</v>
      </c>
      <c r="E205" s="47" t="s">
        <v>460</v>
      </c>
      <c r="F205" s="47" t="s">
        <v>1327</v>
      </c>
      <c r="G205" s="47" t="s">
        <v>419</v>
      </c>
      <c r="H205" s="47" t="s">
        <v>1328</v>
      </c>
      <c r="I205" s="47" t="s">
        <v>421</v>
      </c>
      <c r="J205" s="47" t="s">
        <v>1329</v>
      </c>
      <c r="K205" s="47" t="s">
        <v>1330</v>
      </c>
      <c r="L205" s="47" t="s">
        <v>370</v>
      </c>
      <c r="M205" s="47" t="s">
        <v>371</v>
      </c>
      <c r="N205" s="47" t="s">
        <v>997</v>
      </c>
      <c r="O205" s="47" t="s">
        <v>997</v>
      </c>
      <c r="P205" s="47" t="s">
        <v>430</v>
      </c>
      <c r="Q205" s="47" t="s">
        <v>1173</v>
      </c>
      <c r="R205" s="47" t="s">
        <v>1173</v>
      </c>
      <c r="S205" s="47" t="s">
        <v>1173</v>
      </c>
      <c r="T205" s="47" t="s">
        <v>413</v>
      </c>
      <c r="U205" s="47" t="s">
        <v>708</v>
      </c>
      <c r="V205" s="47" t="s">
        <v>365</v>
      </c>
      <c r="W205" s="47" t="s">
        <v>365</v>
      </c>
      <c r="X205" s="47" t="s">
        <v>365</v>
      </c>
      <c r="Y205" s="47" t="s">
        <v>426</v>
      </c>
      <c r="Z205" s="47" t="s">
        <v>365</v>
      </c>
      <c r="AA205" s="47" t="s">
        <v>365</v>
      </c>
      <c r="AB205" s="47" t="s">
        <v>365</v>
      </c>
      <c r="AC205" s="47" t="s">
        <v>365</v>
      </c>
      <c r="AD205" s="47" t="s">
        <v>365</v>
      </c>
      <c r="AE205" s="47" t="s">
        <v>426</v>
      </c>
      <c r="AF205" s="47" t="s">
        <v>426</v>
      </c>
      <c r="AG205" s="47" t="s">
        <v>1274</v>
      </c>
      <c r="AH205" s="47" t="s">
        <v>427</v>
      </c>
      <c r="AI205" s="47" t="s">
        <v>427</v>
      </c>
      <c r="AJ205" s="47"/>
      <c r="AK205" s="47"/>
      <c r="AL205" s="47" t="s">
        <v>1235</v>
      </c>
      <c r="AM205" s="47" t="s">
        <v>542</v>
      </c>
      <c r="AN205" s="47" t="s">
        <v>387</v>
      </c>
      <c r="AO205" s="47" t="s">
        <v>1331</v>
      </c>
      <c r="AZ205" s="47" t="s">
        <v>1332</v>
      </c>
      <c r="BF205" s="47" t="s">
        <v>1148</v>
      </c>
      <c r="BG205" s="47" t="s">
        <v>1333</v>
      </c>
      <c r="CU205" s="47" t="s">
        <v>843</v>
      </c>
      <c r="CV205" s="47" t="s">
        <v>1344</v>
      </c>
      <c r="CW205" s="47" t="s">
        <v>1335</v>
      </c>
      <c r="CX205" s="47" t="s">
        <v>365</v>
      </c>
      <c r="CY205" s="47" t="s">
        <v>365</v>
      </c>
      <c r="CZ205" s="47" t="s">
        <v>1332</v>
      </c>
      <c r="DA205" s="47" t="s">
        <v>430</v>
      </c>
      <c r="DB205" s="47" t="s">
        <v>1336</v>
      </c>
      <c r="DC205" s="47" t="s">
        <v>1337</v>
      </c>
      <c r="DD205" s="47" t="s">
        <v>413</v>
      </c>
      <c r="DG205" s="47" t="s">
        <v>401</v>
      </c>
      <c r="DH205" s="47" t="s">
        <v>1719</v>
      </c>
      <c r="DJ205" s="47" t="s">
        <v>1338</v>
      </c>
      <c r="DK205" s="47" t="s">
        <v>450</v>
      </c>
      <c r="DL205" s="47" t="s">
        <v>1339</v>
      </c>
      <c r="DM205" s="47" t="s">
        <v>1772</v>
      </c>
    </row>
    <row r="206" spans="1:117">
      <c r="A206" s="416" t="s">
        <v>1873</v>
      </c>
      <c r="B206" s="47" t="s">
        <v>415</v>
      </c>
      <c r="C206" s="47" t="s">
        <v>416</v>
      </c>
      <c r="D206" s="416">
        <v>4318</v>
      </c>
      <c r="E206" s="47" t="s">
        <v>460</v>
      </c>
      <c r="F206" s="47" t="s">
        <v>1340</v>
      </c>
      <c r="G206" s="47" t="s">
        <v>419</v>
      </c>
      <c r="H206" s="47" t="s">
        <v>1328</v>
      </c>
      <c r="I206" s="47" t="s">
        <v>421</v>
      </c>
      <c r="J206" s="47" t="s">
        <v>1329</v>
      </c>
      <c r="K206" s="47" t="s">
        <v>1330</v>
      </c>
      <c r="L206" s="47" t="s">
        <v>370</v>
      </c>
      <c r="M206" s="47" t="s">
        <v>371</v>
      </c>
      <c r="N206" s="47" t="s">
        <v>997</v>
      </c>
      <c r="O206" s="47" t="s">
        <v>997</v>
      </c>
      <c r="P206" s="47" t="s">
        <v>430</v>
      </c>
      <c r="Q206" s="47" t="s">
        <v>1173</v>
      </c>
      <c r="R206" s="47" t="s">
        <v>1173</v>
      </c>
      <c r="S206" s="47" t="s">
        <v>1173</v>
      </c>
      <c r="T206" s="47" t="s">
        <v>413</v>
      </c>
      <c r="U206" s="47" t="s">
        <v>708</v>
      </c>
      <c r="V206" s="47" t="s">
        <v>365</v>
      </c>
      <c r="W206" s="47" t="s">
        <v>365</v>
      </c>
      <c r="X206" s="47" t="s">
        <v>365</v>
      </c>
      <c r="Y206" s="47" t="s">
        <v>426</v>
      </c>
      <c r="Z206" s="47" t="s">
        <v>365</v>
      </c>
      <c r="AA206" s="47" t="s">
        <v>365</v>
      </c>
      <c r="AB206" s="47" t="s">
        <v>365</v>
      </c>
      <c r="AC206" s="47" t="s">
        <v>365</v>
      </c>
      <c r="AD206" s="47" t="s">
        <v>365</v>
      </c>
      <c r="AE206" s="47" t="s">
        <v>426</v>
      </c>
      <c r="AF206" s="47" t="s">
        <v>426</v>
      </c>
      <c r="AG206" s="47" t="s">
        <v>1274</v>
      </c>
      <c r="AH206" s="47" t="s">
        <v>427</v>
      </c>
      <c r="AI206" s="47" t="s">
        <v>427</v>
      </c>
      <c r="AJ206" s="47"/>
      <c r="AK206" s="47"/>
      <c r="AL206" s="47" t="s">
        <v>1235</v>
      </c>
      <c r="AM206" s="47" t="s">
        <v>542</v>
      </c>
      <c r="AN206" s="47" t="s">
        <v>387</v>
      </c>
      <c r="AO206" s="47" t="s">
        <v>1331</v>
      </c>
      <c r="AZ206" s="47" t="s">
        <v>1332</v>
      </c>
      <c r="BF206" s="47" t="s">
        <v>1148</v>
      </c>
      <c r="BG206" s="47" t="s">
        <v>602</v>
      </c>
      <c r="CU206" s="47" t="s">
        <v>843</v>
      </c>
      <c r="CV206" s="47" t="s">
        <v>1344</v>
      </c>
      <c r="CW206" s="47" t="s">
        <v>1335</v>
      </c>
      <c r="CX206" s="47" t="s">
        <v>365</v>
      </c>
      <c r="CY206" s="47" t="s">
        <v>365</v>
      </c>
      <c r="CZ206" s="47" t="s">
        <v>1332</v>
      </c>
      <c r="DA206" s="47" t="s">
        <v>430</v>
      </c>
      <c r="DB206" s="47" t="s">
        <v>1336</v>
      </c>
      <c r="DC206" s="47" t="s">
        <v>1337</v>
      </c>
      <c r="DD206" s="47" t="s">
        <v>387</v>
      </c>
      <c r="DG206" s="47" t="s">
        <v>401</v>
      </c>
      <c r="DH206" s="47" t="s">
        <v>1719</v>
      </c>
      <c r="DJ206" s="47" t="s">
        <v>1338</v>
      </c>
      <c r="DK206" s="47" t="s">
        <v>450</v>
      </c>
      <c r="DL206" s="47" t="s">
        <v>1339</v>
      </c>
      <c r="DM206" s="47" t="s">
        <v>1773</v>
      </c>
    </row>
    <row r="207" spans="1:117">
      <c r="A207" s="416" t="s">
        <v>1874</v>
      </c>
      <c r="B207" s="47" t="s">
        <v>415</v>
      </c>
      <c r="C207" s="47" t="s">
        <v>416</v>
      </c>
      <c r="D207" s="416">
        <v>4378</v>
      </c>
      <c r="E207" s="47" t="s">
        <v>460</v>
      </c>
      <c r="F207" s="47" t="s">
        <v>365</v>
      </c>
      <c r="G207" s="47" t="s">
        <v>419</v>
      </c>
      <c r="H207" s="47" t="s">
        <v>1328</v>
      </c>
      <c r="I207" s="47" t="s">
        <v>421</v>
      </c>
      <c r="J207" s="47" t="s">
        <v>1329</v>
      </c>
      <c r="K207" s="47" t="s">
        <v>1330</v>
      </c>
      <c r="L207" s="47" t="s">
        <v>370</v>
      </c>
      <c r="M207" s="47" t="s">
        <v>371</v>
      </c>
      <c r="N207" s="47" t="s">
        <v>997</v>
      </c>
      <c r="O207" s="47" t="s">
        <v>997</v>
      </c>
      <c r="P207" s="47" t="s">
        <v>430</v>
      </c>
      <c r="Q207" s="47" t="s">
        <v>1345</v>
      </c>
      <c r="R207" s="47" t="s">
        <v>1345</v>
      </c>
      <c r="S207" s="47" t="s">
        <v>1345</v>
      </c>
      <c r="T207" s="47" t="s">
        <v>413</v>
      </c>
      <c r="U207" s="47" t="s">
        <v>708</v>
      </c>
      <c r="V207" s="47" t="s">
        <v>365</v>
      </c>
      <c r="W207" s="47" t="s">
        <v>365</v>
      </c>
      <c r="X207" s="47" t="s">
        <v>365</v>
      </c>
      <c r="Y207" s="47" t="s">
        <v>426</v>
      </c>
      <c r="Z207" s="47" t="s">
        <v>365</v>
      </c>
      <c r="AA207" s="47" t="s">
        <v>365</v>
      </c>
      <c r="AB207" s="47" t="s">
        <v>365</v>
      </c>
      <c r="AC207" s="47" t="s">
        <v>365</v>
      </c>
      <c r="AD207" s="47" t="s">
        <v>365</v>
      </c>
      <c r="AE207" s="47" t="s">
        <v>426</v>
      </c>
      <c r="AF207" s="47" t="s">
        <v>426</v>
      </c>
      <c r="AG207" s="47" t="s">
        <v>1274</v>
      </c>
      <c r="AH207" s="47" t="s">
        <v>427</v>
      </c>
      <c r="AI207" s="47" t="s">
        <v>427</v>
      </c>
      <c r="AJ207" s="47"/>
      <c r="AK207" s="47"/>
      <c r="AL207" s="47" t="s">
        <v>1235</v>
      </c>
      <c r="AM207" s="47" t="s">
        <v>542</v>
      </c>
      <c r="AN207" s="47" t="s">
        <v>387</v>
      </c>
      <c r="AO207" s="47" t="s">
        <v>1331</v>
      </c>
      <c r="AZ207" s="47" t="s">
        <v>1332</v>
      </c>
      <c r="BF207" s="47" t="s">
        <v>1148</v>
      </c>
      <c r="BG207" s="47" t="s">
        <v>1342</v>
      </c>
      <c r="CU207" s="47" t="s">
        <v>843</v>
      </c>
      <c r="CV207" s="47" t="s">
        <v>1344</v>
      </c>
      <c r="CW207" s="47" t="s">
        <v>1335</v>
      </c>
      <c r="CX207" s="47" t="s">
        <v>365</v>
      </c>
      <c r="CY207" s="47" t="s">
        <v>365</v>
      </c>
      <c r="CZ207" s="47" t="s">
        <v>1332</v>
      </c>
      <c r="DA207" s="47" t="s">
        <v>430</v>
      </c>
      <c r="DB207" s="47" t="s">
        <v>1336</v>
      </c>
      <c r="DC207" s="47" t="s">
        <v>1337</v>
      </c>
      <c r="DD207" s="47" t="s">
        <v>365</v>
      </c>
      <c r="DG207" s="47" t="s">
        <v>401</v>
      </c>
      <c r="DH207" s="47" t="s">
        <v>1719</v>
      </c>
      <c r="DJ207" s="47" t="s">
        <v>1338</v>
      </c>
      <c r="DK207" s="47" t="s">
        <v>450</v>
      </c>
      <c r="DL207" s="47" t="s">
        <v>1339</v>
      </c>
      <c r="DM207" s="47" t="s">
        <v>1774</v>
      </c>
    </row>
    <row r="208" spans="1:117">
      <c r="A208" s="416" t="s">
        <v>1875</v>
      </c>
      <c r="B208" s="47" t="s">
        <v>415</v>
      </c>
      <c r="C208" s="47" t="s">
        <v>416</v>
      </c>
      <c r="D208" s="416">
        <v>5058</v>
      </c>
      <c r="E208" s="47" t="s">
        <v>460</v>
      </c>
      <c r="F208" s="47" t="s">
        <v>1327</v>
      </c>
      <c r="G208" s="47" t="s">
        <v>419</v>
      </c>
      <c r="H208" s="47" t="s">
        <v>1328</v>
      </c>
      <c r="I208" s="47" t="s">
        <v>449</v>
      </c>
      <c r="J208" s="47" t="s">
        <v>1329</v>
      </c>
      <c r="K208" s="47" t="s">
        <v>1330</v>
      </c>
      <c r="L208" s="47" t="s">
        <v>370</v>
      </c>
      <c r="M208" s="47" t="s">
        <v>371</v>
      </c>
      <c r="N208" s="47" t="s">
        <v>997</v>
      </c>
      <c r="O208" s="47" t="s">
        <v>997</v>
      </c>
      <c r="P208" s="47" t="s">
        <v>430</v>
      </c>
      <c r="Q208" s="47" t="s">
        <v>1325</v>
      </c>
      <c r="R208" s="47" t="s">
        <v>1325</v>
      </c>
      <c r="S208" s="47" t="s">
        <v>1325</v>
      </c>
      <c r="T208" s="47" t="s">
        <v>413</v>
      </c>
      <c r="U208" s="47" t="s">
        <v>708</v>
      </c>
      <c r="V208" s="47" t="s">
        <v>365</v>
      </c>
      <c r="W208" s="47" t="s">
        <v>365</v>
      </c>
      <c r="X208" s="47" t="s">
        <v>365</v>
      </c>
      <c r="Y208" s="47" t="s">
        <v>426</v>
      </c>
      <c r="Z208" s="47" t="s">
        <v>365</v>
      </c>
      <c r="AA208" s="47" t="s">
        <v>365</v>
      </c>
      <c r="AB208" s="47" t="s">
        <v>365</v>
      </c>
      <c r="AC208" s="47" t="s">
        <v>365</v>
      </c>
      <c r="AD208" s="47" t="s">
        <v>365</v>
      </c>
      <c r="AE208" s="47" t="s">
        <v>1346</v>
      </c>
      <c r="AF208" s="47" t="s">
        <v>1346</v>
      </c>
      <c r="AG208" s="47" t="s">
        <v>1274</v>
      </c>
      <c r="AH208" s="47"/>
      <c r="AI208" s="47"/>
      <c r="AJ208" s="47" t="s">
        <v>1347</v>
      </c>
      <c r="AK208" s="47" t="s">
        <v>1347</v>
      </c>
      <c r="AL208" s="47" t="s">
        <v>391</v>
      </c>
      <c r="AM208" s="47" t="s">
        <v>542</v>
      </c>
      <c r="AN208" s="47" t="s">
        <v>413</v>
      </c>
      <c r="AO208" s="47" t="s">
        <v>1331</v>
      </c>
      <c r="AZ208" s="47" t="s">
        <v>1332</v>
      </c>
      <c r="BF208" s="47" t="s">
        <v>1148</v>
      </c>
      <c r="BG208" s="47" t="s">
        <v>1333</v>
      </c>
      <c r="CU208" s="47" t="s">
        <v>378</v>
      </c>
      <c r="CV208" s="47" t="s">
        <v>1343</v>
      </c>
      <c r="CW208" s="47" t="s">
        <v>1335</v>
      </c>
      <c r="CX208" s="47" t="s">
        <v>365</v>
      </c>
      <c r="CY208" s="47" t="s">
        <v>365</v>
      </c>
      <c r="CZ208" s="47" t="s">
        <v>1332</v>
      </c>
      <c r="DA208" s="47" t="s">
        <v>430</v>
      </c>
      <c r="DB208" s="47" t="s">
        <v>1336</v>
      </c>
      <c r="DC208" s="47" t="s">
        <v>1337</v>
      </c>
      <c r="DD208" s="47" t="s">
        <v>413</v>
      </c>
      <c r="DG208" s="47" t="s">
        <v>401</v>
      </c>
      <c r="DH208" s="47" t="s">
        <v>1719</v>
      </c>
      <c r="DJ208" s="47" t="s">
        <v>1338</v>
      </c>
      <c r="DK208" s="47" t="s">
        <v>450</v>
      </c>
      <c r="DL208" s="47" t="s">
        <v>1348</v>
      </c>
      <c r="DM208" s="47" t="s">
        <v>1772</v>
      </c>
    </row>
    <row r="209" spans="1:117">
      <c r="A209" s="416" t="s">
        <v>1876</v>
      </c>
      <c r="B209" s="47" t="s">
        <v>415</v>
      </c>
      <c r="C209" s="47" t="s">
        <v>416</v>
      </c>
      <c r="D209" s="416">
        <v>5168</v>
      </c>
      <c r="E209" s="47" t="s">
        <v>460</v>
      </c>
      <c r="F209" s="47" t="s">
        <v>1340</v>
      </c>
      <c r="G209" s="47" t="s">
        <v>419</v>
      </c>
      <c r="H209" s="47" t="s">
        <v>1328</v>
      </c>
      <c r="I209" s="47" t="s">
        <v>449</v>
      </c>
      <c r="J209" s="47" t="s">
        <v>1329</v>
      </c>
      <c r="K209" s="47" t="s">
        <v>1330</v>
      </c>
      <c r="L209" s="47" t="s">
        <v>370</v>
      </c>
      <c r="M209" s="47" t="s">
        <v>371</v>
      </c>
      <c r="N209" s="47" t="s">
        <v>997</v>
      </c>
      <c r="O209" s="47" t="s">
        <v>997</v>
      </c>
      <c r="P209" s="47" t="s">
        <v>430</v>
      </c>
      <c r="Q209" s="47" t="s">
        <v>1325</v>
      </c>
      <c r="R209" s="47" t="s">
        <v>1325</v>
      </c>
      <c r="S209" s="47" t="s">
        <v>1325</v>
      </c>
      <c r="T209" s="47" t="s">
        <v>413</v>
      </c>
      <c r="U209" s="47" t="s">
        <v>708</v>
      </c>
      <c r="V209" s="47" t="s">
        <v>365</v>
      </c>
      <c r="W209" s="47" t="s">
        <v>365</v>
      </c>
      <c r="X209" s="47" t="s">
        <v>365</v>
      </c>
      <c r="Y209" s="47" t="s">
        <v>426</v>
      </c>
      <c r="Z209" s="47" t="s">
        <v>365</v>
      </c>
      <c r="AA209" s="47" t="s">
        <v>365</v>
      </c>
      <c r="AB209" s="47" t="s">
        <v>365</v>
      </c>
      <c r="AC209" s="47" t="s">
        <v>365</v>
      </c>
      <c r="AD209" s="47" t="s">
        <v>365</v>
      </c>
      <c r="AE209" s="47" t="s">
        <v>1346</v>
      </c>
      <c r="AF209" s="47" t="s">
        <v>1346</v>
      </c>
      <c r="AG209" s="47" t="s">
        <v>1274</v>
      </c>
      <c r="AH209" s="47"/>
      <c r="AI209" s="47"/>
      <c r="AJ209" s="47" t="s">
        <v>1347</v>
      </c>
      <c r="AK209" s="47" t="s">
        <v>1347</v>
      </c>
      <c r="AL209" s="47" t="s">
        <v>391</v>
      </c>
      <c r="AM209" s="47" t="s">
        <v>542</v>
      </c>
      <c r="AN209" s="47" t="s">
        <v>413</v>
      </c>
      <c r="AO209" s="47" t="s">
        <v>1331</v>
      </c>
      <c r="AZ209" s="47" t="s">
        <v>1332</v>
      </c>
      <c r="BF209" s="47" t="s">
        <v>1148</v>
      </c>
      <c r="BG209" s="47" t="s">
        <v>602</v>
      </c>
      <c r="CU209" s="47" t="s">
        <v>378</v>
      </c>
      <c r="CV209" s="47" t="s">
        <v>1343</v>
      </c>
      <c r="CW209" s="47" t="s">
        <v>1335</v>
      </c>
      <c r="CX209" s="47" t="s">
        <v>365</v>
      </c>
      <c r="CY209" s="47" t="s">
        <v>365</v>
      </c>
      <c r="CZ209" s="47" t="s">
        <v>1332</v>
      </c>
      <c r="DA209" s="47" t="s">
        <v>430</v>
      </c>
      <c r="DB209" s="47" t="s">
        <v>1336</v>
      </c>
      <c r="DC209" s="47" t="s">
        <v>1337</v>
      </c>
      <c r="DD209" s="47" t="s">
        <v>387</v>
      </c>
      <c r="DG209" s="47" t="s">
        <v>401</v>
      </c>
      <c r="DH209" s="47" t="s">
        <v>1719</v>
      </c>
      <c r="DJ209" s="47" t="s">
        <v>1338</v>
      </c>
      <c r="DK209" s="47" t="s">
        <v>450</v>
      </c>
      <c r="DL209" s="47" t="s">
        <v>1348</v>
      </c>
      <c r="DM209" s="47" t="s">
        <v>1773</v>
      </c>
    </row>
    <row r="210" spans="1:117">
      <c r="A210" s="416" t="s">
        <v>1877</v>
      </c>
      <c r="B210" s="47" t="s">
        <v>415</v>
      </c>
      <c r="C210" s="47" t="s">
        <v>416</v>
      </c>
      <c r="D210" s="416">
        <v>5228</v>
      </c>
      <c r="E210" s="47" t="s">
        <v>460</v>
      </c>
      <c r="F210" s="47" t="s">
        <v>365</v>
      </c>
      <c r="G210" s="47" t="s">
        <v>419</v>
      </c>
      <c r="H210" s="47" t="s">
        <v>1328</v>
      </c>
      <c r="I210" s="47" t="s">
        <v>449</v>
      </c>
      <c r="J210" s="47" t="s">
        <v>1329</v>
      </c>
      <c r="K210" s="47" t="s">
        <v>1330</v>
      </c>
      <c r="L210" s="47" t="s">
        <v>370</v>
      </c>
      <c r="M210" s="47" t="s">
        <v>371</v>
      </c>
      <c r="N210" s="47" t="s">
        <v>997</v>
      </c>
      <c r="O210" s="47" t="s">
        <v>997</v>
      </c>
      <c r="P210" s="47" t="s">
        <v>430</v>
      </c>
      <c r="Q210" s="47" t="s">
        <v>1251</v>
      </c>
      <c r="R210" s="47" t="s">
        <v>1251</v>
      </c>
      <c r="S210" s="47" t="s">
        <v>1251</v>
      </c>
      <c r="T210" s="47" t="s">
        <v>413</v>
      </c>
      <c r="U210" s="47" t="s">
        <v>708</v>
      </c>
      <c r="V210" s="47" t="s">
        <v>365</v>
      </c>
      <c r="W210" s="47" t="s">
        <v>365</v>
      </c>
      <c r="X210" s="47" t="s">
        <v>365</v>
      </c>
      <c r="Y210" s="47" t="s">
        <v>426</v>
      </c>
      <c r="Z210" s="47" t="s">
        <v>365</v>
      </c>
      <c r="AA210" s="47" t="s">
        <v>365</v>
      </c>
      <c r="AB210" s="47" t="s">
        <v>365</v>
      </c>
      <c r="AC210" s="47" t="s">
        <v>365</v>
      </c>
      <c r="AD210" s="47" t="s">
        <v>365</v>
      </c>
      <c r="AE210" s="47" t="s">
        <v>1346</v>
      </c>
      <c r="AF210" s="47" t="s">
        <v>1346</v>
      </c>
      <c r="AG210" s="47" t="s">
        <v>1274</v>
      </c>
      <c r="AH210" s="47"/>
      <c r="AI210" s="47"/>
      <c r="AJ210" s="47" t="s">
        <v>1347</v>
      </c>
      <c r="AK210" s="47" t="s">
        <v>1347</v>
      </c>
      <c r="AL210" s="47" t="s">
        <v>391</v>
      </c>
      <c r="AM210" s="47" t="s">
        <v>542</v>
      </c>
      <c r="AN210" s="47" t="s">
        <v>413</v>
      </c>
      <c r="AO210" s="47" t="s">
        <v>1331</v>
      </c>
      <c r="AZ210" s="47" t="s">
        <v>1332</v>
      </c>
      <c r="BF210" s="47" t="s">
        <v>1148</v>
      </c>
      <c r="BG210" s="47" t="s">
        <v>1342</v>
      </c>
      <c r="CU210" s="47" t="s">
        <v>378</v>
      </c>
      <c r="CV210" s="47" t="s">
        <v>1343</v>
      </c>
      <c r="CW210" s="47" t="s">
        <v>1335</v>
      </c>
      <c r="CX210" s="47" t="s">
        <v>365</v>
      </c>
      <c r="CY210" s="47" t="s">
        <v>365</v>
      </c>
      <c r="CZ210" s="47" t="s">
        <v>1332</v>
      </c>
      <c r="DA210" s="47" t="s">
        <v>430</v>
      </c>
      <c r="DB210" s="47" t="s">
        <v>1336</v>
      </c>
      <c r="DC210" s="47" t="s">
        <v>1337</v>
      </c>
      <c r="DD210" s="47" t="s">
        <v>365</v>
      </c>
      <c r="DG210" s="47" t="s">
        <v>401</v>
      </c>
      <c r="DH210" s="47" t="s">
        <v>1719</v>
      </c>
      <c r="DJ210" s="47" t="s">
        <v>1338</v>
      </c>
      <c r="DK210" s="47" t="s">
        <v>450</v>
      </c>
      <c r="DL210" s="47" t="s">
        <v>1348</v>
      </c>
      <c r="DM210" s="47" t="s">
        <v>1774</v>
      </c>
    </row>
    <row r="211" spans="1:117">
      <c r="A211" s="416" t="s">
        <v>1878</v>
      </c>
      <c r="B211" s="47" t="s">
        <v>415</v>
      </c>
      <c r="C211" s="47" t="s">
        <v>416</v>
      </c>
      <c r="D211" s="416">
        <v>5228</v>
      </c>
      <c r="E211" s="47" t="s">
        <v>460</v>
      </c>
      <c r="F211" s="47" t="s">
        <v>365</v>
      </c>
      <c r="G211" s="47" t="s">
        <v>419</v>
      </c>
      <c r="H211" s="47" t="s">
        <v>1328</v>
      </c>
      <c r="I211" s="47" t="s">
        <v>449</v>
      </c>
      <c r="J211" s="47" t="s">
        <v>1329</v>
      </c>
      <c r="K211" s="47" t="s">
        <v>1330</v>
      </c>
      <c r="L211" s="47" t="s">
        <v>370</v>
      </c>
      <c r="M211" s="47" t="s">
        <v>371</v>
      </c>
      <c r="N211" s="47" t="s">
        <v>997</v>
      </c>
      <c r="O211" s="47" t="s">
        <v>997</v>
      </c>
      <c r="P211" s="47" t="s">
        <v>430</v>
      </c>
      <c r="Q211" s="47" t="s">
        <v>1341</v>
      </c>
      <c r="R211" s="47" t="s">
        <v>1341</v>
      </c>
      <c r="S211" s="47" t="s">
        <v>1341</v>
      </c>
      <c r="T211" s="47" t="s">
        <v>413</v>
      </c>
      <c r="U211" s="47" t="s">
        <v>708</v>
      </c>
      <c r="V211" s="47" t="s">
        <v>365</v>
      </c>
      <c r="W211" s="47" t="s">
        <v>365</v>
      </c>
      <c r="X211" s="47" t="s">
        <v>365</v>
      </c>
      <c r="Y211" s="47" t="s">
        <v>426</v>
      </c>
      <c r="Z211" s="47" t="s">
        <v>365</v>
      </c>
      <c r="AA211" s="47" t="s">
        <v>365</v>
      </c>
      <c r="AB211" s="47" t="s">
        <v>365</v>
      </c>
      <c r="AC211" s="47" t="s">
        <v>365</v>
      </c>
      <c r="AD211" s="47" t="s">
        <v>365</v>
      </c>
      <c r="AE211" s="47" t="s">
        <v>1346</v>
      </c>
      <c r="AF211" s="47" t="s">
        <v>1346</v>
      </c>
      <c r="AG211" s="47" t="s">
        <v>1274</v>
      </c>
      <c r="AH211" s="47"/>
      <c r="AI211" s="47"/>
      <c r="AJ211" s="47" t="s">
        <v>1347</v>
      </c>
      <c r="AK211" s="47" t="s">
        <v>1347</v>
      </c>
      <c r="AL211" s="47" t="s">
        <v>428</v>
      </c>
      <c r="AM211" s="47" t="s">
        <v>542</v>
      </c>
      <c r="AN211" s="47" t="s">
        <v>413</v>
      </c>
      <c r="AO211" s="47" t="s">
        <v>1331</v>
      </c>
      <c r="AZ211" s="47" t="s">
        <v>1332</v>
      </c>
      <c r="BF211" s="47" t="s">
        <v>1148</v>
      </c>
      <c r="BG211" s="47" t="s">
        <v>1342</v>
      </c>
      <c r="CU211" s="47" t="s">
        <v>445</v>
      </c>
      <c r="CV211" s="47" t="s">
        <v>1334</v>
      </c>
      <c r="CW211" s="47" t="s">
        <v>1335</v>
      </c>
      <c r="CX211" s="47" t="s">
        <v>365</v>
      </c>
      <c r="CY211" s="47" t="s">
        <v>365</v>
      </c>
      <c r="CZ211" s="47" t="s">
        <v>1332</v>
      </c>
      <c r="DA211" s="47" t="s">
        <v>430</v>
      </c>
      <c r="DB211" s="47" t="s">
        <v>1336</v>
      </c>
      <c r="DC211" s="47" t="s">
        <v>1337</v>
      </c>
      <c r="DD211" s="47" t="s">
        <v>365</v>
      </c>
      <c r="DG211" s="47" t="s">
        <v>401</v>
      </c>
      <c r="DH211" s="47" t="s">
        <v>1719</v>
      </c>
      <c r="DJ211" s="47" t="s">
        <v>1338</v>
      </c>
      <c r="DK211" s="47" t="s">
        <v>450</v>
      </c>
      <c r="DL211" s="47" t="s">
        <v>1348</v>
      </c>
      <c r="DM211" s="47" t="s">
        <v>1774</v>
      </c>
    </row>
    <row r="212" spans="1:117">
      <c r="A212" s="416" t="s">
        <v>1879</v>
      </c>
      <c r="B212" s="47" t="s">
        <v>415</v>
      </c>
      <c r="C212" s="47" t="s">
        <v>416</v>
      </c>
      <c r="D212" s="416">
        <v>5168</v>
      </c>
      <c r="E212" s="47" t="s">
        <v>460</v>
      </c>
      <c r="F212" s="47" t="s">
        <v>1340</v>
      </c>
      <c r="G212" s="47" t="s">
        <v>419</v>
      </c>
      <c r="H212" s="47" t="s">
        <v>1328</v>
      </c>
      <c r="I212" s="47" t="s">
        <v>449</v>
      </c>
      <c r="J212" s="47" t="s">
        <v>1329</v>
      </c>
      <c r="K212" s="47" t="s">
        <v>1330</v>
      </c>
      <c r="L212" s="47" t="s">
        <v>370</v>
      </c>
      <c r="M212" s="47" t="s">
        <v>371</v>
      </c>
      <c r="N212" s="47" t="s">
        <v>997</v>
      </c>
      <c r="O212" s="47" t="s">
        <v>997</v>
      </c>
      <c r="P212" s="47" t="s">
        <v>430</v>
      </c>
      <c r="Q212" s="47" t="s">
        <v>379</v>
      </c>
      <c r="R212" s="47" t="s">
        <v>379</v>
      </c>
      <c r="S212" s="47" t="s">
        <v>379</v>
      </c>
      <c r="T212" s="47" t="s">
        <v>413</v>
      </c>
      <c r="U212" s="47" t="s">
        <v>708</v>
      </c>
      <c r="V212" s="47" t="s">
        <v>365</v>
      </c>
      <c r="W212" s="47" t="s">
        <v>365</v>
      </c>
      <c r="X212" s="47" t="s">
        <v>365</v>
      </c>
      <c r="Y212" s="47" t="s">
        <v>426</v>
      </c>
      <c r="Z212" s="47" t="s">
        <v>365</v>
      </c>
      <c r="AA212" s="47" t="s">
        <v>365</v>
      </c>
      <c r="AB212" s="47" t="s">
        <v>365</v>
      </c>
      <c r="AC212" s="47" t="s">
        <v>365</v>
      </c>
      <c r="AD212" s="47" t="s">
        <v>365</v>
      </c>
      <c r="AE212" s="47" t="s">
        <v>1346</v>
      </c>
      <c r="AF212" s="47" t="s">
        <v>1346</v>
      </c>
      <c r="AG212" s="47" t="s">
        <v>1274</v>
      </c>
      <c r="AH212" s="47"/>
      <c r="AI212" s="47"/>
      <c r="AJ212" s="47" t="s">
        <v>1347</v>
      </c>
      <c r="AK212" s="47" t="s">
        <v>1347</v>
      </c>
      <c r="AL212" s="47" t="s">
        <v>428</v>
      </c>
      <c r="AM212" s="47" t="s">
        <v>542</v>
      </c>
      <c r="AN212" s="47" t="s">
        <v>413</v>
      </c>
      <c r="AO212" s="47" t="s">
        <v>1331</v>
      </c>
      <c r="AZ212" s="47" t="s">
        <v>1332</v>
      </c>
      <c r="BF212" s="47" t="s">
        <v>1148</v>
      </c>
      <c r="BG212" s="47" t="s">
        <v>602</v>
      </c>
      <c r="CU212" s="47" t="s">
        <v>445</v>
      </c>
      <c r="CV212" s="47" t="s">
        <v>1334</v>
      </c>
      <c r="CW212" s="47" t="s">
        <v>1335</v>
      </c>
      <c r="CX212" s="47" t="s">
        <v>365</v>
      </c>
      <c r="CY212" s="47" t="s">
        <v>365</v>
      </c>
      <c r="CZ212" s="47" t="s">
        <v>1332</v>
      </c>
      <c r="DA212" s="47" t="s">
        <v>430</v>
      </c>
      <c r="DB212" s="47" t="s">
        <v>1336</v>
      </c>
      <c r="DC212" s="47" t="s">
        <v>1337</v>
      </c>
      <c r="DD212" s="47" t="s">
        <v>387</v>
      </c>
      <c r="DG212" s="47" t="s">
        <v>401</v>
      </c>
      <c r="DH212" s="47" t="s">
        <v>1719</v>
      </c>
      <c r="DJ212" s="47" t="s">
        <v>1338</v>
      </c>
      <c r="DK212" s="47" t="s">
        <v>450</v>
      </c>
      <c r="DL212" s="47" t="s">
        <v>1348</v>
      </c>
      <c r="DM212" s="47" t="s">
        <v>1773</v>
      </c>
    </row>
    <row r="213" spans="1:117">
      <c r="A213" s="416" t="s">
        <v>1880</v>
      </c>
      <c r="B213" s="47" t="s">
        <v>415</v>
      </c>
      <c r="C213" s="47" t="s">
        <v>416</v>
      </c>
      <c r="D213" s="416">
        <v>5058</v>
      </c>
      <c r="E213" s="47" t="s">
        <v>460</v>
      </c>
      <c r="F213" s="47" t="s">
        <v>1327</v>
      </c>
      <c r="G213" s="47" t="s">
        <v>419</v>
      </c>
      <c r="H213" s="47" t="s">
        <v>1328</v>
      </c>
      <c r="I213" s="47" t="s">
        <v>449</v>
      </c>
      <c r="J213" s="47" t="s">
        <v>1329</v>
      </c>
      <c r="K213" s="47" t="s">
        <v>1330</v>
      </c>
      <c r="L213" s="47" t="s">
        <v>370</v>
      </c>
      <c r="M213" s="47" t="s">
        <v>371</v>
      </c>
      <c r="N213" s="47" t="s">
        <v>997</v>
      </c>
      <c r="O213" s="47" t="s">
        <v>997</v>
      </c>
      <c r="P213" s="47" t="s">
        <v>430</v>
      </c>
      <c r="Q213" s="47" t="s">
        <v>379</v>
      </c>
      <c r="R213" s="47" t="s">
        <v>379</v>
      </c>
      <c r="S213" s="47" t="s">
        <v>379</v>
      </c>
      <c r="T213" s="47" t="s">
        <v>413</v>
      </c>
      <c r="U213" s="47" t="s">
        <v>708</v>
      </c>
      <c r="V213" s="47" t="s">
        <v>365</v>
      </c>
      <c r="W213" s="47" t="s">
        <v>365</v>
      </c>
      <c r="X213" s="47" t="s">
        <v>365</v>
      </c>
      <c r="Y213" s="47" t="s">
        <v>426</v>
      </c>
      <c r="Z213" s="47" t="s">
        <v>365</v>
      </c>
      <c r="AA213" s="47" t="s">
        <v>365</v>
      </c>
      <c r="AB213" s="47" t="s">
        <v>365</v>
      </c>
      <c r="AC213" s="47" t="s">
        <v>365</v>
      </c>
      <c r="AD213" s="47" t="s">
        <v>365</v>
      </c>
      <c r="AE213" s="47" t="s">
        <v>1346</v>
      </c>
      <c r="AF213" s="47" t="s">
        <v>1346</v>
      </c>
      <c r="AG213" s="47" t="s">
        <v>1274</v>
      </c>
      <c r="AH213" s="47"/>
      <c r="AI213" s="47"/>
      <c r="AJ213" s="47" t="s">
        <v>1347</v>
      </c>
      <c r="AK213" s="47" t="s">
        <v>1347</v>
      </c>
      <c r="AL213" s="47" t="s">
        <v>428</v>
      </c>
      <c r="AM213" s="47" t="s">
        <v>542</v>
      </c>
      <c r="AN213" s="47" t="s">
        <v>413</v>
      </c>
      <c r="AO213" s="47" t="s">
        <v>1331</v>
      </c>
      <c r="AZ213" s="47" t="s">
        <v>1332</v>
      </c>
      <c r="BF213" s="47" t="s">
        <v>1148</v>
      </c>
      <c r="BG213" s="47" t="s">
        <v>1333</v>
      </c>
      <c r="CU213" s="47" t="s">
        <v>445</v>
      </c>
      <c r="CV213" s="47" t="s">
        <v>1334</v>
      </c>
      <c r="CW213" s="47" t="s">
        <v>1335</v>
      </c>
      <c r="CX213" s="47" t="s">
        <v>365</v>
      </c>
      <c r="CY213" s="47" t="s">
        <v>365</v>
      </c>
      <c r="CZ213" s="47" t="s">
        <v>1332</v>
      </c>
      <c r="DA213" s="47" t="s">
        <v>430</v>
      </c>
      <c r="DB213" s="47" t="s">
        <v>1336</v>
      </c>
      <c r="DC213" s="47" t="s">
        <v>1337</v>
      </c>
      <c r="DD213" s="47" t="s">
        <v>413</v>
      </c>
      <c r="DG213" s="47" t="s">
        <v>401</v>
      </c>
      <c r="DH213" s="47" t="s">
        <v>1719</v>
      </c>
      <c r="DJ213" s="47" t="s">
        <v>1338</v>
      </c>
      <c r="DK213" s="47" t="s">
        <v>450</v>
      </c>
      <c r="DL213" s="47" t="s">
        <v>1348</v>
      </c>
      <c r="DM213" s="47" t="s">
        <v>1772</v>
      </c>
    </row>
    <row r="214" spans="1:117">
      <c r="A214" s="416" t="s">
        <v>1881</v>
      </c>
      <c r="B214" s="47" t="s">
        <v>415</v>
      </c>
      <c r="C214" s="47" t="s">
        <v>416</v>
      </c>
      <c r="D214" s="416">
        <v>3858</v>
      </c>
      <c r="E214" s="47" t="s">
        <v>460</v>
      </c>
      <c r="F214" s="47" t="s">
        <v>1327</v>
      </c>
      <c r="G214" s="47" t="s">
        <v>419</v>
      </c>
      <c r="H214" s="47" t="s">
        <v>1328</v>
      </c>
      <c r="I214" s="47" t="s">
        <v>449</v>
      </c>
      <c r="J214" s="47" t="s">
        <v>1329</v>
      </c>
      <c r="K214" s="47" t="s">
        <v>1330</v>
      </c>
      <c r="L214" s="47" t="s">
        <v>370</v>
      </c>
      <c r="M214" s="47" t="s">
        <v>371</v>
      </c>
      <c r="N214" s="47" t="s">
        <v>997</v>
      </c>
      <c r="O214" s="47" t="s">
        <v>997</v>
      </c>
      <c r="P214" s="47" t="s">
        <v>430</v>
      </c>
      <c r="Q214" s="47" t="s">
        <v>1173</v>
      </c>
      <c r="R214" s="47" t="s">
        <v>1345</v>
      </c>
      <c r="S214" s="47" t="s">
        <v>1345</v>
      </c>
      <c r="T214" s="47" t="s">
        <v>413</v>
      </c>
      <c r="U214" s="47" t="s">
        <v>708</v>
      </c>
      <c r="V214" s="47" t="s">
        <v>365</v>
      </c>
      <c r="W214" s="47" t="s">
        <v>365</v>
      </c>
      <c r="X214" s="47" t="s">
        <v>365</v>
      </c>
      <c r="Y214" s="47" t="s">
        <v>426</v>
      </c>
      <c r="Z214" s="47" t="s">
        <v>365</v>
      </c>
      <c r="AA214" s="47" t="s">
        <v>365</v>
      </c>
      <c r="AB214" s="47" t="s">
        <v>365</v>
      </c>
      <c r="AC214" s="47" t="s">
        <v>365</v>
      </c>
      <c r="AD214" s="47" t="s">
        <v>365</v>
      </c>
      <c r="AE214" s="47" t="s">
        <v>1346</v>
      </c>
      <c r="AF214" s="47" t="s">
        <v>1346</v>
      </c>
      <c r="AG214" s="47" t="s">
        <v>1274</v>
      </c>
      <c r="AH214" s="47"/>
      <c r="AI214" s="47"/>
      <c r="AJ214" s="47" t="s">
        <v>1347</v>
      </c>
      <c r="AK214" s="47" t="s">
        <v>1347</v>
      </c>
      <c r="AL214" s="47" t="s">
        <v>1235</v>
      </c>
      <c r="AM214" s="47" t="s">
        <v>542</v>
      </c>
      <c r="AN214" s="47" t="s">
        <v>413</v>
      </c>
      <c r="AO214" s="47" t="s">
        <v>1331</v>
      </c>
      <c r="AZ214" s="47" t="s">
        <v>1332</v>
      </c>
      <c r="BF214" s="47" t="s">
        <v>1148</v>
      </c>
      <c r="BG214" s="47" t="s">
        <v>1333</v>
      </c>
      <c r="CU214" s="47" t="s">
        <v>843</v>
      </c>
      <c r="CV214" s="47" t="s">
        <v>1344</v>
      </c>
      <c r="CW214" s="47" t="s">
        <v>1335</v>
      </c>
      <c r="CX214" s="47" t="s">
        <v>365</v>
      </c>
      <c r="CY214" s="47" t="s">
        <v>365</v>
      </c>
      <c r="CZ214" s="47" t="s">
        <v>1332</v>
      </c>
      <c r="DA214" s="47" t="s">
        <v>430</v>
      </c>
      <c r="DB214" s="47" t="s">
        <v>1336</v>
      </c>
      <c r="DC214" s="47" t="s">
        <v>1337</v>
      </c>
      <c r="DD214" s="47" t="s">
        <v>413</v>
      </c>
      <c r="DG214" s="47" t="s">
        <v>401</v>
      </c>
      <c r="DH214" s="47" t="s">
        <v>1719</v>
      </c>
      <c r="DJ214" s="47" t="s">
        <v>1338</v>
      </c>
      <c r="DK214" s="47" t="s">
        <v>450</v>
      </c>
      <c r="DL214" s="47" t="s">
        <v>1348</v>
      </c>
      <c r="DM214" s="47" t="s">
        <v>1772</v>
      </c>
    </row>
    <row r="215" spans="1:117">
      <c r="A215" s="416" t="s">
        <v>1882</v>
      </c>
      <c r="B215" s="47" t="s">
        <v>415</v>
      </c>
      <c r="C215" s="47" t="s">
        <v>416</v>
      </c>
      <c r="D215" s="416">
        <v>3968</v>
      </c>
      <c r="E215" s="47" t="s">
        <v>460</v>
      </c>
      <c r="F215" s="47" t="s">
        <v>365</v>
      </c>
      <c r="G215" s="47" t="s">
        <v>419</v>
      </c>
      <c r="H215" s="47" t="s">
        <v>1328</v>
      </c>
      <c r="I215" s="47" t="s">
        <v>449</v>
      </c>
      <c r="J215" s="47" t="s">
        <v>1329</v>
      </c>
      <c r="K215" s="47" t="s">
        <v>1330</v>
      </c>
      <c r="L215" s="47" t="s">
        <v>370</v>
      </c>
      <c r="M215" s="47" t="s">
        <v>371</v>
      </c>
      <c r="N215" s="47" t="s">
        <v>997</v>
      </c>
      <c r="O215" s="47" t="s">
        <v>997</v>
      </c>
      <c r="P215" s="47" t="s">
        <v>430</v>
      </c>
      <c r="Q215" s="47" t="s">
        <v>1345</v>
      </c>
      <c r="R215" s="47" t="s">
        <v>1345</v>
      </c>
      <c r="S215" s="47" t="s">
        <v>1345</v>
      </c>
      <c r="T215" s="47" t="s">
        <v>413</v>
      </c>
      <c r="U215" s="47" t="s">
        <v>708</v>
      </c>
      <c r="V215" s="47" t="s">
        <v>365</v>
      </c>
      <c r="W215" s="47" t="s">
        <v>365</v>
      </c>
      <c r="X215" s="47" t="s">
        <v>365</v>
      </c>
      <c r="Y215" s="47" t="s">
        <v>426</v>
      </c>
      <c r="Z215" s="47" t="s">
        <v>365</v>
      </c>
      <c r="AA215" s="47" t="s">
        <v>365</v>
      </c>
      <c r="AB215" s="47" t="s">
        <v>365</v>
      </c>
      <c r="AC215" s="47" t="s">
        <v>365</v>
      </c>
      <c r="AD215" s="47" t="s">
        <v>365</v>
      </c>
      <c r="AE215" s="47" t="s">
        <v>1346</v>
      </c>
      <c r="AF215" s="47" t="s">
        <v>1346</v>
      </c>
      <c r="AG215" s="47" t="s">
        <v>1274</v>
      </c>
      <c r="AH215" s="47"/>
      <c r="AI215" s="47"/>
      <c r="AJ215" s="47" t="s">
        <v>1347</v>
      </c>
      <c r="AK215" s="47" t="s">
        <v>1347</v>
      </c>
      <c r="AL215" s="47" t="s">
        <v>1235</v>
      </c>
      <c r="AM215" s="47" t="s">
        <v>542</v>
      </c>
      <c r="AN215" s="47" t="s">
        <v>413</v>
      </c>
      <c r="AO215" s="47" t="s">
        <v>1331</v>
      </c>
      <c r="AZ215" s="47" t="s">
        <v>1332</v>
      </c>
      <c r="BF215" s="47" t="s">
        <v>1148</v>
      </c>
      <c r="BG215" s="47" t="s">
        <v>1342</v>
      </c>
      <c r="CU215" s="47" t="s">
        <v>843</v>
      </c>
      <c r="CV215" s="47" t="s">
        <v>1344</v>
      </c>
      <c r="CW215" s="47" t="s">
        <v>1335</v>
      </c>
      <c r="CX215" s="47" t="s">
        <v>365</v>
      </c>
      <c r="CY215" s="47" t="s">
        <v>365</v>
      </c>
      <c r="CZ215" s="47" t="s">
        <v>1332</v>
      </c>
      <c r="DA215" s="47" t="s">
        <v>430</v>
      </c>
      <c r="DB215" s="47" t="s">
        <v>1336</v>
      </c>
      <c r="DC215" s="47" t="s">
        <v>1337</v>
      </c>
      <c r="DD215" s="47" t="s">
        <v>365</v>
      </c>
      <c r="DG215" s="47" t="s">
        <v>401</v>
      </c>
      <c r="DH215" s="47" t="s">
        <v>1719</v>
      </c>
      <c r="DJ215" s="47" t="s">
        <v>1338</v>
      </c>
      <c r="DK215" s="47" t="s">
        <v>450</v>
      </c>
      <c r="DL215" s="47" t="s">
        <v>1348</v>
      </c>
      <c r="DM215" s="47" t="s">
        <v>1774</v>
      </c>
    </row>
    <row r="216" spans="1:117">
      <c r="A216" s="416" t="s">
        <v>1883</v>
      </c>
      <c r="B216" s="47" t="s">
        <v>415</v>
      </c>
      <c r="C216" s="47" t="s">
        <v>416</v>
      </c>
      <c r="D216" s="416">
        <v>4028</v>
      </c>
      <c r="E216" s="47" t="s">
        <v>460</v>
      </c>
      <c r="F216" s="47" t="s">
        <v>1340</v>
      </c>
      <c r="G216" s="47" t="s">
        <v>419</v>
      </c>
      <c r="H216" s="47" t="s">
        <v>1328</v>
      </c>
      <c r="I216" s="47" t="s">
        <v>449</v>
      </c>
      <c r="J216" s="47" t="s">
        <v>1329</v>
      </c>
      <c r="K216" s="47" t="s">
        <v>1330</v>
      </c>
      <c r="L216" s="47" t="s">
        <v>370</v>
      </c>
      <c r="M216" s="47" t="s">
        <v>371</v>
      </c>
      <c r="N216" s="47" t="s">
        <v>997</v>
      </c>
      <c r="O216" s="47" t="s">
        <v>997</v>
      </c>
      <c r="P216" s="47" t="s">
        <v>430</v>
      </c>
      <c r="Q216" s="47" t="s">
        <v>1173</v>
      </c>
      <c r="R216" s="47" t="s">
        <v>1173</v>
      </c>
      <c r="S216" s="47" t="s">
        <v>1173</v>
      </c>
      <c r="T216" s="47" t="s">
        <v>413</v>
      </c>
      <c r="U216" s="47" t="s">
        <v>708</v>
      </c>
      <c r="V216" s="47" t="s">
        <v>365</v>
      </c>
      <c r="W216" s="47" t="s">
        <v>365</v>
      </c>
      <c r="X216" s="47" t="s">
        <v>365</v>
      </c>
      <c r="Y216" s="47" t="s">
        <v>426</v>
      </c>
      <c r="Z216" s="47" t="s">
        <v>365</v>
      </c>
      <c r="AA216" s="47" t="s">
        <v>365</v>
      </c>
      <c r="AB216" s="47" t="s">
        <v>365</v>
      </c>
      <c r="AC216" s="47" t="s">
        <v>365</v>
      </c>
      <c r="AD216" s="47" t="s">
        <v>365</v>
      </c>
      <c r="AE216" s="47" t="s">
        <v>1346</v>
      </c>
      <c r="AF216" s="47" t="s">
        <v>1346</v>
      </c>
      <c r="AG216" s="47" t="s">
        <v>1274</v>
      </c>
      <c r="AH216" s="47"/>
      <c r="AI216" s="47"/>
      <c r="AJ216" s="47" t="s">
        <v>1347</v>
      </c>
      <c r="AK216" s="47" t="s">
        <v>1347</v>
      </c>
      <c r="AL216" s="47" t="s">
        <v>1235</v>
      </c>
      <c r="AM216" s="47" t="s">
        <v>542</v>
      </c>
      <c r="AN216" s="47" t="s">
        <v>413</v>
      </c>
      <c r="AO216" s="47" t="s">
        <v>1331</v>
      </c>
      <c r="AZ216" s="47" t="s">
        <v>1332</v>
      </c>
      <c r="BF216" s="47" t="s">
        <v>1148</v>
      </c>
      <c r="BG216" s="47" t="s">
        <v>602</v>
      </c>
      <c r="CU216" s="47" t="s">
        <v>843</v>
      </c>
      <c r="CV216" s="47" t="s">
        <v>1344</v>
      </c>
      <c r="CW216" s="47" t="s">
        <v>1335</v>
      </c>
      <c r="CX216" s="47" t="s">
        <v>365</v>
      </c>
      <c r="CY216" s="47" t="s">
        <v>365</v>
      </c>
      <c r="CZ216" s="47" t="s">
        <v>1332</v>
      </c>
      <c r="DA216" s="47" t="s">
        <v>430</v>
      </c>
      <c r="DB216" s="47" t="s">
        <v>1336</v>
      </c>
      <c r="DC216" s="47" t="s">
        <v>1337</v>
      </c>
      <c r="DD216" s="47" t="s">
        <v>387</v>
      </c>
      <c r="DG216" s="47" t="s">
        <v>401</v>
      </c>
      <c r="DH216" s="47" t="s">
        <v>1719</v>
      </c>
      <c r="DJ216" s="47" t="s">
        <v>1338</v>
      </c>
      <c r="DK216" s="47" t="s">
        <v>450</v>
      </c>
      <c r="DL216" s="47" t="s">
        <v>1348</v>
      </c>
      <c r="DM216" s="47" t="s">
        <v>1773</v>
      </c>
    </row>
    <row r="217" spans="1:117">
      <c r="A217" s="416" t="s">
        <v>1884</v>
      </c>
      <c r="B217" s="47" t="s">
        <v>361</v>
      </c>
      <c r="C217" s="47" t="s">
        <v>416</v>
      </c>
      <c r="D217" s="47" t="s">
        <v>620</v>
      </c>
      <c r="E217" s="47" t="s">
        <v>1290</v>
      </c>
      <c r="F217" s="47" t="s">
        <v>365</v>
      </c>
      <c r="G217" s="47" t="s">
        <v>1349</v>
      </c>
      <c r="H217" s="47" t="s">
        <v>1038</v>
      </c>
      <c r="I217" s="47" t="s">
        <v>1315</v>
      </c>
      <c r="J217" s="47" t="s">
        <v>894</v>
      </c>
      <c r="K217" s="47" t="s">
        <v>1293</v>
      </c>
      <c r="L217" s="47" t="s">
        <v>423</v>
      </c>
      <c r="M217" s="47" t="s">
        <v>371</v>
      </c>
      <c r="N217" s="47" t="s">
        <v>997</v>
      </c>
      <c r="O217" s="47" t="s">
        <v>997</v>
      </c>
      <c r="P217" s="47" t="s">
        <v>372</v>
      </c>
      <c r="Q217" s="47" t="s">
        <v>387</v>
      </c>
      <c r="R217" s="47" t="s">
        <v>387</v>
      </c>
      <c r="S217" s="47" t="s">
        <v>387</v>
      </c>
      <c r="T217" s="47" t="s">
        <v>413</v>
      </c>
      <c r="U217" s="47" t="s">
        <v>708</v>
      </c>
      <c r="V217" s="47" t="s">
        <v>365</v>
      </c>
      <c r="W217" s="47" t="s">
        <v>461</v>
      </c>
      <c r="X217" s="47" t="s">
        <v>365</v>
      </c>
      <c r="Y217" s="47" t="s">
        <v>427</v>
      </c>
      <c r="Z217" s="47" t="s">
        <v>400</v>
      </c>
      <c r="AA217" s="47" t="s">
        <v>365</v>
      </c>
      <c r="AB217" s="47" t="s">
        <v>365</v>
      </c>
      <c r="AC217" s="47" t="s">
        <v>365</v>
      </c>
      <c r="AD217" s="47" t="s">
        <v>365</v>
      </c>
      <c r="AE217" s="47" t="s">
        <v>548</v>
      </c>
      <c r="AF217" s="47" t="s">
        <v>548</v>
      </c>
      <c r="AG217" s="47" t="s">
        <v>445</v>
      </c>
      <c r="AH217" s="47" t="s">
        <v>1350</v>
      </c>
      <c r="AI217" s="47" t="s">
        <v>1350</v>
      </c>
      <c r="AJ217" s="47"/>
      <c r="AK217" s="47"/>
      <c r="AL217" s="47" t="s">
        <v>1792</v>
      </c>
      <c r="AM217" s="47" t="s">
        <v>528</v>
      </c>
      <c r="AN217" s="47" t="s">
        <v>387</v>
      </c>
      <c r="AO217" s="47" t="s">
        <v>1296</v>
      </c>
      <c r="AX217" s="47" t="s">
        <v>427</v>
      </c>
      <c r="AY217" s="47" t="s">
        <v>1081</v>
      </c>
      <c r="AZ217" s="47" t="s">
        <v>1351</v>
      </c>
      <c r="BA217" s="47" t="s">
        <v>1352</v>
      </c>
      <c r="BB217" s="416" t="s">
        <v>1799</v>
      </c>
      <c r="BC217" s="416" t="s">
        <v>1799</v>
      </c>
      <c r="BD217" s="47" t="s">
        <v>462</v>
      </c>
      <c r="BE217" s="47" t="s">
        <v>843</v>
      </c>
      <c r="BF217" s="47" t="s">
        <v>1353</v>
      </c>
      <c r="BG217" s="47" t="s">
        <v>485</v>
      </c>
      <c r="CU217" s="47" t="s">
        <v>422</v>
      </c>
      <c r="DA217" s="47" t="s">
        <v>400</v>
      </c>
      <c r="DB217" s="47" t="s">
        <v>365</v>
      </c>
      <c r="DG217" s="47" t="s">
        <v>401</v>
      </c>
      <c r="DH217" s="47" t="s">
        <v>1719</v>
      </c>
      <c r="DI217" s="47" t="s">
        <v>1354</v>
      </c>
      <c r="DJ217" s="47" t="s">
        <v>1300</v>
      </c>
      <c r="DL217" s="47" t="s">
        <v>1086</v>
      </c>
      <c r="DM217" s="47" t="s">
        <v>1775</v>
      </c>
    </row>
    <row r="218" spans="1:117">
      <c r="A218" s="416" t="s">
        <v>1804</v>
      </c>
      <c r="B218" s="47" t="s">
        <v>361</v>
      </c>
      <c r="C218" s="47" t="s">
        <v>416</v>
      </c>
      <c r="D218" s="47" t="s">
        <v>1530</v>
      </c>
      <c r="E218" s="47" t="s">
        <v>1290</v>
      </c>
      <c r="F218" s="47" t="s">
        <v>365</v>
      </c>
      <c r="G218" s="47" t="s">
        <v>1349</v>
      </c>
      <c r="H218" s="47" t="s">
        <v>1038</v>
      </c>
      <c r="I218" s="47" t="s">
        <v>390</v>
      </c>
      <c r="J218" s="47" t="s">
        <v>894</v>
      </c>
      <c r="K218" s="47" t="s">
        <v>1293</v>
      </c>
      <c r="L218" s="47" t="s">
        <v>423</v>
      </c>
      <c r="M218" s="47" t="s">
        <v>371</v>
      </c>
      <c r="N218" s="47" t="s">
        <v>997</v>
      </c>
      <c r="O218" s="47" t="s">
        <v>997</v>
      </c>
      <c r="P218" s="47" t="s">
        <v>372</v>
      </c>
      <c r="Q218" s="47" t="s">
        <v>387</v>
      </c>
      <c r="R218" s="47" t="s">
        <v>387</v>
      </c>
      <c r="S218" s="47" t="s">
        <v>387</v>
      </c>
      <c r="T218" s="47" t="s">
        <v>413</v>
      </c>
      <c r="U218" s="47" t="s">
        <v>708</v>
      </c>
      <c r="V218" s="47" t="s">
        <v>365</v>
      </c>
      <c r="W218" s="47" t="s">
        <v>461</v>
      </c>
      <c r="X218" s="47" t="s">
        <v>365</v>
      </c>
      <c r="Y218" s="47" t="s">
        <v>427</v>
      </c>
      <c r="Z218" s="47" t="s">
        <v>400</v>
      </c>
      <c r="AA218" s="47" t="s">
        <v>365</v>
      </c>
      <c r="AB218" s="47" t="s">
        <v>365</v>
      </c>
      <c r="AC218" s="47" t="s">
        <v>365</v>
      </c>
      <c r="AD218" s="47" t="s">
        <v>365</v>
      </c>
      <c r="AE218" s="47" t="s">
        <v>1355</v>
      </c>
      <c r="AF218" s="47" t="s">
        <v>1355</v>
      </c>
      <c r="AG218" s="47" t="s">
        <v>445</v>
      </c>
      <c r="AH218" s="47"/>
      <c r="AI218" s="47"/>
      <c r="AJ218" s="47" t="s">
        <v>569</v>
      </c>
      <c r="AK218" s="47" t="s">
        <v>569</v>
      </c>
      <c r="AL218" s="47" t="s">
        <v>1792</v>
      </c>
      <c r="AM218" s="47" t="s">
        <v>528</v>
      </c>
      <c r="AN218" s="47" t="s">
        <v>413</v>
      </c>
      <c r="AO218" s="47" t="s">
        <v>1296</v>
      </c>
      <c r="AX218" s="47" t="s">
        <v>427</v>
      </c>
      <c r="AY218" s="47" t="s">
        <v>1081</v>
      </c>
      <c r="AZ218" s="47" t="s">
        <v>1351</v>
      </c>
      <c r="BA218" s="47" t="s">
        <v>1352</v>
      </c>
      <c r="BB218" s="416" t="s">
        <v>1799</v>
      </c>
      <c r="BC218" s="416" t="s">
        <v>1799</v>
      </c>
      <c r="BD218" s="47" t="s">
        <v>462</v>
      </c>
      <c r="BE218" s="47" t="s">
        <v>843</v>
      </c>
      <c r="BF218" s="47" t="s">
        <v>1353</v>
      </c>
      <c r="BG218" s="47" t="s">
        <v>485</v>
      </c>
      <c r="CU218" s="47" t="s">
        <v>422</v>
      </c>
      <c r="DA218" s="47" t="s">
        <v>400</v>
      </c>
      <c r="DB218" s="47" t="s">
        <v>365</v>
      </c>
      <c r="DG218" s="47" t="s">
        <v>401</v>
      </c>
      <c r="DH218" s="47" t="s">
        <v>1719</v>
      </c>
      <c r="DI218" s="47" t="s">
        <v>1354</v>
      </c>
      <c r="DJ218" s="47" t="s">
        <v>1300</v>
      </c>
      <c r="DL218" s="47" t="s">
        <v>1356</v>
      </c>
      <c r="DM218" s="47" t="s">
        <v>1775</v>
      </c>
    </row>
    <row r="219" spans="1:117">
      <c r="A219" s="416" t="s">
        <v>1810</v>
      </c>
      <c r="B219" s="47" t="s">
        <v>361</v>
      </c>
      <c r="C219" s="47" t="s">
        <v>416</v>
      </c>
      <c r="D219" s="47" t="s">
        <v>493</v>
      </c>
      <c r="E219" s="47" t="s">
        <v>413</v>
      </c>
      <c r="F219" s="47" t="s">
        <v>365</v>
      </c>
      <c r="G219" s="47" t="s">
        <v>1357</v>
      </c>
      <c r="H219" s="47" t="s">
        <v>1358</v>
      </c>
      <c r="I219" s="47" t="s">
        <v>1217</v>
      </c>
      <c r="J219" s="47" t="s">
        <v>1311</v>
      </c>
      <c r="K219" s="47" t="s">
        <v>1241</v>
      </c>
      <c r="L219" s="47" t="s">
        <v>370</v>
      </c>
      <c r="M219" s="47" t="s">
        <v>371</v>
      </c>
      <c r="N219" s="47" t="s">
        <v>997</v>
      </c>
      <c r="O219" s="47" t="s">
        <v>997</v>
      </c>
      <c r="P219" s="47" t="s">
        <v>372</v>
      </c>
      <c r="Q219" s="47" t="s">
        <v>387</v>
      </c>
      <c r="R219" s="47" t="s">
        <v>387</v>
      </c>
      <c r="S219" s="47" t="s">
        <v>387</v>
      </c>
      <c r="T219" s="47" t="s">
        <v>413</v>
      </c>
      <c r="U219" s="47" t="s">
        <v>708</v>
      </c>
      <c r="V219" s="47" t="s">
        <v>365</v>
      </c>
      <c r="W219" s="47" t="s">
        <v>461</v>
      </c>
      <c r="X219" s="47" t="s">
        <v>365</v>
      </c>
      <c r="Y219" s="47" t="s">
        <v>532</v>
      </c>
      <c r="Z219" s="47" t="s">
        <v>580</v>
      </c>
      <c r="AA219" s="47" t="s">
        <v>365</v>
      </c>
      <c r="AB219" s="47" t="s">
        <v>365</v>
      </c>
      <c r="AC219" s="47" t="s">
        <v>365</v>
      </c>
      <c r="AD219" s="47" t="s">
        <v>365</v>
      </c>
      <c r="AE219" s="47" t="s">
        <v>496</v>
      </c>
      <c r="AF219" s="47" t="s">
        <v>496</v>
      </c>
      <c r="AG219" s="47" t="s">
        <v>487</v>
      </c>
      <c r="AH219" s="47" t="s">
        <v>1359</v>
      </c>
      <c r="AI219" s="47" t="s">
        <v>1359</v>
      </c>
      <c r="AJ219" s="47"/>
      <c r="AK219" s="47"/>
      <c r="AL219" s="47" t="s">
        <v>703</v>
      </c>
      <c r="AM219" s="47" t="s">
        <v>528</v>
      </c>
      <c r="AN219" s="47" t="s">
        <v>387</v>
      </c>
      <c r="AO219" s="47" t="s">
        <v>1313</v>
      </c>
      <c r="AX219" s="47" t="s">
        <v>532</v>
      </c>
      <c r="AY219" s="47" t="s">
        <v>1325</v>
      </c>
      <c r="AZ219" s="47" t="s">
        <v>1360</v>
      </c>
      <c r="BA219" s="47" t="s">
        <v>1361</v>
      </c>
      <c r="BB219" s="416" t="s">
        <v>1797</v>
      </c>
      <c r="BC219" s="416" t="s">
        <v>1797</v>
      </c>
      <c r="BD219" s="47" t="s">
        <v>657</v>
      </c>
      <c r="BE219" s="47" t="s">
        <v>623</v>
      </c>
      <c r="BF219" s="417">
        <v>53</v>
      </c>
      <c r="BG219" s="47" t="s">
        <v>578</v>
      </c>
      <c r="CU219" s="47" t="s">
        <v>615</v>
      </c>
      <c r="DA219" s="47" t="s">
        <v>451</v>
      </c>
      <c r="DB219" s="47" t="s">
        <v>1317</v>
      </c>
      <c r="DG219" s="47" t="s">
        <v>401</v>
      </c>
      <c r="DH219" s="47" t="s">
        <v>1719</v>
      </c>
      <c r="DI219" s="47" t="s">
        <v>1362</v>
      </c>
      <c r="DJ219" s="47" t="s">
        <v>1319</v>
      </c>
      <c r="DL219" s="47" t="s">
        <v>1320</v>
      </c>
      <c r="DM219" s="47" t="s">
        <v>1776</v>
      </c>
    </row>
    <row r="220" spans="1:117">
      <c r="A220" s="416" t="s">
        <v>1805</v>
      </c>
      <c r="B220" s="47" t="s">
        <v>361</v>
      </c>
      <c r="C220" s="47" t="s">
        <v>416</v>
      </c>
      <c r="D220" s="47" t="s">
        <v>1777</v>
      </c>
      <c r="E220" s="47" t="s">
        <v>413</v>
      </c>
      <c r="F220" s="47" t="s">
        <v>365</v>
      </c>
      <c r="G220" s="47" t="s">
        <v>1357</v>
      </c>
      <c r="H220" s="47" t="s">
        <v>1358</v>
      </c>
      <c r="I220" s="47" t="s">
        <v>390</v>
      </c>
      <c r="J220" s="47" t="s">
        <v>1311</v>
      </c>
      <c r="K220" s="47" t="s">
        <v>1241</v>
      </c>
      <c r="L220" s="47" t="s">
        <v>370</v>
      </c>
      <c r="M220" s="47" t="s">
        <v>371</v>
      </c>
      <c r="N220" s="47" t="s">
        <v>997</v>
      </c>
      <c r="O220" s="47" t="s">
        <v>997</v>
      </c>
      <c r="P220" s="47" t="s">
        <v>372</v>
      </c>
      <c r="Q220" s="47" t="s">
        <v>387</v>
      </c>
      <c r="R220" s="47" t="s">
        <v>387</v>
      </c>
      <c r="S220" s="47" t="s">
        <v>387</v>
      </c>
      <c r="T220" s="47" t="s">
        <v>413</v>
      </c>
      <c r="U220" s="47" t="s">
        <v>708</v>
      </c>
      <c r="V220" s="47" t="s">
        <v>365</v>
      </c>
      <c r="W220" s="47" t="s">
        <v>461</v>
      </c>
      <c r="X220" s="47" t="s">
        <v>365</v>
      </c>
      <c r="Y220" s="47" t="s">
        <v>532</v>
      </c>
      <c r="Z220" s="47" t="s">
        <v>580</v>
      </c>
      <c r="AA220" s="47" t="s">
        <v>365</v>
      </c>
      <c r="AB220" s="47" t="s">
        <v>365</v>
      </c>
      <c r="AC220" s="47" t="s">
        <v>365</v>
      </c>
      <c r="AD220" s="47" t="s">
        <v>365</v>
      </c>
      <c r="AE220" s="47" t="s">
        <v>1363</v>
      </c>
      <c r="AF220" s="47" t="s">
        <v>1363</v>
      </c>
      <c r="AG220" s="47" t="s">
        <v>487</v>
      </c>
      <c r="AH220" s="47"/>
      <c r="AI220" s="47"/>
      <c r="AJ220" s="47" t="s">
        <v>1364</v>
      </c>
      <c r="AK220" s="47" t="s">
        <v>1364</v>
      </c>
      <c r="AL220" s="47" t="s">
        <v>703</v>
      </c>
      <c r="AM220" s="47" t="s">
        <v>528</v>
      </c>
      <c r="AN220" s="47" t="s">
        <v>413</v>
      </c>
      <c r="AO220" s="47" t="s">
        <v>1313</v>
      </c>
      <c r="AX220" s="47" t="s">
        <v>532</v>
      </c>
      <c r="AY220" s="47" t="s">
        <v>1325</v>
      </c>
      <c r="AZ220" s="47" t="s">
        <v>1360</v>
      </c>
      <c r="BA220" s="47" t="s">
        <v>1361</v>
      </c>
      <c r="BB220" s="416" t="s">
        <v>1797</v>
      </c>
      <c r="BC220" s="416" t="s">
        <v>1797</v>
      </c>
      <c r="BD220" s="47" t="s">
        <v>657</v>
      </c>
      <c r="BE220" s="47" t="s">
        <v>623</v>
      </c>
      <c r="BF220" s="417">
        <v>53</v>
      </c>
      <c r="BG220" s="47" t="s">
        <v>578</v>
      </c>
      <c r="CU220" s="47" t="s">
        <v>615</v>
      </c>
      <c r="DA220" s="47" t="s">
        <v>451</v>
      </c>
      <c r="DB220" s="47" t="s">
        <v>1317</v>
      </c>
      <c r="DG220" s="47" t="s">
        <v>401</v>
      </c>
      <c r="DH220" s="47" t="s">
        <v>1719</v>
      </c>
      <c r="DI220" s="47" t="s">
        <v>1362</v>
      </c>
      <c r="DJ220" s="47" t="s">
        <v>1319</v>
      </c>
      <c r="DL220" s="47" t="s">
        <v>1326</v>
      </c>
      <c r="DM220" s="47" t="s">
        <v>1776</v>
      </c>
    </row>
    <row r="221" spans="1:117">
      <c r="A221" s="416" t="s">
        <v>1811</v>
      </c>
      <c r="B221" s="47" t="s">
        <v>361</v>
      </c>
      <c r="C221" s="47" t="s">
        <v>416</v>
      </c>
      <c r="D221" s="416">
        <v>11900</v>
      </c>
      <c r="E221" s="47" t="s">
        <v>452</v>
      </c>
      <c r="F221" s="47" t="s">
        <v>365</v>
      </c>
      <c r="G221" s="47" t="s">
        <v>1365</v>
      </c>
      <c r="H221" s="47" t="s">
        <v>1366</v>
      </c>
      <c r="I221" s="47" t="s">
        <v>1367</v>
      </c>
      <c r="J221" s="47" t="s">
        <v>1329</v>
      </c>
      <c r="K221" s="47" t="s">
        <v>1330</v>
      </c>
      <c r="L221" s="47" t="s">
        <v>370</v>
      </c>
      <c r="M221" s="47" t="s">
        <v>371</v>
      </c>
      <c r="N221" s="47" t="s">
        <v>997</v>
      </c>
      <c r="O221" s="47" t="s">
        <v>997</v>
      </c>
      <c r="P221" s="47" t="s">
        <v>372</v>
      </c>
      <c r="Q221" s="47" t="s">
        <v>424</v>
      </c>
      <c r="R221" s="47" t="s">
        <v>424</v>
      </c>
      <c r="S221" s="47" t="s">
        <v>424</v>
      </c>
      <c r="T221" s="47" t="s">
        <v>413</v>
      </c>
      <c r="U221" s="47" t="s">
        <v>708</v>
      </c>
      <c r="V221" s="47" t="s">
        <v>365</v>
      </c>
      <c r="W221" s="47" t="s">
        <v>461</v>
      </c>
      <c r="X221" s="47" t="s">
        <v>365</v>
      </c>
      <c r="Y221" s="47" t="s">
        <v>1236</v>
      </c>
      <c r="Z221" s="47" t="s">
        <v>434</v>
      </c>
      <c r="AA221" s="47" t="s">
        <v>365</v>
      </c>
      <c r="AB221" s="47" t="s">
        <v>365</v>
      </c>
      <c r="AC221" s="47" t="s">
        <v>365</v>
      </c>
      <c r="AD221" s="47" t="s">
        <v>365</v>
      </c>
      <c r="AE221" s="47" t="s">
        <v>759</v>
      </c>
      <c r="AF221" s="47" t="s">
        <v>759</v>
      </c>
      <c r="AG221" s="47" t="s">
        <v>1368</v>
      </c>
      <c r="AH221" s="47" t="s">
        <v>647</v>
      </c>
      <c r="AI221" s="47" t="s">
        <v>647</v>
      </c>
      <c r="AJ221" s="47"/>
      <c r="AK221" s="47"/>
      <c r="AL221" s="47" t="s">
        <v>1792</v>
      </c>
      <c r="AM221" s="47" t="s">
        <v>528</v>
      </c>
      <c r="AN221" s="47" t="s">
        <v>387</v>
      </c>
      <c r="AO221" s="47" t="s">
        <v>1331</v>
      </c>
      <c r="AX221" s="47" t="s">
        <v>1236</v>
      </c>
      <c r="AY221" s="47" t="s">
        <v>1210</v>
      </c>
      <c r="AZ221" s="47" t="s">
        <v>1369</v>
      </c>
      <c r="BA221" s="47" t="s">
        <v>1360</v>
      </c>
      <c r="BB221" s="416" t="s">
        <v>1798</v>
      </c>
      <c r="BC221" s="416" t="s">
        <v>1798</v>
      </c>
      <c r="BD221" s="47" t="s">
        <v>648</v>
      </c>
      <c r="BE221" s="47" t="s">
        <v>1241</v>
      </c>
      <c r="BF221" s="47" t="s">
        <v>695</v>
      </c>
      <c r="BG221" s="47" t="s">
        <v>1370</v>
      </c>
      <c r="CU221" s="47" t="s">
        <v>1371</v>
      </c>
      <c r="DA221" s="47" t="s">
        <v>430</v>
      </c>
      <c r="DB221" s="47" t="s">
        <v>1336</v>
      </c>
      <c r="DG221" s="47" t="s">
        <v>401</v>
      </c>
      <c r="DH221" s="47" t="s">
        <v>1719</v>
      </c>
      <c r="DI221" s="47" t="s">
        <v>1372</v>
      </c>
      <c r="DJ221" s="47" t="s">
        <v>1338</v>
      </c>
      <c r="DL221" s="47" t="s">
        <v>1339</v>
      </c>
      <c r="DM221" s="47" t="s">
        <v>1778</v>
      </c>
    </row>
    <row r="222" spans="1:117">
      <c r="A222" s="416" t="s">
        <v>1806</v>
      </c>
      <c r="B222" s="47" t="s">
        <v>361</v>
      </c>
      <c r="C222" s="47" t="s">
        <v>416</v>
      </c>
      <c r="D222" s="416">
        <v>11550</v>
      </c>
      <c r="E222" s="47" t="s">
        <v>452</v>
      </c>
      <c r="F222" s="47" t="s">
        <v>365</v>
      </c>
      <c r="G222" s="47" t="s">
        <v>1365</v>
      </c>
      <c r="H222" s="47" t="s">
        <v>1366</v>
      </c>
      <c r="I222" s="47" t="s">
        <v>449</v>
      </c>
      <c r="J222" s="47" t="s">
        <v>1329</v>
      </c>
      <c r="K222" s="47" t="s">
        <v>1330</v>
      </c>
      <c r="L222" s="47" t="s">
        <v>370</v>
      </c>
      <c r="M222" s="47" t="s">
        <v>371</v>
      </c>
      <c r="N222" s="47" t="s">
        <v>997</v>
      </c>
      <c r="O222" s="47" t="s">
        <v>997</v>
      </c>
      <c r="P222" s="47" t="s">
        <v>372</v>
      </c>
      <c r="Q222" s="47" t="s">
        <v>424</v>
      </c>
      <c r="R222" s="47" t="s">
        <v>424</v>
      </c>
      <c r="S222" s="47" t="s">
        <v>424</v>
      </c>
      <c r="T222" s="47" t="s">
        <v>413</v>
      </c>
      <c r="U222" s="47" t="s">
        <v>708</v>
      </c>
      <c r="V222" s="47" t="s">
        <v>365</v>
      </c>
      <c r="W222" s="47" t="s">
        <v>461</v>
      </c>
      <c r="X222" s="47" t="s">
        <v>365</v>
      </c>
      <c r="Y222" s="47" t="s">
        <v>1236</v>
      </c>
      <c r="Z222" s="47" t="s">
        <v>434</v>
      </c>
      <c r="AA222" s="47" t="s">
        <v>365</v>
      </c>
      <c r="AB222" s="47" t="s">
        <v>365</v>
      </c>
      <c r="AC222" s="47" t="s">
        <v>365</v>
      </c>
      <c r="AD222" s="47" t="s">
        <v>365</v>
      </c>
      <c r="AE222" s="47" t="s">
        <v>374</v>
      </c>
      <c r="AF222" s="47" t="s">
        <v>374</v>
      </c>
      <c r="AG222" s="47" t="s">
        <v>1368</v>
      </c>
      <c r="AH222" s="47"/>
      <c r="AI222" s="47"/>
      <c r="AJ222" s="47" t="s">
        <v>412</v>
      </c>
      <c r="AK222" s="47" t="s">
        <v>412</v>
      </c>
      <c r="AL222" s="47" t="s">
        <v>1792</v>
      </c>
      <c r="AM222" s="47" t="s">
        <v>528</v>
      </c>
      <c r="AN222" s="47" t="s">
        <v>413</v>
      </c>
      <c r="AO222" s="47" t="s">
        <v>1331</v>
      </c>
      <c r="AX222" s="47" t="s">
        <v>1236</v>
      </c>
      <c r="AY222" s="47" t="s">
        <v>1210</v>
      </c>
      <c r="AZ222" s="47" t="s">
        <v>1369</v>
      </c>
      <c r="BA222" s="47" t="s">
        <v>1360</v>
      </c>
      <c r="BB222" s="416" t="s">
        <v>1798</v>
      </c>
      <c r="BC222" s="416" t="s">
        <v>1798</v>
      </c>
      <c r="BD222" s="47" t="s">
        <v>648</v>
      </c>
      <c r="BE222" s="47" t="s">
        <v>1241</v>
      </c>
      <c r="BF222" s="47" t="s">
        <v>695</v>
      </c>
      <c r="BG222" s="47" t="s">
        <v>1370</v>
      </c>
      <c r="CU222" s="47" t="s">
        <v>1371</v>
      </c>
      <c r="DA222" s="47" t="s">
        <v>430</v>
      </c>
      <c r="DB222" s="47" t="s">
        <v>1336</v>
      </c>
      <c r="DG222" s="47" t="s">
        <v>401</v>
      </c>
      <c r="DH222" s="47" t="s">
        <v>1719</v>
      </c>
      <c r="DI222" s="47" t="s">
        <v>1372</v>
      </c>
      <c r="DJ222" s="47" t="s">
        <v>1338</v>
      </c>
      <c r="DL222" s="47" t="s">
        <v>1348</v>
      </c>
      <c r="DM222" s="47" t="s">
        <v>1778</v>
      </c>
    </row>
    <row r="223" spans="1:117">
      <c r="A223" s="416" t="s">
        <v>1885</v>
      </c>
      <c r="B223" s="47" t="s">
        <v>415</v>
      </c>
      <c r="C223" s="47" t="s">
        <v>1373</v>
      </c>
      <c r="D223" s="416">
        <v>2540</v>
      </c>
      <c r="E223" s="47" t="s">
        <v>1290</v>
      </c>
      <c r="F223" s="47" t="s">
        <v>1291</v>
      </c>
      <c r="G223" s="47" t="s">
        <v>1374</v>
      </c>
      <c r="H223" s="47" t="s">
        <v>601</v>
      </c>
      <c r="I223" s="47" t="s">
        <v>1375</v>
      </c>
      <c r="J223" s="47" t="s">
        <v>1376</v>
      </c>
      <c r="K223" s="47" t="s">
        <v>1293</v>
      </c>
      <c r="L223" s="47" t="s">
        <v>573</v>
      </c>
      <c r="M223" s="47" t="s">
        <v>371</v>
      </c>
      <c r="N223" s="47" t="s">
        <v>997</v>
      </c>
      <c r="O223" s="47" t="s">
        <v>997</v>
      </c>
      <c r="P223" s="47" t="s">
        <v>430</v>
      </c>
      <c r="Q223" s="47" t="s">
        <v>1377</v>
      </c>
      <c r="R223" s="47" t="s">
        <v>1377</v>
      </c>
      <c r="S223" s="47" t="s">
        <v>1377</v>
      </c>
      <c r="T223" s="47" t="s">
        <v>492</v>
      </c>
      <c r="U223" s="47" t="s">
        <v>1378</v>
      </c>
      <c r="V223" s="47" t="s">
        <v>365</v>
      </c>
      <c r="W223" s="47" t="s">
        <v>365</v>
      </c>
      <c r="X223" s="47" t="s">
        <v>365</v>
      </c>
      <c r="Y223" s="47" t="s">
        <v>709</v>
      </c>
      <c r="Z223" s="47" t="s">
        <v>365</v>
      </c>
      <c r="AA223" s="47" t="s">
        <v>365</v>
      </c>
      <c r="AB223" s="47" t="s">
        <v>365</v>
      </c>
      <c r="AC223" s="47" t="s">
        <v>365</v>
      </c>
      <c r="AD223" s="47" t="s">
        <v>365</v>
      </c>
      <c r="AE223" s="47" t="s">
        <v>427</v>
      </c>
      <c r="AF223" s="47" t="s">
        <v>427</v>
      </c>
      <c r="AG223" s="47" t="s">
        <v>376</v>
      </c>
      <c r="AH223" s="47" t="s">
        <v>1379</v>
      </c>
      <c r="AI223" s="47" t="s">
        <v>1379</v>
      </c>
      <c r="AJ223" s="47"/>
      <c r="AK223" s="47"/>
      <c r="AL223" s="47" t="s">
        <v>428</v>
      </c>
      <c r="AM223" s="47" t="s">
        <v>542</v>
      </c>
      <c r="AN223" s="47" t="s">
        <v>387</v>
      </c>
      <c r="AO223" s="47" t="s">
        <v>1296</v>
      </c>
      <c r="AZ223" s="47" t="s">
        <v>1297</v>
      </c>
      <c r="BF223" s="416">
        <v>67</v>
      </c>
      <c r="BG223" s="47" t="s">
        <v>449</v>
      </c>
      <c r="CU223" s="47" t="s">
        <v>445</v>
      </c>
      <c r="CV223" s="47" t="s">
        <v>685</v>
      </c>
      <c r="CW223" s="47" t="s">
        <v>1298</v>
      </c>
      <c r="CX223" s="47" t="s">
        <v>365</v>
      </c>
      <c r="CY223" s="47" t="s">
        <v>365</v>
      </c>
      <c r="CZ223" s="47" t="s">
        <v>1297</v>
      </c>
      <c r="DA223" s="47" t="s">
        <v>400</v>
      </c>
      <c r="DB223" s="47" t="s">
        <v>365</v>
      </c>
      <c r="DC223" s="47" t="s">
        <v>1299</v>
      </c>
      <c r="DD223" s="47" t="s">
        <v>413</v>
      </c>
      <c r="DG223" s="47" t="s">
        <v>401</v>
      </c>
      <c r="DH223" s="47" t="s">
        <v>1719</v>
      </c>
      <c r="DJ223" s="47" t="s">
        <v>1300</v>
      </c>
      <c r="DK223" s="47" t="s">
        <v>1008</v>
      </c>
      <c r="DL223" s="47" t="s">
        <v>1301</v>
      </c>
      <c r="DM223" s="47" t="s">
        <v>1610</v>
      </c>
    </row>
    <row r="224" spans="1:117">
      <c r="A224" s="416" t="s">
        <v>1886</v>
      </c>
      <c r="B224" s="47" t="s">
        <v>415</v>
      </c>
      <c r="C224" s="47" t="s">
        <v>1373</v>
      </c>
      <c r="D224" s="416">
        <v>2644</v>
      </c>
      <c r="E224" s="47" t="s">
        <v>1290</v>
      </c>
      <c r="F224" s="47" t="s">
        <v>1302</v>
      </c>
      <c r="G224" s="47" t="s">
        <v>1374</v>
      </c>
      <c r="H224" s="47" t="s">
        <v>601</v>
      </c>
      <c r="I224" s="47" t="s">
        <v>1375</v>
      </c>
      <c r="J224" s="47" t="s">
        <v>1376</v>
      </c>
      <c r="K224" s="47" t="s">
        <v>1293</v>
      </c>
      <c r="L224" s="47" t="s">
        <v>573</v>
      </c>
      <c r="M224" s="47" t="s">
        <v>371</v>
      </c>
      <c r="N224" s="47" t="s">
        <v>997</v>
      </c>
      <c r="O224" s="47" t="s">
        <v>997</v>
      </c>
      <c r="P224" s="47" t="s">
        <v>430</v>
      </c>
      <c r="Q224" s="47" t="s">
        <v>1377</v>
      </c>
      <c r="R224" s="47" t="s">
        <v>1377</v>
      </c>
      <c r="S224" s="47" t="s">
        <v>1377</v>
      </c>
      <c r="T224" s="47" t="s">
        <v>492</v>
      </c>
      <c r="U224" s="47" t="s">
        <v>1378</v>
      </c>
      <c r="V224" s="47" t="s">
        <v>365</v>
      </c>
      <c r="W224" s="47" t="s">
        <v>365</v>
      </c>
      <c r="X224" s="47" t="s">
        <v>365</v>
      </c>
      <c r="Y224" s="47" t="s">
        <v>709</v>
      </c>
      <c r="Z224" s="47" t="s">
        <v>365</v>
      </c>
      <c r="AA224" s="47" t="s">
        <v>365</v>
      </c>
      <c r="AB224" s="47" t="s">
        <v>365</v>
      </c>
      <c r="AC224" s="47" t="s">
        <v>365</v>
      </c>
      <c r="AD224" s="47" t="s">
        <v>365</v>
      </c>
      <c r="AE224" s="47" t="s">
        <v>427</v>
      </c>
      <c r="AF224" s="47" t="s">
        <v>427</v>
      </c>
      <c r="AG224" s="47" t="s">
        <v>376</v>
      </c>
      <c r="AH224" s="47" t="s">
        <v>1379</v>
      </c>
      <c r="AI224" s="47" t="s">
        <v>1379</v>
      </c>
      <c r="AJ224" s="47"/>
      <c r="AK224" s="47"/>
      <c r="AL224" s="47" t="s">
        <v>428</v>
      </c>
      <c r="AM224" s="47" t="s">
        <v>542</v>
      </c>
      <c r="AN224" s="47" t="s">
        <v>387</v>
      </c>
      <c r="AO224" s="47" t="s">
        <v>1296</v>
      </c>
      <c r="AZ224" s="47" t="s">
        <v>1297</v>
      </c>
      <c r="BF224" s="416">
        <v>67</v>
      </c>
      <c r="BG224" s="47" t="s">
        <v>1779</v>
      </c>
      <c r="CU224" s="47" t="s">
        <v>445</v>
      </c>
      <c r="CV224" s="47" t="s">
        <v>685</v>
      </c>
      <c r="CW224" s="47" t="s">
        <v>1298</v>
      </c>
      <c r="CX224" s="47" t="s">
        <v>365</v>
      </c>
      <c r="CY224" s="47" t="s">
        <v>365</v>
      </c>
      <c r="CZ224" s="47" t="s">
        <v>1297</v>
      </c>
      <c r="DA224" s="47" t="s">
        <v>400</v>
      </c>
      <c r="DB224" s="47" t="s">
        <v>365</v>
      </c>
      <c r="DC224" s="47" t="s">
        <v>1299</v>
      </c>
      <c r="DD224" s="47" t="s">
        <v>387</v>
      </c>
      <c r="DG224" s="47" t="s">
        <v>401</v>
      </c>
      <c r="DH224" s="47" t="s">
        <v>1719</v>
      </c>
      <c r="DJ224" s="47" t="s">
        <v>1300</v>
      </c>
      <c r="DK224" s="47" t="s">
        <v>1008</v>
      </c>
      <c r="DL224" s="47" t="s">
        <v>1301</v>
      </c>
      <c r="DM224" s="47" t="s">
        <v>1780</v>
      </c>
    </row>
    <row r="225" spans="1:117">
      <c r="A225" s="416" t="s">
        <v>1887</v>
      </c>
      <c r="B225" s="47" t="s">
        <v>415</v>
      </c>
      <c r="C225" s="47" t="s">
        <v>1373</v>
      </c>
      <c r="D225" s="416">
        <v>2712</v>
      </c>
      <c r="E225" s="47" t="s">
        <v>1290</v>
      </c>
      <c r="F225" s="47" t="s">
        <v>365</v>
      </c>
      <c r="G225" s="47" t="s">
        <v>1374</v>
      </c>
      <c r="H225" s="47" t="s">
        <v>601</v>
      </c>
      <c r="I225" s="47" t="s">
        <v>1375</v>
      </c>
      <c r="J225" s="47" t="s">
        <v>1376</v>
      </c>
      <c r="K225" s="47" t="s">
        <v>1293</v>
      </c>
      <c r="L225" s="47" t="s">
        <v>573</v>
      </c>
      <c r="M225" s="47" t="s">
        <v>371</v>
      </c>
      <c r="N225" s="47" t="s">
        <v>997</v>
      </c>
      <c r="O225" s="47" t="s">
        <v>997</v>
      </c>
      <c r="P225" s="47" t="s">
        <v>430</v>
      </c>
      <c r="Q225" s="47" t="s">
        <v>379</v>
      </c>
      <c r="R225" s="47" t="s">
        <v>379</v>
      </c>
      <c r="S225" s="47" t="s">
        <v>379</v>
      </c>
      <c r="T225" s="47" t="s">
        <v>492</v>
      </c>
      <c r="U225" s="47" t="s">
        <v>1378</v>
      </c>
      <c r="V225" s="47" t="s">
        <v>365</v>
      </c>
      <c r="W225" s="47" t="s">
        <v>365</v>
      </c>
      <c r="X225" s="47" t="s">
        <v>365</v>
      </c>
      <c r="Y225" s="47" t="s">
        <v>709</v>
      </c>
      <c r="Z225" s="47" t="s">
        <v>365</v>
      </c>
      <c r="AA225" s="47" t="s">
        <v>365</v>
      </c>
      <c r="AB225" s="47" t="s">
        <v>365</v>
      </c>
      <c r="AC225" s="47" t="s">
        <v>365</v>
      </c>
      <c r="AD225" s="47" t="s">
        <v>365</v>
      </c>
      <c r="AE225" s="47" t="s">
        <v>427</v>
      </c>
      <c r="AF225" s="47" t="s">
        <v>427</v>
      </c>
      <c r="AG225" s="47" t="s">
        <v>376</v>
      </c>
      <c r="AH225" s="47" t="s">
        <v>1379</v>
      </c>
      <c r="AI225" s="47" t="s">
        <v>1379</v>
      </c>
      <c r="AJ225" s="47"/>
      <c r="AK225" s="47"/>
      <c r="AL225" s="47" t="s">
        <v>428</v>
      </c>
      <c r="AM225" s="47" t="s">
        <v>542</v>
      </c>
      <c r="AN225" s="47" t="s">
        <v>387</v>
      </c>
      <c r="AO225" s="47" t="s">
        <v>1296</v>
      </c>
      <c r="AZ225" s="47" t="s">
        <v>1297</v>
      </c>
      <c r="BF225" s="416">
        <v>67</v>
      </c>
      <c r="BG225" s="47" t="s">
        <v>1304</v>
      </c>
      <c r="CU225" s="47" t="s">
        <v>445</v>
      </c>
      <c r="CV225" s="47" t="s">
        <v>685</v>
      </c>
      <c r="CW225" s="47" t="s">
        <v>1298</v>
      </c>
      <c r="CX225" s="47" t="s">
        <v>365</v>
      </c>
      <c r="CY225" s="47" t="s">
        <v>365</v>
      </c>
      <c r="CZ225" s="47" t="s">
        <v>1297</v>
      </c>
      <c r="DA225" s="47" t="s">
        <v>400</v>
      </c>
      <c r="DB225" s="47" t="s">
        <v>365</v>
      </c>
      <c r="DC225" s="47" t="s">
        <v>1299</v>
      </c>
      <c r="DD225" s="47" t="s">
        <v>365</v>
      </c>
      <c r="DG225" s="47" t="s">
        <v>401</v>
      </c>
      <c r="DH225" s="47" t="s">
        <v>1719</v>
      </c>
      <c r="DJ225" s="47" t="s">
        <v>1300</v>
      </c>
      <c r="DK225" s="47" t="s">
        <v>1008</v>
      </c>
      <c r="DL225" s="47" t="s">
        <v>1301</v>
      </c>
      <c r="DM225" s="47" t="s">
        <v>1769</v>
      </c>
    </row>
    <row r="226" spans="1:117">
      <c r="A226" s="416" t="s">
        <v>1888</v>
      </c>
      <c r="B226" s="47" t="s">
        <v>415</v>
      </c>
      <c r="C226" s="47" t="s">
        <v>1373</v>
      </c>
      <c r="D226" s="416">
        <v>2540</v>
      </c>
      <c r="E226" s="47" t="s">
        <v>1290</v>
      </c>
      <c r="F226" s="47" t="s">
        <v>1291</v>
      </c>
      <c r="G226" s="47" t="s">
        <v>1374</v>
      </c>
      <c r="H226" s="47" t="s">
        <v>601</v>
      </c>
      <c r="I226" s="47" t="s">
        <v>1375</v>
      </c>
      <c r="J226" s="47" t="s">
        <v>1376</v>
      </c>
      <c r="K226" s="47" t="s">
        <v>1293</v>
      </c>
      <c r="L226" s="47" t="s">
        <v>573</v>
      </c>
      <c r="M226" s="47" t="s">
        <v>371</v>
      </c>
      <c r="N226" s="47" t="s">
        <v>997</v>
      </c>
      <c r="O226" s="47" t="s">
        <v>997</v>
      </c>
      <c r="P226" s="47" t="s">
        <v>430</v>
      </c>
      <c r="Q226" s="47" t="s">
        <v>1380</v>
      </c>
      <c r="R226" s="47" t="s">
        <v>1380</v>
      </c>
      <c r="S226" s="47" t="s">
        <v>1380</v>
      </c>
      <c r="T226" s="47" t="s">
        <v>492</v>
      </c>
      <c r="U226" s="47" t="s">
        <v>1378</v>
      </c>
      <c r="V226" s="47" t="s">
        <v>365</v>
      </c>
      <c r="W226" s="47" t="s">
        <v>365</v>
      </c>
      <c r="X226" s="47" t="s">
        <v>365</v>
      </c>
      <c r="Y226" s="47" t="s">
        <v>709</v>
      </c>
      <c r="Z226" s="47" t="s">
        <v>365</v>
      </c>
      <c r="AA226" s="47" t="s">
        <v>365</v>
      </c>
      <c r="AB226" s="47" t="s">
        <v>365</v>
      </c>
      <c r="AC226" s="47" t="s">
        <v>365</v>
      </c>
      <c r="AD226" s="47" t="s">
        <v>365</v>
      </c>
      <c r="AE226" s="47" t="s">
        <v>427</v>
      </c>
      <c r="AF226" s="47" t="s">
        <v>427</v>
      </c>
      <c r="AG226" s="47" t="s">
        <v>376</v>
      </c>
      <c r="AH226" s="47" t="s">
        <v>1379</v>
      </c>
      <c r="AI226" s="47" t="s">
        <v>1379</v>
      </c>
      <c r="AJ226" s="47"/>
      <c r="AK226" s="47"/>
      <c r="AL226" s="47" t="s">
        <v>391</v>
      </c>
      <c r="AM226" s="47" t="s">
        <v>542</v>
      </c>
      <c r="AN226" s="47" t="s">
        <v>387</v>
      </c>
      <c r="AO226" s="47" t="s">
        <v>1296</v>
      </c>
      <c r="AZ226" s="47" t="s">
        <v>1297</v>
      </c>
      <c r="BF226" s="416">
        <v>67</v>
      </c>
      <c r="BG226" s="47" t="s">
        <v>449</v>
      </c>
      <c r="CU226" s="47" t="s">
        <v>378</v>
      </c>
      <c r="CV226" s="47" t="s">
        <v>463</v>
      </c>
      <c r="CW226" s="47" t="s">
        <v>1298</v>
      </c>
      <c r="CX226" s="47" t="s">
        <v>365</v>
      </c>
      <c r="CY226" s="47" t="s">
        <v>365</v>
      </c>
      <c r="CZ226" s="47" t="s">
        <v>1297</v>
      </c>
      <c r="DA226" s="47" t="s">
        <v>400</v>
      </c>
      <c r="DB226" s="47" t="s">
        <v>365</v>
      </c>
      <c r="DC226" s="47" t="s">
        <v>1299</v>
      </c>
      <c r="DD226" s="47" t="s">
        <v>413</v>
      </c>
      <c r="DG226" s="47" t="s">
        <v>401</v>
      </c>
      <c r="DH226" s="47" t="s">
        <v>1719</v>
      </c>
      <c r="DJ226" s="47" t="s">
        <v>1300</v>
      </c>
      <c r="DK226" s="47" t="s">
        <v>1008</v>
      </c>
      <c r="DL226" s="47" t="s">
        <v>1301</v>
      </c>
      <c r="DM226" s="47" t="s">
        <v>1610</v>
      </c>
    </row>
    <row r="227" spans="1:117">
      <c r="A227" s="416" t="s">
        <v>1889</v>
      </c>
      <c r="B227" s="47" t="s">
        <v>415</v>
      </c>
      <c r="C227" s="47" t="s">
        <v>1373</v>
      </c>
      <c r="D227" s="416">
        <v>2644</v>
      </c>
      <c r="E227" s="47" t="s">
        <v>1290</v>
      </c>
      <c r="F227" s="47" t="s">
        <v>1302</v>
      </c>
      <c r="G227" s="47" t="s">
        <v>1374</v>
      </c>
      <c r="H227" s="47" t="s">
        <v>601</v>
      </c>
      <c r="I227" s="47" t="s">
        <v>1375</v>
      </c>
      <c r="J227" s="47" t="s">
        <v>1376</v>
      </c>
      <c r="K227" s="47" t="s">
        <v>1293</v>
      </c>
      <c r="L227" s="47" t="s">
        <v>573</v>
      </c>
      <c r="M227" s="47" t="s">
        <v>371</v>
      </c>
      <c r="N227" s="47" t="s">
        <v>997</v>
      </c>
      <c r="O227" s="47" t="s">
        <v>997</v>
      </c>
      <c r="P227" s="47" t="s">
        <v>430</v>
      </c>
      <c r="Q227" s="47" t="s">
        <v>1380</v>
      </c>
      <c r="R227" s="47" t="s">
        <v>1380</v>
      </c>
      <c r="S227" s="47" t="s">
        <v>1380</v>
      </c>
      <c r="T227" s="47" t="s">
        <v>492</v>
      </c>
      <c r="U227" s="47" t="s">
        <v>1378</v>
      </c>
      <c r="V227" s="47" t="s">
        <v>365</v>
      </c>
      <c r="W227" s="47" t="s">
        <v>365</v>
      </c>
      <c r="X227" s="47" t="s">
        <v>365</v>
      </c>
      <c r="Y227" s="47" t="s">
        <v>709</v>
      </c>
      <c r="Z227" s="47" t="s">
        <v>365</v>
      </c>
      <c r="AA227" s="47" t="s">
        <v>365</v>
      </c>
      <c r="AB227" s="47" t="s">
        <v>365</v>
      </c>
      <c r="AC227" s="47" t="s">
        <v>365</v>
      </c>
      <c r="AD227" s="47" t="s">
        <v>365</v>
      </c>
      <c r="AE227" s="47" t="s">
        <v>427</v>
      </c>
      <c r="AF227" s="47" t="s">
        <v>427</v>
      </c>
      <c r="AG227" s="47" t="s">
        <v>376</v>
      </c>
      <c r="AH227" s="47" t="s">
        <v>1379</v>
      </c>
      <c r="AI227" s="47" t="s">
        <v>1379</v>
      </c>
      <c r="AJ227" s="47"/>
      <c r="AK227" s="47"/>
      <c r="AL227" s="47" t="s">
        <v>391</v>
      </c>
      <c r="AM227" s="47" t="s">
        <v>542</v>
      </c>
      <c r="AN227" s="47" t="s">
        <v>387</v>
      </c>
      <c r="AO227" s="47" t="s">
        <v>1296</v>
      </c>
      <c r="AZ227" s="47" t="s">
        <v>1297</v>
      </c>
      <c r="BF227" s="416">
        <v>67</v>
      </c>
      <c r="BG227" s="47" t="s">
        <v>1779</v>
      </c>
      <c r="CU227" s="47" t="s">
        <v>378</v>
      </c>
      <c r="CV227" s="47" t="s">
        <v>463</v>
      </c>
      <c r="CW227" s="47" t="s">
        <v>1298</v>
      </c>
      <c r="CX227" s="47" t="s">
        <v>365</v>
      </c>
      <c r="CY227" s="47" t="s">
        <v>365</v>
      </c>
      <c r="CZ227" s="47" t="s">
        <v>1297</v>
      </c>
      <c r="DA227" s="47" t="s">
        <v>400</v>
      </c>
      <c r="DB227" s="47" t="s">
        <v>365</v>
      </c>
      <c r="DC227" s="47" t="s">
        <v>1299</v>
      </c>
      <c r="DD227" s="47" t="s">
        <v>387</v>
      </c>
      <c r="DG227" s="47" t="s">
        <v>401</v>
      </c>
      <c r="DH227" s="47" t="s">
        <v>1719</v>
      </c>
      <c r="DJ227" s="47" t="s">
        <v>1300</v>
      </c>
      <c r="DK227" s="47" t="s">
        <v>1008</v>
      </c>
      <c r="DL227" s="47" t="s">
        <v>1301</v>
      </c>
      <c r="DM227" s="47" t="s">
        <v>1780</v>
      </c>
    </row>
    <row r="228" spans="1:117">
      <c r="A228" s="416" t="s">
        <v>1890</v>
      </c>
      <c r="B228" s="47" t="s">
        <v>415</v>
      </c>
      <c r="C228" s="47" t="s">
        <v>1373</v>
      </c>
      <c r="D228" s="416">
        <v>2712</v>
      </c>
      <c r="E228" s="47" t="s">
        <v>1290</v>
      </c>
      <c r="F228" s="47" t="s">
        <v>365</v>
      </c>
      <c r="G228" s="47" t="s">
        <v>1374</v>
      </c>
      <c r="H228" s="47" t="s">
        <v>601</v>
      </c>
      <c r="I228" s="47" t="s">
        <v>1375</v>
      </c>
      <c r="J228" s="47" t="s">
        <v>1376</v>
      </c>
      <c r="K228" s="47" t="s">
        <v>1293</v>
      </c>
      <c r="L228" s="47" t="s">
        <v>573</v>
      </c>
      <c r="M228" s="47" t="s">
        <v>371</v>
      </c>
      <c r="N228" s="47" t="s">
        <v>997</v>
      </c>
      <c r="O228" s="47" t="s">
        <v>997</v>
      </c>
      <c r="P228" s="47" t="s">
        <v>430</v>
      </c>
      <c r="Q228" s="47" t="s">
        <v>571</v>
      </c>
      <c r="R228" s="47" t="s">
        <v>571</v>
      </c>
      <c r="S228" s="47" t="s">
        <v>571</v>
      </c>
      <c r="T228" s="47" t="s">
        <v>492</v>
      </c>
      <c r="U228" s="47" t="s">
        <v>1378</v>
      </c>
      <c r="V228" s="47" t="s">
        <v>365</v>
      </c>
      <c r="W228" s="47" t="s">
        <v>365</v>
      </c>
      <c r="X228" s="47" t="s">
        <v>365</v>
      </c>
      <c r="Y228" s="47" t="s">
        <v>709</v>
      </c>
      <c r="Z228" s="47" t="s">
        <v>365</v>
      </c>
      <c r="AA228" s="47" t="s">
        <v>365</v>
      </c>
      <c r="AB228" s="47" t="s">
        <v>365</v>
      </c>
      <c r="AC228" s="47" t="s">
        <v>365</v>
      </c>
      <c r="AD228" s="47" t="s">
        <v>365</v>
      </c>
      <c r="AE228" s="47" t="s">
        <v>427</v>
      </c>
      <c r="AF228" s="47" t="s">
        <v>427</v>
      </c>
      <c r="AG228" s="47" t="s">
        <v>376</v>
      </c>
      <c r="AH228" s="47" t="s">
        <v>1379</v>
      </c>
      <c r="AI228" s="47" t="s">
        <v>1379</v>
      </c>
      <c r="AJ228" s="47"/>
      <c r="AK228" s="47"/>
      <c r="AL228" s="47" t="s">
        <v>391</v>
      </c>
      <c r="AM228" s="47" t="s">
        <v>542</v>
      </c>
      <c r="AN228" s="47" t="s">
        <v>387</v>
      </c>
      <c r="AO228" s="47" t="s">
        <v>1296</v>
      </c>
      <c r="AZ228" s="47" t="s">
        <v>1297</v>
      </c>
      <c r="BF228" s="416">
        <v>67</v>
      </c>
      <c r="BG228" s="47" t="s">
        <v>1304</v>
      </c>
      <c r="CU228" s="47" t="s">
        <v>378</v>
      </c>
      <c r="CV228" s="47" t="s">
        <v>463</v>
      </c>
      <c r="CW228" s="47" t="s">
        <v>1298</v>
      </c>
      <c r="CX228" s="47" t="s">
        <v>365</v>
      </c>
      <c r="CY228" s="47" t="s">
        <v>365</v>
      </c>
      <c r="CZ228" s="47" t="s">
        <v>1297</v>
      </c>
      <c r="DA228" s="47" t="s">
        <v>400</v>
      </c>
      <c r="DB228" s="47" t="s">
        <v>365</v>
      </c>
      <c r="DC228" s="47" t="s">
        <v>1299</v>
      </c>
      <c r="DD228" s="47" t="s">
        <v>365</v>
      </c>
      <c r="DG228" s="47" t="s">
        <v>401</v>
      </c>
      <c r="DH228" s="47" t="s">
        <v>1719</v>
      </c>
      <c r="DJ228" s="47" t="s">
        <v>1300</v>
      </c>
      <c r="DK228" s="47" t="s">
        <v>1008</v>
      </c>
      <c r="DL228" s="47" t="s">
        <v>1301</v>
      </c>
      <c r="DM228" s="47" t="s">
        <v>1769</v>
      </c>
    </row>
    <row r="229" spans="1:117">
      <c r="A229" s="416" t="s">
        <v>1891</v>
      </c>
      <c r="B229" s="47" t="s">
        <v>415</v>
      </c>
      <c r="C229" s="47" t="s">
        <v>1373</v>
      </c>
      <c r="D229" s="416">
        <v>2540</v>
      </c>
      <c r="E229" s="47" t="s">
        <v>1290</v>
      </c>
      <c r="F229" s="47" t="s">
        <v>1291</v>
      </c>
      <c r="G229" s="47" t="s">
        <v>1374</v>
      </c>
      <c r="H229" s="47" t="s">
        <v>601</v>
      </c>
      <c r="I229" s="47" t="s">
        <v>1375</v>
      </c>
      <c r="J229" s="47" t="s">
        <v>1376</v>
      </c>
      <c r="K229" s="47" t="s">
        <v>1293</v>
      </c>
      <c r="L229" s="47" t="s">
        <v>573</v>
      </c>
      <c r="M229" s="47" t="s">
        <v>371</v>
      </c>
      <c r="N229" s="47" t="s">
        <v>997</v>
      </c>
      <c r="O229" s="47" t="s">
        <v>997</v>
      </c>
      <c r="P229" s="47" t="s">
        <v>430</v>
      </c>
      <c r="Q229" s="47" t="s">
        <v>720</v>
      </c>
      <c r="R229" s="47" t="s">
        <v>720</v>
      </c>
      <c r="S229" s="47" t="s">
        <v>720</v>
      </c>
      <c r="T229" s="47" t="s">
        <v>492</v>
      </c>
      <c r="U229" s="47" t="s">
        <v>1378</v>
      </c>
      <c r="V229" s="47" t="s">
        <v>365</v>
      </c>
      <c r="W229" s="47" t="s">
        <v>365</v>
      </c>
      <c r="X229" s="47" t="s">
        <v>365</v>
      </c>
      <c r="Y229" s="47" t="s">
        <v>709</v>
      </c>
      <c r="Z229" s="47" t="s">
        <v>365</v>
      </c>
      <c r="AA229" s="47" t="s">
        <v>365</v>
      </c>
      <c r="AB229" s="47" t="s">
        <v>365</v>
      </c>
      <c r="AC229" s="47" t="s">
        <v>365</v>
      </c>
      <c r="AD229" s="47" t="s">
        <v>365</v>
      </c>
      <c r="AE229" s="47" t="s">
        <v>427</v>
      </c>
      <c r="AF229" s="47" t="s">
        <v>427</v>
      </c>
      <c r="AG229" s="47" t="s">
        <v>376</v>
      </c>
      <c r="AH229" s="47" t="s">
        <v>1379</v>
      </c>
      <c r="AI229" s="47" t="s">
        <v>1379</v>
      </c>
      <c r="AJ229" s="47"/>
      <c r="AK229" s="47"/>
      <c r="AL229" s="47" t="s">
        <v>387</v>
      </c>
      <c r="AM229" s="47" t="s">
        <v>542</v>
      </c>
      <c r="AN229" s="47" t="s">
        <v>387</v>
      </c>
      <c r="AO229" s="47" t="s">
        <v>1296</v>
      </c>
      <c r="AZ229" s="47" t="s">
        <v>1297</v>
      </c>
      <c r="BF229" s="416">
        <v>67</v>
      </c>
      <c r="BG229" s="47" t="s">
        <v>449</v>
      </c>
      <c r="CU229" s="47" t="s">
        <v>386</v>
      </c>
      <c r="CV229" s="47" t="s">
        <v>1305</v>
      </c>
      <c r="CW229" s="47" t="s">
        <v>1298</v>
      </c>
      <c r="CX229" s="47" t="s">
        <v>365</v>
      </c>
      <c r="CY229" s="47" t="s">
        <v>365</v>
      </c>
      <c r="CZ229" s="47" t="s">
        <v>1297</v>
      </c>
      <c r="DA229" s="47" t="s">
        <v>400</v>
      </c>
      <c r="DB229" s="47" t="s">
        <v>365</v>
      </c>
      <c r="DC229" s="47" t="s">
        <v>1299</v>
      </c>
      <c r="DD229" s="47" t="s">
        <v>413</v>
      </c>
      <c r="DG229" s="47" t="s">
        <v>401</v>
      </c>
      <c r="DH229" s="47" t="s">
        <v>1719</v>
      </c>
      <c r="DJ229" s="47" t="s">
        <v>1300</v>
      </c>
      <c r="DK229" s="47" t="s">
        <v>1008</v>
      </c>
      <c r="DL229" s="47" t="s">
        <v>1301</v>
      </c>
      <c r="DM229" s="47" t="s">
        <v>1610</v>
      </c>
    </row>
    <row r="230" spans="1:117">
      <c r="A230" s="416" t="s">
        <v>1892</v>
      </c>
      <c r="B230" s="47" t="s">
        <v>415</v>
      </c>
      <c r="C230" s="47" t="s">
        <v>1373</v>
      </c>
      <c r="D230" s="416">
        <v>2644</v>
      </c>
      <c r="E230" s="47" t="s">
        <v>1290</v>
      </c>
      <c r="F230" s="47" t="s">
        <v>1302</v>
      </c>
      <c r="G230" s="47" t="s">
        <v>1374</v>
      </c>
      <c r="H230" s="47" t="s">
        <v>601</v>
      </c>
      <c r="I230" s="47" t="s">
        <v>1375</v>
      </c>
      <c r="J230" s="47" t="s">
        <v>1376</v>
      </c>
      <c r="K230" s="47" t="s">
        <v>1293</v>
      </c>
      <c r="L230" s="47" t="s">
        <v>573</v>
      </c>
      <c r="M230" s="47" t="s">
        <v>371</v>
      </c>
      <c r="N230" s="47" t="s">
        <v>997</v>
      </c>
      <c r="O230" s="47" t="s">
        <v>997</v>
      </c>
      <c r="P230" s="47" t="s">
        <v>430</v>
      </c>
      <c r="Q230" s="47" t="s">
        <v>720</v>
      </c>
      <c r="R230" s="47" t="s">
        <v>720</v>
      </c>
      <c r="S230" s="47" t="s">
        <v>720</v>
      </c>
      <c r="T230" s="47" t="s">
        <v>492</v>
      </c>
      <c r="U230" s="47" t="s">
        <v>1378</v>
      </c>
      <c r="V230" s="47" t="s">
        <v>365</v>
      </c>
      <c r="W230" s="47" t="s">
        <v>365</v>
      </c>
      <c r="X230" s="47" t="s">
        <v>365</v>
      </c>
      <c r="Y230" s="47" t="s">
        <v>709</v>
      </c>
      <c r="Z230" s="47" t="s">
        <v>365</v>
      </c>
      <c r="AA230" s="47" t="s">
        <v>365</v>
      </c>
      <c r="AB230" s="47" t="s">
        <v>365</v>
      </c>
      <c r="AC230" s="47" t="s">
        <v>365</v>
      </c>
      <c r="AD230" s="47" t="s">
        <v>365</v>
      </c>
      <c r="AE230" s="47" t="s">
        <v>427</v>
      </c>
      <c r="AF230" s="47" t="s">
        <v>427</v>
      </c>
      <c r="AG230" s="47" t="s">
        <v>376</v>
      </c>
      <c r="AH230" s="47" t="s">
        <v>1379</v>
      </c>
      <c r="AI230" s="47" t="s">
        <v>1379</v>
      </c>
      <c r="AJ230" s="47"/>
      <c r="AK230" s="47"/>
      <c r="AL230" s="47" t="s">
        <v>387</v>
      </c>
      <c r="AM230" s="47" t="s">
        <v>542</v>
      </c>
      <c r="AN230" s="47" t="s">
        <v>387</v>
      </c>
      <c r="AO230" s="47" t="s">
        <v>1296</v>
      </c>
      <c r="AZ230" s="47" t="s">
        <v>1297</v>
      </c>
      <c r="BF230" s="416">
        <v>67</v>
      </c>
      <c r="BG230" s="47" t="s">
        <v>1779</v>
      </c>
      <c r="CU230" s="47" t="s">
        <v>386</v>
      </c>
      <c r="CV230" s="47" t="s">
        <v>1305</v>
      </c>
      <c r="CW230" s="47" t="s">
        <v>1298</v>
      </c>
      <c r="CX230" s="47" t="s">
        <v>365</v>
      </c>
      <c r="CY230" s="47" t="s">
        <v>365</v>
      </c>
      <c r="CZ230" s="47" t="s">
        <v>1297</v>
      </c>
      <c r="DA230" s="47" t="s">
        <v>400</v>
      </c>
      <c r="DB230" s="47" t="s">
        <v>365</v>
      </c>
      <c r="DC230" s="47" t="s">
        <v>1299</v>
      </c>
      <c r="DD230" s="47" t="s">
        <v>387</v>
      </c>
      <c r="DG230" s="47" t="s">
        <v>401</v>
      </c>
      <c r="DH230" s="47" t="s">
        <v>1719</v>
      </c>
      <c r="DJ230" s="47" t="s">
        <v>1300</v>
      </c>
      <c r="DK230" s="47" t="s">
        <v>1008</v>
      </c>
      <c r="DL230" s="47" t="s">
        <v>1301</v>
      </c>
      <c r="DM230" s="47" t="s">
        <v>1780</v>
      </c>
    </row>
    <row r="231" spans="1:117">
      <c r="A231" s="416" t="s">
        <v>1893</v>
      </c>
      <c r="B231" s="47" t="s">
        <v>415</v>
      </c>
      <c r="C231" s="47" t="s">
        <v>1373</v>
      </c>
      <c r="D231" s="416">
        <v>2712</v>
      </c>
      <c r="E231" s="47" t="s">
        <v>1290</v>
      </c>
      <c r="F231" s="47" t="s">
        <v>365</v>
      </c>
      <c r="G231" s="47" t="s">
        <v>1374</v>
      </c>
      <c r="H231" s="47" t="s">
        <v>601</v>
      </c>
      <c r="I231" s="47" t="s">
        <v>1375</v>
      </c>
      <c r="J231" s="47" t="s">
        <v>1376</v>
      </c>
      <c r="K231" s="47" t="s">
        <v>1293</v>
      </c>
      <c r="L231" s="47" t="s">
        <v>573</v>
      </c>
      <c r="M231" s="47" t="s">
        <v>371</v>
      </c>
      <c r="N231" s="47" t="s">
        <v>997</v>
      </c>
      <c r="O231" s="47" t="s">
        <v>997</v>
      </c>
      <c r="P231" s="47" t="s">
        <v>430</v>
      </c>
      <c r="Q231" s="47" t="s">
        <v>576</v>
      </c>
      <c r="R231" s="47" t="s">
        <v>576</v>
      </c>
      <c r="S231" s="47" t="s">
        <v>576</v>
      </c>
      <c r="T231" s="47" t="s">
        <v>492</v>
      </c>
      <c r="U231" s="47" t="s">
        <v>1378</v>
      </c>
      <c r="V231" s="47" t="s">
        <v>365</v>
      </c>
      <c r="W231" s="47" t="s">
        <v>365</v>
      </c>
      <c r="X231" s="47" t="s">
        <v>365</v>
      </c>
      <c r="Y231" s="47" t="s">
        <v>709</v>
      </c>
      <c r="Z231" s="47" t="s">
        <v>365</v>
      </c>
      <c r="AA231" s="47" t="s">
        <v>365</v>
      </c>
      <c r="AB231" s="47" t="s">
        <v>365</v>
      </c>
      <c r="AC231" s="47" t="s">
        <v>365</v>
      </c>
      <c r="AD231" s="47" t="s">
        <v>365</v>
      </c>
      <c r="AE231" s="47" t="s">
        <v>427</v>
      </c>
      <c r="AF231" s="47" t="s">
        <v>427</v>
      </c>
      <c r="AG231" s="47" t="s">
        <v>376</v>
      </c>
      <c r="AH231" s="47" t="s">
        <v>1379</v>
      </c>
      <c r="AI231" s="47" t="s">
        <v>1379</v>
      </c>
      <c r="AJ231" s="47"/>
      <c r="AK231" s="47"/>
      <c r="AL231" s="47" t="s">
        <v>387</v>
      </c>
      <c r="AM231" s="47" t="s">
        <v>542</v>
      </c>
      <c r="AN231" s="47" t="s">
        <v>387</v>
      </c>
      <c r="AO231" s="47" t="s">
        <v>1296</v>
      </c>
      <c r="AZ231" s="47" t="s">
        <v>1297</v>
      </c>
      <c r="BF231" s="416">
        <v>67</v>
      </c>
      <c r="BG231" s="47" t="s">
        <v>1304</v>
      </c>
      <c r="CU231" s="47" t="s">
        <v>386</v>
      </c>
      <c r="CV231" s="47" t="s">
        <v>1305</v>
      </c>
      <c r="CW231" s="47" t="s">
        <v>1298</v>
      </c>
      <c r="CX231" s="47" t="s">
        <v>365</v>
      </c>
      <c r="CY231" s="47" t="s">
        <v>365</v>
      </c>
      <c r="CZ231" s="47" t="s">
        <v>1297</v>
      </c>
      <c r="DA231" s="47" t="s">
        <v>400</v>
      </c>
      <c r="DB231" s="47" t="s">
        <v>365</v>
      </c>
      <c r="DC231" s="47" t="s">
        <v>1299</v>
      </c>
      <c r="DD231" s="47" t="s">
        <v>365</v>
      </c>
      <c r="DG231" s="47" t="s">
        <v>401</v>
      </c>
      <c r="DH231" s="47" t="s">
        <v>1719</v>
      </c>
      <c r="DJ231" s="47" t="s">
        <v>1300</v>
      </c>
      <c r="DK231" s="47" t="s">
        <v>1008</v>
      </c>
      <c r="DL231" s="47" t="s">
        <v>1301</v>
      </c>
      <c r="DM231" s="47" t="s">
        <v>1769</v>
      </c>
    </row>
    <row r="232" spans="1:117">
      <c r="A232" s="416" t="s">
        <v>1894</v>
      </c>
      <c r="B232" s="47" t="s">
        <v>415</v>
      </c>
      <c r="C232" s="47" t="s">
        <v>1373</v>
      </c>
      <c r="D232" s="416">
        <v>2340</v>
      </c>
      <c r="E232" s="47" t="s">
        <v>1290</v>
      </c>
      <c r="F232" s="47" t="s">
        <v>1291</v>
      </c>
      <c r="G232" s="47" t="s">
        <v>1374</v>
      </c>
      <c r="H232" s="47" t="s">
        <v>601</v>
      </c>
      <c r="I232" s="47" t="s">
        <v>400</v>
      </c>
      <c r="J232" s="47" t="s">
        <v>1376</v>
      </c>
      <c r="K232" s="47" t="s">
        <v>1293</v>
      </c>
      <c r="L232" s="47" t="s">
        <v>573</v>
      </c>
      <c r="M232" s="47" t="s">
        <v>371</v>
      </c>
      <c r="N232" s="47" t="s">
        <v>997</v>
      </c>
      <c r="O232" s="47" t="s">
        <v>997</v>
      </c>
      <c r="P232" s="47" t="s">
        <v>430</v>
      </c>
      <c r="Q232" s="47" t="s">
        <v>720</v>
      </c>
      <c r="R232" s="47" t="s">
        <v>720</v>
      </c>
      <c r="S232" s="47" t="s">
        <v>720</v>
      </c>
      <c r="T232" s="47" t="s">
        <v>492</v>
      </c>
      <c r="U232" s="47" t="s">
        <v>1378</v>
      </c>
      <c r="V232" s="47" t="s">
        <v>365</v>
      </c>
      <c r="W232" s="47" t="s">
        <v>365</v>
      </c>
      <c r="X232" s="47" t="s">
        <v>365</v>
      </c>
      <c r="Y232" s="47" t="s">
        <v>709</v>
      </c>
      <c r="Z232" s="47" t="s">
        <v>365</v>
      </c>
      <c r="AA232" s="47" t="s">
        <v>365</v>
      </c>
      <c r="AB232" s="47" t="s">
        <v>365</v>
      </c>
      <c r="AC232" s="47" t="s">
        <v>365</v>
      </c>
      <c r="AD232" s="47" t="s">
        <v>365</v>
      </c>
      <c r="AE232" s="47" t="s">
        <v>451</v>
      </c>
      <c r="AF232" s="47" t="s">
        <v>451</v>
      </c>
      <c r="AG232" s="47" t="s">
        <v>376</v>
      </c>
      <c r="AH232" s="47"/>
      <c r="AI232" s="47"/>
      <c r="AJ232" s="47" t="s">
        <v>576</v>
      </c>
      <c r="AK232" s="47" t="s">
        <v>576</v>
      </c>
      <c r="AL232" s="47" t="s">
        <v>387</v>
      </c>
      <c r="AM232" s="47" t="s">
        <v>542</v>
      </c>
      <c r="AN232" s="47" t="s">
        <v>413</v>
      </c>
      <c r="AO232" s="47" t="s">
        <v>1296</v>
      </c>
      <c r="AZ232" s="47" t="s">
        <v>1297</v>
      </c>
      <c r="BF232" s="416">
        <v>67</v>
      </c>
      <c r="BG232" s="47" t="s">
        <v>449</v>
      </c>
      <c r="CU232" s="47" t="s">
        <v>386</v>
      </c>
      <c r="CV232" s="47" t="s">
        <v>1305</v>
      </c>
      <c r="CW232" s="47" t="s">
        <v>1298</v>
      </c>
      <c r="CX232" s="47" t="s">
        <v>365</v>
      </c>
      <c r="CY232" s="47" t="s">
        <v>365</v>
      </c>
      <c r="CZ232" s="47" t="s">
        <v>1297</v>
      </c>
      <c r="DA232" s="47" t="s">
        <v>400</v>
      </c>
      <c r="DB232" s="47" t="s">
        <v>365</v>
      </c>
      <c r="DC232" s="47" t="s">
        <v>1299</v>
      </c>
      <c r="DD232" s="47" t="s">
        <v>413</v>
      </c>
      <c r="DG232" s="47" t="s">
        <v>401</v>
      </c>
      <c r="DH232" s="47" t="s">
        <v>1719</v>
      </c>
      <c r="DJ232" s="47" t="s">
        <v>1300</v>
      </c>
      <c r="DK232" s="47" t="s">
        <v>1008</v>
      </c>
      <c r="DL232" s="47" t="s">
        <v>1307</v>
      </c>
      <c r="DM232" s="47" t="s">
        <v>1610</v>
      </c>
    </row>
    <row r="233" spans="1:117">
      <c r="A233" s="416" t="s">
        <v>1895</v>
      </c>
      <c r="B233" s="47" t="s">
        <v>415</v>
      </c>
      <c r="C233" s="47" t="s">
        <v>1373</v>
      </c>
      <c r="D233" s="416">
        <v>2512</v>
      </c>
      <c r="E233" s="47" t="s">
        <v>1290</v>
      </c>
      <c r="F233" s="47" t="s">
        <v>365</v>
      </c>
      <c r="G233" s="47" t="s">
        <v>1374</v>
      </c>
      <c r="H233" s="47" t="s">
        <v>601</v>
      </c>
      <c r="I233" s="47" t="s">
        <v>400</v>
      </c>
      <c r="J233" s="47" t="s">
        <v>1376</v>
      </c>
      <c r="K233" s="47" t="s">
        <v>1293</v>
      </c>
      <c r="L233" s="47" t="s">
        <v>573</v>
      </c>
      <c r="M233" s="47" t="s">
        <v>371</v>
      </c>
      <c r="N233" s="47" t="s">
        <v>997</v>
      </c>
      <c r="O233" s="47" t="s">
        <v>997</v>
      </c>
      <c r="P233" s="47" t="s">
        <v>430</v>
      </c>
      <c r="Q233" s="47" t="s">
        <v>576</v>
      </c>
      <c r="R233" s="47" t="s">
        <v>576</v>
      </c>
      <c r="S233" s="47" t="s">
        <v>576</v>
      </c>
      <c r="T233" s="47" t="s">
        <v>492</v>
      </c>
      <c r="U233" s="47" t="s">
        <v>1378</v>
      </c>
      <c r="V233" s="47" t="s">
        <v>365</v>
      </c>
      <c r="W233" s="47" t="s">
        <v>365</v>
      </c>
      <c r="X233" s="47" t="s">
        <v>365</v>
      </c>
      <c r="Y233" s="47" t="s">
        <v>709</v>
      </c>
      <c r="Z233" s="47" t="s">
        <v>365</v>
      </c>
      <c r="AA233" s="47" t="s">
        <v>365</v>
      </c>
      <c r="AB233" s="47" t="s">
        <v>365</v>
      </c>
      <c r="AC233" s="47" t="s">
        <v>365</v>
      </c>
      <c r="AD233" s="47" t="s">
        <v>365</v>
      </c>
      <c r="AE233" s="47" t="s">
        <v>427</v>
      </c>
      <c r="AF233" s="47" t="s">
        <v>427</v>
      </c>
      <c r="AG233" s="47" t="s">
        <v>376</v>
      </c>
      <c r="AH233" s="47"/>
      <c r="AI233" s="47"/>
      <c r="AJ233" s="47" t="s">
        <v>576</v>
      </c>
      <c r="AK233" s="47" t="s">
        <v>576</v>
      </c>
      <c r="AL233" s="47" t="s">
        <v>387</v>
      </c>
      <c r="AM233" s="47" t="s">
        <v>542</v>
      </c>
      <c r="AN233" s="47" t="s">
        <v>413</v>
      </c>
      <c r="AO233" s="47" t="s">
        <v>1296</v>
      </c>
      <c r="AZ233" s="47" t="s">
        <v>1297</v>
      </c>
      <c r="BF233" s="416">
        <v>67</v>
      </c>
      <c r="BG233" s="47" t="s">
        <v>1304</v>
      </c>
      <c r="CU233" s="47" t="s">
        <v>386</v>
      </c>
      <c r="CV233" s="47" t="s">
        <v>1305</v>
      </c>
      <c r="CW233" s="47" t="s">
        <v>1298</v>
      </c>
      <c r="CX233" s="47" t="s">
        <v>365</v>
      </c>
      <c r="CY233" s="47" t="s">
        <v>365</v>
      </c>
      <c r="CZ233" s="47" t="s">
        <v>1297</v>
      </c>
      <c r="DA233" s="47" t="s">
        <v>400</v>
      </c>
      <c r="DB233" s="47" t="s">
        <v>365</v>
      </c>
      <c r="DC233" s="47" t="s">
        <v>1299</v>
      </c>
      <c r="DD233" s="47" t="s">
        <v>365</v>
      </c>
      <c r="DG233" s="47" t="s">
        <v>401</v>
      </c>
      <c r="DH233" s="47" t="s">
        <v>1719</v>
      </c>
      <c r="DJ233" s="47" t="s">
        <v>1300</v>
      </c>
      <c r="DK233" s="47" t="s">
        <v>1008</v>
      </c>
      <c r="DL233" s="47" t="s">
        <v>1307</v>
      </c>
      <c r="DM233" s="47" t="s">
        <v>1769</v>
      </c>
    </row>
    <row r="234" spans="1:117">
      <c r="A234" s="416" t="s">
        <v>1896</v>
      </c>
      <c r="B234" s="47" t="s">
        <v>415</v>
      </c>
      <c r="C234" s="47" t="s">
        <v>1373</v>
      </c>
      <c r="D234" s="416">
        <v>2444</v>
      </c>
      <c r="E234" s="47" t="s">
        <v>1290</v>
      </c>
      <c r="F234" s="47" t="s">
        <v>1302</v>
      </c>
      <c r="G234" s="47" t="s">
        <v>1374</v>
      </c>
      <c r="H234" s="47" t="s">
        <v>601</v>
      </c>
      <c r="I234" s="47" t="s">
        <v>400</v>
      </c>
      <c r="J234" s="47" t="s">
        <v>1376</v>
      </c>
      <c r="K234" s="47" t="s">
        <v>1293</v>
      </c>
      <c r="L234" s="47" t="s">
        <v>573</v>
      </c>
      <c r="M234" s="47" t="s">
        <v>371</v>
      </c>
      <c r="N234" s="47" t="s">
        <v>997</v>
      </c>
      <c r="O234" s="47" t="s">
        <v>997</v>
      </c>
      <c r="P234" s="47" t="s">
        <v>430</v>
      </c>
      <c r="Q234" s="47" t="s">
        <v>720</v>
      </c>
      <c r="R234" s="47" t="s">
        <v>720</v>
      </c>
      <c r="S234" s="47" t="s">
        <v>720</v>
      </c>
      <c r="T234" s="47" t="s">
        <v>492</v>
      </c>
      <c r="U234" s="47" t="s">
        <v>1378</v>
      </c>
      <c r="V234" s="47" t="s">
        <v>365</v>
      </c>
      <c r="W234" s="47" t="s">
        <v>365</v>
      </c>
      <c r="X234" s="47" t="s">
        <v>365</v>
      </c>
      <c r="Y234" s="47" t="s">
        <v>709</v>
      </c>
      <c r="Z234" s="47" t="s">
        <v>365</v>
      </c>
      <c r="AA234" s="47" t="s">
        <v>365</v>
      </c>
      <c r="AB234" s="47" t="s">
        <v>365</v>
      </c>
      <c r="AC234" s="47" t="s">
        <v>365</v>
      </c>
      <c r="AD234" s="47" t="s">
        <v>365</v>
      </c>
      <c r="AE234" s="47" t="s">
        <v>427</v>
      </c>
      <c r="AF234" s="47" t="s">
        <v>427</v>
      </c>
      <c r="AG234" s="47" t="s">
        <v>376</v>
      </c>
      <c r="AH234" s="47"/>
      <c r="AI234" s="47"/>
      <c r="AJ234" s="47" t="s">
        <v>576</v>
      </c>
      <c r="AK234" s="47" t="s">
        <v>576</v>
      </c>
      <c r="AL234" s="47" t="s">
        <v>387</v>
      </c>
      <c r="AM234" s="47" t="s">
        <v>542</v>
      </c>
      <c r="AN234" s="47" t="s">
        <v>413</v>
      </c>
      <c r="AO234" s="47" t="s">
        <v>1296</v>
      </c>
      <c r="AZ234" s="47" t="s">
        <v>1297</v>
      </c>
      <c r="BF234" s="416">
        <v>67</v>
      </c>
      <c r="BG234" s="47" t="s">
        <v>1779</v>
      </c>
      <c r="CU234" s="47" t="s">
        <v>386</v>
      </c>
      <c r="CV234" s="47" t="s">
        <v>1305</v>
      </c>
      <c r="CW234" s="47" t="s">
        <v>1298</v>
      </c>
      <c r="CX234" s="47" t="s">
        <v>365</v>
      </c>
      <c r="CY234" s="47" t="s">
        <v>365</v>
      </c>
      <c r="CZ234" s="47" t="s">
        <v>1297</v>
      </c>
      <c r="DA234" s="47" t="s">
        <v>400</v>
      </c>
      <c r="DB234" s="47" t="s">
        <v>365</v>
      </c>
      <c r="DC234" s="47" t="s">
        <v>1299</v>
      </c>
      <c r="DD234" s="47" t="s">
        <v>387</v>
      </c>
      <c r="DG234" s="47" t="s">
        <v>401</v>
      </c>
      <c r="DH234" s="47" t="s">
        <v>1719</v>
      </c>
      <c r="DJ234" s="47" t="s">
        <v>1300</v>
      </c>
      <c r="DK234" s="47" t="s">
        <v>1008</v>
      </c>
      <c r="DL234" s="47" t="s">
        <v>1307</v>
      </c>
      <c r="DM234" s="47" t="s">
        <v>1780</v>
      </c>
    </row>
    <row r="235" spans="1:117">
      <c r="A235" s="416" t="s">
        <v>1897</v>
      </c>
      <c r="B235" s="47" t="s">
        <v>415</v>
      </c>
      <c r="C235" s="47" t="s">
        <v>1373</v>
      </c>
      <c r="D235" s="416">
        <v>2340</v>
      </c>
      <c r="E235" s="47" t="s">
        <v>1290</v>
      </c>
      <c r="F235" s="47" t="s">
        <v>1291</v>
      </c>
      <c r="G235" s="47" t="s">
        <v>1374</v>
      </c>
      <c r="H235" s="47" t="s">
        <v>601</v>
      </c>
      <c r="I235" s="47" t="s">
        <v>400</v>
      </c>
      <c r="J235" s="47" t="s">
        <v>1376</v>
      </c>
      <c r="K235" s="47" t="s">
        <v>1293</v>
      </c>
      <c r="L235" s="47" t="s">
        <v>573</v>
      </c>
      <c r="M235" s="47" t="s">
        <v>371</v>
      </c>
      <c r="N235" s="47" t="s">
        <v>997</v>
      </c>
      <c r="O235" s="47" t="s">
        <v>997</v>
      </c>
      <c r="P235" s="47" t="s">
        <v>430</v>
      </c>
      <c r="Q235" s="47" t="s">
        <v>1380</v>
      </c>
      <c r="R235" s="47" t="s">
        <v>1380</v>
      </c>
      <c r="S235" s="47" t="s">
        <v>1380</v>
      </c>
      <c r="T235" s="47" t="s">
        <v>492</v>
      </c>
      <c r="U235" s="47" t="s">
        <v>1378</v>
      </c>
      <c r="V235" s="47" t="s">
        <v>365</v>
      </c>
      <c r="W235" s="47" t="s">
        <v>365</v>
      </c>
      <c r="X235" s="47" t="s">
        <v>365</v>
      </c>
      <c r="Y235" s="47" t="s">
        <v>709</v>
      </c>
      <c r="Z235" s="47" t="s">
        <v>365</v>
      </c>
      <c r="AA235" s="47" t="s">
        <v>365</v>
      </c>
      <c r="AB235" s="47" t="s">
        <v>365</v>
      </c>
      <c r="AC235" s="47" t="s">
        <v>365</v>
      </c>
      <c r="AD235" s="47" t="s">
        <v>365</v>
      </c>
      <c r="AE235" s="47" t="s">
        <v>427</v>
      </c>
      <c r="AF235" s="47" t="s">
        <v>427</v>
      </c>
      <c r="AG235" s="47" t="s">
        <v>376</v>
      </c>
      <c r="AH235" s="47"/>
      <c r="AI235" s="47"/>
      <c r="AJ235" s="47" t="s">
        <v>576</v>
      </c>
      <c r="AK235" s="47" t="s">
        <v>576</v>
      </c>
      <c r="AL235" s="47" t="s">
        <v>391</v>
      </c>
      <c r="AM235" s="47" t="s">
        <v>542</v>
      </c>
      <c r="AN235" s="47" t="s">
        <v>413</v>
      </c>
      <c r="AO235" s="47" t="s">
        <v>1296</v>
      </c>
      <c r="AZ235" s="47" t="s">
        <v>1297</v>
      </c>
      <c r="BF235" s="416">
        <v>67</v>
      </c>
      <c r="BG235" s="47" t="s">
        <v>449</v>
      </c>
      <c r="CU235" s="47" t="s">
        <v>378</v>
      </c>
      <c r="CV235" s="47" t="s">
        <v>463</v>
      </c>
      <c r="CW235" s="47" t="s">
        <v>1298</v>
      </c>
      <c r="CX235" s="47" t="s">
        <v>365</v>
      </c>
      <c r="CY235" s="47" t="s">
        <v>365</v>
      </c>
      <c r="CZ235" s="47" t="s">
        <v>1297</v>
      </c>
      <c r="DA235" s="47" t="s">
        <v>400</v>
      </c>
      <c r="DB235" s="47" t="s">
        <v>365</v>
      </c>
      <c r="DC235" s="47" t="s">
        <v>1299</v>
      </c>
      <c r="DD235" s="47" t="s">
        <v>413</v>
      </c>
      <c r="DG235" s="47" t="s">
        <v>401</v>
      </c>
      <c r="DH235" s="47" t="s">
        <v>1719</v>
      </c>
      <c r="DJ235" s="47" t="s">
        <v>1300</v>
      </c>
      <c r="DK235" s="47" t="s">
        <v>1008</v>
      </c>
      <c r="DL235" s="47" t="s">
        <v>1307</v>
      </c>
      <c r="DM235" s="47" t="s">
        <v>1610</v>
      </c>
    </row>
    <row r="236" spans="1:117">
      <c r="A236" s="416" t="s">
        <v>1898</v>
      </c>
      <c r="B236" s="47" t="s">
        <v>415</v>
      </c>
      <c r="C236" s="47" t="s">
        <v>1373</v>
      </c>
      <c r="D236" s="416">
        <v>2512</v>
      </c>
      <c r="E236" s="47" t="s">
        <v>1290</v>
      </c>
      <c r="F236" s="47" t="s">
        <v>365</v>
      </c>
      <c r="G236" s="47" t="s">
        <v>1374</v>
      </c>
      <c r="H236" s="47" t="s">
        <v>601</v>
      </c>
      <c r="I236" s="47" t="s">
        <v>400</v>
      </c>
      <c r="J236" s="47" t="s">
        <v>1376</v>
      </c>
      <c r="K236" s="47" t="s">
        <v>1293</v>
      </c>
      <c r="L236" s="47" t="s">
        <v>573</v>
      </c>
      <c r="M236" s="47" t="s">
        <v>371</v>
      </c>
      <c r="N236" s="47" t="s">
        <v>997</v>
      </c>
      <c r="O236" s="47" t="s">
        <v>997</v>
      </c>
      <c r="P236" s="47" t="s">
        <v>430</v>
      </c>
      <c r="Q236" s="47" t="s">
        <v>571</v>
      </c>
      <c r="R236" s="47" t="s">
        <v>571</v>
      </c>
      <c r="S236" s="47" t="s">
        <v>571</v>
      </c>
      <c r="T236" s="47" t="s">
        <v>492</v>
      </c>
      <c r="U236" s="47" t="s">
        <v>1378</v>
      </c>
      <c r="V236" s="47" t="s">
        <v>365</v>
      </c>
      <c r="W236" s="47" t="s">
        <v>365</v>
      </c>
      <c r="X236" s="47" t="s">
        <v>365</v>
      </c>
      <c r="Y236" s="47" t="s">
        <v>709</v>
      </c>
      <c r="Z236" s="47" t="s">
        <v>365</v>
      </c>
      <c r="AA236" s="47" t="s">
        <v>365</v>
      </c>
      <c r="AB236" s="47" t="s">
        <v>365</v>
      </c>
      <c r="AC236" s="47" t="s">
        <v>365</v>
      </c>
      <c r="AD236" s="47" t="s">
        <v>365</v>
      </c>
      <c r="AE236" s="47" t="s">
        <v>427</v>
      </c>
      <c r="AF236" s="47" t="s">
        <v>427</v>
      </c>
      <c r="AG236" s="47" t="s">
        <v>376</v>
      </c>
      <c r="AH236" s="47"/>
      <c r="AI236" s="47"/>
      <c r="AJ236" s="47" t="s">
        <v>576</v>
      </c>
      <c r="AK236" s="47" t="s">
        <v>576</v>
      </c>
      <c r="AL236" s="47" t="s">
        <v>391</v>
      </c>
      <c r="AM236" s="47" t="s">
        <v>542</v>
      </c>
      <c r="AN236" s="47" t="s">
        <v>413</v>
      </c>
      <c r="AO236" s="47" t="s">
        <v>1296</v>
      </c>
      <c r="AZ236" s="47" t="s">
        <v>1297</v>
      </c>
      <c r="BF236" s="416">
        <v>67</v>
      </c>
      <c r="BG236" s="47" t="s">
        <v>1304</v>
      </c>
      <c r="CU236" s="47" t="s">
        <v>378</v>
      </c>
      <c r="CV236" s="47" t="s">
        <v>463</v>
      </c>
      <c r="CW236" s="47" t="s">
        <v>1298</v>
      </c>
      <c r="CX236" s="47" t="s">
        <v>365</v>
      </c>
      <c r="CY236" s="47" t="s">
        <v>365</v>
      </c>
      <c r="CZ236" s="47" t="s">
        <v>1297</v>
      </c>
      <c r="DA236" s="47" t="s">
        <v>400</v>
      </c>
      <c r="DB236" s="47" t="s">
        <v>365</v>
      </c>
      <c r="DC236" s="47" t="s">
        <v>1299</v>
      </c>
      <c r="DD236" s="47" t="s">
        <v>365</v>
      </c>
      <c r="DG236" s="47" t="s">
        <v>401</v>
      </c>
      <c r="DH236" s="47" t="s">
        <v>1719</v>
      </c>
      <c r="DJ236" s="47" t="s">
        <v>1300</v>
      </c>
      <c r="DK236" s="47" t="s">
        <v>1008</v>
      </c>
      <c r="DL236" s="47" t="s">
        <v>1307</v>
      </c>
      <c r="DM236" s="47" t="s">
        <v>1769</v>
      </c>
    </row>
    <row r="237" spans="1:117">
      <c r="A237" s="416" t="s">
        <v>1899</v>
      </c>
      <c r="B237" s="47" t="s">
        <v>415</v>
      </c>
      <c r="C237" s="47" t="s">
        <v>1373</v>
      </c>
      <c r="D237" s="416">
        <v>2444</v>
      </c>
      <c r="E237" s="47" t="s">
        <v>1290</v>
      </c>
      <c r="F237" s="47" t="s">
        <v>1302</v>
      </c>
      <c r="G237" s="47" t="s">
        <v>1374</v>
      </c>
      <c r="H237" s="47" t="s">
        <v>601</v>
      </c>
      <c r="I237" s="47" t="s">
        <v>400</v>
      </c>
      <c r="J237" s="47" t="s">
        <v>1376</v>
      </c>
      <c r="K237" s="47" t="s">
        <v>1293</v>
      </c>
      <c r="L237" s="47" t="s">
        <v>573</v>
      </c>
      <c r="M237" s="47" t="s">
        <v>371</v>
      </c>
      <c r="N237" s="47" t="s">
        <v>997</v>
      </c>
      <c r="O237" s="47" t="s">
        <v>997</v>
      </c>
      <c r="P237" s="47" t="s">
        <v>430</v>
      </c>
      <c r="Q237" s="47" t="s">
        <v>1380</v>
      </c>
      <c r="R237" s="47" t="s">
        <v>1380</v>
      </c>
      <c r="S237" s="47" t="s">
        <v>1380</v>
      </c>
      <c r="T237" s="47" t="s">
        <v>492</v>
      </c>
      <c r="U237" s="47" t="s">
        <v>1378</v>
      </c>
      <c r="V237" s="47" t="s">
        <v>365</v>
      </c>
      <c r="W237" s="47" t="s">
        <v>365</v>
      </c>
      <c r="X237" s="47" t="s">
        <v>365</v>
      </c>
      <c r="Y237" s="47" t="s">
        <v>709</v>
      </c>
      <c r="Z237" s="47" t="s">
        <v>365</v>
      </c>
      <c r="AA237" s="47" t="s">
        <v>365</v>
      </c>
      <c r="AB237" s="47" t="s">
        <v>365</v>
      </c>
      <c r="AC237" s="47" t="s">
        <v>365</v>
      </c>
      <c r="AD237" s="47" t="s">
        <v>365</v>
      </c>
      <c r="AE237" s="47" t="s">
        <v>427</v>
      </c>
      <c r="AF237" s="47" t="s">
        <v>427</v>
      </c>
      <c r="AG237" s="47" t="s">
        <v>376</v>
      </c>
      <c r="AH237" s="47"/>
      <c r="AI237" s="47"/>
      <c r="AJ237" s="47" t="s">
        <v>576</v>
      </c>
      <c r="AK237" s="47" t="s">
        <v>576</v>
      </c>
      <c r="AL237" s="47" t="s">
        <v>391</v>
      </c>
      <c r="AM237" s="47" t="s">
        <v>542</v>
      </c>
      <c r="AN237" s="47" t="s">
        <v>413</v>
      </c>
      <c r="AO237" s="47" t="s">
        <v>1296</v>
      </c>
      <c r="AZ237" s="47" t="s">
        <v>1297</v>
      </c>
      <c r="BF237" s="416">
        <v>67</v>
      </c>
      <c r="BG237" s="47" t="s">
        <v>1779</v>
      </c>
      <c r="CU237" s="47" t="s">
        <v>378</v>
      </c>
      <c r="CV237" s="47" t="s">
        <v>463</v>
      </c>
      <c r="CW237" s="47" t="s">
        <v>1298</v>
      </c>
      <c r="CX237" s="47" t="s">
        <v>365</v>
      </c>
      <c r="CY237" s="47" t="s">
        <v>365</v>
      </c>
      <c r="CZ237" s="47" t="s">
        <v>1297</v>
      </c>
      <c r="DA237" s="47" t="s">
        <v>400</v>
      </c>
      <c r="DB237" s="47" t="s">
        <v>365</v>
      </c>
      <c r="DC237" s="47" t="s">
        <v>1299</v>
      </c>
      <c r="DD237" s="47" t="s">
        <v>387</v>
      </c>
      <c r="DG237" s="47" t="s">
        <v>401</v>
      </c>
      <c r="DH237" s="47" t="s">
        <v>1719</v>
      </c>
      <c r="DJ237" s="47" t="s">
        <v>1300</v>
      </c>
      <c r="DK237" s="47" t="s">
        <v>1008</v>
      </c>
      <c r="DL237" s="47" t="s">
        <v>1307</v>
      </c>
      <c r="DM237" s="47" t="s">
        <v>1780</v>
      </c>
    </row>
    <row r="238" spans="1:117">
      <c r="A238" s="416" t="s">
        <v>1900</v>
      </c>
      <c r="B238" s="47" t="s">
        <v>415</v>
      </c>
      <c r="C238" s="47" t="s">
        <v>1373</v>
      </c>
      <c r="D238" s="416">
        <v>2340</v>
      </c>
      <c r="E238" s="47" t="s">
        <v>1290</v>
      </c>
      <c r="F238" s="47" t="s">
        <v>1291</v>
      </c>
      <c r="G238" s="47" t="s">
        <v>1374</v>
      </c>
      <c r="H238" s="47" t="s">
        <v>601</v>
      </c>
      <c r="I238" s="47" t="s">
        <v>400</v>
      </c>
      <c r="J238" s="47" t="s">
        <v>1376</v>
      </c>
      <c r="K238" s="47" t="s">
        <v>1293</v>
      </c>
      <c r="L238" s="47" t="s">
        <v>573</v>
      </c>
      <c r="M238" s="47" t="s">
        <v>371</v>
      </c>
      <c r="N238" s="47" t="s">
        <v>997</v>
      </c>
      <c r="O238" s="47" t="s">
        <v>997</v>
      </c>
      <c r="P238" s="47" t="s">
        <v>430</v>
      </c>
      <c r="Q238" s="47" t="s">
        <v>1377</v>
      </c>
      <c r="R238" s="47" t="s">
        <v>1377</v>
      </c>
      <c r="S238" s="47" t="s">
        <v>1377</v>
      </c>
      <c r="T238" s="47" t="s">
        <v>492</v>
      </c>
      <c r="U238" s="47" t="s">
        <v>1378</v>
      </c>
      <c r="V238" s="47" t="s">
        <v>365</v>
      </c>
      <c r="W238" s="47" t="s">
        <v>365</v>
      </c>
      <c r="X238" s="47" t="s">
        <v>365</v>
      </c>
      <c r="Y238" s="47" t="s">
        <v>709</v>
      </c>
      <c r="Z238" s="47" t="s">
        <v>365</v>
      </c>
      <c r="AA238" s="47" t="s">
        <v>365</v>
      </c>
      <c r="AB238" s="47" t="s">
        <v>365</v>
      </c>
      <c r="AC238" s="47" t="s">
        <v>365</v>
      </c>
      <c r="AD238" s="47" t="s">
        <v>365</v>
      </c>
      <c r="AE238" s="47" t="s">
        <v>427</v>
      </c>
      <c r="AF238" s="47" t="s">
        <v>427</v>
      </c>
      <c r="AG238" s="47" t="s">
        <v>376</v>
      </c>
      <c r="AH238" s="47"/>
      <c r="AI238" s="47"/>
      <c r="AJ238" s="47" t="s">
        <v>576</v>
      </c>
      <c r="AK238" s="47" t="s">
        <v>576</v>
      </c>
      <c r="AL238" s="47" t="s">
        <v>428</v>
      </c>
      <c r="AM238" s="47" t="s">
        <v>542</v>
      </c>
      <c r="AN238" s="47" t="s">
        <v>413</v>
      </c>
      <c r="AO238" s="47" t="s">
        <v>1296</v>
      </c>
      <c r="AZ238" s="47" t="s">
        <v>1297</v>
      </c>
      <c r="BF238" s="416">
        <v>67</v>
      </c>
      <c r="BG238" s="47" t="s">
        <v>449</v>
      </c>
      <c r="CU238" s="47" t="s">
        <v>445</v>
      </c>
      <c r="CV238" s="47" t="s">
        <v>685</v>
      </c>
      <c r="CW238" s="47" t="s">
        <v>1298</v>
      </c>
      <c r="CX238" s="47" t="s">
        <v>365</v>
      </c>
      <c r="CY238" s="47" t="s">
        <v>365</v>
      </c>
      <c r="CZ238" s="47" t="s">
        <v>1297</v>
      </c>
      <c r="DA238" s="47" t="s">
        <v>400</v>
      </c>
      <c r="DB238" s="47" t="s">
        <v>365</v>
      </c>
      <c r="DC238" s="47" t="s">
        <v>1299</v>
      </c>
      <c r="DD238" s="47" t="s">
        <v>413</v>
      </c>
      <c r="DG238" s="47" t="s">
        <v>401</v>
      </c>
      <c r="DH238" s="47" t="s">
        <v>1719</v>
      </c>
      <c r="DJ238" s="47" t="s">
        <v>1300</v>
      </c>
      <c r="DK238" s="47" t="s">
        <v>1008</v>
      </c>
      <c r="DL238" s="47" t="s">
        <v>1307</v>
      </c>
      <c r="DM238" s="47" t="s">
        <v>1610</v>
      </c>
    </row>
    <row r="239" spans="1:117">
      <c r="A239" s="416" t="s">
        <v>1901</v>
      </c>
      <c r="B239" s="47" t="s">
        <v>415</v>
      </c>
      <c r="C239" s="47" t="s">
        <v>1373</v>
      </c>
      <c r="D239" s="416">
        <v>2444</v>
      </c>
      <c r="E239" s="47" t="s">
        <v>1290</v>
      </c>
      <c r="F239" s="47" t="s">
        <v>1302</v>
      </c>
      <c r="G239" s="47" t="s">
        <v>1374</v>
      </c>
      <c r="H239" s="47" t="s">
        <v>601</v>
      </c>
      <c r="I239" s="47" t="s">
        <v>400</v>
      </c>
      <c r="J239" s="47" t="s">
        <v>1376</v>
      </c>
      <c r="K239" s="47" t="s">
        <v>1293</v>
      </c>
      <c r="L239" s="47" t="s">
        <v>573</v>
      </c>
      <c r="M239" s="47" t="s">
        <v>371</v>
      </c>
      <c r="N239" s="47" t="s">
        <v>997</v>
      </c>
      <c r="O239" s="47" t="s">
        <v>997</v>
      </c>
      <c r="P239" s="47" t="s">
        <v>430</v>
      </c>
      <c r="Q239" s="47" t="s">
        <v>1377</v>
      </c>
      <c r="R239" s="47" t="s">
        <v>1377</v>
      </c>
      <c r="S239" s="47" t="s">
        <v>1377</v>
      </c>
      <c r="T239" s="47" t="s">
        <v>492</v>
      </c>
      <c r="U239" s="47" t="s">
        <v>1378</v>
      </c>
      <c r="V239" s="47" t="s">
        <v>365</v>
      </c>
      <c r="W239" s="47" t="s">
        <v>365</v>
      </c>
      <c r="X239" s="47" t="s">
        <v>365</v>
      </c>
      <c r="Y239" s="47" t="s">
        <v>709</v>
      </c>
      <c r="Z239" s="47" t="s">
        <v>365</v>
      </c>
      <c r="AA239" s="47" t="s">
        <v>365</v>
      </c>
      <c r="AB239" s="47" t="s">
        <v>365</v>
      </c>
      <c r="AC239" s="47" t="s">
        <v>365</v>
      </c>
      <c r="AD239" s="47" t="s">
        <v>365</v>
      </c>
      <c r="AE239" s="47" t="s">
        <v>427</v>
      </c>
      <c r="AF239" s="47" t="s">
        <v>427</v>
      </c>
      <c r="AG239" s="47" t="s">
        <v>376</v>
      </c>
      <c r="AH239" s="47"/>
      <c r="AI239" s="47"/>
      <c r="AJ239" s="47" t="s">
        <v>576</v>
      </c>
      <c r="AK239" s="47" t="s">
        <v>576</v>
      </c>
      <c r="AL239" s="47" t="s">
        <v>428</v>
      </c>
      <c r="AM239" s="47" t="s">
        <v>542</v>
      </c>
      <c r="AN239" s="47" t="s">
        <v>413</v>
      </c>
      <c r="AO239" s="47" t="s">
        <v>1296</v>
      </c>
      <c r="AZ239" s="47" t="s">
        <v>1297</v>
      </c>
      <c r="BF239" s="416">
        <v>67</v>
      </c>
      <c r="BG239" s="47" t="s">
        <v>1779</v>
      </c>
      <c r="CU239" s="47" t="s">
        <v>445</v>
      </c>
      <c r="CV239" s="47" t="s">
        <v>685</v>
      </c>
      <c r="CW239" s="47" t="s">
        <v>1298</v>
      </c>
      <c r="CX239" s="47" t="s">
        <v>365</v>
      </c>
      <c r="CY239" s="47" t="s">
        <v>365</v>
      </c>
      <c r="CZ239" s="47" t="s">
        <v>1297</v>
      </c>
      <c r="DA239" s="47" t="s">
        <v>400</v>
      </c>
      <c r="DB239" s="47" t="s">
        <v>365</v>
      </c>
      <c r="DC239" s="47" t="s">
        <v>1299</v>
      </c>
      <c r="DD239" s="47" t="s">
        <v>387</v>
      </c>
      <c r="DG239" s="47" t="s">
        <v>401</v>
      </c>
      <c r="DH239" s="47" t="s">
        <v>1719</v>
      </c>
      <c r="DJ239" s="47" t="s">
        <v>1300</v>
      </c>
      <c r="DK239" s="47" t="s">
        <v>1008</v>
      </c>
      <c r="DL239" s="47" t="s">
        <v>1307</v>
      </c>
      <c r="DM239" s="47" t="s">
        <v>1780</v>
      </c>
    </row>
    <row r="240" spans="1:117">
      <c r="A240" s="416" t="s">
        <v>1902</v>
      </c>
      <c r="B240" s="47" t="s">
        <v>415</v>
      </c>
      <c r="C240" s="47" t="s">
        <v>1373</v>
      </c>
      <c r="D240" s="416">
        <v>2512</v>
      </c>
      <c r="E240" s="47" t="s">
        <v>1290</v>
      </c>
      <c r="F240" s="47" t="s">
        <v>365</v>
      </c>
      <c r="G240" s="47" t="s">
        <v>1374</v>
      </c>
      <c r="H240" s="47" t="s">
        <v>601</v>
      </c>
      <c r="I240" s="47" t="s">
        <v>400</v>
      </c>
      <c r="J240" s="47" t="s">
        <v>1376</v>
      </c>
      <c r="K240" s="47" t="s">
        <v>1293</v>
      </c>
      <c r="L240" s="47" t="s">
        <v>573</v>
      </c>
      <c r="M240" s="47" t="s">
        <v>371</v>
      </c>
      <c r="N240" s="47" t="s">
        <v>997</v>
      </c>
      <c r="O240" s="47" t="s">
        <v>997</v>
      </c>
      <c r="P240" s="47" t="s">
        <v>430</v>
      </c>
      <c r="Q240" s="47" t="s">
        <v>379</v>
      </c>
      <c r="R240" s="47" t="s">
        <v>379</v>
      </c>
      <c r="S240" s="47" t="s">
        <v>379</v>
      </c>
      <c r="T240" s="47" t="s">
        <v>492</v>
      </c>
      <c r="U240" s="47" t="s">
        <v>1378</v>
      </c>
      <c r="V240" s="47" t="s">
        <v>365</v>
      </c>
      <c r="W240" s="47" t="s">
        <v>365</v>
      </c>
      <c r="X240" s="47" t="s">
        <v>365</v>
      </c>
      <c r="Y240" s="47" t="s">
        <v>709</v>
      </c>
      <c r="Z240" s="47" t="s">
        <v>365</v>
      </c>
      <c r="AA240" s="47" t="s">
        <v>365</v>
      </c>
      <c r="AB240" s="47" t="s">
        <v>365</v>
      </c>
      <c r="AC240" s="47" t="s">
        <v>365</v>
      </c>
      <c r="AD240" s="47" t="s">
        <v>365</v>
      </c>
      <c r="AE240" s="47" t="s">
        <v>427</v>
      </c>
      <c r="AF240" s="47" t="s">
        <v>427</v>
      </c>
      <c r="AG240" s="47" t="s">
        <v>376</v>
      </c>
      <c r="AH240" s="47"/>
      <c r="AI240" s="47"/>
      <c r="AJ240" s="47" t="s">
        <v>576</v>
      </c>
      <c r="AK240" s="47" t="s">
        <v>576</v>
      </c>
      <c r="AL240" s="47" t="s">
        <v>428</v>
      </c>
      <c r="AM240" s="47" t="s">
        <v>542</v>
      </c>
      <c r="AN240" s="47" t="s">
        <v>413</v>
      </c>
      <c r="AO240" s="47" t="s">
        <v>1296</v>
      </c>
      <c r="AZ240" s="47" t="s">
        <v>1297</v>
      </c>
      <c r="BF240" s="416">
        <v>67</v>
      </c>
      <c r="BG240" s="47" t="s">
        <v>1304</v>
      </c>
      <c r="CU240" s="47" t="s">
        <v>445</v>
      </c>
      <c r="CV240" s="47" t="s">
        <v>685</v>
      </c>
      <c r="CW240" s="47" t="s">
        <v>1298</v>
      </c>
      <c r="CX240" s="47" t="s">
        <v>365</v>
      </c>
      <c r="CY240" s="47" t="s">
        <v>365</v>
      </c>
      <c r="CZ240" s="47" t="s">
        <v>1297</v>
      </c>
      <c r="DA240" s="47" t="s">
        <v>400</v>
      </c>
      <c r="DB240" s="47" t="s">
        <v>365</v>
      </c>
      <c r="DC240" s="47" t="s">
        <v>1299</v>
      </c>
      <c r="DD240" s="47" t="s">
        <v>365</v>
      </c>
      <c r="DG240" s="47" t="s">
        <v>401</v>
      </c>
      <c r="DH240" s="47" t="s">
        <v>1719</v>
      </c>
      <c r="DJ240" s="47" t="s">
        <v>1300</v>
      </c>
      <c r="DK240" s="47" t="s">
        <v>1008</v>
      </c>
      <c r="DL240" s="47" t="s">
        <v>1307</v>
      </c>
      <c r="DM240" s="47" t="s">
        <v>1769</v>
      </c>
    </row>
    <row r="241" spans="1:117">
      <c r="A241" s="416" t="s">
        <v>1903</v>
      </c>
      <c r="B241" s="47" t="s">
        <v>415</v>
      </c>
      <c r="C241" s="47" t="s">
        <v>1373</v>
      </c>
      <c r="D241" s="416">
        <v>3530</v>
      </c>
      <c r="E241" s="47" t="s">
        <v>606</v>
      </c>
      <c r="F241" s="47" t="s">
        <v>1308</v>
      </c>
      <c r="G241" s="47" t="s">
        <v>1381</v>
      </c>
      <c r="H241" s="47" t="s">
        <v>992</v>
      </c>
      <c r="I241" s="47" t="s">
        <v>1382</v>
      </c>
      <c r="J241" s="47" t="s">
        <v>1383</v>
      </c>
      <c r="K241" s="47" t="s">
        <v>1241</v>
      </c>
      <c r="L241" s="47" t="s">
        <v>370</v>
      </c>
      <c r="M241" s="47" t="s">
        <v>371</v>
      </c>
      <c r="N241" s="47" t="s">
        <v>997</v>
      </c>
      <c r="O241" s="47" t="s">
        <v>997</v>
      </c>
      <c r="P241" s="47" t="s">
        <v>430</v>
      </c>
      <c r="Q241" s="47" t="s">
        <v>571</v>
      </c>
      <c r="R241" s="47" t="s">
        <v>571</v>
      </c>
      <c r="S241" s="47" t="s">
        <v>571</v>
      </c>
      <c r="T241" s="47" t="s">
        <v>528</v>
      </c>
      <c r="U241" s="47" t="s">
        <v>1378</v>
      </c>
      <c r="V241" s="47" t="s">
        <v>365</v>
      </c>
      <c r="W241" s="47" t="s">
        <v>365</v>
      </c>
      <c r="X241" s="47" t="s">
        <v>365</v>
      </c>
      <c r="Y241" s="47" t="s">
        <v>689</v>
      </c>
      <c r="Z241" s="47" t="s">
        <v>365</v>
      </c>
      <c r="AA241" s="47" t="s">
        <v>365</v>
      </c>
      <c r="AB241" s="47" t="s">
        <v>365</v>
      </c>
      <c r="AC241" s="47" t="s">
        <v>365</v>
      </c>
      <c r="AD241" s="47" t="s">
        <v>365</v>
      </c>
      <c r="AE241" s="47" t="s">
        <v>1384</v>
      </c>
      <c r="AF241" s="47" t="s">
        <v>1384</v>
      </c>
      <c r="AG241" s="47" t="s">
        <v>1385</v>
      </c>
      <c r="AH241" s="47" t="s">
        <v>612</v>
      </c>
      <c r="AI241" s="47" t="s">
        <v>612</v>
      </c>
      <c r="AJ241" s="47"/>
      <c r="AK241" s="47"/>
      <c r="AL241" s="47" t="s">
        <v>1271</v>
      </c>
      <c r="AM241" s="47" t="s">
        <v>542</v>
      </c>
      <c r="AN241" s="47" t="s">
        <v>387</v>
      </c>
      <c r="AO241" s="47" t="s">
        <v>1313</v>
      </c>
      <c r="AZ241" s="47" t="s">
        <v>1314</v>
      </c>
      <c r="BF241" s="416">
        <v>75</v>
      </c>
      <c r="BG241" s="47" t="s">
        <v>484</v>
      </c>
      <c r="CU241" s="47" t="s">
        <v>445</v>
      </c>
      <c r="CV241" s="47" t="s">
        <v>1316</v>
      </c>
      <c r="CW241" s="47" t="s">
        <v>1248</v>
      </c>
      <c r="CX241" s="47" t="s">
        <v>365</v>
      </c>
      <c r="CY241" s="47" t="s">
        <v>365</v>
      </c>
      <c r="CZ241" s="47" t="s">
        <v>1314</v>
      </c>
      <c r="DA241" s="47" t="s">
        <v>451</v>
      </c>
      <c r="DB241" s="47" t="s">
        <v>1317</v>
      </c>
      <c r="DC241" s="47" t="s">
        <v>1318</v>
      </c>
      <c r="DD241" s="47" t="s">
        <v>413</v>
      </c>
      <c r="DG241" s="47" t="s">
        <v>401</v>
      </c>
      <c r="DH241" s="47" t="s">
        <v>1719</v>
      </c>
      <c r="DJ241" s="47" t="s">
        <v>1319</v>
      </c>
      <c r="DK241" s="47" t="s">
        <v>751</v>
      </c>
      <c r="DL241" s="47" t="s">
        <v>1320</v>
      </c>
      <c r="DM241" s="47" t="s">
        <v>1770</v>
      </c>
    </row>
    <row r="242" spans="1:117">
      <c r="A242" s="416" t="s">
        <v>1904</v>
      </c>
      <c r="B242" s="47" t="s">
        <v>415</v>
      </c>
      <c r="C242" s="47" t="s">
        <v>1373</v>
      </c>
      <c r="D242" s="416">
        <v>3662</v>
      </c>
      <c r="E242" s="47" t="s">
        <v>606</v>
      </c>
      <c r="F242" s="47" t="s">
        <v>606</v>
      </c>
      <c r="G242" s="47" t="s">
        <v>1381</v>
      </c>
      <c r="H242" s="47" t="s">
        <v>992</v>
      </c>
      <c r="I242" s="47" t="s">
        <v>1382</v>
      </c>
      <c r="J242" s="47" t="s">
        <v>1383</v>
      </c>
      <c r="K242" s="47" t="s">
        <v>1241</v>
      </c>
      <c r="L242" s="47" t="s">
        <v>370</v>
      </c>
      <c r="M242" s="47" t="s">
        <v>371</v>
      </c>
      <c r="N242" s="47" t="s">
        <v>997</v>
      </c>
      <c r="O242" s="47" t="s">
        <v>997</v>
      </c>
      <c r="P242" s="47" t="s">
        <v>430</v>
      </c>
      <c r="Q242" s="47" t="s">
        <v>571</v>
      </c>
      <c r="R242" s="47" t="s">
        <v>571</v>
      </c>
      <c r="S242" s="47" t="s">
        <v>571</v>
      </c>
      <c r="T242" s="47" t="s">
        <v>528</v>
      </c>
      <c r="U242" s="47" t="s">
        <v>1378</v>
      </c>
      <c r="V242" s="47" t="s">
        <v>365</v>
      </c>
      <c r="W242" s="47" t="s">
        <v>365</v>
      </c>
      <c r="X242" s="47" t="s">
        <v>365</v>
      </c>
      <c r="Y242" s="47" t="s">
        <v>689</v>
      </c>
      <c r="Z242" s="47" t="s">
        <v>365</v>
      </c>
      <c r="AA242" s="47" t="s">
        <v>365</v>
      </c>
      <c r="AB242" s="47" t="s">
        <v>365</v>
      </c>
      <c r="AC242" s="47" t="s">
        <v>365</v>
      </c>
      <c r="AD242" s="47" t="s">
        <v>365</v>
      </c>
      <c r="AE242" s="47" t="s">
        <v>1384</v>
      </c>
      <c r="AF242" s="47" t="s">
        <v>1384</v>
      </c>
      <c r="AG242" s="47" t="s">
        <v>1385</v>
      </c>
      <c r="AH242" s="47" t="s">
        <v>612</v>
      </c>
      <c r="AI242" s="47" t="s">
        <v>612</v>
      </c>
      <c r="AJ242" s="47"/>
      <c r="AK242" s="47"/>
      <c r="AL242" s="47" t="s">
        <v>1271</v>
      </c>
      <c r="AM242" s="47" t="s">
        <v>542</v>
      </c>
      <c r="AN242" s="47" t="s">
        <v>387</v>
      </c>
      <c r="AO242" s="47" t="s">
        <v>1313</v>
      </c>
      <c r="AZ242" s="47" t="s">
        <v>1314</v>
      </c>
      <c r="BF242" s="416">
        <v>75</v>
      </c>
      <c r="BG242" s="47" t="s">
        <v>1321</v>
      </c>
      <c r="CU242" s="47" t="s">
        <v>445</v>
      </c>
      <c r="CV242" s="47" t="s">
        <v>1316</v>
      </c>
      <c r="CW242" s="47" t="s">
        <v>1248</v>
      </c>
      <c r="CX242" s="47" t="s">
        <v>365</v>
      </c>
      <c r="CY242" s="47" t="s">
        <v>365</v>
      </c>
      <c r="CZ242" s="47" t="s">
        <v>1314</v>
      </c>
      <c r="DA242" s="47" t="s">
        <v>451</v>
      </c>
      <c r="DB242" s="47" t="s">
        <v>1317</v>
      </c>
      <c r="DC242" s="47" t="s">
        <v>1318</v>
      </c>
      <c r="DD242" s="47" t="s">
        <v>387</v>
      </c>
      <c r="DG242" s="47" t="s">
        <v>401</v>
      </c>
      <c r="DH242" s="47" t="s">
        <v>1719</v>
      </c>
      <c r="DJ242" s="47" t="s">
        <v>1319</v>
      </c>
      <c r="DK242" s="47" t="s">
        <v>751</v>
      </c>
      <c r="DL242" s="47" t="s">
        <v>1320</v>
      </c>
      <c r="DM242" s="47" t="s">
        <v>1611</v>
      </c>
    </row>
    <row r="243" spans="1:117">
      <c r="A243" s="416" t="s">
        <v>1905</v>
      </c>
      <c r="B243" s="47" t="s">
        <v>415</v>
      </c>
      <c r="C243" s="47" t="s">
        <v>1373</v>
      </c>
      <c r="D243" s="416">
        <v>3772</v>
      </c>
      <c r="E243" s="47" t="s">
        <v>606</v>
      </c>
      <c r="F243" s="47" t="s">
        <v>365</v>
      </c>
      <c r="G243" s="47" t="s">
        <v>1381</v>
      </c>
      <c r="H243" s="47" t="s">
        <v>992</v>
      </c>
      <c r="I243" s="47" t="s">
        <v>1382</v>
      </c>
      <c r="J243" s="47" t="s">
        <v>1383</v>
      </c>
      <c r="K243" s="47" t="s">
        <v>1241</v>
      </c>
      <c r="L243" s="47" t="s">
        <v>370</v>
      </c>
      <c r="M243" s="47" t="s">
        <v>371</v>
      </c>
      <c r="N243" s="47" t="s">
        <v>997</v>
      </c>
      <c r="O243" s="47" t="s">
        <v>997</v>
      </c>
      <c r="P243" s="47" t="s">
        <v>430</v>
      </c>
      <c r="Q243" s="47" t="s">
        <v>379</v>
      </c>
      <c r="R243" s="47" t="s">
        <v>379</v>
      </c>
      <c r="S243" s="47" t="s">
        <v>379</v>
      </c>
      <c r="T243" s="47" t="s">
        <v>528</v>
      </c>
      <c r="U243" s="47" t="s">
        <v>1378</v>
      </c>
      <c r="V243" s="47" t="s">
        <v>365</v>
      </c>
      <c r="W243" s="47" t="s">
        <v>365</v>
      </c>
      <c r="X243" s="47" t="s">
        <v>365</v>
      </c>
      <c r="Y243" s="47" t="s">
        <v>689</v>
      </c>
      <c r="Z243" s="47" t="s">
        <v>365</v>
      </c>
      <c r="AA243" s="47" t="s">
        <v>365</v>
      </c>
      <c r="AB243" s="47" t="s">
        <v>365</v>
      </c>
      <c r="AC243" s="47" t="s">
        <v>365</v>
      </c>
      <c r="AD243" s="47" t="s">
        <v>365</v>
      </c>
      <c r="AE243" s="47" t="s">
        <v>1384</v>
      </c>
      <c r="AF243" s="47" t="s">
        <v>1384</v>
      </c>
      <c r="AG243" s="47" t="s">
        <v>1385</v>
      </c>
      <c r="AH243" s="47" t="s">
        <v>612</v>
      </c>
      <c r="AI243" s="47" t="s">
        <v>612</v>
      </c>
      <c r="AJ243" s="47"/>
      <c r="AK243" s="47"/>
      <c r="AL243" s="47" t="s">
        <v>1271</v>
      </c>
      <c r="AM243" s="47" t="s">
        <v>542</v>
      </c>
      <c r="AN243" s="47" t="s">
        <v>387</v>
      </c>
      <c r="AO243" s="47" t="s">
        <v>1313</v>
      </c>
      <c r="AZ243" s="47" t="s">
        <v>1314</v>
      </c>
      <c r="BF243" s="416">
        <v>75</v>
      </c>
      <c r="BG243" s="47" t="s">
        <v>1323</v>
      </c>
      <c r="CU243" s="47" t="s">
        <v>445</v>
      </c>
      <c r="CV243" s="47" t="s">
        <v>1316</v>
      </c>
      <c r="CW243" s="47" t="s">
        <v>1248</v>
      </c>
      <c r="CX243" s="47" t="s">
        <v>365</v>
      </c>
      <c r="CY243" s="47" t="s">
        <v>365</v>
      </c>
      <c r="CZ243" s="47" t="s">
        <v>1314</v>
      </c>
      <c r="DA243" s="47" t="s">
        <v>451</v>
      </c>
      <c r="DB243" s="47" t="s">
        <v>1317</v>
      </c>
      <c r="DC243" s="47" t="s">
        <v>1318</v>
      </c>
      <c r="DD243" s="47" t="s">
        <v>365</v>
      </c>
      <c r="DG243" s="47" t="s">
        <v>401</v>
      </c>
      <c r="DH243" s="47" t="s">
        <v>1719</v>
      </c>
      <c r="DJ243" s="47" t="s">
        <v>1319</v>
      </c>
      <c r="DK243" s="47" t="s">
        <v>751</v>
      </c>
      <c r="DL243" s="47" t="s">
        <v>1320</v>
      </c>
      <c r="DM243" s="47" t="s">
        <v>1771</v>
      </c>
    </row>
    <row r="244" spans="1:117">
      <c r="A244" s="416" t="s">
        <v>1906</v>
      </c>
      <c r="B244" s="47" t="s">
        <v>415</v>
      </c>
      <c r="C244" s="47" t="s">
        <v>1373</v>
      </c>
      <c r="D244" s="416">
        <v>2423</v>
      </c>
      <c r="E244" s="47" t="s">
        <v>606</v>
      </c>
      <c r="F244" s="47" t="s">
        <v>1308</v>
      </c>
      <c r="G244" s="47" t="s">
        <v>1381</v>
      </c>
      <c r="H244" s="47" t="s">
        <v>992</v>
      </c>
      <c r="I244" s="47" t="s">
        <v>1382</v>
      </c>
      <c r="J244" s="47" t="s">
        <v>1383</v>
      </c>
      <c r="K244" s="47" t="s">
        <v>1241</v>
      </c>
      <c r="L244" s="47" t="s">
        <v>370</v>
      </c>
      <c r="M244" s="47" t="s">
        <v>371</v>
      </c>
      <c r="N244" s="47" t="s">
        <v>997</v>
      </c>
      <c r="O244" s="47" t="s">
        <v>997</v>
      </c>
      <c r="P244" s="47" t="s">
        <v>430</v>
      </c>
      <c r="Q244" s="47" t="s">
        <v>1386</v>
      </c>
      <c r="R244" s="47" t="s">
        <v>1386</v>
      </c>
      <c r="S244" s="47" t="s">
        <v>1386</v>
      </c>
      <c r="T244" s="47" t="s">
        <v>528</v>
      </c>
      <c r="U244" s="47" t="s">
        <v>1378</v>
      </c>
      <c r="V244" s="47" t="s">
        <v>365</v>
      </c>
      <c r="W244" s="47" t="s">
        <v>365</v>
      </c>
      <c r="X244" s="47" t="s">
        <v>365</v>
      </c>
      <c r="Y244" s="47" t="s">
        <v>689</v>
      </c>
      <c r="Z244" s="47" t="s">
        <v>365</v>
      </c>
      <c r="AA244" s="47" t="s">
        <v>365</v>
      </c>
      <c r="AB244" s="47" t="s">
        <v>365</v>
      </c>
      <c r="AC244" s="47" t="s">
        <v>365</v>
      </c>
      <c r="AD244" s="47" t="s">
        <v>365</v>
      </c>
      <c r="AE244" s="47" t="s">
        <v>1384</v>
      </c>
      <c r="AF244" s="47" t="s">
        <v>1384</v>
      </c>
      <c r="AG244" s="47" t="s">
        <v>1385</v>
      </c>
      <c r="AH244" s="47" t="s">
        <v>612</v>
      </c>
      <c r="AI244" s="47" t="s">
        <v>612</v>
      </c>
      <c r="AJ244" s="47"/>
      <c r="AK244" s="47"/>
      <c r="AL244" s="47" t="s">
        <v>1793</v>
      </c>
      <c r="AM244" s="47" t="s">
        <v>542</v>
      </c>
      <c r="AN244" s="47" t="s">
        <v>387</v>
      </c>
      <c r="AO244" s="47" t="s">
        <v>1313</v>
      </c>
      <c r="AZ244" s="47" t="s">
        <v>1314</v>
      </c>
      <c r="BF244" s="416">
        <v>75</v>
      </c>
      <c r="BG244" s="47" t="s">
        <v>484</v>
      </c>
      <c r="CU244" s="47" t="s">
        <v>1068</v>
      </c>
      <c r="CV244" s="47" t="s">
        <v>1324</v>
      </c>
      <c r="CW244" s="47" t="s">
        <v>1248</v>
      </c>
      <c r="CX244" s="47" t="s">
        <v>365</v>
      </c>
      <c r="CY244" s="47" t="s">
        <v>365</v>
      </c>
      <c r="CZ244" s="47" t="s">
        <v>1314</v>
      </c>
      <c r="DA244" s="47" t="s">
        <v>451</v>
      </c>
      <c r="DB244" s="47" t="s">
        <v>1317</v>
      </c>
      <c r="DC244" s="47" t="s">
        <v>1318</v>
      </c>
      <c r="DD244" s="47" t="s">
        <v>413</v>
      </c>
      <c r="DG244" s="47" t="s">
        <v>401</v>
      </c>
      <c r="DH244" s="47" t="s">
        <v>1719</v>
      </c>
      <c r="DJ244" s="47" t="s">
        <v>1319</v>
      </c>
      <c r="DK244" s="47" t="s">
        <v>751</v>
      </c>
      <c r="DL244" s="47" t="s">
        <v>1320</v>
      </c>
      <c r="DM244" s="47" t="s">
        <v>1770</v>
      </c>
    </row>
    <row r="245" spans="1:117">
      <c r="A245" s="416" t="s">
        <v>1907</v>
      </c>
      <c r="B245" s="47" t="s">
        <v>415</v>
      </c>
      <c r="C245" s="47" t="s">
        <v>1373</v>
      </c>
      <c r="D245" s="416">
        <v>2555</v>
      </c>
      <c r="E245" s="47" t="s">
        <v>606</v>
      </c>
      <c r="F245" s="47" t="s">
        <v>606</v>
      </c>
      <c r="G245" s="47" t="s">
        <v>1381</v>
      </c>
      <c r="H245" s="47" t="s">
        <v>992</v>
      </c>
      <c r="I245" s="47" t="s">
        <v>1382</v>
      </c>
      <c r="J245" s="47" t="s">
        <v>1383</v>
      </c>
      <c r="K245" s="47" t="s">
        <v>1241</v>
      </c>
      <c r="L245" s="47" t="s">
        <v>370</v>
      </c>
      <c r="M245" s="47" t="s">
        <v>371</v>
      </c>
      <c r="N245" s="47" t="s">
        <v>997</v>
      </c>
      <c r="O245" s="47" t="s">
        <v>997</v>
      </c>
      <c r="P245" s="47" t="s">
        <v>430</v>
      </c>
      <c r="Q245" s="47" t="s">
        <v>1386</v>
      </c>
      <c r="R245" s="47" t="s">
        <v>1386</v>
      </c>
      <c r="S245" s="47" t="s">
        <v>1386</v>
      </c>
      <c r="T245" s="47" t="s">
        <v>528</v>
      </c>
      <c r="U245" s="47" t="s">
        <v>1378</v>
      </c>
      <c r="V245" s="47" t="s">
        <v>365</v>
      </c>
      <c r="W245" s="47" t="s">
        <v>365</v>
      </c>
      <c r="X245" s="47" t="s">
        <v>365</v>
      </c>
      <c r="Y245" s="47" t="s">
        <v>689</v>
      </c>
      <c r="Z245" s="47" t="s">
        <v>365</v>
      </c>
      <c r="AA245" s="47" t="s">
        <v>365</v>
      </c>
      <c r="AB245" s="47" t="s">
        <v>365</v>
      </c>
      <c r="AC245" s="47" t="s">
        <v>365</v>
      </c>
      <c r="AD245" s="47" t="s">
        <v>365</v>
      </c>
      <c r="AE245" s="47" t="s">
        <v>1384</v>
      </c>
      <c r="AF245" s="47" t="s">
        <v>1384</v>
      </c>
      <c r="AG245" s="47" t="s">
        <v>1385</v>
      </c>
      <c r="AH245" s="47" t="s">
        <v>612</v>
      </c>
      <c r="AI245" s="47" t="s">
        <v>612</v>
      </c>
      <c r="AJ245" s="47"/>
      <c r="AK245" s="47"/>
      <c r="AL245" s="47" t="s">
        <v>1793</v>
      </c>
      <c r="AM245" s="47" t="s">
        <v>542</v>
      </c>
      <c r="AN245" s="47" t="s">
        <v>387</v>
      </c>
      <c r="AO245" s="47" t="s">
        <v>1313</v>
      </c>
      <c r="AZ245" s="47" t="s">
        <v>1314</v>
      </c>
      <c r="BF245" s="416">
        <v>75</v>
      </c>
      <c r="BG245" s="47" t="s">
        <v>1321</v>
      </c>
      <c r="CU245" s="47" t="s">
        <v>1068</v>
      </c>
      <c r="CV245" s="47" t="s">
        <v>1324</v>
      </c>
      <c r="CW245" s="47" t="s">
        <v>1248</v>
      </c>
      <c r="CX245" s="47" t="s">
        <v>365</v>
      </c>
      <c r="CY245" s="47" t="s">
        <v>365</v>
      </c>
      <c r="CZ245" s="47" t="s">
        <v>1314</v>
      </c>
      <c r="DA245" s="47" t="s">
        <v>451</v>
      </c>
      <c r="DB245" s="47" t="s">
        <v>1317</v>
      </c>
      <c r="DC245" s="47" t="s">
        <v>1318</v>
      </c>
      <c r="DD245" s="47" t="s">
        <v>387</v>
      </c>
      <c r="DG245" s="47" t="s">
        <v>401</v>
      </c>
      <c r="DH245" s="47" t="s">
        <v>1719</v>
      </c>
      <c r="DJ245" s="47" t="s">
        <v>1319</v>
      </c>
      <c r="DK245" s="47" t="s">
        <v>751</v>
      </c>
      <c r="DL245" s="47" t="s">
        <v>1320</v>
      </c>
      <c r="DM245" s="47" t="s">
        <v>1611</v>
      </c>
    </row>
    <row r="246" spans="1:117">
      <c r="A246" s="416" t="s">
        <v>1908</v>
      </c>
      <c r="B246" s="47" t="s">
        <v>415</v>
      </c>
      <c r="C246" s="47" t="s">
        <v>1373</v>
      </c>
      <c r="D246" s="416">
        <v>2665</v>
      </c>
      <c r="E246" s="47" t="s">
        <v>606</v>
      </c>
      <c r="F246" s="47" t="s">
        <v>365</v>
      </c>
      <c r="G246" s="47" t="s">
        <v>1381</v>
      </c>
      <c r="H246" s="47" t="s">
        <v>992</v>
      </c>
      <c r="I246" s="47" t="s">
        <v>1382</v>
      </c>
      <c r="J246" s="47" t="s">
        <v>1383</v>
      </c>
      <c r="K246" s="47" t="s">
        <v>1241</v>
      </c>
      <c r="L246" s="47" t="s">
        <v>370</v>
      </c>
      <c r="M246" s="47" t="s">
        <v>371</v>
      </c>
      <c r="N246" s="47" t="s">
        <v>997</v>
      </c>
      <c r="O246" s="47" t="s">
        <v>997</v>
      </c>
      <c r="P246" s="47" t="s">
        <v>430</v>
      </c>
      <c r="Q246" s="47" t="s">
        <v>1387</v>
      </c>
      <c r="R246" s="47" t="s">
        <v>1387</v>
      </c>
      <c r="S246" s="47" t="s">
        <v>1387</v>
      </c>
      <c r="T246" s="47" t="s">
        <v>528</v>
      </c>
      <c r="U246" s="47" t="s">
        <v>1378</v>
      </c>
      <c r="V246" s="47" t="s">
        <v>365</v>
      </c>
      <c r="W246" s="47" t="s">
        <v>365</v>
      </c>
      <c r="X246" s="47" t="s">
        <v>365</v>
      </c>
      <c r="Y246" s="47" t="s">
        <v>689</v>
      </c>
      <c r="Z246" s="47" t="s">
        <v>365</v>
      </c>
      <c r="AA246" s="47" t="s">
        <v>365</v>
      </c>
      <c r="AB246" s="47" t="s">
        <v>365</v>
      </c>
      <c r="AC246" s="47" t="s">
        <v>365</v>
      </c>
      <c r="AD246" s="47" t="s">
        <v>365</v>
      </c>
      <c r="AE246" s="47" t="s">
        <v>1384</v>
      </c>
      <c r="AF246" s="47" t="s">
        <v>1384</v>
      </c>
      <c r="AG246" s="47" t="s">
        <v>1385</v>
      </c>
      <c r="AH246" s="47" t="s">
        <v>612</v>
      </c>
      <c r="AI246" s="47" t="s">
        <v>612</v>
      </c>
      <c r="AJ246" s="47"/>
      <c r="AK246" s="47"/>
      <c r="AL246" s="47" t="s">
        <v>1793</v>
      </c>
      <c r="AM246" s="47" t="s">
        <v>542</v>
      </c>
      <c r="AN246" s="47" t="s">
        <v>387</v>
      </c>
      <c r="AO246" s="47" t="s">
        <v>1313</v>
      </c>
      <c r="AZ246" s="47" t="s">
        <v>1314</v>
      </c>
      <c r="BF246" s="416">
        <v>75</v>
      </c>
      <c r="BG246" s="47" t="s">
        <v>1323</v>
      </c>
      <c r="CU246" s="47" t="s">
        <v>1068</v>
      </c>
      <c r="CV246" s="47" t="s">
        <v>1324</v>
      </c>
      <c r="CW246" s="47" t="s">
        <v>1248</v>
      </c>
      <c r="CX246" s="47" t="s">
        <v>365</v>
      </c>
      <c r="CY246" s="47" t="s">
        <v>365</v>
      </c>
      <c r="CZ246" s="47" t="s">
        <v>1314</v>
      </c>
      <c r="DA246" s="47" t="s">
        <v>451</v>
      </c>
      <c r="DB246" s="47" t="s">
        <v>1317</v>
      </c>
      <c r="DC246" s="47" t="s">
        <v>1318</v>
      </c>
      <c r="DD246" s="47" t="s">
        <v>365</v>
      </c>
      <c r="DG246" s="47" t="s">
        <v>401</v>
      </c>
      <c r="DH246" s="47" t="s">
        <v>1719</v>
      </c>
      <c r="DJ246" s="47" t="s">
        <v>1319</v>
      </c>
      <c r="DK246" s="47" t="s">
        <v>751</v>
      </c>
      <c r="DL246" s="47" t="s">
        <v>1320</v>
      </c>
      <c r="DM246" s="47" t="s">
        <v>1771</v>
      </c>
    </row>
    <row r="247" spans="1:117">
      <c r="A247" s="416" t="s">
        <v>1909</v>
      </c>
      <c r="B247" s="47" t="s">
        <v>415</v>
      </c>
      <c r="C247" s="47" t="s">
        <v>1373</v>
      </c>
      <c r="D247" s="416">
        <v>3530</v>
      </c>
      <c r="E247" s="47" t="s">
        <v>606</v>
      </c>
      <c r="F247" s="47" t="s">
        <v>1308</v>
      </c>
      <c r="G247" s="47" t="s">
        <v>1381</v>
      </c>
      <c r="H247" s="47" t="s">
        <v>992</v>
      </c>
      <c r="I247" s="47" t="s">
        <v>1382</v>
      </c>
      <c r="J247" s="47" t="s">
        <v>1383</v>
      </c>
      <c r="K247" s="47" t="s">
        <v>1241</v>
      </c>
      <c r="L247" s="47" t="s">
        <v>370</v>
      </c>
      <c r="M247" s="47" t="s">
        <v>371</v>
      </c>
      <c r="N247" s="47" t="s">
        <v>997</v>
      </c>
      <c r="O247" s="47" t="s">
        <v>997</v>
      </c>
      <c r="P247" s="47" t="s">
        <v>430</v>
      </c>
      <c r="Q247" s="47" t="s">
        <v>1388</v>
      </c>
      <c r="R247" s="47" t="s">
        <v>1388</v>
      </c>
      <c r="S247" s="47" t="s">
        <v>1388</v>
      </c>
      <c r="T247" s="47" t="s">
        <v>528</v>
      </c>
      <c r="U247" s="47" t="s">
        <v>1378</v>
      </c>
      <c r="V247" s="47" t="s">
        <v>365</v>
      </c>
      <c r="W247" s="47" t="s">
        <v>365</v>
      </c>
      <c r="X247" s="47" t="s">
        <v>365</v>
      </c>
      <c r="Y247" s="47" t="s">
        <v>689</v>
      </c>
      <c r="Z247" s="47" t="s">
        <v>365</v>
      </c>
      <c r="AA247" s="47" t="s">
        <v>365</v>
      </c>
      <c r="AB247" s="47" t="s">
        <v>365</v>
      </c>
      <c r="AC247" s="47" t="s">
        <v>365</v>
      </c>
      <c r="AD247" s="47" t="s">
        <v>365</v>
      </c>
      <c r="AE247" s="47" t="s">
        <v>1384</v>
      </c>
      <c r="AF247" s="47" t="s">
        <v>1384</v>
      </c>
      <c r="AG247" s="47" t="s">
        <v>1385</v>
      </c>
      <c r="AH247" s="47" t="s">
        <v>612</v>
      </c>
      <c r="AI247" s="47" t="s">
        <v>612</v>
      </c>
      <c r="AJ247" s="47"/>
      <c r="AK247" s="47"/>
      <c r="AL247" s="47" t="s">
        <v>1794</v>
      </c>
      <c r="AM247" s="47" t="s">
        <v>542</v>
      </c>
      <c r="AN247" s="47" t="s">
        <v>387</v>
      </c>
      <c r="AO247" s="47" t="s">
        <v>1313</v>
      </c>
      <c r="AZ247" s="47" t="s">
        <v>1314</v>
      </c>
      <c r="BF247" s="416">
        <v>75</v>
      </c>
      <c r="BG247" s="47" t="s">
        <v>484</v>
      </c>
      <c r="CU247" s="47" t="s">
        <v>386</v>
      </c>
      <c r="CV247" s="47" t="s">
        <v>1316</v>
      </c>
      <c r="CW247" s="47" t="s">
        <v>1248</v>
      </c>
      <c r="CX247" s="47" t="s">
        <v>365</v>
      </c>
      <c r="CY247" s="47" t="s">
        <v>365</v>
      </c>
      <c r="CZ247" s="47" t="s">
        <v>1314</v>
      </c>
      <c r="DA247" s="47" t="s">
        <v>451</v>
      </c>
      <c r="DB247" s="47" t="s">
        <v>1317</v>
      </c>
      <c r="DC247" s="47" t="s">
        <v>1318</v>
      </c>
      <c r="DD247" s="47" t="s">
        <v>413</v>
      </c>
      <c r="DG247" s="47" t="s">
        <v>401</v>
      </c>
      <c r="DH247" s="47" t="s">
        <v>1719</v>
      </c>
      <c r="DJ247" s="47" t="s">
        <v>1319</v>
      </c>
      <c r="DK247" s="47" t="s">
        <v>751</v>
      </c>
      <c r="DL247" s="47" t="s">
        <v>1320</v>
      </c>
      <c r="DM247" s="47" t="s">
        <v>1770</v>
      </c>
    </row>
    <row r="248" spans="1:117">
      <c r="A248" s="416" t="s">
        <v>1910</v>
      </c>
      <c r="B248" s="47" t="s">
        <v>415</v>
      </c>
      <c r="C248" s="47" t="s">
        <v>1373</v>
      </c>
      <c r="D248" s="416">
        <v>3662</v>
      </c>
      <c r="E248" s="47" t="s">
        <v>606</v>
      </c>
      <c r="F248" s="47" t="s">
        <v>606</v>
      </c>
      <c r="G248" s="47" t="s">
        <v>1381</v>
      </c>
      <c r="H248" s="47" t="s">
        <v>992</v>
      </c>
      <c r="I248" s="47" t="s">
        <v>1382</v>
      </c>
      <c r="J248" s="47" t="s">
        <v>1383</v>
      </c>
      <c r="K248" s="47" t="s">
        <v>1241</v>
      </c>
      <c r="L248" s="47" t="s">
        <v>370</v>
      </c>
      <c r="M248" s="47" t="s">
        <v>371</v>
      </c>
      <c r="N248" s="47" t="s">
        <v>997</v>
      </c>
      <c r="O248" s="47" t="s">
        <v>997</v>
      </c>
      <c r="P248" s="47" t="s">
        <v>430</v>
      </c>
      <c r="Q248" s="47" t="s">
        <v>1388</v>
      </c>
      <c r="R248" s="47" t="s">
        <v>1388</v>
      </c>
      <c r="S248" s="47" t="s">
        <v>1388</v>
      </c>
      <c r="T248" s="47" t="s">
        <v>528</v>
      </c>
      <c r="U248" s="47" t="s">
        <v>1378</v>
      </c>
      <c r="V248" s="47" t="s">
        <v>365</v>
      </c>
      <c r="W248" s="47" t="s">
        <v>365</v>
      </c>
      <c r="X248" s="47" t="s">
        <v>365</v>
      </c>
      <c r="Y248" s="47" t="s">
        <v>689</v>
      </c>
      <c r="Z248" s="47" t="s">
        <v>365</v>
      </c>
      <c r="AA248" s="47" t="s">
        <v>365</v>
      </c>
      <c r="AB248" s="47" t="s">
        <v>365</v>
      </c>
      <c r="AC248" s="47" t="s">
        <v>365</v>
      </c>
      <c r="AD248" s="47" t="s">
        <v>365</v>
      </c>
      <c r="AE248" s="47" t="s">
        <v>1384</v>
      </c>
      <c r="AF248" s="47" t="s">
        <v>1384</v>
      </c>
      <c r="AG248" s="47" t="s">
        <v>1385</v>
      </c>
      <c r="AH248" s="47" t="s">
        <v>612</v>
      </c>
      <c r="AI248" s="47" t="s">
        <v>612</v>
      </c>
      <c r="AJ248" s="47"/>
      <c r="AK248" s="47"/>
      <c r="AL248" s="47" t="s">
        <v>1794</v>
      </c>
      <c r="AM248" s="47" t="s">
        <v>542</v>
      </c>
      <c r="AN248" s="47" t="s">
        <v>387</v>
      </c>
      <c r="AO248" s="47" t="s">
        <v>1313</v>
      </c>
      <c r="AZ248" s="47" t="s">
        <v>1314</v>
      </c>
      <c r="BF248" s="416">
        <v>75</v>
      </c>
      <c r="BG248" s="47" t="s">
        <v>1321</v>
      </c>
      <c r="CU248" s="47" t="s">
        <v>386</v>
      </c>
      <c r="CV248" s="47" t="s">
        <v>1316</v>
      </c>
      <c r="CW248" s="47" t="s">
        <v>1248</v>
      </c>
      <c r="CX248" s="47" t="s">
        <v>365</v>
      </c>
      <c r="CY248" s="47" t="s">
        <v>365</v>
      </c>
      <c r="CZ248" s="47" t="s">
        <v>1314</v>
      </c>
      <c r="DA248" s="47" t="s">
        <v>451</v>
      </c>
      <c r="DB248" s="47" t="s">
        <v>1317</v>
      </c>
      <c r="DC248" s="47" t="s">
        <v>1318</v>
      </c>
      <c r="DD248" s="47" t="s">
        <v>387</v>
      </c>
      <c r="DG248" s="47" t="s">
        <v>401</v>
      </c>
      <c r="DH248" s="47" t="s">
        <v>1719</v>
      </c>
      <c r="DJ248" s="47" t="s">
        <v>1319</v>
      </c>
      <c r="DK248" s="47" t="s">
        <v>751</v>
      </c>
      <c r="DL248" s="47" t="s">
        <v>1320</v>
      </c>
      <c r="DM248" s="47" t="s">
        <v>1611</v>
      </c>
    </row>
    <row r="249" spans="1:117">
      <c r="A249" s="416" t="s">
        <v>1911</v>
      </c>
      <c r="B249" s="47" t="s">
        <v>415</v>
      </c>
      <c r="C249" s="47" t="s">
        <v>1373</v>
      </c>
      <c r="D249" s="416">
        <v>3772</v>
      </c>
      <c r="E249" s="47" t="s">
        <v>606</v>
      </c>
      <c r="F249" s="47" t="s">
        <v>365</v>
      </c>
      <c r="G249" s="47" t="s">
        <v>1381</v>
      </c>
      <c r="H249" s="47" t="s">
        <v>992</v>
      </c>
      <c r="I249" s="47" t="s">
        <v>1382</v>
      </c>
      <c r="J249" s="47" t="s">
        <v>1383</v>
      </c>
      <c r="K249" s="47" t="s">
        <v>1241</v>
      </c>
      <c r="L249" s="47" t="s">
        <v>370</v>
      </c>
      <c r="M249" s="47" t="s">
        <v>371</v>
      </c>
      <c r="N249" s="47" t="s">
        <v>997</v>
      </c>
      <c r="O249" s="47" t="s">
        <v>997</v>
      </c>
      <c r="P249" s="47" t="s">
        <v>430</v>
      </c>
      <c r="Q249" s="47" t="s">
        <v>1173</v>
      </c>
      <c r="R249" s="47" t="s">
        <v>1173</v>
      </c>
      <c r="S249" s="47" t="s">
        <v>1173</v>
      </c>
      <c r="T249" s="47" t="s">
        <v>528</v>
      </c>
      <c r="U249" s="47" t="s">
        <v>1378</v>
      </c>
      <c r="V249" s="47" t="s">
        <v>365</v>
      </c>
      <c r="W249" s="47" t="s">
        <v>365</v>
      </c>
      <c r="X249" s="47" t="s">
        <v>365</v>
      </c>
      <c r="Y249" s="47" t="s">
        <v>689</v>
      </c>
      <c r="Z249" s="47" t="s">
        <v>365</v>
      </c>
      <c r="AA249" s="47" t="s">
        <v>365</v>
      </c>
      <c r="AB249" s="47" t="s">
        <v>365</v>
      </c>
      <c r="AC249" s="47" t="s">
        <v>365</v>
      </c>
      <c r="AD249" s="47" t="s">
        <v>365</v>
      </c>
      <c r="AE249" s="47" t="s">
        <v>1384</v>
      </c>
      <c r="AF249" s="47" t="s">
        <v>1384</v>
      </c>
      <c r="AG249" s="47" t="s">
        <v>1385</v>
      </c>
      <c r="AH249" s="47" t="s">
        <v>612</v>
      </c>
      <c r="AI249" s="47" t="s">
        <v>612</v>
      </c>
      <c r="AJ249" s="47"/>
      <c r="AK249" s="47"/>
      <c r="AL249" s="47" t="s">
        <v>1794</v>
      </c>
      <c r="AM249" s="47" t="s">
        <v>542</v>
      </c>
      <c r="AN249" s="47" t="s">
        <v>387</v>
      </c>
      <c r="AO249" s="47" t="s">
        <v>1313</v>
      </c>
      <c r="AZ249" s="47" t="s">
        <v>1314</v>
      </c>
      <c r="BF249" s="416">
        <v>75</v>
      </c>
      <c r="BG249" s="47" t="s">
        <v>1323</v>
      </c>
      <c r="CU249" s="47" t="s">
        <v>386</v>
      </c>
      <c r="CV249" s="47" t="s">
        <v>1316</v>
      </c>
      <c r="CW249" s="47" t="s">
        <v>1248</v>
      </c>
      <c r="CX249" s="47" t="s">
        <v>365</v>
      </c>
      <c r="CY249" s="47" t="s">
        <v>365</v>
      </c>
      <c r="CZ249" s="47" t="s">
        <v>1314</v>
      </c>
      <c r="DA249" s="47" t="s">
        <v>451</v>
      </c>
      <c r="DB249" s="47" t="s">
        <v>1317</v>
      </c>
      <c r="DC249" s="47" t="s">
        <v>1318</v>
      </c>
      <c r="DD249" s="47" t="s">
        <v>365</v>
      </c>
      <c r="DG249" s="47" t="s">
        <v>401</v>
      </c>
      <c r="DH249" s="47" t="s">
        <v>1719</v>
      </c>
      <c r="DJ249" s="47" t="s">
        <v>1319</v>
      </c>
      <c r="DK249" s="47" t="s">
        <v>751</v>
      </c>
      <c r="DL249" s="47" t="s">
        <v>1320</v>
      </c>
      <c r="DM249" s="47" t="s">
        <v>1771</v>
      </c>
    </row>
    <row r="250" spans="1:117">
      <c r="A250" s="416" t="s">
        <v>1912</v>
      </c>
      <c r="B250" s="47" t="s">
        <v>415</v>
      </c>
      <c r="C250" s="47" t="s">
        <v>1373</v>
      </c>
      <c r="D250" s="416">
        <v>3280</v>
      </c>
      <c r="E250" s="47" t="s">
        <v>606</v>
      </c>
      <c r="F250" s="47" t="s">
        <v>1308</v>
      </c>
      <c r="G250" s="47" t="s">
        <v>1381</v>
      </c>
      <c r="H250" s="47" t="s">
        <v>992</v>
      </c>
      <c r="I250" s="47" t="s">
        <v>390</v>
      </c>
      <c r="J250" s="47" t="s">
        <v>1383</v>
      </c>
      <c r="K250" s="47" t="s">
        <v>1241</v>
      </c>
      <c r="L250" s="47" t="s">
        <v>370</v>
      </c>
      <c r="M250" s="47" t="s">
        <v>371</v>
      </c>
      <c r="N250" s="47" t="s">
        <v>997</v>
      </c>
      <c r="O250" s="47" t="s">
        <v>997</v>
      </c>
      <c r="P250" s="47" t="s">
        <v>430</v>
      </c>
      <c r="Q250" s="47" t="s">
        <v>571</v>
      </c>
      <c r="R250" s="47" t="s">
        <v>571</v>
      </c>
      <c r="S250" s="47" t="s">
        <v>571</v>
      </c>
      <c r="T250" s="47" t="s">
        <v>528</v>
      </c>
      <c r="U250" s="47" t="s">
        <v>1378</v>
      </c>
      <c r="V250" s="47" t="s">
        <v>365</v>
      </c>
      <c r="W250" s="47" t="s">
        <v>365</v>
      </c>
      <c r="X250" s="47" t="s">
        <v>365</v>
      </c>
      <c r="Y250" s="47" t="s">
        <v>689</v>
      </c>
      <c r="Z250" s="47" t="s">
        <v>365</v>
      </c>
      <c r="AA250" s="47" t="s">
        <v>365</v>
      </c>
      <c r="AB250" s="47" t="s">
        <v>365</v>
      </c>
      <c r="AC250" s="47" t="s">
        <v>365</v>
      </c>
      <c r="AD250" s="47" t="s">
        <v>365</v>
      </c>
      <c r="AE250" s="47" t="s">
        <v>1384</v>
      </c>
      <c r="AF250" s="47" t="s">
        <v>1384</v>
      </c>
      <c r="AG250" s="47" t="s">
        <v>1385</v>
      </c>
      <c r="AH250" s="47"/>
      <c r="AI250" s="47"/>
      <c r="AJ250" s="47" t="s">
        <v>1390</v>
      </c>
      <c r="AK250" s="47" t="s">
        <v>1390</v>
      </c>
      <c r="AL250" s="47" t="s">
        <v>1271</v>
      </c>
      <c r="AM250" s="47" t="s">
        <v>542</v>
      </c>
      <c r="AN250" s="47" t="s">
        <v>413</v>
      </c>
      <c r="AO250" s="47" t="s">
        <v>1313</v>
      </c>
      <c r="AZ250" s="47" t="s">
        <v>1314</v>
      </c>
      <c r="BF250" s="416">
        <v>75</v>
      </c>
      <c r="BG250" s="47" t="s">
        <v>484</v>
      </c>
      <c r="CU250" s="47" t="s">
        <v>445</v>
      </c>
      <c r="CV250" s="47" t="s">
        <v>1316</v>
      </c>
      <c r="CW250" s="47" t="s">
        <v>1248</v>
      </c>
      <c r="CX250" s="47" t="s">
        <v>365</v>
      </c>
      <c r="CY250" s="47" t="s">
        <v>365</v>
      </c>
      <c r="CZ250" s="47" t="s">
        <v>1314</v>
      </c>
      <c r="DA250" s="47" t="s">
        <v>451</v>
      </c>
      <c r="DB250" s="47" t="s">
        <v>1317</v>
      </c>
      <c r="DC250" s="47" t="s">
        <v>1318</v>
      </c>
      <c r="DD250" s="47" t="s">
        <v>413</v>
      </c>
      <c r="DG250" s="47" t="s">
        <v>401</v>
      </c>
      <c r="DH250" s="47" t="s">
        <v>1719</v>
      </c>
      <c r="DJ250" s="47" t="s">
        <v>1319</v>
      </c>
      <c r="DK250" s="47" t="s">
        <v>751</v>
      </c>
      <c r="DL250" s="47" t="s">
        <v>1326</v>
      </c>
      <c r="DM250" s="47" t="s">
        <v>1770</v>
      </c>
    </row>
    <row r="251" spans="1:117">
      <c r="A251" s="416" t="s">
        <v>1913</v>
      </c>
      <c r="B251" s="47" t="s">
        <v>415</v>
      </c>
      <c r="C251" s="47" t="s">
        <v>1373</v>
      </c>
      <c r="D251" s="416">
        <v>3412</v>
      </c>
      <c r="E251" s="47" t="s">
        <v>606</v>
      </c>
      <c r="F251" s="47" t="s">
        <v>606</v>
      </c>
      <c r="G251" s="47" t="s">
        <v>1381</v>
      </c>
      <c r="H251" s="47" t="s">
        <v>992</v>
      </c>
      <c r="I251" s="47" t="s">
        <v>390</v>
      </c>
      <c r="J251" s="47" t="s">
        <v>1383</v>
      </c>
      <c r="K251" s="47" t="s">
        <v>1241</v>
      </c>
      <c r="L251" s="47" t="s">
        <v>370</v>
      </c>
      <c r="M251" s="47" t="s">
        <v>371</v>
      </c>
      <c r="N251" s="47" t="s">
        <v>997</v>
      </c>
      <c r="O251" s="47" t="s">
        <v>997</v>
      </c>
      <c r="P251" s="47" t="s">
        <v>430</v>
      </c>
      <c r="Q251" s="47" t="s">
        <v>571</v>
      </c>
      <c r="R251" s="47" t="s">
        <v>571</v>
      </c>
      <c r="S251" s="47" t="s">
        <v>571</v>
      </c>
      <c r="T251" s="47" t="s">
        <v>528</v>
      </c>
      <c r="U251" s="47" t="s">
        <v>1378</v>
      </c>
      <c r="V251" s="47" t="s">
        <v>365</v>
      </c>
      <c r="W251" s="47" t="s">
        <v>365</v>
      </c>
      <c r="X251" s="47" t="s">
        <v>365</v>
      </c>
      <c r="Y251" s="47" t="s">
        <v>689</v>
      </c>
      <c r="Z251" s="47" t="s">
        <v>365</v>
      </c>
      <c r="AA251" s="47" t="s">
        <v>365</v>
      </c>
      <c r="AB251" s="47" t="s">
        <v>365</v>
      </c>
      <c r="AC251" s="47" t="s">
        <v>365</v>
      </c>
      <c r="AD251" s="47" t="s">
        <v>365</v>
      </c>
      <c r="AE251" s="47" t="s">
        <v>1384</v>
      </c>
      <c r="AF251" s="47" t="s">
        <v>1384</v>
      </c>
      <c r="AG251" s="47" t="s">
        <v>1385</v>
      </c>
      <c r="AH251" s="47"/>
      <c r="AI251" s="47"/>
      <c r="AJ251" s="47" t="s">
        <v>1390</v>
      </c>
      <c r="AK251" s="47" t="s">
        <v>1390</v>
      </c>
      <c r="AL251" s="47" t="s">
        <v>1271</v>
      </c>
      <c r="AM251" s="47" t="s">
        <v>542</v>
      </c>
      <c r="AN251" s="47" t="s">
        <v>413</v>
      </c>
      <c r="AO251" s="47" t="s">
        <v>1313</v>
      </c>
      <c r="AZ251" s="47" t="s">
        <v>1314</v>
      </c>
      <c r="BF251" s="416">
        <v>75</v>
      </c>
      <c r="BG251" s="47" t="s">
        <v>1321</v>
      </c>
      <c r="CU251" s="47" t="s">
        <v>445</v>
      </c>
      <c r="CV251" s="47" t="s">
        <v>1316</v>
      </c>
      <c r="CW251" s="47" t="s">
        <v>1248</v>
      </c>
      <c r="CX251" s="47" t="s">
        <v>365</v>
      </c>
      <c r="CY251" s="47" t="s">
        <v>365</v>
      </c>
      <c r="CZ251" s="47" t="s">
        <v>1314</v>
      </c>
      <c r="DA251" s="47" t="s">
        <v>451</v>
      </c>
      <c r="DB251" s="47" t="s">
        <v>1317</v>
      </c>
      <c r="DC251" s="47" t="s">
        <v>1318</v>
      </c>
      <c r="DD251" s="47" t="s">
        <v>387</v>
      </c>
      <c r="DG251" s="47" t="s">
        <v>401</v>
      </c>
      <c r="DH251" s="47" t="s">
        <v>1719</v>
      </c>
      <c r="DJ251" s="47" t="s">
        <v>1319</v>
      </c>
      <c r="DK251" s="47" t="s">
        <v>751</v>
      </c>
      <c r="DL251" s="47" t="s">
        <v>1326</v>
      </c>
      <c r="DM251" s="47" t="s">
        <v>1611</v>
      </c>
    </row>
    <row r="252" spans="1:117">
      <c r="A252" s="416" t="s">
        <v>1914</v>
      </c>
      <c r="B252" s="47" t="s">
        <v>415</v>
      </c>
      <c r="C252" s="47" t="s">
        <v>1373</v>
      </c>
      <c r="D252" s="416">
        <v>3522</v>
      </c>
      <c r="E252" s="47" t="s">
        <v>606</v>
      </c>
      <c r="F252" s="47" t="s">
        <v>365</v>
      </c>
      <c r="G252" s="47" t="s">
        <v>1381</v>
      </c>
      <c r="H252" s="47" t="s">
        <v>992</v>
      </c>
      <c r="I252" s="47" t="s">
        <v>390</v>
      </c>
      <c r="J252" s="47" t="s">
        <v>1383</v>
      </c>
      <c r="K252" s="47" t="s">
        <v>1241</v>
      </c>
      <c r="L252" s="47" t="s">
        <v>370</v>
      </c>
      <c r="M252" s="47" t="s">
        <v>371</v>
      </c>
      <c r="N252" s="47" t="s">
        <v>997</v>
      </c>
      <c r="O252" s="47" t="s">
        <v>997</v>
      </c>
      <c r="P252" s="47" t="s">
        <v>430</v>
      </c>
      <c r="Q252" s="47" t="s">
        <v>379</v>
      </c>
      <c r="R252" s="47" t="s">
        <v>379</v>
      </c>
      <c r="S252" s="47" t="s">
        <v>379</v>
      </c>
      <c r="T252" s="47" t="s">
        <v>528</v>
      </c>
      <c r="U252" s="47" t="s">
        <v>1378</v>
      </c>
      <c r="V252" s="47" t="s">
        <v>365</v>
      </c>
      <c r="W252" s="47" t="s">
        <v>365</v>
      </c>
      <c r="X252" s="47" t="s">
        <v>365</v>
      </c>
      <c r="Y252" s="47" t="s">
        <v>689</v>
      </c>
      <c r="Z252" s="47" t="s">
        <v>365</v>
      </c>
      <c r="AA252" s="47" t="s">
        <v>365</v>
      </c>
      <c r="AB252" s="47" t="s">
        <v>365</v>
      </c>
      <c r="AC252" s="47" t="s">
        <v>365</v>
      </c>
      <c r="AD252" s="47" t="s">
        <v>365</v>
      </c>
      <c r="AE252" s="47" t="s">
        <v>1384</v>
      </c>
      <c r="AF252" s="47" t="s">
        <v>1384</v>
      </c>
      <c r="AG252" s="47" t="s">
        <v>1385</v>
      </c>
      <c r="AH252" s="47"/>
      <c r="AI252" s="47"/>
      <c r="AJ252" s="47" t="s">
        <v>1390</v>
      </c>
      <c r="AK252" s="47" t="s">
        <v>1390</v>
      </c>
      <c r="AL252" s="47" t="s">
        <v>1271</v>
      </c>
      <c r="AM252" s="47" t="s">
        <v>542</v>
      </c>
      <c r="AN252" s="47" t="s">
        <v>413</v>
      </c>
      <c r="AO252" s="47" t="s">
        <v>1313</v>
      </c>
      <c r="AZ252" s="47" t="s">
        <v>1314</v>
      </c>
      <c r="BF252" s="416">
        <v>75</v>
      </c>
      <c r="BG252" s="47" t="s">
        <v>1323</v>
      </c>
      <c r="CU252" s="47" t="s">
        <v>445</v>
      </c>
      <c r="CV252" s="47" t="s">
        <v>1316</v>
      </c>
      <c r="CW252" s="47" t="s">
        <v>1248</v>
      </c>
      <c r="CX252" s="47" t="s">
        <v>365</v>
      </c>
      <c r="CY252" s="47" t="s">
        <v>365</v>
      </c>
      <c r="CZ252" s="47" t="s">
        <v>1314</v>
      </c>
      <c r="DA252" s="47" t="s">
        <v>451</v>
      </c>
      <c r="DB252" s="47" t="s">
        <v>1317</v>
      </c>
      <c r="DC252" s="47" t="s">
        <v>1318</v>
      </c>
      <c r="DD252" s="47" t="s">
        <v>365</v>
      </c>
      <c r="DG252" s="47" t="s">
        <v>401</v>
      </c>
      <c r="DH252" s="47" t="s">
        <v>1719</v>
      </c>
      <c r="DJ252" s="47" t="s">
        <v>1319</v>
      </c>
      <c r="DK252" s="47" t="s">
        <v>751</v>
      </c>
      <c r="DL252" s="47" t="s">
        <v>1326</v>
      </c>
      <c r="DM252" s="47" t="s">
        <v>1771</v>
      </c>
    </row>
    <row r="253" spans="1:117">
      <c r="A253" s="416" t="s">
        <v>1915</v>
      </c>
      <c r="B253" s="47" t="s">
        <v>415</v>
      </c>
      <c r="C253" s="47" t="s">
        <v>1373</v>
      </c>
      <c r="D253" s="416">
        <v>3280</v>
      </c>
      <c r="E253" s="47" t="s">
        <v>606</v>
      </c>
      <c r="F253" s="47" t="s">
        <v>1308</v>
      </c>
      <c r="G253" s="47" t="s">
        <v>1381</v>
      </c>
      <c r="H253" s="47" t="s">
        <v>992</v>
      </c>
      <c r="I253" s="47" t="s">
        <v>390</v>
      </c>
      <c r="J253" s="47" t="s">
        <v>1383</v>
      </c>
      <c r="K253" s="47" t="s">
        <v>1241</v>
      </c>
      <c r="L253" s="47" t="s">
        <v>370</v>
      </c>
      <c r="M253" s="47" t="s">
        <v>371</v>
      </c>
      <c r="N253" s="47" t="s">
        <v>997</v>
      </c>
      <c r="O253" s="47" t="s">
        <v>997</v>
      </c>
      <c r="P253" s="47" t="s">
        <v>430</v>
      </c>
      <c r="Q253" s="47" t="s">
        <v>1388</v>
      </c>
      <c r="R253" s="47" t="s">
        <v>1388</v>
      </c>
      <c r="S253" s="47" t="s">
        <v>1388</v>
      </c>
      <c r="T253" s="47" t="s">
        <v>528</v>
      </c>
      <c r="U253" s="47" t="s">
        <v>1378</v>
      </c>
      <c r="V253" s="47" t="s">
        <v>365</v>
      </c>
      <c r="W253" s="47" t="s">
        <v>365</v>
      </c>
      <c r="X253" s="47" t="s">
        <v>365</v>
      </c>
      <c r="Y253" s="47" t="s">
        <v>689</v>
      </c>
      <c r="Z253" s="47" t="s">
        <v>365</v>
      </c>
      <c r="AA253" s="47" t="s">
        <v>365</v>
      </c>
      <c r="AB253" s="47" t="s">
        <v>365</v>
      </c>
      <c r="AC253" s="47" t="s">
        <v>365</v>
      </c>
      <c r="AD253" s="47" t="s">
        <v>365</v>
      </c>
      <c r="AE253" s="47" t="s">
        <v>1389</v>
      </c>
      <c r="AF253" s="47" t="s">
        <v>1389</v>
      </c>
      <c r="AG253" s="47" t="s">
        <v>1385</v>
      </c>
      <c r="AH253" s="47"/>
      <c r="AI253" s="47"/>
      <c r="AJ253" s="47" t="s">
        <v>1390</v>
      </c>
      <c r="AK253" s="47" t="s">
        <v>1390</v>
      </c>
      <c r="AL253" s="47" t="s">
        <v>1794</v>
      </c>
      <c r="AM253" s="47" t="s">
        <v>542</v>
      </c>
      <c r="AN253" s="47" t="s">
        <v>413</v>
      </c>
      <c r="AO253" s="47" t="s">
        <v>1313</v>
      </c>
      <c r="AZ253" s="47" t="s">
        <v>1314</v>
      </c>
      <c r="BF253" s="416">
        <v>75</v>
      </c>
      <c r="BG253" s="47" t="s">
        <v>484</v>
      </c>
      <c r="CU253" s="47" t="s">
        <v>386</v>
      </c>
      <c r="CV253" s="47" t="s">
        <v>1316</v>
      </c>
      <c r="CW253" s="47" t="s">
        <v>1248</v>
      </c>
      <c r="CX253" s="47" t="s">
        <v>365</v>
      </c>
      <c r="CY253" s="47" t="s">
        <v>365</v>
      </c>
      <c r="CZ253" s="47" t="s">
        <v>1314</v>
      </c>
      <c r="DA253" s="47" t="s">
        <v>451</v>
      </c>
      <c r="DB253" s="47" t="s">
        <v>1317</v>
      </c>
      <c r="DC253" s="47" t="s">
        <v>1318</v>
      </c>
      <c r="DD253" s="47" t="s">
        <v>413</v>
      </c>
      <c r="DG253" s="47" t="s">
        <v>401</v>
      </c>
      <c r="DH253" s="47" t="s">
        <v>1719</v>
      </c>
      <c r="DJ253" s="47" t="s">
        <v>1319</v>
      </c>
      <c r="DK253" s="47" t="s">
        <v>751</v>
      </c>
      <c r="DL253" s="47" t="s">
        <v>1326</v>
      </c>
      <c r="DM253" s="47" t="s">
        <v>1770</v>
      </c>
    </row>
    <row r="254" spans="1:117">
      <c r="A254" s="416" t="s">
        <v>1916</v>
      </c>
      <c r="B254" s="47" t="s">
        <v>415</v>
      </c>
      <c r="C254" s="47" t="s">
        <v>1373</v>
      </c>
      <c r="D254" s="416">
        <v>3522</v>
      </c>
      <c r="E254" s="47" t="s">
        <v>606</v>
      </c>
      <c r="F254" s="47" t="s">
        <v>365</v>
      </c>
      <c r="G254" s="47" t="s">
        <v>1381</v>
      </c>
      <c r="H254" s="47" t="s">
        <v>992</v>
      </c>
      <c r="I254" s="47" t="s">
        <v>390</v>
      </c>
      <c r="J254" s="47" t="s">
        <v>1383</v>
      </c>
      <c r="K254" s="47" t="s">
        <v>1241</v>
      </c>
      <c r="L254" s="47" t="s">
        <v>370</v>
      </c>
      <c r="M254" s="47" t="s">
        <v>371</v>
      </c>
      <c r="N254" s="47" t="s">
        <v>997</v>
      </c>
      <c r="O254" s="47" t="s">
        <v>997</v>
      </c>
      <c r="P254" s="47" t="s">
        <v>430</v>
      </c>
      <c r="Q254" s="47" t="s">
        <v>1173</v>
      </c>
      <c r="R254" s="47" t="s">
        <v>1173</v>
      </c>
      <c r="S254" s="47" t="s">
        <v>1173</v>
      </c>
      <c r="T254" s="47" t="s">
        <v>528</v>
      </c>
      <c r="U254" s="47" t="s">
        <v>1378</v>
      </c>
      <c r="V254" s="47" t="s">
        <v>365</v>
      </c>
      <c r="W254" s="47" t="s">
        <v>365</v>
      </c>
      <c r="X254" s="47" t="s">
        <v>365</v>
      </c>
      <c r="Y254" s="47" t="s">
        <v>689</v>
      </c>
      <c r="Z254" s="47" t="s">
        <v>365</v>
      </c>
      <c r="AA254" s="47" t="s">
        <v>365</v>
      </c>
      <c r="AB254" s="47" t="s">
        <v>365</v>
      </c>
      <c r="AC254" s="47" t="s">
        <v>365</v>
      </c>
      <c r="AD254" s="47" t="s">
        <v>365</v>
      </c>
      <c r="AE254" s="47" t="s">
        <v>1384</v>
      </c>
      <c r="AF254" s="47" t="s">
        <v>1384</v>
      </c>
      <c r="AG254" s="47" t="s">
        <v>1385</v>
      </c>
      <c r="AH254" s="47"/>
      <c r="AI254" s="47"/>
      <c r="AJ254" s="47" t="s">
        <v>1390</v>
      </c>
      <c r="AK254" s="47" t="s">
        <v>1390</v>
      </c>
      <c r="AL254" s="47" t="s">
        <v>1794</v>
      </c>
      <c r="AM254" s="47" t="s">
        <v>542</v>
      </c>
      <c r="AN254" s="47" t="s">
        <v>413</v>
      </c>
      <c r="AO254" s="47" t="s">
        <v>1313</v>
      </c>
      <c r="AZ254" s="47" t="s">
        <v>1314</v>
      </c>
      <c r="BF254" s="416">
        <v>75</v>
      </c>
      <c r="BG254" s="47" t="s">
        <v>1323</v>
      </c>
      <c r="CU254" s="47" t="s">
        <v>386</v>
      </c>
      <c r="CV254" s="47" t="s">
        <v>1316</v>
      </c>
      <c r="CW254" s="47" t="s">
        <v>1248</v>
      </c>
      <c r="CX254" s="47" t="s">
        <v>365</v>
      </c>
      <c r="CY254" s="47" t="s">
        <v>365</v>
      </c>
      <c r="CZ254" s="47" t="s">
        <v>1314</v>
      </c>
      <c r="DA254" s="47" t="s">
        <v>451</v>
      </c>
      <c r="DB254" s="47" t="s">
        <v>1317</v>
      </c>
      <c r="DC254" s="47" t="s">
        <v>1318</v>
      </c>
      <c r="DD254" s="47" t="s">
        <v>365</v>
      </c>
      <c r="DG254" s="47" t="s">
        <v>401</v>
      </c>
      <c r="DH254" s="47" t="s">
        <v>1719</v>
      </c>
      <c r="DJ254" s="47" t="s">
        <v>1319</v>
      </c>
      <c r="DK254" s="47" t="s">
        <v>751</v>
      </c>
      <c r="DL254" s="47" t="s">
        <v>1326</v>
      </c>
      <c r="DM254" s="47" t="s">
        <v>1771</v>
      </c>
    </row>
    <row r="255" spans="1:117">
      <c r="A255" s="416" t="s">
        <v>1917</v>
      </c>
      <c r="B255" s="47" t="s">
        <v>415</v>
      </c>
      <c r="C255" s="47" t="s">
        <v>1373</v>
      </c>
      <c r="D255" s="416">
        <v>3412</v>
      </c>
      <c r="E255" s="47" t="s">
        <v>606</v>
      </c>
      <c r="F255" s="47" t="s">
        <v>606</v>
      </c>
      <c r="G255" s="47" t="s">
        <v>1381</v>
      </c>
      <c r="H255" s="47" t="s">
        <v>992</v>
      </c>
      <c r="I255" s="47" t="s">
        <v>390</v>
      </c>
      <c r="J255" s="47" t="s">
        <v>1383</v>
      </c>
      <c r="K255" s="47" t="s">
        <v>1241</v>
      </c>
      <c r="L255" s="47" t="s">
        <v>370</v>
      </c>
      <c r="M255" s="47" t="s">
        <v>371</v>
      </c>
      <c r="N255" s="47" t="s">
        <v>997</v>
      </c>
      <c r="O255" s="47" t="s">
        <v>997</v>
      </c>
      <c r="P255" s="47" t="s">
        <v>430</v>
      </c>
      <c r="Q255" s="47" t="s">
        <v>1388</v>
      </c>
      <c r="R255" s="47" t="s">
        <v>1388</v>
      </c>
      <c r="S255" s="47" t="s">
        <v>1388</v>
      </c>
      <c r="T255" s="47" t="s">
        <v>528</v>
      </c>
      <c r="U255" s="47" t="s">
        <v>1378</v>
      </c>
      <c r="V255" s="47" t="s">
        <v>365</v>
      </c>
      <c r="W255" s="47" t="s">
        <v>365</v>
      </c>
      <c r="X255" s="47" t="s">
        <v>365</v>
      </c>
      <c r="Y255" s="47" t="s">
        <v>689</v>
      </c>
      <c r="Z255" s="47" t="s">
        <v>365</v>
      </c>
      <c r="AA255" s="47" t="s">
        <v>365</v>
      </c>
      <c r="AB255" s="47" t="s">
        <v>365</v>
      </c>
      <c r="AC255" s="47" t="s">
        <v>365</v>
      </c>
      <c r="AD255" s="47" t="s">
        <v>365</v>
      </c>
      <c r="AE255" s="47" t="s">
        <v>1384</v>
      </c>
      <c r="AF255" s="47" t="s">
        <v>1384</v>
      </c>
      <c r="AG255" s="47" t="s">
        <v>1385</v>
      </c>
      <c r="AH255" s="47"/>
      <c r="AI255" s="47"/>
      <c r="AJ255" s="47" t="s">
        <v>1390</v>
      </c>
      <c r="AK255" s="47" t="s">
        <v>1390</v>
      </c>
      <c r="AL255" s="47" t="s">
        <v>1794</v>
      </c>
      <c r="AM255" s="47" t="s">
        <v>542</v>
      </c>
      <c r="AN255" s="47" t="s">
        <v>413</v>
      </c>
      <c r="AO255" s="47" t="s">
        <v>1313</v>
      </c>
      <c r="AZ255" s="47" t="s">
        <v>1314</v>
      </c>
      <c r="BF255" s="416">
        <v>75</v>
      </c>
      <c r="BG255" s="47" t="s">
        <v>1321</v>
      </c>
      <c r="CU255" s="47" t="s">
        <v>386</v>
      </c>
      <c r="CV255" s="47" t="s">
        <v>1316</v>
      </c>
      <c r="CW255" s="47" t="s">
        <v>1248</v>
      </c>
      <c r="CX255" s="47" t="s">
        <v>365</v>
      </c>
      <c r="CY255" s="47" t="s">
        <v>365</v>
      </c>
      <c r="CZ255" s="47" t="s">
        <v>1314</v>
      </c>
      <c r="DA255" s="47" t="s">
        <v>451</v>
      </c>
      <c r="DB255" s="47" t="s">
        <v>1317</v>
      </c>
      <c r="DC255" s="47" t="s">
        <v>1318</v>
      </c>
      <c r="DD255" s="47" t="s">
        <v>387</v>
      </c>
      <c r="DG255" s="47" t="s">
        <v>401</v>
      </c>
      <c r="DH255" s="47" t="s">
        <v>1719</v>
      </c>
      <c r="DJ255" s="47" t="s">
        <v>1319</v>
      </c>
      <c r="DK255" s="47" t="s">
        <v>751</v>
      </c>
      <c r="DL255" s="47" t="s">
        <v>1326</v>
      </c>
      <c r="DM255" s="47" t="s">
        <v>1611</v>
      </c>
    </row>
    <row r="256" spans="1:117">
      <c r="A256" s="416" t="s">
        <v>1918</v>
      </c>
      <c r="B256" s="47" t="s">
        <v>415</v>
      </c>
      <c r="C256" s="47" t="s">
        <v>1373</v>
      </c>
      <c r="D256" s="416">
        <v>2173</v>
      </c>
      <c r="E256" s="47" t="s">
        <v>606</v>
      </c>
      <c r="F256" s="47" t="s">
        <v>1308</v>
      </c>
      <c r="G256" s="47" t="s">
        <v>1381</v>
      </c>
      <c r="H256" s="47" t="s">
        <v>992</v>
      </c>
      <c r="I256" s="47" t="s">
        <v>390</v>
      </c>
      <c r="J256" s="47" t="s">
        <v>1383</v>
      </c>
      <c r="K256" s="47" t="s">
        <v>1241</v>
      </c>
      <c r="L256" s="47" t="s">
        <v>370</v>
      </c>
      <c r="M256" s="47" t="s">
        <v>371</v>
      </c>
      <c r="N256" s="47" t="s">
        <v>997</v>
      </c>
      <c r="O256" s="47" t="s">
        <v>997</v>
      </c>
      <c r="P256" s="47" t="s">
        <v>430</v>
      </c>
      <c r="Q256" s="47" t="s">
        <v>1386</v>
      </c>
      <c r="R256" s="47" t="s">
        <v>1386</v>
      </c>
      <c r="S256" s="47" t="s">
        <v>1386</v>
      </c>
      <c r="T256" s="47" t="s">
        <v>528</v>
      </c>
      <c r="U256" s="47" t="s">
        <v>1378</v>
      </c>
      <c r="V256" s="47" t="s">
        <v>365</v>
      </c>
      <c r="W256" s="47" t="s">
        <v>365</v>
      </c>
      <c r="X256" s="47" t="s">
        <v>365</v>
      </c>
      <c r="Y256" s="47" t="s">
        <v>689</v>
      </c>
      <c r="Z256" s="47" t="s">
        <v>365</v>
      </c>
      <c r="AA256" s="47" t="s">
        <v>365</v>
      </c>
      <c r="AB256" s="47" t="s">
        <v>365</v>
      </c>
      <c r="AC256" s="47" t="s">
        <v>365</v>
      </c>
      <c r="AD256" s="47" t="s">
        <v>365</v>
      </c>
      <c r="AE256" s="47" t="s">
        <v>1384</v>
      </c>
      <c r="AF256" s="47" t="s">
        <v>1384</v>
      </c>
      <c r="AG256" s="47" t="s">
        <v>1385</v>
      </c>
      <c r="AH256" s="47"/>
      <c r="AI256" s="47"/>
      <c r="AJ256" s="47" t="s">
        <v>1390</v>
      </c>
      <c r="AK256" s="47" t="s">
        <v>1390</v>
      </c>
      <c r="AL256" s="47" t="s">
        <v>1793</v>
      </c>
      <c r="AM256" s="47" t="s">
        <v>542</v>
      </c>
      <c r="AN256" s="47" t="s">
        <v>413</v>
      </c>
      <c r="AO256" s="47" t="s">
        <v>1313</v>
      </c>
      <c r="AZ256" s="47" t="s">
        <v>1314</v>
      </c>
      <c r="BF256" s="416">
        <v>75</v>
      </c>
      <c r="BG256" s="47" t="s">
        <v>484</v>
      </c>
      <c r="CU256" s="47" t="s">
        <v>1068</v>
      </c>
      <c r="CV256" s="47" t="s">
        <v>1324</v>
      </c>
      <c r="CW256" s="47" t="s">
        <v>1248</v>
      </c>
      <c r="CX256" s="47" t="s">
        <v>365</v>
      </c>
      <c r="CY256" s="47" t="s">
        <v>365</v>
      </c>
      <c r="CZ256" s="47" t="s">
        <v>1314</v>
      </c>
      <c r="DA256" s="47" t="s">
        <v>451</v>
      </c>
      <c r="DB256" s="47" t="s">
        <v>1317</v>
      </c>
      <c r="DC256" s="47" t="s">
        <v>1318</v>
      </c>
      <c r="DD256" s="47" t="s">
        <v>413</v>
      </c>
      <c r="DG256" s="47" t="s">
        <v>401</v>
      </c>
      <c r="DH256" s="47" t="s">
        <v>1719</v>
      </c>
      <c r="DJ256" s="47" t="s">
        <v>1319</v>
      </c>
      <c r="DK256" s="47" t="s">
        <v>751</v>
      </c>
      <c r="DL256" s="47" t="s">
        <v>1326</v>
      </c>
      <c r="DM256" s="47" t="s">
        <v>1770</v>
      </c>
    </row>
    <row r="257" spans="1:117">
      <c r="A257" s="416" t="s">
        <v>1919</v>
      </c>
      <c r="B257" s="47" t="s">
        <v>415</v>
      </c>
      <c r="C257" s="47" t="s">
        <v>1373</v>
      </c>
      <c r="D257" s="416">
        <v>2305</v>
      </c>
      <c r="E257" s="47" t="s">
        <v>606</v>
      </c>
      <c r="F257" s="47" t="s">
        <v>606</v>
      </c>
      <c r="G257" s="47" t="s">
        <v>1381</v>
      </c>
      <c r="H257" s="47" t="s">
        <v>992</v>
      </c>
      <c r="I257" s="47" t="s">
        <v>390</v>
      </c>
      <c r="J257" s="47" t="s">
        <v>1383</v>
      </c>
      <c r="K257" s="47" t="s">
        <v>1241</v>
      </c>
      <c r="L257" s="47" t="s">
        <v>370</v>
      </c>
      <c r="M257" s="47" t="s">
        <v>371</v>
      </c>
      <c r="N257" s="47" t="s">
        <v>997</v>
      </c>
      <c r="O257" s="47" t="s">
        <v>997</v>
      </c>
      <c r="P257" s="47" t="s">
        <v>430</v>
      </c>
      <c r="Q257" s="47" t="s">
        <v>1386</v>
      </c>
      <c r="R257" s="47" t="s">
        <v>1386</v>
      </c>
      <c r="S257" s="47" t="s">
        <v>1386</v>
      </c>
      <c r="T257" s="47" t="s">
        <v>528</v>
      </c>
      <c r="U257" s="47" t="s">
        <v>1378</v>
      </c>
      <c r="V257" s="47" t="s">
        <v>365</v>
      </c>
      <c r="W257" s="47" t="s">
        <v>365</v>
      </c>
      <c r="X257" s="47" t="s">
        <v>365</v>
      </c>
      <c r="Y257" s="47" t="s">
        <v>689</v>
      </c>
      <c r="Z257" s="47" t="s">
        <v>365</v>
      </c>
      <c r="AA257" s="47" t="s">
        <v>365</v>
      </c>
      <c r="AB257" s="47" t="s">
        <v>365</v>
      </c>
      <c r="AC257" s="47" t="s">
        <v>365</v>
      </c>
      <c r="AD257" s="47" t="s">
        <v>365</v>
      </c>
      <c r="AE257" s="47" t="s">
        <v>1384</v>
      </c>
      <c r="AF257" s="47" t="s">
        <v>1384</v>
      </c>
      <c r="AG257" s="47" t="s">
        <v>1385</v>
      </c>
      <c r="AH257" s="47"/>
      <c r="AI257" s="47"/>
      <c r="AJ257" s="47" t="s">
        <v>1390</v>
      </c>
      <c r="AK257" s="47" t="s">
        <v>1390</v>
      </c>
      <c r="AL257" s="47" t="s">
        <v>1793</v>
      </c>
      <c r="AM257" s="47" t="s">
        <v>542</v>
      </c>
      <c r="AN257" s="47" t="s">
        <v>413</v>
      </c>
      <c r="AO257" s="47" t="s">
        <v>1313</v>
      </c>
      <c r="AZ257" s="47" t="s">
        <v>1314</v>
      </c>
      <c r="BF257" s="416">
        <v>75</v>
      </c>
      <c r="BG257" s="47" t="s">
        <v>1321</v>
      </c>
      <c r="CU257" s="47" t="s">
        <v>1068</v>
      </c>
      <c r="CV257" s="47" t="s">
        <v>1324</v>
      </c>
      <c r="CW257" s="47" t="s">
        <v>1248</v>
      </c>
      <c r="CX257" s="47" t="s">
        <v>365</v>
      </c>
      <c r="CY257" s="47" t="s">
        <v>365</v>
      </c>
      <c r="CZ257" s="47" t="s">
        <v>1314</v>
      </c>
      <c r="DA257" s="47" t="s">
        <v>451</v>
      </c>
      <c r="DB257" s="47" t="s">
        <v>1317</v>
      </c>
      <c r="DC257" s="47" t="s">
        <v>1318</v>
      </c>
      <c r="DD257" s="47" t="s">
        <v>387</v>
      </c>
      <c r="DG257" s="47" t="s">
        <v>401</v>
      </c>
      <c r="DH257" s="47" t="s">
        <v>1719</v>
      </c>
      <c r="DJ257" s="47" t="s">
        <v>1319</v>
      </c>
      <c r="DK257" s="47" t="s">
        <v>751</v>
      </c>
      <c r="DL257" s="47" t="s">
        <v>1326</v>
      </c>
      <c r="DM257" s="47" t="s">
        <v>1611</v>
      </c>
    </row>
    <row r="258" spans="1:117">
      <c r="A258" s="416" t="s">
        <v>1920</v>
      </c>
      <c r="B258" s="47" t="s">
        <v>415</v>
      </c>
      <c r="C258" s="47" t="s">
        <v>1373</v>
      </c>
      <c r="D258" s="416">
        <v>2415</v>
      </c>
      <c r="E258" s="47" t="s">
        <v>606</v>
      </c>
      <c r="F258" s="47" t="s">
        <v>365</v>
      </c>
      <c r="G258" s="47" t="s">
        <v>1381</v>
      </c>
      <c r="H258" s="47" t="s">
        <v>992</v>
      </c>
      <c r="I258" s="47" t="s">
        <v>390</v>
      </c>
      <c r="J258" s="47" t="s">
        <v>1383</v>
      </c>
      <c r="K258" s="47" t="s">
        <v>1241</v>
      </c>
      <c r="L258" s="47" t="s">
        <v>370</v>
      </c>
      <c r="M258" s="47" t="s">
        <v>371</v>
      </c>
      <c r="N258" s="47" t="s">
        <v>997</v>
      </c>
      <c r="O258" s="47" t="s">
        <v>997</v>
      </c>
      <c r="P258" s="47" t="s">
        <v>430</v>
      </c>
      <c r="Q258" s="47" t="s">
        <v>1387</v>
      </c>
      <c r="R258" s="47" t="s">
        <v>1387</v>
      </c>
      <c r="S258" s="47" t="s">
        <v>1387</v>
      </c>
      <c r="T258" s="47" t="s">
        <v>528</v>
      </c>
      <c r="U258" s="47" t="s">
        <v>1378</v>
      </c>
      <c r="V258" s="47" t="s">
        <v>365</v>
      </c>
      <c r="W258" s="47" t="s">
        <v>365</v>
      </c>
      <c r="X258" s="47" t="s">
        <v>365</v>
      </c>
      <c r="Y258" s="47" t="s">
        <v>689</v>
      </c>
      <c r="Z258" s="47" t="s">
        <v>365</v>
      </c>
      <c r="AA258" s="47" t="s">
        <v>365</v>
      </c>
      <c r="AB258" s="47" t="s">
        <v>365</v>
      </c>
      <c r="AC258" s="47" t="s">
        <v>365</v>
      </c>
      <c r="AD258" s="47" t="s">
        <v>365</v>
      </c>
      <c r="AE258" s="47" t="s">
        <v>1384</v>
      </c>
      <c r="AF258" s="47" t="s">
        <v>1384</v>
      </c>
      <c r="AG258" s="47" t="s">
        <v>1385</v>
      </c>
      <c r="AH258" s="47"/>
      <c r="AI258" s="47"/>
      <c r="AJ258" s="47" t="s">
        <v>1390</v>
      </c>
      <c r="AK258" s="47" t="s">
        <v>1390</v>
      </c>
      <c r="AL258" s="47" t="s">
        <v>1793</v>
      </c>
      <c r="AM258" s="47" t="s">
        <v>542</v>
      </c>
      <c r="AN258" s="47" t="s">
        <v>413</v>
      </c>
      <c r="AO258" s="47" t="s">
        <v>1313</v>
      </c>
      <c r="AZ258" s="47" t="s">
        <v>1314</v>
      </c>
      <c r="BF258" s="416">
        <v>75</v>
      </c>
      <c r="BG258" s="47" t="s">
        <v>1323</v>
      </c>
      <c r="CU258" s="47" t="s">
        <v>1068</v>
      </c>
      <c r="CV258" s="47" t="s">
        <v>1324</v>
      </c>
      <c r="CW258" s="47" t="s">
        <v>1248</v>
      </c>
      <c r="CX258" s="47" t="s">
        <v>365</v>
      </c>
      <c r="CY258" s="47" t="s">
        <v>365</v>
      </c>
      <c r="CZ258" s="47" t="s">
        <v>1314</v>
      </c>
      <c r="DA258" s="47" t="s">
        <v>451</v>
      </c>
      <c r="DB258" s="47" t="s">
        <v>1317</v>
      </c>
      <c r="DC258" s="47" t="s">
        <v>1318</v>
      </c>
      <c r="DD258" s="47" t="s">
        <v>365</v>
      </c>
      <c r="DG258" s="47" t="s">
        <v>401</v>
      </c>
      <c r="DH258" s="47" t="s">
        <v>1719</v>
      </c>
      <c r="DJ258" s="47" t="s">
        <v>1319</v>
      </c>
      <c r="DK258" s="47" t="s">
        <v>751</v>
      </c>
      <c r="DL258" s="47" t="s">
        <v>1326</v>
      </c>
      <c r="DM258" s="47" t="s">
        <v>1771</v>
      </c>
    </row>
    <row r="259" spans="1:117">
      <c r="A259" s="416" t="s">
        <v>1921</v>
      </c>
      <c r="B259" s="47" t="s">
        <v>415</v>
      </c>
      <c r="C259" s="47" t="s">
        <v>1373</v>
      </c>
      <c r="D259" s="416">
        <v>5408</v>
      </c>
      <c r="E259" s="47" t="s">
        <v>600</v>
      </c>
      <c r="F259" s="47" t="s">
        <v>1327</v>
      </c>
      <c r="G259" s="47" t="s">
        <v>1391</v>
      </c>
      <c r="H259" s="47" t="s">
        <v>950</v>
      </c>
      <c r="I259" s="47" t="s">
        <v>929</v>
      </c>
      <c r="J259" s="47" t="s">
        <v>1315</v>
      </c>
      <c r="K259" s="47" t="s">
        <v>1330</v>
      </c>
      <c r="L259" s="47" t="s">
        <v>370</v>
      </c>
      <c r="M259" s="47" t="s">
        <v>371</v>
      </c>
      <c r="N259" s="47" t="s">
        <v>997</v>
      </c>
      <c r="O259" s="47" t="s">
        <v>997</v>
      </c>
      <c r="P259" s="47" t="s">
        <v>430</v>
      </c>
      <c r="Q259" s="47" t="s">
        <v>428</v>
      </c>
      <c r="R259" s="47" t="s">
        <v>428</v>
      </c>
      <c r="S259" s="47" t="s">
        <v>428</v>
      </c>
      <c r="T259" s="47" t="s">
        <v>623</v>
      </c>
      <c r="U259" s="47" t="s">
        <v>1378</v>
      </c>
      <c r="V259" s="47" t="s">
        <v>365</v>
      </c>
      <c r="W259" s="47" t="s">
        <v>365</v>
      </c>
      <c r="X259" s="47" t="s">
        <v>365</v>
      </c>
      <c r="Y259" s="47" t="s">
        <v>426</v>
      </c>
      <c r="Z259" s="47" t="s">
        <v>365</v>
      </c>
      <c r="AA259" s="47" t="s">
        <v>365</v>
      </c>
      <c r="AB259" s="47" t="s">
        <v>365</v>
      </c>
      <c r="AC259" s="47" t="s">
        <v>365</v>
      </c>
      <c r="AD259" s="47" t="s">
        <v>365</v>
      </c>
      <c r="AE259" s="47" t="s">
        <v>1392</v>
      </c>
      <c r="AF259" s="47" t="s">
        <v>1392</v>
      </c>
      <c r="AG259" s="47" t="s">
        <v>1393</v>
      </c>
      <c r="AH259" s="47" t="s">
        <v>1000</v>
      </c>
      <c r="AI259" s="47" t="s">
        <v>1000</v>
      </c>
      <c r="AJ259" s="47"/>
      <c r="AK259" s="47"/>
      <c r="AL259" s="47" t="s">
        <v>1394</v>
      </c>
      <c r="AM259" s="47" t="s">
        <v>542</v>
      </c>
      <c r="AN259" s="47" t="s">
        <v>387</v>
      </c>
      <c r="AO259" s="47" t="s">
        <v>1331</v>
      </c>
      <c r="AZ259" s="47" t="s">
        <v>1332</v>
      </c>
      <c r="BF259" s="47" t="s">
        <v>1148</v>
      </c>
      <c r="BG259" s="47" t="s">
        <v>1333</v>
      </c>
      <c r="CU259" s="47" t="s">
        <v>445</v>
      </c>
      <c r="CV259" s="47" t="s">
        <v>1334</v>
      </c>
      <c r="CW259" s="47" t="s">
        <v>1335</v>
      </c>
      <c r="CX259" s="47" t="s">
        <v>365</v>
      </c>
      <c r="CY259" s="47" t="s">
        <v>365</v>
      </c>
      <c r="CZ259" s="47" t="s">
        <v>1332</v>
      </c>
      <c r="DA259" s="47" t="s">
        <v>430</v>
      </c>
      <c r="DB259" s="47" t="s">
        <v>1336</v>
      </c>
      <c r="DC259" s="47" t="s">
        <v>1337</v>
      </c>
      <c r="DD259" s="47" t="s">
        <v>413</v>
      </c>
      <c r="DG259" s="47" t="s">
        <v>401</v>
      </c>
      <c r="DH259" s="47" t="s">
        <v>1719</v>
      </c>
      <c r="DJ259" s="47" t="s">
        <v>1338</v>
      </c>
      <c r="DK259" s="47" t="s">
        <v>450</v>
      </c>
      <c r="DL259" s="47" t="s">
        <v>1339</v>
      </c>
      <c r="DM259" s="47" t="s">
        <v>1772</v>
      </c>
    </row>
    <row r="260" spans="1:117">
      <c r="A260" s="416" t="s">
        <v>1922</v>
      </c>
      <c r="B260" s="47" t="s">
        <v>415</v>
      </c>
      <c r="C260" s="47" t="s">
        <v>1373</v>
      </c>
      <c r="D260" s="416">
        <v>5518</v>
      </c>
      <c r="E260" s="47" t="s">
        <v>600</v>
      </c>
      <c r="F260" s="47" t="s">
        <v>1340</v>
      </c>
      <c r="G260" s="47" t="s">
        <v>1391</v>
      </c>
      <c r="H260" s="47" t="s">
        <v>950</v>
      </c>
      <c r="I260" s="47" t="s">
        <v>929</v>
      </c>
      <c r="J260" s="47" t="s">
        <v>1315</v>
      </c>
      <c r="K260" s="47" t="s">
        <v>1330</v>
      </c>
      <c r="L260" s="47" t="s">
        <v>370</v>
      </c>
      <c r="M260" s="47" t="s">
        <v>371</v>
      </c>
      <c r="N260" s="47" t="s">
        <v>997</v>
      </c>
      <c r="O260" s="47" t="s">
        <v>997</v>
      </c>
      <c r="P260" s="47" t="s">
        <v>430</v>
      </c>
      <c r="Q260" s="47" t="s">
        <v>428</v>
      </c>
      <c r="R260" s="47" t="s">
        <v>428</v>
      </c>
      <c r="S260" s="47" t="s">
        <v>428</v>
      </c>
      <c r="T260" s="47" t="s">
        <v>623</v>
      </c>
      <c r="U260" s="47" t="s">
        <v>1378</v>
      </c>
      <c r="V260" s="47" t="s">
        <v>365</v>
      </c>
      <c r="W260" s="47" t="s">
        <v>365</v>
      </c>
      <c r="X260" s="47" t="s">
        <v>365</v>
      </c>
      <c r="Y260" s="47" t="s">
        <v>426</v>
      </c>
      <c r="Z260" s="47" t="s">
        <v>365</v>
      </c>
      <c r="AA260" s="47" t="s">
        <v>365</v>
      </c>
      <c r="AB260" s="47" t="s">
        <v>365</v>
      </c>
      <c r="AC260" s="47" t="s">
        <v>365</v>
      </c>
      <c r="AD260" s="47" t="s">
        <v>365</v>
      </c>
      <c r="AE260" s="47" t="s">
        <v>1392</v>
      </c>
      <c r="AF260" s="47" t="s">
        <v>1392</v>
      </c>
      <c r="AG260" s="47" t="s">
        <v>1393</v>
      </c>
      <c r="AH260" s="47" t="s">
        <v>1000</v>
      </c>
      <c r="AI260" s="47" t="s">
        <v>1000</v>
      </c>
      <c r="AJ260" s="47"/>
      <c r="AK260" s="47"/>
      <c r="AL260" s="47" t="s">
        <v>1394</v>
      </c>
      <c r="AM260" s="47" t="s">
        <v>542</v>
      </c>
      <c r="AN260" s="47" t="s">
        <v>387</v>
      </c>
      <c r="AO260" s="47" t="s">
        <v>1331</v>
      </c>
      <c r="AZ260" s="47" t="s">
        <v>1332</v>
      </c>
      <c r="BF260" s="47" t="s">
        <v>1148</v>
      </c>
      <c r="BG260" s="47" t="s">
        <v>602</v>
      </c>
      <c r="CU260" s="47" t="s">
        <v>445</v>
      </c>
      <c r="CV260" s="47" t="s">
        <v>1334</v>
      </c>
      <c r="CW260" s="47" t="s">
        <v>1335</v>
      </c>
      <c r="CX260" s="47" t="s">
        <v>365</v>
      </c>
      <c r="CY260" s="47" t="s">
        <v>365</v>
      </c>
      <c r="CZ260" s="47" t="s">
        <v>1332</v>
      </c>
      <c r="DA260" s="47" t="s">
        <v>430</v>
      </c>
      <c r="DB260" s="47" t="s">
        <v>1336</v>
      </c>
      <c r="DC260" s="47" t="s">
        <v>1337</v>
      </c>
      <c r="DD260" s="47" t="s">
        <v>387</v>
      </c>
      <c r="DG260" s="47" t="s">
        <v>401</v>
      </c>
      <c r="DH260" s="47" t="s">
        <v>1719</v>
      </c>
      <c r="DJ260" s="47" t="s">
        <v>1338</v>
      </c>
      <c r="DK260" s="47" t="s">
        <v>450</v>
      </c>
      <c r="DL260" s="47" t="s">
        <v>1339</v>
      </c>
      <c r="DM260" s="47" t="s">
        <v>1773</v>
      </c>
    </row>
    <row r="261" spans="1:117">
      <c r="A261" s="416" t="s">
        <v>1923</v>
      </c>
      <c r="B261" s="47" t="s">
        <v>415</v>
      </c>
      <c r="C261" s="47" t="s">
        <v>1373</v>
      </c>
      <c r="D261" s="416">
        <v>5578</v>
      </c>
      <c r="E261" s="47" t="s">
        <v>600</v>
      </c>
      <c r="F261" s="47" t="s">
        <v>365</v>
      </c>
      <c r="G261" s="47" t="s">
        <v>1391</v>
      </c>
      <c r="H261" s="47" t="s">
        <v>950</v>
      </c>
      <c r="I261" s="47" t="s">
        <v>929</v>
      </c>
      <c r="J261" s="47" t="s">
        <v>1315</v>
      </c>
      <c r="K261" s="47" t="s">
        <v>1330</v>
      </c>
      <c r="L261" s="47" t="s">
        <v>370</v>
      </c>
      <c r="M261" s="47" t="s">
        <v>371</v>
      </c>
      <c r="N261" s="47" t="s">
        <v>997</v>
      </c>
      <c r="O261" s="47" t="s">
        <v>997</v>
      </c>
      <c r="P261" s="47" t="s">
        <v>430</v>
      </c>
      <c r="Q261" s="47" t="s">
        <v>571</v>
      </c>
      <c r="R261" s="47" t="s">
        <v>571</v>
      </c>
      <c r="S261" s="47" t="s">
        <v>571</v>
      </c>
      <c r="T261" s="47" t="s">
        <v>623</v>
      </c>
      <c r="U261" s="47" t="s">
        <v>1378</v>
      </c>
      <c r="V261" s="47" t="s">
        <v>365</v>
      </c>
      <c r="W261" s="47" t="s">
        <v>365</v>
      </c>
      <c r="X261" s="47" t="s">
        <v>365</v>
      </c>
      <c r="Y261" s="47" t="s">
        <v>426</v>
      </c>
      <c r="Z261" s="47" t="s">
        <v>365</v>
      </c>
      <c r="AA261" s="47" t="s">
        <v>365</v>
      </c>
      <c r="AB261" s="47" t="s">
        <v>365</v>
      </c>
      <c r="AC261" s="47" t="s">
        <v>365</v>
      </c>
      <c r="AD261" s="47" t="s">
        <v>365</v>
      </c>
      <c r="AE261" s="47" t="s">
        <v>1392</v>
      </c>
      <c r="AF261" s="47" t="s">
        <v>1392</v>
      </c>
      <c r="AG261" s="47" t="s">
        <v>1393</v>
      </c>
      <c r="AH261" s="47" t="s">
        <v>1000</v>
      </c>
      <c r="AI261" s="47" t="s">
        <v>1000</v>
      </c>
      <c r="AJ261" s="47"/>
      <c r="AK261" s="47"/>
      <c r="AL261" s="47" t="s">
        <v>1394</v>
      </c>
      <c r="AM261" s="47" t="s">
        <v>542</v>
      </c>
      <c r="AN261" s="47" t="s">
        <v>387</v>
      </c>
      <c r="AO261" s="47" t="s">
        <v>1331</v>
      </c>
      <c r="AZ261" s="47" t="s">
        <v>1332</v>
      </c>
      <c r="BF261" s="47" t="s">
        <v>1148</v>
      </c>
      <c r="BG261" s="47" t="s">
        <v>1342</v>
      </c>
      <c r="CU261" s="47" t="s">
        <v>445</v>
      </c>
      <c r="CV261" s="47" t="s">
        <v>1334</v>
      </c>
      <c r="CW261" s="47" t="s">
        <v>1335</v>
      </c>
      <c r="CX261" s="47" t="s">
        <v>365</v>
      </c>
      <c r="CY261" s="47" t="s">
        <v>365</v>
      </c>
      <c r="CZ261" s="47" t="s">
        <v>1332</v>
      </c>
      <c r="DA261" s="47" t="s">
        <v>430</v>
      </c>
      <c r="DB261" s="47" t="s">
        <v>1336</v>
      </c>
      <c r="DC261" s="47" t="s">
        <v>1337</v>
      </c>
      <c r="DD261" s="47" t="s">
        <v>365</v>
      </c>
      <c r="DG261" s="47" t="s">
        <v>401</v>
      </c>
      <c r="DH261" s="47" t="s">
        <v>1719</v>
      </c>
      <c r="DJ261" s="47" t="s">
        <v>1338</v>
      </c>
      <c r="DK261" s="47" t="s">
        <v>450</v>
      </c>
      <c r="DL261" s="47" t="s">
        <v>1339</v>
      </c>
      <c r="DM261" s="47" t="s">
        <v>1774</v>
      </c>
    </row>
    <row r="262" spans="1:117">
      <c r="A262" s="416" t="s">
        <v>1924</v>
      </c>
      <c r="B262" s="47" t="s">
        <v>415</v>
      </c>
      <c r="C262" s="47" t="s">
        <v>1373</v>
      </c>
      <c r="D262" s="416">
        <v>5408</v>
      </c>
      <c r="E262" s="47" t="s">
        <v>600</v>
      </c>
      <c r="F262" s="47" t="s">
        <v>1327</v>
      </c>
      <c r="G262" s="47" t="s">
        <v>1391</v>
      </c>
      <c r="H262" s="47" t="s">
        <v>950</v>
      </c>
      <c r="I262" s="47" t="s">
        <v>929</v>
      </c>
      <c r="J262" s="47" t="s">
        <v>1315</v>
      </c>
      <c r="K262" s="47" t="s">
        <v>1330</v>
      </c>
      <c r="L262" s="47" t="s">
        <v>370</v>
      </c>
      <c r="M262" s="47" t="s">
        <v>371</v>
      </c>
      <c r="N262" s="47" t="s">
        <v>997</v>
      </c>
      <c r="O262" s="47" t="s">
        <v>997</v>
      </c>
      <c r="P262" s="47" t="s">
        <v>430</v>
      </c>
      <c r="Q262" s="47" t="s">
        <v>707</v>
      </c>
      <c r="R262" s="47" t="s">
        <v>707</v>
      </c>
      <c r="S262" s="47" t="s">
        <v>707</v>
      </c>
      <c r="T262" s="47" t="s">
        <v>623</v>
      </c>
      <c r="U262" s="47" t="s">
        <v>1378</v>
      </c>
      <c r="V262" s="47" t="s">
        <v>365</v>
      </c>
      <c r="W262" s="47" t="s">
        <v>365</v>
      </c>
      <c r="X262" s="47" t="s">
        <v>365</v>
      </c>
      <c r="Y262" s="47" t="s">
        <v>426</v>
      </c>
      <c r="Z262" s="47" t="s">
        <v>365</v>
      </c>
      <c r="AA262" s="47" t="s">
        <v>365</v>
      </c>
      <c r="AB262" s="47" t="s">
        <v>365</v>
      </c>
      <c r="AC262" s="47" t="s">
        <v>365</v>
      </c>
      <c r="AD262" s="47" t="s">
        <v>365</v>
      </c>
      <c r="AE262" s="47" t="s">
        <v>1392</v>
      </c>
      <c r="AF262" s="47" t="s">
        <v>1392</v>
      </c>
      <c r="AG262" s="47" t="s">
        <v>1393</v>
      </c>
      <c r="AH262" s="47" t="s">
        <v>1000</v>
      </c>
      <c r="AI262" s="47" t="s">
        <v>1000</v>
      </c>
      <c r="AJ262" s="47"/>
      <c r="AK262" s="47"/>
      <c r="AL262" s="47" t="s">
        <v>1395</v>
      </c>
      <c r="AM262" s="47" t="s">
        <v>542</v>
      </c>
      <c r="AN262" s="47" t="s">
        <v>387</v>
      </c>
      <c r="AO262" s="47" t="s">
        <v>1331</v>
      </c>
      <c r="AZ262" s="47" t="s">
        <v>1332</v>
      </c>
      <c r="BF262" s="47" t="s">
        <v>1148</v>
      </c>
      <c r="BG262" s="47" t="s">
        <v>1333</v>
      </c>
      <c r="CU262" s="47" t="s">
        <v>378</v>
      </c>
      <c r="CV262" s="47" t="s">
        <v>1343</v>
      </c>
      <c r="CW262" s="47" t="s">
        <v>1335</v>
      </c>
      <c r="CX262" s="47" t="s">
        <v>365</v>
      </c>
      <c r="CY262" s="47" t="s">
        <v>365</v>
      </c>
      <c r="CZ262" s="47" t="s">
        <v>1332</v>
      </c>
      <c r="DA262" s="47" t="s">
        <v>430</v>
      </c>
      <c r="DB262" s="47" t="s">
        <v>1336</v>
      </c>
      <c r="DC262" s="47" t="s">
        <v>1337</v>
      </c>
      <c r="DD262" s="47" t="s">
        <v>413</v>
      </c>
      <c r="DG262" s="47" t="s">
        <v>401</v>
      </c>
      <c r="DH262" s="47" t="s">
        <v>1719</v>
      </c>
      <c r="DJ262" s="47" t="s">
        <v>1338</v>
      </c>
      <c r="DK262" s="47" t="s">
        <v>450</v>
      </c>
      <c r="DL262" s="47" t="s">
        <v>1339</v>
      </c>
      <c r="DM262" s="47" t="s">
        <v>1772</v>
      </c>
    </row>
    <row r="263" spans="1:117">
      <c r="A263" s="416" t="s">
        <v>1925</v>
      </c>
      <c r="B263" s="47" t="s">
        <v>415</v>
      </c>
      <c r="C263" s="47" t="s">
        <v>1373</v>
      </c>
      <c r="D263" s="416">
        <v>5518</v>
      </c>
      <c r="E263" s="47" t="s">
        <v>600</v>
      </c>
      <c r="F263" s="47" t="s">
        <v>1340</v>
      </c>
      <c r="G263" s="47" t="s">
        <v>1391</v>
      </c>
      <c r="H263" s="47" t="s">
        <v>950</v>
      </c>
      <c r="I263" s="47" t="s">
        <v>929</v>
      </c>
      <c r="J263" s="47" t="s">
        <v>1315</v>
      </c>
      <c r="K263" s="47" t="s">
        <v>1330</v>
      </c>
      <c r="L263" s="47" t="s">
        <v>370</v>
      </c>
      <c r="M263" s="47" t="s">
        <v>371</v>
      </c>
      <c r="N263" s="47" t="s">
        <v>997</v>
      </c>
      <c r="O263" s="47" t="s">
        <v>997</v>
      </c>
      <c r="P263" s="47" t="s">
        <v>430</v>
      </c>
      <c r="Q263" s="47" t="s">
        <v>707</v>
      </c>
      <c r="R263" s="47" t="s">
        <v>707</v>
      </c>
      <c r="S263" s="47" t="s">
        <v>707</v>
      </c>
      <c r="T263" s="47" t="s">
        <v>623</v>
      </c>
      <c r="U263" s="47" t="s">
        <v>1378</v>
      </c>
      <c r="V263" s="47" t="s">
        <v>365</v>
      </c>
      <c r="W263" s="47" t="s">
        <v>365</v>
      </c>
      <c r="X263" s="47" t="s">
        <v>365</v>
      </c>
      <c r="Y263" s="47" t="s">
        <v>426</v>
      </c>
      <c r="Z263" s="47" t="s">
        <v>365</v>
      </c>
      <c r="AA263" s="47" t="s">
        <v>365</v>
      </c>
      <c r="AB263" s="47" t="s">
        <v>365</v>
      </c>
      <c r="AC263" s="47" t="s">
        <v>365</v>
      </c>
      <c r="AD263" s="47" t="s">
        <v>365</v>
      </c>
      <c r="AE263" s="47" t="s">
        <v>1392</v>
      </c>
      <c r="AF263" s="47" t="s">
        <v>1392</v>
      </c>
      <c r="AG263" s="47" t="s">
        <v>1393</v>
      </c>
      <c r="AH263" s="47" t="s">
        <v>1000</v>
      </c>
      <c r="AI263" s="47" t="s">
        <v>1000</v>
      </c>
      <c r="AJ263" s="47"/>
      <c r="AK263" s="47"/>
      <c r="AL263" s="47" t="s">
        <v>1395</v>
      </c>
      <c r="AM263" s="47" t="s">
        <v>542</v>
      </c>
      <c r="AN263" s="47" t="s">
        <v>387</v>
      </c>
      <c r="AO263" s="47" t="s">
        <v>1331</v>
      </c>
      <c r="AZ263" s="47" t="s">
        <v>1332</v>
      </c>
      <c r="BF263" s="47" t="s">
        <v>1148</v>
      </c>
      <c r="BG263" s="47" t="s">
        <v>602</v>
      </c>
      <c r="CU263" s="47" t="s">
        <v>378</v>
      </c>
      <c r="CV263" s="47" t="s">
        <v>1343</v>
      </c>
      <c r="CW263" s="47" t="s">
        <v>1335</v>
      </c>
      <c r="CX263" s="47" t="s">
        <v>365</v>
      </c>
      <c r="CY263" s="47" t="s">
        <v>365</v>
      </c>
      <c r="CZ263" s="47" t="s">
        <v>1332</v>
      </c>
      <c r="DA263" s="47" t="s">
        <v>430</v>
      </c>
      <c r="DB263" s="47" t="s">
        <v>1336</v>
      </c>
      <c r="DC263" s="47" t="s">
        <v>1337</v>
      </c>
      <c r="DD263" s="47" t="s">
        <v>387</v>
      </c>
      <c r="DG263" s="47" t="s">
        <v>401</v>
      </c>
      <c r="DH263" s="47" t="s">
        <v>1719</v>
      </c>
      <c r="DJ263" s="47" t="s">
        <v>1338</v>
      </c>
      <c r="DK263" s="47" t="s">
        <v>450</v>
      </c>
      <c r="DL263" s="47" t="s">
        <v>1339</v>
      </c>
      <c r="DM263" s="47" t="s">
        <v>1773</v>
      </c>
    </row>
    <row r="264" spans="1:117">
      <c r="A264" s="416" t="s">
        <v>1926</v>
      </c>
      <c r="B264" s="47" t="s">
        <v>415</v>
      </c>
      <c r="C264" s="47" t="s">
        <v>1373</v>
      </c>
      <c r="D264" s="416">
        <v>5578</v>
      </c>
      <c r="E264" s="47" t="s">
        <v>600</v>
      </c>
      <c r="F264" s="47" t="s">
        <v>365</v>
      </c>
      <c r="G264" s="47" t="s">
        <v>1391</v>
      </c>
      <c r="H264" s="47" t="s">
        <v>950</v>
      </c>
      <c r="I264" s="47" t="s">
        <v>929</v>
      </c>
      <c r="J264" s="47" t="s">
        <v>1315</v>
      </c>
      <c r="K264" s="47" t="s">
        <v>1330</v>
      </c>
      <c r="L264" s="47" t="s">
        <v>370</v>
      </c>
      <c r="M264" s="47" t="s">
        <v>371</v>
      </c>
      <c r="N264" s="47" t="s">
        <v>997</v>
      </c>
      <c r="O264" s="47" t="s">
        <v>997</v>
      </c>
      <c r="P264" s="47" t="s">
        <v>430</v>
      </c>
      <c r="Q264" s="47" t="s">
        <v>428</v>
      </c>
      <c r="R264" s="47" t="s">
        <v>428</v>
      </c>
      <c r="S264" s="47" t="s">
        <v>428</v>
      </c>
      <c r="T264" s="47" t="s">
        <v>623</v>
      </c>
      <c r="U264" s="47" t="s">
        <v>1378</v>
      </c>
      <c r="V264" s="47" t="s">
        <v>365</v>
      </c>
      <c r="W264" s="47" t="s">
        <v>365</v>
      </c>
      <c r="X264" s="47" t="s">
        <v>365</v>
      </c>
      <c r="Y264" s="47" t="s">
        <v>426</v>
      </c>
      <c r="Z264" s="47" t="s">
        <v>365</v>
      </c>
      <c r="AA264" s="47" t="s">
        <v>365</v>
      </c>
      <c r="AB264" s="47" t="s">
        <v>365</v>
      </c>
      <c r="AC264" s="47" t="s">
        <v>365</v>
      </c>
      <c r="AD264" s="47" t="s">
        <v>365</v>
      </c>
      <c r="AE264" s="47" t="s">
        <v>1392</v>
      </c>
      <c r="AF264" s="47" t="s">
        <v>1392</v>
      </c>
      <c r="AG264" s="47" t="s">
        <v>1393</v>
      </c>
      <c r="AH264" s="47" t="s">
        <v>1000</v>
      </c>
      <c r="AI264" s="47" t="s">
        <v>1000</v>
      </c>
      <c r="AJ264" s="47"/>
      <c r="AK264" s="47"/>
      <c r="AL264" s="47" t="s">
        <v>1395</v>
      </c>
      <c r="AM264" s="47" t="s">
        <v>542</v>
      </c>
      <c r="AN264" s="47" t="s">
        <v>387</v>
      </c>
      <c r="AO264" s="47" t="s">
        <v>1331</v>
      </c>
      <c r="AZ264" s="47" t="s">
        <v>1332</v>
      </c>
      <c r="BF264" s="47" t="s">
        <v>1148</v>
      </c>
      <c r="BG264" s="47" t="s">
        <v>1342</v>
      </c>
      <c r="CU264" s="47" t="s">
        <v>378</v>
      </c>
      <c r="CV264" s="47" t="s">
        <v>1343</v>
      </c>
      <c r="CW264" s="47" t="s">
        <v>1335</v>
      </c>
      <c r="CX264" s="47" t="s">
        <v>365</v>
      </c>
      <c r="CY264" s="47" t="s">
        <v>365</v>
      </c>
      <c r="CZ264" s="47" t="s">
        <v>1332</v>
      </c>
      <c r="DA264" s="47" t="s">
        <v>430</v>
      </c>
      <c r="DB264" s="47" t="s">
        <v>1336</v>
      </c>
      <c r="DC264" s="47" t="s">
        <v>1337</v>
      </c>
      <c r="DD264" s="47" t="s">
        <v>365</v>
      </c>
      <c r="DG264" s="47" t="s">
        <v>401</v>
      </c>
      <c r="DH264" s="47" t="s">
        <v>1719</v>
      </c>
      <c r="DJ264" s="47" t="s">
        <v>1338</v>
      </c>
      <c r="DK264" s="47" t="s">
        <v>450</v>
      </c>
      <c r="DL264" s="47" t="s">
        <v>1339</v>
      </c>
      <c r="DM264" s="47" t="s">
        <v>1774</v>
      </c>
    </row>
    <row r="265" spans="1:117">
      <c r="A265" s="416" t="s">
        <v>1927</v>
      </c>
      <c r="B265" s="47" t="s">
        <v>415</v>
      </c>
      <c r="C265" s="47" t="s">
        <v>1373</v>
      </c>
      <c r="D265" s="416">
        <v>4208</v>
      </c>
      <c r="E265" s="47" t="s">
        <v>600</v>
      </c>
      <c r="F265" s="47" t="s">
        <v>1327</v>
      </c>
      <c r="G265" s="47" t="s">
        <v>1391</v>
      </c>
      <c r="H265" s="47" t="s">
        <v>950</v>
      </c>
      <c r="I265" s="47" t="s">
        <v>929</v>
      </c>
      <c r="J265" s="47" t="s">
        <v>1315</v>
      </c>
      <c r="K265" s="47" t="s">
        <v>1330</v>
      </c>
      <c r="L265" s="47" t="s">
        <v>370</v>
      </c>
      <c r="M265" s="47" t="s">
        <v>371</v>
      </c>
      <c r="N265" s="47" t="s">
        <v>997</v>
      </c>
      <c r="O265" s="47" t="s">
        <v>997</v>
      </c>
      <c r="P265" s="47" t="s">
        <v>430</v>
      </c>
      <c r="Q265" s="47" t="s">
        <v>1199</v>
      </c>
      <c r="R265" s="47" t="s">
        <v>1199</v>
      </c>
      <c r="S265" s="47" t="s">
        <v>1199</v>
      </c>
      <c r="T265" s="47" t="s">
        <v>623</v>
      </c>
      <c r="U265" s="47" t="s">
        <v>1378</v>
      </c>
      <c r="V265" s="47" t="s">
        <v>365</v>
      </c>
      <c r="W265" s="47" t="s">
        <v>365</v>
      </c>
      <c r="X265" s="47" t="s">
        <v>365</v>
      </c>
      <c r="Y265" s="47" t="s">
        <v>426</v>
      </c>
      <c r="Z265" s="47" t="s">
        <v>365</v>
      </c>
      <c r="AA265" s="47" t="s">
        <v>365</v>
      </c>
      <c r="AB265" s="47" t="s">
        <v>365</v>
      </c>
      <c r="AC265" s="47" t="s">
        <v>365</v>
      </c>
      <c r="AD265" s="47" t="s">
        <v>365</v>
      </c>
      <c r="AE265" s="47" t="s">
        <v>1392</v>
      </c>
      <c r="AF265" s="47" t="s">
        <v>1392</v>
      </c>
      <c r="AG265" s="47" t="s">
        <v>1393</v>
      </c>
      <c r="AH265" s="47" t="s">
        <v>1000</v>
      </c>
      <c r="AI265" s="47" t="s">
        <v>1000</v>
      </c>
      <c r="AJ265" s="47"/>
      <c r="AK265" s="47"/>
      <c r="AL265" s="47" t="s">
        <v>1794</v>
      </c>
      <c r="AM265" s="47" t="s">
        <v>542</v>
      </c>
      <c r="AN265" s="47" t="s">
        <v>387</v>
      </c>
      <c r="AO265" s="47" t="s">
        <v>1331</v>
      </c>
      <c r="AZ265" s="47" t="s">
        <v>1332</v>
      </c>
      <c r="BF265" s="47" t="s">
        <v>1148</v>
      </c>
      <c r="BG265" s="47" t="s">
        <v>1333</v>
      </c>
      <c r="CU265" s="47" t="s">
        <v>843</v>
      </c>
      <c r="CV265" s="47" t="s">
        <v>1344</v>
      </c>
      <c r="CW265" s="47" t="s">
        <v>1335</v>
      </c>
      <c r="CX265" s="47" t="s">
        <v>365</v>
      </c>
      <c r="CY265" s="47" t="s">
        <v>365</v>
      </c>
      <c r="CZ265" s="47" t="s">
        <v>1332</v>
      </c>
      <c r="DA265" s="47" t="s">
        <v>430</v>
      </c>
      <c r="DB265" s="47" t="s">
        <v>1336</v>
      </c>
      <c r="DC265" s="47" t="s">
        <v>1337</v>
      </c>
      <c r="DD265" s="47" t="s">
        <v>413</v>
      </c>
      <c r="DG265" s="47" t="s">
        <v>401</v>
      </c>
      <c r="DH265" s="47" t="s">
        <v>1719</v>
      </c>
      <c r="DJ265" s="47" t="s">
        <v>1338</v>
      </c>
      <c r="DK265" s="47" t="s">
        <v>450</v>
      </c>
      <c r="DL265" s="47" t="s">
        <v>1339</v>
      </c>
      <c r="DM265" s="47" t="s">
        <v>1772</v>
      </c>
    </row>
    <row r="266" spans="1:117">
      <c r="A266" s="416" t="s">
        <v>1928</v>
      </c>
      <c r="B266" s="47" t="s">
        <v>415</v>
      </c>
      <c r="C266" s="47" t="s">
        <v>1373</v>
      </c>
      <c r="D266" s="416">
        <v>4318</v>
      </c>
      <c r="E266" s="47" t="s">
        <v>600</v>
      </c>
      <c r="F266" s="47" t="s">
        <v>1340</v>
      </c>
      <c r="G266" s="47" t="s">
        <v>1391</v>
      </c>
      <c r="H266" s="47" t="s">
        <v>950</v>
      </c>
      <c r="I266" s="47" t="s">
        <v>929</v>
      </c>
      <c r="J266" s="47" t="s">
        <v>1315</v>
      </c>
      <c r="K266" s="47" t="s">
        <v>1330</v>
      </c>
      <c r="L266" s="47" t="s">
        <v>370</v>
      </c>
      <c r="M266" s="47" t="s">
        <v>371</v>
      </c>
      <c r="N266" s="47" t="s">
        <v>997</v>
      </c>
      <c r="O266" s="47" t="s">
        <v>997</v>
      </c>
      <c r="P266" s="47" t="s">
        <v>430</v>
      </c>
      <c r="Q266" s="47" t="s">
        <v>1199</v>
      </c>
      <c r="R266" s="47" t="s">
        <v>1199</v>
      </c>
      <c r="S266" s="47" t="s">
        <v>1199</v>
      </c>
      <c r="T266" s="47" t="s">
        <v>623</v>
      </c>
      <c r="U266" s="47" t="s">
        <v>1378</v>
      </c>
      <c r="V266" s="47" t="s">
        <v>365</v>
      </c>
      <c r="W266" s="47" t="s">
        <v>365</v>
      </c>
      <c r="X266" s="47" t="s">
        <v>365</v>
      </c>
      <c r="Y266" s="47" t="s">
        <v>426</v>
      </c>
      <c r="Z266" s="47" t="s">
        <v>365</v>
      </c>
      <c r="AA266" s="47" t="s">
        <v>365</v>
      </c>
      <c r="AB266" s="47" t="s">
        <v>365</v>
      </c>
      <c r="AC266" s="47" t="s">
        <v>365</v>
      </c>
      <c r="AD266" s="47" t="s">
        <v>365</v>
      </c>
      <c r="AE266" s="47" t="s">
        <v>1392</v>
      </c>
      <c r="AF266" s="47" t="s">
        <v>1392</v>
      </c>
      <c r="AG266" s="47" t="s">
        <v>1393</v>
      </c>
      <c r="AH266" s="47" t="s">
        <v>1000</v>
      </c>
      <c r="AI266" s="47" t="s">
        <v>1000</v>
      </c>
      <c r="AJ266" s="47"/>
      <c r="AK266" s="47"/>
      <c r="AL266" s="47" t="s">
        <v>1794</v>
      </c>
      <c r="AM266" s="47" t="s">
        <v>542</v>
      </c>
      <c r="AN266" s="47" t="s">
        <v>387</v>
      </c>
      <c r="AO266" s="47" t="s">
        <v>1331</v>
      </c>
      <c r="AZ266" s="47" t="s">
        <v>1332</v>
      </c>
      <c r="BF266" s="47" t="s">
        <v>1148</v>
      </c>
      <c r="BG266" s="47" t="s">
        <v>602</v>
      </c>
      <c r="CU266" s="47" t="s">
        <v>843</v>
      </c>
      <c r="CV266" s="47" t="s">
        <v>1344</v>
      </c>
      <c r="CW266" s="47" t="s">
        <v>1335</v>
      </c>
      <c r="CX266" s="47" t="s">
        <v>365</v>
      </c>
      <c r="CY266" s="47" t="s">
        <v>365</v>
      </c>
      <c r="CZ266" s="47" t="s">
        <v>1332</v>
      </c>
      <c r="DA266" s="47" t="s">
        <v>430</v>
      </c>
      <c r="DB266" s="47" t="s">
        <v>1336</v>
      </c>
      <c r="DC266" s="47" t="s">
        <v>1337</v>
      </c>
      <c r="DD266" s="47" t="s">
        <v>387</v>
      </c>
      <c r="DG266" s="47" t="s">
        <v>401</v>
      </c>
      <c r="DH266" s="47" t="s">
        <v>1719</v>
      </c>
      <c r="DJ266" s="47" t="s">
        <v>1338</v>
      </c>
      <c r="DK266" s="47" t="s">
        <v>450</v>
      </c>
      <c r="DL266" s="47" t="s">
        <v>1339</v>
      </c>
      <c r="DM266" s="47" t="s">
        <v>1773</v>
      </c>
    </row>
    <row r="267" spans="1:117">
      <c r="A267" s="416" t="s">
        <v>1929</v>
      </c>
      <c r="B267" s="47" t="s">
        <v>415</v>
      </c>
      <c r="C267" s="47" t="s">
        <v>1373</v>
      </c>
      <c r="D267" s="416">
        <v>4378</v>
      </c>
      <c r="E267" s="47" t="s">
        <v>600</v>
      </c>
      <c r="F267" s="47" t="s">
        <v>365</v>
      </c>
      <c r="G267" s="47" t="s">
        <v>1391</v>
      </c>
      <c r="H267" s="47" t="s">
        <v>950</v>
      </c>
      <c r="I267" s="47" t="s">
        <v>929</v>
      </c>
      <c r="J267" s="47" t="s">
        <v>1315</v>
      </c>
      <c r="K267" s="47" t="s">
        <v>1330</v>
      </c>
      <c r="L267" s="47" t="s">
        <v>370</v>
      </c>
      <c r="M267" s="47" t="s">
        <v>371</v>
      </c>
      <c r="N267" s="47" t="s">
        <v>997</v>
      </c>
      <c r="O267" s="47" t="s">
        <v>997</v>
      </c>
      <c r="P267" s="47" t="s">
        <v>430</v>
      </c>
      <c r="Q267" s="47" t="s">
        <v>952</v>
      </c>
      <c r="R267" s="47" t="s">
        <v>952</v>
      </c>
      <c r="S267" s="47" t="s">
        <v>952</v>
      </c>
      <c r="T267" s="47" t="s">
        <v>623</v>
      </c>
      <c r="U267" s="47" t="s">
        <v>1378</v>
      </c>
      <c r="V267" s="47" t="s">
        <v>365</v>
      </c>
      <c r="W267" s="47" t="s">
        <v>365</v>
      </c>
      <c r="X267" s="47" t="s">
        <v>365</v>
      </c>
      <c r="Y267" s="47" t="s">
        <v>426</v>
      </c>
      <c r="Z267" s="47" t="s">
        <v>365</v>
      </c>
      <c r="AA267" s="47" t="s">
        <v>365</v>
      </c>
      <c r="AB267" s="47" t="s">
        <v>365</v>
      </c>
      <c r="AC267" s="47" t="s">
        <v>365</v>
      </c>
      <c r="AD267" s="47" t="s">
        <v>365</v>
      </c>
      <c r="AE267" s="47" t="s">
        <v>1392</v>
      </c>
      <c r="AF267" s="47" t="s">
        <v>1392</v>
      </c>
      <c r="AG267" s="47" t="s">
        <v>1393</v>
      </c>
      <c r="AH267" s="47" t="s">
        <v>1000</v>
      </c>
      <c r="AI267" s="47" t="s">
        <v>1000</v>
      </c>
      <c r="AJ267" s="47"/>
      <c r="AK267" s="47"/>
      <c r="AL267" s="47" t="s">
        <v>1794</v>
      </c>
      <c r="AM267" s="47" t="s">
        <v>542</v>
      </c>
      <c r="AN267" s="47" t="s">
        <v>387</v>
      </c>
      <c r="AO267" s="47" t="s">
        <v>1331</v>
      </c>
      <c r="AZ267" s="47" t="s">
        <v>1332</v>
      </c>
      <c r="BF267" s="47" t="s">
        <v>1148</v>
      </c>
      <c r="BG267" s="47" t="s">
        <v>1342</v>
      </c>
      <c r="CU267" s="47" t="s">
        <v>843</v>
      </c>
      <c r="CV267" s="47" t="s">
        <v>1344</v>
      </c>
      <c r="CW267" s="47" t="s">
        <v>1335</v>
      </c>
      <c r="CX267" s="47" t="s">
        <v>365</v>
      </c>
      <c r="CY267" s="47" t="s">
        <v>365</v>
      </c>
      <c r="CZ267" s="47" t="s">
        <v>1332</v>
      </c>
      <c r="DA267" s="47" t="s">
        <v>430</v>
      </c>
      <c r="DB267" s="47" t="s">
        <v>1336</v>
      </c>
      <c r="DC267" s="47" t="s">
        <v>1337</v>
      </c>
      <c r="DD267" s="47" t="s">
        <v>365</v>
      </c>
      <c r="DG267" s="47" t="s">
        <v>401</v>
      </c>
      <c r="DH267" s="47" t="s">
        <v>1719</v>
      </c>
      <c r="DJ267" s="47" t="s">
        <v>1338</v>
      </c>
      <c r="DK267" s="47" t="s">
        <v>450</v>
      </c>
      <c r="DL267" s="47" t="s">
        <v>1339</v>
      </c>
      <c r="DM267" s="47" t="s">
        <v>1774</v>
      </c>
    </row>
    <row r="268" spans="1:117">
      <c r="A268" s="416" t="s">
        <v>1930</v>
      </c>
      <c r="B268" s="47" t="s">
        <v>415</v>
      </c>
      <c r="C268" s="47" t="s">
        <v>1373</v>
      </c>
      <c r="D268" s="416">
        <v>5058</v>
      </c>
      <c r="E268" s="47" t="s">
        <v>600</v>
      </c>
      <c r="F268" s="47" t="s">
        <v>1327</v>
      </c>
      <c r="G268" s="47" t="s">
        <v>1391</v>
      </c>
      <c r="H268" s="47" t="s">
        <v>950</v>
      </c>
      <c r="I268" s="47" t="s">
        <v>449</v>
      </c>
      <c r="J268" s="47" t="s">
        <v>1315</v>
      </c>
      <c r="K268" s="47" t="s">
        <v>1330</v>
      </c>
      <c r="L268" s="47" t="s">
        <v>370</v>
      </c>
      <c r="M268" s="47" t="s">
        <v>371</v>
      </c>
      <c r="N268" s="47" t="s">
        <v>997</v>
      </c>
      <c r="O268" s="47" t="s">
        <v>997</v>
      </c>
      <c r="P268" s="47" t="s">
        <v>430</v>
      </c>
      <c r="Q268" s="47" t="s">
        <v>428</v>
      </c>
      <c r="R268" s="47" t="s">
        <v>428</v>
      </c>
      <c r="S268" s="47" t="s">
        <v>428</v>
      </c>
      <c r="T268" s="47" t="s">
        <v>623</v>
      </c>
      <c r="U268" s="47" t="s">
        <v>1378</v>
      </c>
      <c r="V268" s="47" t="s">
        <v>365</v>
      </c>
      <c r="W268" s="47" t="s">
        <v>365</v>
      </c>
      <c r="X268" s="47" t="s">
        <v>365</v>
      </c>
      <c r="Y268" s="47" t="s">
        <v>426</v>
      </c>
      <c r="Z268" s="47" t="s">
        <v>365</v>
      </c>
      <c r="AA268" s="47" t="s">
        <v>365</v>
      </c>
      <c r="AB268" s="47" t="s">
        <v>365</v>
      </c>
      <c r="AC268" s="47" t="s">
        <v>365</v>
      </c>
      <c r="AD268" s="47" t="s">
        <v>365</v>
      </c>
      <c r="AE268" s="47" t="s">
        <v>1392</v>
      </c>
      <c r="AF268" s="47" t="s">
        <v>1392</v>
      </c>
      <c r="AG268" s="47" t="s">
        <v>1393</v>
      </c>
      <c r="AH268" s="47"/>
      <c r="AI268" s="47"/>
      <c r="AJ268" s="47" t="s">
        <v>1397</v>
      </c>
      <c r="AK268" s="47" t="s">
        <v>1397</v>
      </c>
      <c r="AL268" s="47" t="s">
        <v>1394</v>
      </c>
      <c r="AM268" s="47" t="s">
        <v>542</v>
      </c>
      <c r="AN268" s="47" t="s">
        <v>413</v>
      </c>
      <c r="AO268" s="47" t="s">
        <v>1331</v>
      </c>
      <c r="AZ268" s="47" t="s">
        <v>1332</v>
      </c>
      <c r="BF268" s="47" t="s">
        <v>1148</v>
      </c>
      <c r="BG268" s="47" t="s">
        <v>1333</v>
      </c>
      <c r="CU268" s="47" t="s">
        <v>445</v>
      </c>
      <c r="CV268" s="47" t="s">
        <v>1334</v>
      </c>
      <c r="CW268" s="47" t="s">
        <v>1335</v>
      </c>
      <c r="CX268" s="47" t="s">
        <v>365</v>
      </c>
      <c r="CY268" s="47" t="s">
        <v>365</v>
      </c>
      <c r="CZ268" s="47" t="s">
        <v>1332</v>
      </c>
      <c r="DA268" s="47" t="s">
        <v>430</v>
      </c>
      <c r="DB268" s="47" t="s">
        <v>1336</v>
      </c>
      <c r="DC268" s="47" t="s">
        <v>1337</v>
      </c>
      <c r="DD268" s="47" t="s">
        <v>413</v>
      </c>
      <c r="DG268" s="47" t="s">
        <v>401</v>
      </c>
      <c r="DH268" s="47" t="s">
        <v>1719</v>
      </c>
      <c r="DJ268" s="47" t="s">
        <v>1338</v>
      </c>
      <c r="DK268" s="47" t="s">
        <v>450</v>
      </c>
      <c r="DL268" s="47" t="s">
        <v>1348</v>
      </c>
      <c r="DM268" s="47" t="s">
        <v>1772</v>
      </c>
    </row>
    <row r="269" spans="1:117">
      <c r="A269" s="416" t="s">
        <v>1931</v>
      </c>
      <c r="B269" s="47" t="s">
        <v>415</v>
      </c>
      <c r="C269" s="47" t="s">
        <v>1373</v>
      </c>
      <c r="D269" s="416">
        <v>5168</v>
      </c>
      <c r="E269" s="47" t="s">
        <v>600</v>
      </c>
      <c r="F269" s="47" t="s">
        <v>1340</v>
      </c>
      <c r="G269" s="47" t="s">
        <v>1391</v>
      </c>
      <c r="H269" s="47" t="s">
        <v>950</v>
      </c>
      <c r="I269" s="47" t="s">
        <v>449</v>
      </c>
      <c r="J269" s="47" t="s">
        <v>1315</v>
      </c>
      <c r="K269" s="47" t="s">
        <v>1330</v>
      </c>
      <c r="L269" s="47" t="s">
        <v>370</v>
      </c>
      <c r="M269" s="47" t="s">
        <v>371</v>
      </c>
      <c r="N269" s="47" t="s">
        <v>997</v>
      </c>
      <c r="O269" s="47" t="s">
        <v>997</v>
      </c>
      <c r="P269" s="47" t="s">
        <v>430</v>
      </c>
      <c r="Q269" s="47" t="s">
        <v>428</v>
      </c>
      <c r="R269" s="47" t="s">
        <v>428</v>
      </c>
      <c r="S269" s="47" t="s">
        <v>428</v>
      </c>
      <c r="T269" s="47" t="s">
        <v>623</v>
      </c>
      <c r="U269" s="47" t="s">
        <v>1378</v>
      </c>
      <c r="V269" s="47" t="s">
        <v>365</v>
      </c>
      <c r="W269" s="47" t="s">
        <v>365</v>
      </c>
      <c r="X269" s="47" t="s">
        <v>365</v>
      </c>
      <c r="Y269" s="47" t="s">
        <v>426</v>
      </c>
      <c r="Z269" s="47" t="s">
        <v>365</v>
      </c>
      <c r="AA269" s="47" t="s">
        <v>365</v>
      </c>
      <c r="AB269" s="47" t="s">
        <v>365</v>
      </c>
      <c r="AC269" s="47" t="s">
        <v>365</v>
      </c>
      <c r="AD269" s="47" t="s">
        <v>365</v>
      </c>
      <c r="AE269" s="47" t="s">
        <v>1392</v>
      </c>
      <c r="AF269" s="47" t="s">
        <v>1392</v>
      </c>
      <c r="AG269" s="47" t="s">
        <v>1393</v>
      </c>
      <c r="AH269" s="47"/>
      <c r="AI269" s="47"/>
      <c r="AJ269" s="47" t="s">
        <v>1397</v>
      </c>
      <c r="AK269" s="47" t="s">
        <v>1397</v>
      </c>
      <c r="AL269" s="47" t="s">
        <v>1394</v>
      </c>
      <c r="AM269" s="47" t="s">
        <v>542</v>
      </c>
      <c r="AN269" s="47" t="s">
        <v>413</v>
      </c>
      <c r="AO269" s="47" t="s">
        <v>1331</v>
      </c>
      <c r="AZ269" s="47" t="s">
        <v>1332</v>
      </c>
      <c r="BF269" s="47" t="s">
        <v>1148</v>
      </c>
      <c r="BG269" s="47" t="s">
        <v>602</v>
      </c>
      <c r="CU269" s="47" t="s">
        <v>445</v>
      </c>
      <c r="CV269" s="47" t="s">
        <v>1334</v>
      </c>
      <c r="CW269" s="47" t="s">
        <v>1335</v>
      </c>
      <c r="CX269" s="47" t="s">
        <v>365</v>
      </c>
      <c r="CY269" s="47" t="s">
        <v>365</v>
      </c>
      <c r="CZ269" s="47" t="s">
        <v>1332</v>
      </c>
      <c r="DA269" s="47" t="s">
        <v>430</v>
      </c>
      <c r="DB269" s="47" t="s">
        <v>1336</v>
      </c>
      <c r="DC269" s="47" t="s">
        <v>1337</v>
      </c>
      <c r="DD269" s="47" t="s">
        <v>387</v>
      </c>
      <c r="DG269" s="47" t="s">
        <v>401</v>
      </c>
      <c r="DH269" s="47" t="s">
        <v>1719</v>
      </c>
      <c r="DJ269" s="47" t="s">
        <v>1338</v>
      </c>
      <c r="DK269" s="47" t="s">
        <v>450</v>
      </c>
      <c r="DL269" s="47" t="s">
        <v>1348</v>
      </c>
      <c r="DM269" s="47" t="s">
        <v>1773</v>
      </c>
    </row>
    <row r="270" spans="1:117">
      <c r="A270" s="416" t="s">
        <v>1932</v>
      </c>
      <c r="B270" s="47" t="s">
        <v>415</v>
      </c>
      <c r="C270" s="47" t="s">
        <v>1373</v>
      </c>
      <c r="D270" s="416">
        <v>5228</v>
      </c>
      <c r="E270" s="47" t="s">
        <v>600</v>
      </c>
      <c r="F270" s="47" t="s">
        <v>365</v>
      </c>
      <c r="G270" s="47" t="s">
        <v>1391</v>
      </c>
      <c r="H270" s="47" t="s">
        <v>950</v>
      </c>
      <c r="I270" s="47" t="s">
        <v>449</v>
      </c>
      <c r="J270" s="47" t="s">
        <v>1315</v>
      </c>
      <c r="K270" s="47" t="s">
        <v>1330</v>
      </c>
      <c r="L270" s="47" t="s">
        <v>370</v>
      </c>
      <c r="M270" s="47" t="s">
        <v>371</v>
      </c>
      <c r="N270" s="47" t="s">
        <v>997</v>
      </c>
      <c r="O270" s="47" t="s">
        <v>997</v>
      </c>
      <c r="P270" s="47" t="s">
        <v>430</v>
      </c>
      <c r="Q270" s="47" t="s">
        <v>571</v>
      </c>
      <c r="R270" s="47" t="s">
        <v>571</v>
      </c>
      <c r="S270" s="47" t="s">
        <v>571</v>
      </c>
      <c r="T270" s="47" t="s">
        <v>623</v>
      </c>
      <c r="U270" s="47" t="s">
        <v>1378</v>
      </c>
      <c r="V270" s="47" t="s">
        <v>365</v>
      </c>
      <c r="W270" s="47" t="s">
        <v>365</v>
      </c>
      <c r="X270" s="47" t="s">
        <v>365</v>
      </c>
      <c r="Y270" s="47" t="s">
        <v>426</v>
      </c>
      <c r="Z270" s="47" t="s">
        <v>365</v>
      </c>
      <c r="AA270" s="47" t="s">
        <v>365</v>
      </c>
      <c r="AB270" s="47" t="s">
        <v>365</v>
      </c>
      <c r="AC270" s="47" t="s">
        <v>365</v>
      </c>
      <c r="AD270" s="47" t="s">
        <v>365</v>
      </c>
      <c r="AE270" s="47" t="s">
        <v>1392</v>
      </c>
      <c r="AF270" s="47" t="s">
        <v>1392</v>
      </c>
      <c r="AG270" s="47" t="s">
        <v>1393</v>
      </c>
      <c r="AH270" s="47"/>
      <c r="AI270" s="47"/>
      <c r="AJ270" s="47" t="s">
        <v>1397</v>
      </c>
      <c r="AK270" s="47" t="s">
        <v>1397</v>
      </c>
      <c r="AL270" s="47" t="s">
        <v>1394</v>
      </c>
      <c r="AM270" s="47" t="s">
        <v>542</v>
      </c>
      <c r="AN270" s="47" t="s">
        <v>413</v>
      </c>
      <c r="AO270" s="47" t="s">
        <v>1331</v>
      </c>
      <c r="AZ270" s="47" t="s">
        <v>1332</v>
      </c>
      <c r="BF270" s="47" t="s">
        <v>1148</v>
      </c>
      <c r="BG270" s="47" t="s">
        <v>1342</v>
      </c>
      <c r="CU270" s="47" t="s">
        <v>445</v>
      </c>
      <c r="CV270" s="47" t="s">
        <v>1334</v>
      </c>
      <c r="CW270" s="47" t="s">
        <v>1335</v>
      </c>
      <c r="CX270" s="47" t="s">
        <v>365</v>
      </c>
      <c r="CY270" s="47" t="s">
        <v>365</v>
      </c>
      <c r="CZ270" s="47" t="s">
        <v>1332</v>
      </c>
      <c r="DA270" s="47" t="s">
        <v>430</v>
      </c>
      <c r="DB270" s="47" t="s">
        <v>1336</v>
      </c>
      <c r="DC270" s="47" t="s">
        <v>1337</v>
      </c>
      <c r="DD270" s="47" t="s">
        <v>365</v>
      </c>
      <c r="DG270" s="47" t="s">
        <v>401</v>
      </c>
      <c r="DH270" s="47" t="s">
        <v>1719</v>
      </c>
      <c r="DJ270" s="47" t="s">
        <v>1338</v>
      </c>
      <c r="DK270" s="47" t="s">
        <v>450</v>
      </c>
      <c r="DL270" s="47" t="s">
        <v>1348</v>
      </c>
      <c r="DM270" s="47" t="s">
        <v>1774</v>
      </c>
    </row>
    <row r="271" spans="1:117">
      <c r="A271" s="416" t="s">
        <v>1933</v>
      </c>
      <c r="B271" s="47" t="s">
        <v>415</v>
      </c>
      <c r="C271" s="47" t="s">
        <v>1373</v>
      </c>
      <c r="D271" s="416">
        <v>5228</v>
      </c>
      <c r="E271" s="47" t="s">
        <v>600</v>
      </c>
      <c r="F271" s="47" t="s">
        <v>365</v>
      </c>
      <c r="G271" s="47" t="s">
        <v>1391</v>
      </c>
      <c r="H271" s="47" t="s">
        <v>950</v>
      </c>
      <c r="I271" s="47" t="s">
        <v>449</v>
      </c>
      <c r="J271" s="47" t="s">
        <v>1315</v>
      </c>
      <c r="K271" s="47" t="s">
        <v>1330</v>
      </c>
      <c r="L271" s="47" t="s">
        <v>370</v>
      </c>
      <c r="M271" s="47" t="s">
        <v>371</v>
      </c>
      <c r="N271" s="47" t="s">
        <v>997</v>
      </c>
      <c r="O271" s="47" t="s">
        <v>997</v>
      </c>
      <c r="P271" s="47" t="s">
        <v>430</v>
      </c>
      <c r="Q271" s="47" t="s">
        <v>428</v>
      </c>
      <c r="R271" s="47" t="s">
        <v>428</v>
      </c>
      <c r="S271" s="47" t="s">
        <v>428</v>
      </c>
      <c r="T271" s="47" t="s">
        <v>623</v>
      </c>
      <c r="U271" s="47" t="s">
        <v>1378</v>
      </c>
      <c r="V271" s="47" t="s">
        <v>365</v>
      </c>
      <c r="W271" s="47" t="s">
        <v>365</v>
      </c>
      <c r="X271" s="47" t="s">
        <v>365</v>
      </c>
      <c r="Y271" s="47" t="s">
        <v>426</v>
      </c>
      <c r="Z271" s="47" t="s">
        <v>365</v>
      </c>
      <c r="AA271" s="47" t="s">
        <v>365</v>
      </c>
      <c r="AB271" s="47" t="s">
        <v>365</v>
      </c>
      <c r="AC271" s="47" t="s">
        <v>365</v>
      </c>
      <c r="AD271" s="47" t="s">
        <v>365</v>
      </c>
      <c r="AE271" s="47" t="s">
        <v>1392</v>
      </c>
      <c r="AF271" s="47" t="s">
        <v>1392</v>
      </c>
      <c r="AG271" s="47" t="s">
        <v>1393</v>
      </c>
      <c r="AH271" s="47"/>
      <c r="AI271" s="47"/>
      <c r="AJ271" s="47" t="s">
        <v>1397</v>
      </c>
      <c r="AK271" s="47" t="s">
        <v>1397</v>
      </c>
      <c r="AL271" s="47" t="s">
        <v>1395</v>
      </c>
      <c r="AM271" s="47" t="s">
        <v>542</v>
      </c>
      <c r="AN271" s="47" t="s">
        <v>413</v>
      </c>
      <c r="AO271" s="47" t="s">
        <v>1331</v>
      </c>
      <c r="AZ271" s="47" t="s">
        <v>1332</v>
      </c>
      <c r="BF271" s="47" t="s">
        <v>1148</v>
      </c>
      <c r="BG271" s="47" t="s">
        <v>1342</v>
      </c>
      <c r="CU271" s="47" t="s">
        <v>378</v>
      </c>
      <c r="CV271" s="47" t="s">
        <v>1343</v>
      </c>
      <c r="CW271" s="47" t="s">
        <v>1335</v>
      </c>
      <c r="CX271" s="47" t="s">
        <v>365</v>
      </c>
      <c r="CY271" s="47" t="s">
        <v>365</v>
      </c>
      <c r="CZ271" s="47" t="s">
        <v>1332</v>
      </c>
      <c r="DA271" s="47" t="s">
        <v>430</v>
      </c>
      <c r="DB271" s="47" t="s">
        <v>1336</v>
      </c>
      <c r="DC271" s="47" t="s">
        <v>1337</v>
      </c>
      <c r="DD271" s="47" t="s">
        <v>365</v>
      </c>
      <c r="DG271" s="47" t="s">
        <v>401</v>
      </c>
      <c r="DH271" s="47" t="s">
        <v>1719</v>
      </c>
      <c r="DJ271" s="47" t="s">
        <v>1338</v>
      </c>
      <c r="DK271" s="47" t="s">
        <v>450</v>
      </c>
      <c r="DL271" s="47" t="s">
        <v>1348</v>
      </c>
      <c r="DM271" s="47" t="s">
        <v>1774</v>
      </c>
    </row>
    <row r="272" spans="1:117">
      <c r="A272" s="416" t="s">
        <v>1934</v>
      </c>
      <c r="B272" s="47" t="s">
        <v>415</v>
      </c>
      <c r="C272" s="47" t="s">
        <v>1373</v>
      </c>
      <c r="D272" s="416">
        <v>5058</v>
      </c>
      <c r="E272" s="47" t="s">
        <v>600</v>
      </c>
      <c r="F272" s="47" t="s">
        <v>1327</v>
      </c>
      <c r="G272" s="47" t="s">
        <v>1391</v>
      </c>
      <c r="H272" s="47" t="s">
        <v>950</v>
      </c>
      <c r="I272" s="47" t="s">
        <v>449</v>
      </c>
      <c r="J272" s="47" t="s">
        <v>1315</v>
      </c>
      <c r="K272" s="47" t="s">
        <v>1330</v>
      </c>
      <c r="L272" s="47" t="s">
        <v>370</v>
      </c>
      <c r="M272" s="47" t="s">
        <v>371</v>
      </c>
      <c r="N272" s="47" t="s">
        <v>997</v>
      </c>
      <c r="O272" s="47" t="s">
        <v>997</v>
      </c>
      <c r="P272" s="47" t="s">
        <v>430</v>
      </c>
      <c r="Q272" s="47" t="s">
        <v>707</v>
      </c>
      <c r="R272" s="47" t="s">
        <v>707</v>
      </c>
      <c r="S272" s="47" t="s">
        <v>707</v>
      </c>
      <c r="T272" s="47" t="s">
        <v>623</v>
      </c>
      <c r="U272" s="47" t="s">
        <v>1378</v>
      </c>
      <c r="V272" s="47" t="s">
        <v>365</v>
      </c>
      <c r="W272" s="47" t="s">
        <v>365</v>
      </c>
      <c r="X272" s="47" t="s">
        <v>365</v>
      </c>
      <c r="Y272" s="47" t="s">
        <v>426</v>
      </c>
      <c r="Z272" s="47" t="s">
        <v>365</v>
      </c>
      <c r="AA272" s="47" t="s">
        <v>365</v>
      </c>
      <c r="AB272" s="47" t="s">
        <v>365</v>
      </c>
      <c r="AC272" s="47" t="s">
        <v>365</v>
      </c>
      <c r="AD272" s="47" t="s">
        <v>365</v>
      </c>
      <c r="AE272" s="47" t="s">
        <v>1392</v>
      </c>
      <c r="AF272" s="47" t="s">
        <v>1392</v>
      </c>
      <c r="AG272" s="47" t="s">
        <v>1393</v>
      </c>
      <c r="AH272" s="47"/>
      <c r="AI272" s="47"/>
      <c r="AJ272" s="47" t="s">
        <v>1397</v>
      </c>
      <c r="AK272" s="47" t="s">
        <v>1397</v>
      </c>
      <c r="AL272" s="47" t="s">
        <v>1395</v>
      </c>
      <c r="AM272" s="47" t="s">
        <v>542</v>
      </c>
      <c r="AN272" s="47" t="s">
        <v>413</v>
      </c>
      <c r="AO272" s="47" t="s">
        <v>1331</v>
      </c>
      <c r="AZ272" s="47" t="s">
        <v>1332</v>
      </c>
      <c r="BF272" s="47" t="s">
        <v>1148</v>
      </c>
      <c r="BG272" s="47" t="s">
        <v>1333</v>
      </c>
      <c r="CU272" s="47" t="s">
        <v>378</v>
      </c>
      <c r="CV272" s="47" t="s">
        <v>1343</v>
      </c>
      <c r="CW272" s="47" t="s">
        <v>1335</v>
      </c>
      <c r="CX272" s="47" t="s">
        <v>365</v>
      </c>
      <c r="CY272" s="47" t="s">
        <v>365</v>
      </c>
      <c r="CZ272" s="47" t="s">
        <v>1332</v>
      </c>
      <c r="DA272" s="47" t="s">
        <v>430</v>
      </c>
      <c r="DB272" s="47" t="s">
        <v>1336</v>
      </c>
      <c r="DC272" s="47" t="s">
        <v>1337</v>
      </c>
      <c r="DD272" s="47" t="s">
        <v>413</v>
      </c>
      <c r="DG272" s="47" t="s">
        <v>401</v>
      </c>
      <c r="DH272" s="47" t="s">
        <v>1719</v>
      </c>
      <c r="DJ272" s="47" t="s">
        <v>1338</v>
      </c>
      <c r="DK272" s="47" t="s">
        <v>450</v>
      </c>
      <c r="DL272" s="47" t="s">
        <v>1348</v>
      </c>
      <c r="DM272" s="47" t="s">
        <v>1772</v>
      </c>
    </row>
    <row r="273" spans="1:117">
      <c r="A273" s="416" t="s">
        <v>1935</v>
      </c>
      <c r="B273" s="47" t="s">
        <v>415</v>
      </c>
      <c r="C273" s="47" t="s">
        <v>1373</v>
      </c>
      <c r="D273" s="416">
        <v>5168</v>
      </c>
      <c r="E273" s="47" t="s">
        <v>600</v>
      </c>
      <c r="F273" s="47" t="s">
        <v>1340</v>
      </c>
      <c r="G273" s="47" t="s">
        <v>1391</v>
      </c>
      <c r="H273" s="47" t="s">
        <v>950</v>
      </c>
      <c r="I273" s="47" t="s">
        <v>449</v>
      </c>
      <c r="J273" s="47" t="s">
        <v>1315</v>
      </c>
      <c r="K273" s="47" t="s">
        <v>1330</v>
      </c>
      <c r="L273" s="47" t="s">
        <v>370</v>
      </c>
      <c r="M273" s="47" t="s">
        <v>371</v>
      </c>
      <c r="N273" s="47" t="s">
        <v>997</v>
      </c>
      <c r="O273" s="47" t="s">
        <v>997</v>
      </c>
      <c r="P273" s="47" t="s">
        <v>430</v>
      </c>
      <c r="Q273" s="47" t="s">
        <v>707</v>
      </c>
      <c r="R273" s="47" t="s">
        <v>707</v>
      </c>
      <c r="S273" s="47" t="s">
        <v>707</v>
      </c>
      <c r="T273" s="47" t="s">
        <v>623</v>
      </c>
      <c r="U273" s="47" t="s">
        <v>1378</v>
      </c>
      <c r="V273" s="47" t="s">
        <v>365</v>
      </c>
      <c r="W273" s="47" t="s">
        <v>365</v>
      </c>
      <c r="X273" s="47" t="s">
        <v>365</v>
      </c>
      <c r="Y273" s="47" t="s">
        <v>426</v>
      </c>
      <c r="Z273" s="47" t="s">
        <v>365</v>
      </c>
      <c r="AA273" s="47" t="s">
        <v>365</v>
      </c>
      <c r="AB273" s="47" t="s">
        <v>365</v>
      </c>
      <c r="AC273" s="47" t="s">
        <v>365</v>
      </c>
      <c r="AD273" s="47" t="s">
        <v>365</v>
      </c>
      <c r="AE273" s="47" t="s">
        <v>1392</v>
      </c>
      <c r="AF273" s="47" t="s">
        <v>1392</v>
      </c>
      <c r="AG273" s="47" t="s">
        <v>1393</v>
      </c>
      <c r="AH273" s="47"/>
      <c r="AI273" s="47"/>
      <c r="AJ273" s="47" t="s">
        <v>1397</v>
      </c>
      <c r="AK273" s="47" t="s">
        <v>1397</v>
      </c>
      <c r="AL273" s="47" t="s">
        <v>1395</v>
      </c>
      <c r="AM273" s="47" t="s">
        <v>542</v>
      </c>
      <c r="AN273" s="47" t="s">
        <v>413</v>
      </c>
      <c r="AO273" s="47" t="s">
        <v>1331</v>
      </c>
      <c r="AZ273" s="47" t="s">
        <v>1332</v>
      </c>
      <c r="BF273" s="47" t="s">
        <v>1148</v>
      </c>
      <c r="BG273" s="47" t="s">
        <v>602</v>
      </c>
      <c r="CU273" s="47" t="s">
        <v>378</v>
      </c>
      <c r="CV273" s="47" t="s">
        <v>1343</v>
      </c>
      <c r="CW273" s="47" t="s">
        <v>1335</v>
      </c>
      <c r="CX273" s="47" t="s">
        <v>365</v>
      </c>
      <c r="CY273" s="47" t="s">
        <v>365</v>
      </c>
      <c r="CZ273" s="47" t="s">
        <v>1332</v>
      </c>
      <c r="DA273" s="47" t="s">
        <v>430</v>
      </c>
      <c r="DB273" s="47" t="s">
        <v>1336</v>
      </c>
      <c r="DC273" s="47" t="s">
        <v>1337</v>
      </c>
      <c r="DD273" s="47" t="s">
        <v>387</v>
      </c>
      <c r="DG273" s="47" t="s">
        <v>401</v>
      </c>
      <c r="DH273" s="47" t="s">
        <v>1719</v>
      </c>
      <c r="DJ273" s="47" t="s">
        <v>1338</v>
      </c>
      <c r="DK273" s="47" t="s">
        <v>450</v>
      </c>
      <c r="DL273" s="47" t="s">
        <v>1348</v>
      </c>
      <c r="DM273" s="47" t="s">
        <v>1773</v>
      </c>
    </row>
    <row r="274" spans="1:117">
      <c r="A274" s="416" t="s">
        <v>1936</v>
      </c>
      <c r="B274" s="47" t="s">
        <v>415</v>
      </c>
      <c r="C274" s="47" t="s">
        <v>1373</v>
      </c>
      <c r="D274" s="416">
        <v>3858</v>
      </c>
      <c r="E274" s="47" t="s">
        <v>600</v>
      </c>
      <c r="F274" s="47" t="s">
        <v>1327</v>
      </c>
      <c r="G274" s="47" t="s">
        <v>1391</v>
      </c>
      <c r="H274" s="47" t="s">
        <v>950</v>
      </c>
      <c r="I274" s="47" t="s">
        <v>449</v>
      </c>
      <c r="J274" s="47" t="s">
        <v>1315</v>
      </c>
      <c r="K274" s="47" t="s">
        <v>1330</v>
      </c>
      <c r="L274" s="47" t="s">
        <v>370</v>
      </c>
      <c r="M274" s="47" t="s">
        <v>371</v>
      </c>
      <c r="N274" s="47" t="s">
        <v>997</v>
      </c>
      <c r="O274" s="47" t="s">
        <v>997</v>
      </c>
      <c r="P274" s="47" t="s">
        <v>430</v>
      </c>
      <c r="Q274" s="47" t="s">
        <v>1199</v>
      </c>
      <c r="R274" s="47" t="s">
        <v>952</v>
      </c>
      <c r="S274" s="47" t="s">
        <v>952</v>
      </c>
      <c r="T274" s="47" t="s">
        <v>623</v>
      </c>
      <c r="U274" s="47" t="s">
        <v>1378</v>
      </c>
      <c r="V274" s="47" t="s">
        <v>365</v>
      </c>
      <c r="W274" s="47" t="s">
        <v>365</v>
      </c>
      <c r="X274" s="47" t="s">
        <v>365</v>
      </c>
      <c r="Y274" s="47" t="s">
        <v>426</v>
      </c>
      <c r="Z274" s="47" t="s">
        <v>365</v>
      </c>
      <c r="AA274" s="47" t="s">
        <v>365</v>
      </c>
      <c r="AB274" s="47" t="s">
        <v>365</v>
      </c>
      <c r="AC274" s="47" t="s">
        <v>365</v>
      </c>
      <c r="AD274" s="47" t="s">
        <v>365</v>
      </c>
      <c r="AE274" s="47" t="s">
        <v>1396</v>
      </c>
      <c r="AF274" s="47" t="s">
        <v>1396</v>
      </c>
      <c r="AG274" s="47" t="s">
        <v>1393</v>
      </c>
      <c r="AH274" s="47"/>
      <c r="AI274" s="47"/>
      <c r="AJ274" s="47" t="s">
        <v>1397</v>
      </c>
      <c r="AK274" s="47" t="s">
        <v>1397</v>
      </c>
      <c r="AL274" s="47" t="s">
        <v>1794</v>
      </c>
      <c r="AM274" s="47" t="s">
        <v>542</v>
      </c>
      <c r="AN274" s="47" t="s">
        <v>413</v>
      </c>
      <c r="AO274" s="47" t="s">
        <v>1331</v>
      </c>
      <c r="AZ274" s="47" t="s">
        <v>1332</v>
      </c>
      <c r="BF274" s="47" t="s">
        <v>1148</v>
      </c>
      <c r="BG274" s="47" t="s">
        <v>1333</v>
      </c>
      <c r="CU274" s="47" t="s">
        <v>843</v>
      </c>
      <c r="CV274" s="47" t="s">
        <v>1344</v>
      </c>
      <c r="CW274" s="47" t="s">
        <v>1335</v>
      </c>
      <c r="CX274" s="47" t="s">
        <v>365</v>
      </c>
      <c r="CY274" s="47" t="s">
        <v>365</v>
      </c>
      <c r="CZ274" s="47" t="s">
        <v>1332</v>
      </c>
      <c r="DA274" s="47" t="s">
        <v>430</v>
      </c>
      <c r="DB274" s="47" t="s">
        <v>1336</v>
      </c>
      <c r="DC274" s="47" t="s">
        <v>1337</v>
      </c>
      <c r="DD274" s="47" t="s">
        <v>413</v>
      </c>
      <c r="DG274" s="47" t="s">
        <v>401</v>
      </c>
      <c r="DH274" s="47" t="s">
        <v>1719</v>
      </c>
      <c r="DJ274" s="47" t="s">
        <v>1338</v>
      </c>
      <c r="DK274" s="47" t="s">
        <v>450</v>
      </c>
      <c r="DL274" s="47" t="s">
        <v>1348</v>
      </c>
      <c r="DM274" s="47" t="s">
        <v>1772</v>
      </c>
    </row>
    <row r="275" spans="1:117">
      <c r="A275" s="416" t="s">
        <v>1937</v>
      </c>
      <c r="B275" s="47" t="s">
        <v>415</v>
      </c>
      <c r="C275" s="47" t="s">
        <v>1373</v>
      </c>
      <c r="D275" s="416">
        <v>4028</v>
      </c>
      <c r="E275" s="47" t="s">
        <v>600</v>
      </c>
      <c r="F275" s="47" t="s">
        <v>365</v>
      </c>
      <c r="G275" s="47" t="s">
        <v>1391</v>
      </c>
      <c r="H275" s="47" t="s">
        <v>950</v>
      </c>
      <c r="I275" s="47" t="s">
        <v>449</v>
      </c>
      <c r="J275" s="47" t="s">
        <v>1315</v>
      </c>
      <c r="K275" s="47" t="s">
        <v>1330</v>
      </c>
      <c r="L275" s="47" t="s">
        <v>370</v>
      </c>
      <c r="M275" s="47" t="s">
        <v>371</v>
      </c>
      <c r="N275" s="47" t="s">
        <v>997</v>
      </c>
      <c r="O275" s="47" t="s">
        <v>997</v>
      </c>
      <c r="P275" s="47" t="s">
        <v>430</v>
      </c>
      <c r="Q275" s="47" t="s">
        <v>952</v>
      </c>
      <c r="R275" s="47" t="s">
        <v>952</v>
      </c>
      <c r="S275" s="47" t="s">
        <v>952</v>
      </c>
      <c r="T275" s="47" t="s">
        <v>623</v>
      </c>
      <c r="U275" s="47" t="s">
        <v>1378</v>
      </c>
      <c r="V275" s="47" t="s">
        <v>365</v>
      </c>
      <c r="W275" s="47" t="s">
        <v>365</v>
      </c>
      <c r="X275" s="47" t="s">
        <v>365</v>
      </c>
      <c r="Y275" s="47" t="s">
        <v>426</v>
      </c>
      <c r="Z275" s="47" t="s">
        <v>365</v>
      </c>
      <c r="AA275" s="47" t="s">
        <v>365</v>
      </c>
      <c r="AB275" s="47" t="s">
        <v>365</v>
      </c>
      <c r="AC275" s="47" t="s">
        <v>365</v>
      </c>
      <c r="AD275" s="47" t="s">
        <v>365</v>
      </c>
      <c r="AE275" s="47" t="s">
        <v>1392</v>
      </c>
      <c r="AF275" s="47" t="s">
        <v>1392</v>
      </c>
      <c r="AG275" s="47" t="s">
        <v>1393</v>
      </c>
      <c r="AH275" s="47"/>
      <c r="AI275" s="47"/>
      <c r="AJ275" s="47" t="s">
        <v>1397</v>
      </c>
      <c r="AK275" s="47" t="s">
        <v>1397</v>
      </c>
      <c r="AL275" s="47" t="s">
        <v>1794</v>
      </c>
      <c r="AM275" s="47" t="s">
        <v>542</v>
      </c>
      <c r="AN275" s="47" t="s">
        <v>413</v>
      </c>
      <c r="AO275" s="47" t="s">
        <v>1331</v>
      </c>
      <c r="AZ275" s="47" t="s">
        <v>1332</v>
      </c>
      <c r="BF275" s="47" t="s">
        <v>1148</v>
      </c>
      <c r="BG275" s="47" t="s">
        <v>1342</v>
      </c>
      <c r="CU275" s="47" t="s">
        <v>843</v>
      </c>
      <c r="CV275" s="47" t="s">
        <v>1344</v>
      </c>
      <c r="CW275" s="47" t="s">
        <v>1335</v>
      </c>
      <c r="CX275" s="47" t="s">
        <v>365</v>
      </c>
      <c r="CY275" s="47" t="s">
        <v>365</v>
      </c>
      <c r="CZ275" s="47" t="s">
        <v>1332</v>
      </c>
      <c r="DA275" s="47" t="s">
        <v>430</v>
      </c>
      <c r="DB275" s="47" t="s">
        <v>1336</v>
      </c>
      <c r="DC275" s="47" t="s">
        <v>1337</v>
      </c>
      <c r="DD275" s="47" t="s">
        <v>365</v>
      </c>
      <c r="DG275" s="47" t="s">
        <v>401</v>
      </c>
      <c r="DH275" s="47" t="s">
        <v>1719</v>
      </c>
      <c r="DJ275" s="47" t="s">
        <v>1338</v>
      </c>
      <c r="DK275" s="47" t="s">
        <v>450</v>
      </c>
      <c r="DL275" s="47" t="s">
        <v>1348</v>
      </c>
      <c r="DM275" s="47" t="s">
        <v>1774</v>
      </c>
    </row>
    <row r="276" spans="1:117">
      <c r="A276" s="416" t="s">
        <v>1938</v>
      </c>
      <c r="B276" s="47" t="s">
        <v>415</v>
      </c>
      <c r="C276" s="47" t="s">
        <v>1373</v>
      </c>
      <c r="D276" s="416">
        <v>3968</v>
      </c>
      <c r="E276" s="47" t="s">
        <v>600</v>
      </c>
      <c r="F276" s="47" t="s">
        <v>1340</v>
      </c>
      <c r="G276" s="47" t="s">
        <v>1391</v>
      </c>
      <c r="H276" s="47" t="s">
        <v>950</v>
      </c>
      <c r="I276" s="47" t="s">
        <v>449</v>
      </c>
      <c r="J276" s="47" t="s">
        <v>1315</v>
      </c>
      <c r="K276" s="47" t="s">
        <v>1330</v>
      </c>
      <c r="L276" s="47" t="s">
        <v>370</v>
      </c>
      <c r="M276" s="47" t="s">
        <v>371</v>
      </c>
      <c r="N276" s="47" t="s">
        <v>997</v>
      </c>
      <c r="O276" s="47" t="s">
        <v>997</v>
      </c>
      <c r="P276" s="47" t="s">
        <v>430</v>
      </c>
      <c r="Q276" s="47" t="s">
        <v>1199</v>
      </c>
      <c r="R276" s="47" t="s">
        <v>1199</v>
      </c>
      <c r="S276" s="47" t="s">
        <v>1199</v>
      </c>
      <c r="T276" s="47" t="s">
        <v>623</v>
      </c>
      <c r="U276" s="47" t="s">
        <v>1378</v>
      </c>
      <c r="V276" s="47" t="s">
        <v>365</v>
      </c>
      <c r="W276" s="47" t="s">
        <v>365</v>
      </c>
      <c r="X276" s="47" t="s">
        <v>365</v>
      </c>
      <c r="Y276" s="47" t="s">
        <v>426</v>
      </c>
      <c r="Z276" s="47" t="s">
        <v>365</v>
      </c>
      <c r="AA276" s="47" t="s">
        <v>365</v>
      </c>
      <c r="AB276" s="47" t="s">
        <v>365</v>
      </c>
      <c r="AC276" s="47" t="s">
        <v>365</v>
      </c>
      <c r="AD276" s="47" t="s">
        <v>365</v>
      </c>
      <c r="AE276" s="47" t="s">
        <v>1392</v>
      </c>
      <c r="AF276" s="47" t="s">
        <v>1392</v>
      </c>
      <c r="AG276" s="47" t="s">
        <v>1393</v>
      </c>
      <c r="AH276" s="47"/>
      <c r="AI276" s="47"/>
      <c r="AJ276" s="47" t="s">
        <v>1397</v>
      </c>
      <c r="AK276" s="47" t="s">
        <v>1397</v>
      </c>
      <c r="AL276" s="47" t="s">
        <v>1794</v>
      </c>
      <c r="AM276" s="47" t="s">
        <v>542</v>
      </c>
      <c r="AN276" s="47" t="s">
        <v>413</v>
      </c>
      <c r="AO276" s="47" t="s">
        <v>1331</v>
      </c>
      <c r="AZ276" s="47" t="s">
        <v>1332</v>
      </c>
      <c r="BF276" s="47" t="s">
        <v>1148</v>
      </c>
      <c r="BG276" s="47" t="s">
        <v>602</v>
      </c>
      <c r="CU276" s="47" t="s">
        <v>843</v>
      </c>
      <c r="CV276" s="47" t="s">
        <v>1344</v>
      </c>
      <c r="CW276" s="47" t="s">
        <v>1335</v>
      </c>
      <c r="CX276" s="47" t="s">
        <v>365</v>
      </c>
      <c r="CY276" s="47" t="s">
        <v>365</v>
      </c>
      <c r="CZ276" s="47" t="s">
        <v>1332</v>
      </c>
      <c r="DA276" s="47" t="s">
        <v>430</v>
      </c>
      <c r="DB276" s="47" t="s">
        <v>1336</v>
      </c>
      <c r="DC276" s="47" t="s">
        <v>1337</v>
      </c>
      <c r="DD276" s="47" t="s">
        <v>387</v>
      </c>
      <c r="DG276" s="47" t="s">
        <v>401</v>
      </c>
      <c r="DH276" s="47" t="s">
        <v>1719</v>
      </c>
      <c r="DJ276" s="47" t="s">
        <v>1338</v>
      </c>
      <c r="DK276" s="47" t="s">
        <v>450</v>
      </c>
      <c r="DL276" s="47" t="s">
        <v>1348</v>
      </c>
      <c r="DM276" s="47" t="s">
        <v>1773</v>
      </c>
    </row>
    <row r="277" spans="1:117">
      <c r="A277" s="416" t="s">
        <v>1812</v>
      </c>
      <c r="B277" s="47" t="s">
        <v>361</v>
      </c>
      <c r="C277" s="47" t="s">
        <v>1373</v>
      </c>
      <c r="D277" s="47" t="s">
        <v>426</v>
      </c>
      <c r="E277" s="47" t="s">
        <v>1394</v>
      </c>
      <c r="F277" s="47" t="s">
        <v>365</v>
      </c>
      <c r="G277" s="47" t="s">
        <v>1398</v>
      </c>
      <c r="H277" s="47" t="s">
        <v>1796</v>
      </c>
      <c r="I277" s="47" t="s">
        <v>422</v>
      </c>
      <c r="J277" s="47" t="s">
        <v>425</v>
      </c>
      <c r="K277" s="47" t="s">
        <v>1283</v>
      </c>
      <c r="L277" s="47" t="s">
        <v>370</v>
      </c>
      <c r="M277" s="47" t="s">
        <v>371</v>
      </c>
      <c r="N277" s="47" t="s">
        <v>997</v>
      </c>
      <c r="O277" s="47" t="s">
        <v>997</v>
      </c>
      <c r="P277" s="47" t="s">
        <v>372</v>
      </c>
      <c r="Q277" s="47" t="s">
        <v>668</v>
      </c>
      <c r="R277" s="47" t="s">
        <v>668</v>
      </c>
      <c r="S277" s="47" t="s">
        <v>668</v>
      </c>
      <c r="T277" s="47" t="s">
        <v>587</v>
      </c>
      <c r="U277" s="47" t="s">
        <v>1378</v>
      </c>
      <c r="V277" s="47" t="s">
        <v>365</v>
      </c>
      <c r="W277" s="47" t="s">
        <v>461</v>
      </c>
      <c r="X277" s="47" t="s">
        <v>365</v>
      </c>
      <c r="Y277" s="47" t="s">
        <v>427</v>
      </c>
      <c r="Z277" s="47" t="s">
        <v>400</v>
      </c>
      <c r="AA277" s="47" t="s">
        <v>365</v>
      </c>
      <c r="AB277" s="47" t="s">
        <v>365</v>
      </c>
      <c r="AC277" s="47" t="s">
        <v>365</v>
      </c>
      <c r="AD277" s="47" t="s">
        <v>365</v>
      </c>
      <c r="AE277" s="47" t="s">
        <v>427</v>
      </c>
      <c r="AF277" s="47" t="s">
        <v>427</v>
      </c>
      <c r="AG277" s="47" t="s">
        <v>376</v>
      </c>
      <c r="AH277" s="47" t="s">
        <v>1399</v>
      </c>
      <c r="AI277" s="47" t="s">
        <v>1399</v>
      </c>
      <c r="AJ277" s="47"/>
      <c r="AK277" s="47"/>
      <c r="AL277" s="47" t="s">
        <v>703</v>
      </c>
      <c r="AM277" s="47" t="s">
        <v>528</v>
      </c>
      <c r="AN277" s="47" t="s">
        <v>387</v>
      </c>
      <c r="AO277" s="47" t="s">
        <v>427</v>
      </c>
      <c r="AX277" s="47" t="s">
        <v>427</v>
      </c>
      <c r="AY277" s="47" t="s">
        <v>1400</v>
      </c>
      <c r="AZ277" s="47" t="s">
        <v>1360</v>
      </c>
      <c r="BA277" s="47" t="s">
        <v>1246</v>
      </c>
      <c r="BB277" s="416" t="s">
        <v>1797</v>
      </c>
      <c r="BC277" s="416" t="s">
        <v>1797</v>
      </c>
      <c r="BD277" s="47" t="s">
        <v>528</v>
      </c>
      <c r="BE277" s="47" t="s">
        <v>843</v>
      </c>
      <c r="BF277" s="47" t="s">
        <v>1401</v>
      </c>
      <c r="BG277" s="47" t="s">
        <v>718</v>
      </c>
      <c r="CU277" s="47" t="s">
        <v>615</v>
      </c>
      <c r="DA277" s="47" t="s">
        <v>449</v>
      </c>
      <c r="DB277" s="47" t="s">
        <v>365</v>
      </c>
      <c r="DG277" s="47" t="s">
        <v>401</v>
      </c>
      <c r="DH277" s="47" t="s">
        <v>1781</v>
      </c>
      <c r="DI277" s="47" t="s">
        <v>1402</v>
      </c>
      <c r="DJ277" s="47" t="s">
        <v>625</v>
      </c>
      <c r="DL277" s="47" t="s">
        <v>592</v>
      </c>
      <c r="DM277" s="47" t="s">
        <v>1782</v>
      </c>
    </row>
    <row r="278" spans="1:117">
      <c r="A278" s="416" t="s">
        <v>1813</v>
      </c>
      <c r="B278" s="47" t="s">
        <v>361</v>
      </c>
      <c r="C278" s="47" t="s">
        <v>1373</v>
      </c>
      <c r="D278" s="47" t="s">
        <v>620</v>
      </c>
      <c r="E278" s="47" t="s">
        <v>723</v>
      </c>
      <c r="F278" s="47" t="s">
        <v>365</v>
      </c>
      <c r="G278" s="47" t="s">
        <v>1403</v>
      </c>
      <c r="H278" s="47" t="s">
        <v>1213</v>
      </c>
      <c r="I278" s="47" t="s">
        <v>1404</v>
      </c>
      <c r="J278" s="47" t="s">
        <v>1376</v>
      </c>
      <c r="K278" s="47" t="s">
        <v>1293</v>
      </c>
      <c r="L278" s="47" t="s">
        <v>423</v>
      </c>
      <c r="M278" s="47" t="s">
        <v>371</v>
      </c>
      <c r="N278" s="47" t="s">
        <v>997</v>
      </c>
      <c r="O278" s="47" t="s">
        <v>997</v>
      </c>
      <c r="P278" s="47" t="s">
        <v>372</v>
      </c>
      <c r="Q278" s="47" t="s">
        <v>668</v>
      </c>
      <c r="R278" s="47" t="s">
        <v>668</v>
      </c>
      <c r="S278" s="47" t="s">
        <v>668</v>
      </c>
      <c r="T278" s="47" t="s">
        <v>492</v>
      </c>
      <c r="U278" s="47" t="s">
        <v>1378</v>
      </c>
      <c r="V278" s="47" t="s">
        <v>365</v>
      </c>
      <c r="W278" s="47" t="s">
        <v>461</v>
      </c>
      <c r="X278" s="47" t="s">
        <v>365</v>
      </c>
      <c r="Y278" s="47" t="s">
        <v>427</v>
      </c>
      <c r="Z278" s="47" t="s">
        <v>400</v>
      </c>
      <c r="AA278" s="47" t="s">
        <v>365</v>
      </c>
      <c r="AB278" s="47" t="s">
        <v>365</v>
      </c>
      <c r="AC278" s="47" t="s">
        <v>365</v>
      </c>
      <c r="AD278" s="47" t="s">
        <v>365</v>
      </c>
      <c r="AE278" s="47" t="s">
        <v>427</v>
      </c>
      <c r="AF278" s="47" t="s">
        <v>427</v>
      </c>
      <c r="AG278" s="47" t="s">
        <v>376</v>
      </c>
      <c r="AH278" s="47" t="s">
        <v>1399</v>
      </c>
      <c r="AI278" s="47" t="s">
        <v>1399</v>
      </c>
      <c r="AJ278" s="47"/>
      <c r="AK278" s="47"/>
      <c r="AL278" s="47" t="s">
        <v>1792</v>
      </c>
      <c r="AM278" s="47" t="s">
        <v>528</v>
      </c>
      <c r="AN278" s="47" t="s">
        <v>387</v>
      </c>
      <c r="AO278" s="47" t="s">
        <v>1296</v>
      </c>
      <c r="AX278" s="47" t="s">
        <v>427</v>
      </c>
      <c r="AY278" s="47" t="s">
        <v>1081</v>
      </c>
      <c r="AZ278" s="47" t="s">
        <v>1351</v>
      </c>
      <c r="BA278" s="47" t="s">
        <v>1352</v>
      </c>
      <c r="BB278" s="416" t="s">
        <v>1799</v>
      </c>
      <c r="BC278" s="416" t="s">
        <v>1799</v>
      </c>
      <c r="BD278" s="47" t="s">
        <v>462</v>
      </c>
      <c r="BE278" s="47" t="s">
        <v>843</v>
      </c>
      <c r="BF278" s="47" t="s">
        <v>1405</v>
      </c>
      <c r="BG278" s="47" t="s">
        <v>633</v>
      </c>
      <c r="CU278" s="47" t="s">
        <v>422</v>
      </c>
      <c r="DA278" s="47" t="s">
        <v>400</v>
      </c>
      <c r="DB278" s="47" t="s">
        <v>365</v>
      </c>
      <c r="DG278" s="47" t="s">
        <v>401</v>
      </c>
      <c r="DH278" s="47" t="s">
        <v>1781</v>
      </c>
      <c r="DI278" s="47" t="s">
        <v>1354</v>
      </c>
      <c r="DJ278" s="47" t="s">
        <v>1300</v>
      </c>
      <c r="DL278" s="47" t="s">
        <v>1301</v>
      </c>
      <c r="DM278" s="47" t="s">
        <v>1783</v>
      </c>
    </row>
    <row r="279" spans="1:117">
      <c r="A279" s="416" t="s">
        <v>1807</v>
      </c>
      <c r="B279" s="47" t="s">
        <v>361</v>
      </c>
      <c r="C279" s="47" t="s">
        <v>1373</v>
      </c>
      <c r="D279" s="47" t="s">
        <v>1531</v>
      </c>
      <c r="E279" s="47" t="s">
        <v>723</v>
      </c>
      <c r="F279" s="47" t="s">
        <v>365</v>
      </c>
      <c r="G279" s="47" t="s">
        <v>1403</v>
      </c>
      <c r="H279" s="47" t="s">
        <v>1213</v>
      </c>
      <c r="I279" s="47" t="s">
        <v>400</v>
      </c>
      <c r="J279" s="47" t="s">
        <v>1376</v>
      </c>
      <c r="K279" s="47" t="s">
        <v>1293</v>
      </c>
      <c r="L279" s="47" t="s">
        <v>423</v>
      </c>
      <c r="M279" s="47" t="s">
        <v>371</v>
      </c>
      <c r="N279" s="47" t="s">
        <v>997</v>
      </c>
      <c r="O279" s="47" t="s">
        <v>997</v>
      </c>
      <c r="P279" s="47" t="s">
        <v>372</v>
      </c>
      <c r="Q279" s="47" t="s">
        <v>668</v>
      </c>
      <c r="R279" s="47" t="s">
        <v>668</v>
      </c>
      <c r="S279" s="47" t="s">
        <v>668</v>
      </c>
      <c r="T279" s="47" t="s">
        <v>492</v>
      </c>
      <c r="U279" s="47" t="s">
        <v>1378</v>
      </c>
      <c r="V279" s="47" t="s">
        <v>365</v>
      </c>
      <c r="W279" s="47" t="s">
        <v>461</v>
      </c>
      <c r="X279" s="47" t="s">
        <v>365</v>
      </c>
      <c r="Y279" s="47" t="s">
        <v>427</v>
      </c>
      <c r="Z279" s="47" t="s">
        <v>400</v>
      </c>
      <c r="AA279" s="47" t="s">
        <v>365</v>
      </c>
      <c r="AB279" s="47" t="s">
        <v>365</v>
      </c>
      <c r="AC279" s="47" t="s">
        <v>365</v>
      </c>
      <c r="AD279" s="47" t="s">
        <v>365</v>
      </c>
      <c r="AE279" s="47" t="s">
        <v>451</v>
      </c>
      <c r="AF279" s="47" t="s">
        <v>451</v>
      </c>
      <c r="AG279" s="47" t="s">
        <v>376</v>
      </c>
      <c r="AH279" s="47"/>
      <c r="AI279" s="47"/>
      <c r="AJ279" s="47" t="s">
        <v>576</v>
      </c>
      <c r="AK279" s="47" t="s">
        <v>576</v>
      </c>
      <c r="AL279" s="47" t="s">
        <v>1792</v>
      </c>
      <c r="AM279" s="47" t="s">
        <v>528</v>
      </c>
      <c r="AN279" s="47" t="s">
        <v>413</v>
      </c>
      <c r="AO279" s="47" t="s">
        <v>1296</v>
      </c>
      <c r="AX279" s="47" t="s">
        <v>427</v>
      </c>
      <c r="AY279" s="47" t="s">
        <v>1081</v>
      </c>
      <c r="AZ279" s="47" t="s">
        <v>1351</v>
      </c>
      <c r="BA279" s="47" t="s">
        <v>1352</v>
      </c>
      <c r="BB279" s="416" t="s">
        <v>1799</v>
      </c>
      <c r="BC279" s="416" t="s">
        <v>1799</v>
      </c>
      <c r="BD279" s="47" t="s">
        <v>462</v>
      </c>
      <c r="BE279" s="47" t="s">
        <v>843</v>
      </c>
      <c r="BF279" s="47" t="s">
        <v>1405</v>
      </c>
      <c r="BG279" s="47" t="s">
        <v>633</v>
      </c>
      <c r="CU279" s="47" t="s">
        <v>422</v>
      </c>
      <c r="DA279" s="47" t="s">
        <v>400</v>
      </c>
      <c r="DB279" s="47" t="s">
        <v>365</v>
      </c>
      <c r="DG279" s="47" t="s">
        <v>401</v>
      </c>
      <c r="DH279" s="47" t="s">
        <v>1781</v>
      </c>
      <c r="DI279" s="47" t="s">
        <v>1354</v>
      </c>
      <c r="DJ279" s="47" t="s">
        <v>1300</v>
      </c>
      <c r="DL279" s="47" t="s">
        <v>1307</v>
      </c>
      <c r="DM279" s="47" t="s">
        <v>1783</v>
      </c>
    </row>
    <row r="280" spans="1:117">
      <c r="A280" s="416" t="s">
        <v>1814</v>
      </c>
      <c r="B280" s="47" t="s">
        <v>361</v>
      </c>
      <c r="C280" s="47" t="s">
        <v>1373</v>
      </c>
      <c r="D280" s="47" t="s">
        <v>493</v>
      </c>
      <c r="E280" s="47" t="s">
        <v>680</v>
      </c>
      <c r="F280" s="47" t="s">
        <v>365</v>
      </c>
      <c r="G280" s="47" t="s">
        <v>1406</v>
      </c>
      <c r="H280" s="47" t="s">
        <v>1395</v>
      </c>
      <c r="I280" s="47" t="s">
        <v>1382</v>
      </c>
      <c r="J280" s="47" t="s">
        <v>1383</v>
      </c>
      <c r="K280" s="47" t="s">
        <v>1241</v>
      </c>
      <c r="L280" s="47" t="s">
        <v>370</v>
      </c>
      <c r="M280" s="47" t="s">
        <v>371</v>
      </c>
      <c r="N280" s="47" t="s">
        <v>997</v>
      </c>
      <c r="O280" s="47" t="s">
        <v>997</v>
      </c>
      <c r="P280" s="47" t="s">
        <v>372</v>
      </c>
      <c r="Q280" s="47" t="s">
        <v>668</v>
      </c>
      <c r="R280" s="47" t="s">
        <v>668</v>
      </c>
      <c r="S280" s="47" t="s">
        <v>668</v>
      </c>
      <c r="T280" s="47" t="s">
        <v>528</v>
      </c>
      <c r="U280" s="47" t="s">
        <v>1378</v>
      </c>
      <c r="V280" s="47" t="s">
        <v>365</v>
      </c>
      <c r="W280" s="47" t="s">
        <v>461</v>
      </c>
      <c r="X280" s="47" t="s">
        <v>365</v>
      </c>
      <c r="Y280" s="47" t="s">
        <v>532</v>
      </c>
      <c r="Z280" s="47" t="s">
        <v>580</v>
      </c>
      <c r="AA280" s="47" t="s">
        <v>365</v>
      </c>
      <c r="AB280" s="47" t="s">
        <v>365</v>
      </c>
      <c r="AC280" s="47" t="s">
        <v>365</v>
      </c>
      <c r="AD280" s="47" t="s">
        <v>365</v>
      </c>
      <c r="AE280" s="47" t="s">
        <v>1384</v>
      </c>
      <c r="AF280" s="47" t="s">
        <v>1384</v>
      </c>
      <c r="AG280" s="47" t="s">
        <v>1385</v>
      </c>
      <c r="AH280" s="47" t="s">
        <v>612</v>
      </c>
      <c r="AI280" s="47" t="s">
        <v>612</v>
      </c>
      <c r="AJ280" s="47"/>
      <c r="AK280" s="47"/>
      <c r="AL280" s="47" t="s">
        <v>703</v>
      </c>
      <c r="AM280" s="47" t="s">
        <v>528</v>
      </c>
      <c r="AN280" s="47" t="s">
        <v>387</v>
      </c>
      <c r="AO280" s="47" t="s">
        <v>1313</v>
      </c>
      <c r="AX280" s="47" t="s">
        <v>532</v>
      </c>
      <c r="AY280" s="47" t="s">
        <v>1325</v>
      </c>
      <c r="AZ280" s="47" t="s">
        <v>1360</v>
      </c>
      <c r="BA280" s="47" t="s">
        <v>1361</v>
      </c>
      <c r="BB280" s="416" t="s">
        <v>1797</v>
      </c>
      <c r="BC280" s="416" t="s">
        <v>1797</v>
      </c>
      <c r="BD280" s="47" t="s">
        <v>657</v>
      </c>
      <c r="BE280" s="47" t="s">
        <v>623</v>
      </c>
      <c r="BF280" s="47" t="s">
        <v>1405</v>
      </c>
      <c r="BG280" s="47" t="s">
        <v>578</v>
      </c>
      <c r="CU280" s="47" t="s">
        <v>615</v>
      </c>
      <c r="DA280" s="47" t="s">
        <v>451</v>
      </c>
      <c r="DB280" s="47" t="s">
        <v>1317</v>
      </c>
      <c r="DG280" s="47" t="s">
        <v>401</v>
      </c>
      <c r="DH280" s="47" t="s">
        <v>1781</v>
      </c>
      <c r="DI280" s="47" t="s">
        <v>1362</v>
      </c>
      <c r="DJ280" s="47" t="s">
        <v>1319</v>
      </c>
      <c r="DL280" s="47" t="s">
        <v>1320</v>
      </c>
      <c r="DM280" s="47" t="s">
        <v>1776</v>
      </c>
    </row>
    <row r="281" spans="1:117">
      <c r="A281" s="416" t="s">
        <v>1808</v>
      </c>
      <c r="B281" s="47" t="s">
        <v>361</v>
      </c>
      <c r="C281" s="47" t="s">
        <v>1373</v>
      </c>
      <c r="D281" s="47" t="s">
        <v>1777</v>
      </c>
      <c r="E281" s="47" t="s">
        <v>680</v>
      </c>
      <c r="F281" s="47" t="s">
        <v>365</v>
      </c>
      <c r="G281" s="47" t="s">
        <v>1406</v>
      </c>
      <c r="H281" s="47" t="s">
        <v>1395</v>
      </c>
      <c r="I281" s="47" t="s">
        <v>390</v>
      </c>
      <c r="J281" s="47" t="s">
        <v>1383</v>
      </c>
      <c r="K281" s="47" t="s">
        <v>1241</v>
      </c>
      <c r="L281" s="47" t="s">
        <v>370</v>
      </c>
      <c r="M281" s="47" t="s">
        <v>371</v>
      </c>
      <c r="N281" s="47" t="s">
        <v>997</v>
      </c>
      <c r="O281" s="47" t="s">
        <v>997</v>
      </c>
      <c r="P281" s="47" t="s">
        <v>372</v>
      </c>
      <c r="Q281" s="47" t="s">
        <v>668</v>
      </c>
      <c r="R281" s="47" t="s">
        <v>668</v>
      </c>
      <c r="S281" s="47" t="s">
        <v>668</v>
      </c>
      <c r="T281" s="47" t="s">
        <v>528</v>
      </c>
      <c r="U281" s="47" t="s">
        <v>1378</v>
      </c>
      <c r="V281" s="47" t="s">
        <v>365</v>
      </c>
      <c r="W281" s="47" t="s">
        <v>461</v>
      </c>
      <c r="X281" s="47" t="s">
        <v>365</v>
      </c>
      <c r="Y281" s="47" t="s">
        <v>532</v>
      </c>
      <c r="Z281" s="47" t="s">
        <v>580</v>
      </c>
      <c r="AA281" s="47" t="s">
        <v>365</v>
      </c>
      <c r="AB281" s="47" t="s">
        <v>365</v>
      </c>
      <c r="AC281" s="47" t="s">
        <v>365</v>
      </c>
      <c r="AD281" s="47" t="s">
        <v>365</v>
      </c>
      <c r="AE281" s="47" t="s">
        <v>1389</v>
      </c>
      <c r="AF281" s="47" t="s">
        <v>1389</v>
      </c>
      <c r="AG281" s="47" t="s">
        <v>1385</v>
      </c>
      <c r="AH281" s="47"/>
      <c r="AI281" s="47"/>
      <c r="AJ281" s="47" t="s">
        <v>1390</v>
      </c>
      <c r="AK281" s="47" t="s">
        <v>1390</v>
      </c>
      <c r="AL281" s="47" t="s">
        <v>703</v>
      </c>
      <c r="AM281" s="47" t="s">
        <v>528</v>
      </c>
      <c r="AN281" s="47" t="s">
        <v>413</v>
      </c>
      <c r="AO281" s="47" t="s">
        <v>1313</v>
      </c>
      <c r="AX281" s="47" t="s">
        <v>532</v>
      </c>
      <c r="AY281" s="47" t="s">
        <v>1325</v>
      </c>
      <c r="AZ281" s="47" t="s">
        <v>1360</v>
      </c>
      <c r="BA281" s="47" t="s">
        <v>1361</v>
      </c>
      <c r="BB281" s="416" t="s">
        <v>1797</v>
      </c>
      <c r="BC281" s="416" t="s">
        <v>1797</v>
      </c>
      <c r="BD281" s="47" t="s">
        <v>657</v>
      </c>
      <c r="BE281" s="47" t="s">
        <v>623</v>
      </c>
      <c r="BF281" s="47" t="s">
        <v>1405</v>
      </c>
      <c r="BG281" s="47" t="s">
        <v>578</v>
      </c>
      <c r="CU281" s="47" t="s">
        <v>615</v>
      </c>
      <c r="DA281" s="47" t="s">
        <v>451</v>
      </c>
      <c r="DB281" s="47" t="s">
        <v>1317</v>
      </c>
      <c r="DG281" s="47" t="s">
        <v>401</v>
      </c>
      <c r="DH281" s="47" t="s">
        <v>1781</v>
      </c>
      <c r="DI281" s="47" t="s">
        <v>1362</v>
      </c>
      <c r="DJ281" s="47" t="s">
        <v>1319</v>
      </c>
      <c r="DL281" s="47" t="s">
        <v>1326</v>
      </c>
      <c r="DM281" s="47" t="s">
        <v>1776</v>
      </c>
    </row>
    <row r="282" spans="1:117">
      <c r="A282" s="416" t="s">
        <v>1815</v>
      </c>
      <c r="B282" s="47" t="s">
        <v>361</v>
      </c>
      <c r="C282" s="47" t="s">
        <v>1373</v>
      </c>
      <c r="D282" s="416">
        <v>11900</v>
      </c>
      <c r="E282" s="47" t="s">
        <v>607</v>
      </c>
      <c r="F282" s="47" t="s">
        <v>365</v>
      </c>
      <c r="G282" s="47" t="s">
        <v>1407</v>
      </c>
      <c r="H282" s="47" t="s">
        <v>1408</v>
      </c>
      <c r="I282" s="47" t="s">
        <v>929</v>
      </c>
      <c r="J282" s="47" t="s">
        <v>1315</v>
      </c>
      <c r="K282" s="47" t="s">
        <v>1330</v>
      </c>
      <c r="L282" s="47" t="s">
        <v>370</v>
      </c>
      <c r="M282" s="47" t="s">
        <v>371</v>
      </c>
      <c r="N282" s="47" t="s">
        <v>997</v>
      </c>
      <c r="O282" s="47" t="s">
        <v>997</v>
      </c>
      <c r="P282" s="47" t="s">
        <v>372</v>
      </c>
      <c r="Q282" s="47" t="s">
        <v>608</v>
      </c>
      <c r="R282" s="47" t="s">
        <v>608</v>
      </c>
      <c r="S282" s="47" t="s">
        <v>608</v>
      </c>
      <c r="T282" s="47" t="s">
        <v>623</v>
      </c>
      <c r="U282" s="47" t="s">
        <v>1378</v>
      </c>
      <c r="V282" s="47" t="s">
        <v>365</v>
      </c>
      <c r="W282" s="47" t="s">
        <v>461</v>
      </c>
      <c r="X282" s="47" t="s">
        <v>365</v>
      </c>
      <c r="Y282" s="47" t="s">
        <v>1236</v>
      </c>
      <c r="Z282" s="47" t="s">
        <v>434</v>
      </c>
      <c r="AA282" s="47" t="s">
        <v>365</v>
      </c>
      <c r="AB282" s="47" t="s">
        <v>365</v>
      </c>
      <c r="AC282" s="47" t="s">
        <v>365</v>
      </c>
      <c r="AD282" s="47" t="s">
        <v>365</v>
      </c>
      <c r="AE282" s="47" t="s">
        <v>1392</v>
      </c>
      <c r="AF282" s="47" t="s">
        <v>1392</v>
      </c>
      <c r="AG282" s="47" t="s">
        <v>1393</v>
      </c>
      <c r="AH282" s="47" t="s">
        <v>1000</v>
      </c>
      <c r="AI282" s="47" t="s">
        <v>1000</v>
      </c>
      <c r="AJ282" s="47"/>
      <c r="AK282" s="47"/>
      <c r="AL282" s="47" t="s">
        <v>1792</v>
      </c>
      <c r="AM282" s="47" t="s">
        <v>528</v>
      </c>
      <c r="AN282" s="47" t="s">
        <v>387</v>
      </c>
      <c r="AO282" s="47" t="s">
        <v>1331</v>
      </c>
      <c r="AX282" s="47" t="s">
        <v>1236</v>
      </c>
      <c r="AY282" s="47" t="s">
        <v>1210</v>
      </c>
      <c r="AZ282" s="47" t="s">
        <v>1369</v>
      </c>
      <c r="BA282" s="47" t="s">
        <v>1360</v>
      </c>
      <c r="BB282" s="416" t="s">
        <v>1798</v>
      </c>
      <c r="BC282" s="416" t="s">
        <v>1798</v>
      </c>
      <c r="BD282" s="47" t="s">
        <v>648</v>
      </c>
      <c r="BE282" s="47" t="s">
        <v>1241</v>
      </c>
      <c r="BF282" s="47" t="s">
        <v>695</v>
      </c>
      <c r="BG282" s="47" t="s">
        <v>1409</v>
      </c>
      <c r="CU282" s="47" t="s">
        <v>1371</v>
      </c>
      <c r="DA282" s="47" t="s">
        <v>430</v>
      </c>
      <c r="DB282" s="47" t="s">
        <v>1336</v>
      </c>
      <c r="DG282" s="47" t="s">
        <v>401</v>
      </c>
      <c r="DH282" s="47" t="s">
        <v>1781</v>
      </c>
      <c r="DI282" s="47" t="s">
        <v>1372</v>
      </c>
      <c r="DJ282" s="47" t="s">
        <v>1338</v>
      </c>
      <c r="DL282" s="47" t="s">
        <v>1339</v>
      </c>
      <c r="DM282" s="47" t="s">
        <v>1784</v>
      </c>
    </row>
    <row r="283" spans="1:117">
      <c r="A283" s="416" t="s">
        <v>1809</v>
      </c>
      <c r="B283" s="47" t="s">
        <v>361</v>
      </c>
      <c r="C283" s="47" t="s">
        <v>1373</v>
      </c>
      <c r="D283" s="416">
        <v>11550</v>
      </c>
      <c r="E283" s="47" t="s">
        <v>607</v>
      </c>
      <c r="F283" s="47" t="s">
        <v>365</v>
      </c>
      <c r="G283" s="47" t="s">
        <v>1407</v>
      </c>
      <c r="H283" s="47" t="s">
        <v>1408</v>
      </c>
      <c r="I283" s="47" t="s">
        <v>449</v>
      </c>
      <c r="J283" s="47" t="s">
        <v>1315</v>
      </c>
      <c r="K283" s="47" t="s">
        <v>1330</v>
      </c>
      <c r="L283" s="47" t="s">
        <v>370</v>
      </c>
      <c r="M283" s="47" t="s">
        <v>371</v>
      </c>
      <c r="N283" s="47" t="s">
        <v>997</v>
      </c>
      <c r="O283" s="47" t="s">
        <v>997</v>
      </c>
      <c r="P283" s="47" t="s">
        <v>372</v>
      </c>
      <c r="Q283" s="47" t="s">
        <v>608</v>
      </c>
      <c r="R283" s="47" t="s">
        <v>608</v>
      </c>
      <c r="S283" s="47" t="s">
        <v>608</v>
      </c>
      <c r="T283" s="47" t="s">
        <v>623</v>
      </c>
      <c r="U283" s="47" t="s">
        <v>1378</v>
      </c>
      <c r="V283" s="47" t="s">
        <v>365</v>
      </c>
      <c r="W283" s="47" t="s">
        <v>461</v>
      </c>
      <c r="X283" s="47" t="s">
        <v>365</v>
      </c>
      <c r="Y283" s="47" t="s">
        <v>1236</v>
      </c>
      <c r="Z283" s="47" t="s">
        <v>434</v>
      </c>
      <c r="AA283" s="47" t="s">
        <v>365</v>
      </c>
      <c r="AB283" s="47" t="s">
        <v>365</v>
      </c>
      <c r="AC283" s="47" t="s">
        <v>365</v>
      </c>
      <c r="AD283" s="47" t="s">
        <v>365</v>
      </c>
      <c r="AE283" s="47" t="s">
        <v>1396</v>
      </c>
      <c r="AF283" s="47" t="s">
        <v>1396</v>
      </c>
      <c r="AG283" s="47" t="s">
        <v>1393</v>
      </c>
      <c r="AH283" s="47"/>
      <c r="AI283" s="47"/>
      <c r="AJ283" s="47" t="s">
        <v>1397</v>
      </c>
      <c r="AK283" s="47" t="s">
        <v>1397</v>
      </c>
      <c r="AL283" s="47" t="s">
        <v>1792</v>
      </c>
      <c r="AM283" s="47" t="s">
        <v>528</v>
      </c>
      <c r="AN283" s="47" t="s">
        <v>413</v>
      </c>
      <c r="AO283" s="47" t="s">
        <v>1331</v>
      </c>
      <c r="AX283" s="47" t="s">
        <v>1236</v>
      </c>
      <c r="AY283" s="47" t="s">
        <v>1210</v>
      </c>
      <c r="AZ283" s="47" t="s">
        <v>1369</v>
      </c>
      <c r="BA283" s="47" t="s">
        <v>1360</v>
      </c>
      <c r="BB283" s="416" t="s">
        <v>1798</v>
      </c>
      <c r="BC283" s="416" t="s">
        <v>1798</v>
      </c>
      <c r="BD283" s="47" t="s">
        <v>648</v>
      </c>
      <c r="BE283" s="47" t="s">
        <v>1241</v>
      </c>
      <c r="BF283" s="47" t="s">
        <v>695</v>
      </c>
      <c r="BG283" s="47" t="s">
        <v>1409</v>
      </c>
      <c r="CU283" s="47" t="s">
        <v>1371</v>
      </c>
      <c r="DA283" s="47" t="s">
        <v>430</v>
      </c>
      <c r="DB283" s="47" t="s">
        <v>1336</v>
      </c>
      <c r="DG283" s="47" t="s">
        <v>401</v>
      </c>
      <c r="DH283" s="47" t="s">
        <v>1781</v>
      </c>
      <c r="DI283" s="47" t="s">
        <v>1372</v>
      </c>
      <c r="DJ283" s="47" t="s">
        <v>1338</v>
      </c>
      <c r="DL283" s="47" t="s">
        <v>1348</v>
      </c>
      <c r="DM283" s="47" t="s">
        <v>1784</v>
      </c>
    </row>
  </sheetData>
  <sheetProtection password="CC6C" sheet="1" objects="1" scenarios="1"/>
  <autoFilter ref="A1:DS283"/>
  <pageMargins left="0.7" right="0.7" top="0.75" bottom="0.75" header="0.3" footer="0.3"/>
  <pageSetup orientation="portrait" r:id="rId1"/>
  <customProperties>
    <customPr name="workbookAdvencedSettings" r:id="rId2"/>
    <customPr name="workbookExecutionSettings" r:id="rId3"/>
    <customPr name="workbookGatewaySettings"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6"/>
  <sheetViews>
    <sheetView workbookViewId="0">
      <selection activeCell="B17" sqref="B17"/>
    </sheetView>
  </sheetViews>
  <sheetFormatPr defaultRowHeight="15"/>
  <cols>
    <col min="1" max="1" width="10.7109375" bestFit="1" customWidth="1"/>
  </cols>
  <sheetData>
    <row r="1" spans="1:2">
      <c r="A1" t="s">
        <v>156</v>
      </c>
    </row>
    <row r="2" spans="1:2">
      <c r="A2" s="63">
        <v>42666</v>
      </c>
      <c r="B2" t="s">
        <v>1714</v>
      </c>
    </row>
    <row r="3" spans="1:2">
      <c r="A3" s="63">
        <v>42666</v>
      </c>
      <c r="B3" t="s">
        <v>1715</v>
      </c>
    </row>
    <row r="4" spans="1:2">
      <c r="A4" s="63">
        <v>42860</v>
      </c>
      <c r="B4" t="s">
        <v>1716</v>
      </c>
    </row>
    <row r="5" spans="1:2">
      <c r="A5" s="63">
        <v>42948</v>
      </c>
      <c r="B5" t="s">
        <v>1717</v>
      </c>
    </row>
    <row r="6" spans="1:2">
      <c r="A6" s="63">
        <v>42968</v>
      </c>
      <c r="B6" t="s">
        <v>1787</v>
      </c>
    </row>
    <row r="7" spans="1:2">
      <c r="A7" s="63">
        <v>42972</v>
      </c>
      <c r="B7" t="s">
        <v>1786</v>
      </c>
    </row>
    <row r="8" spans="1:2">
      <c r="A8" s="63">
        <v>43102</v>
      </c>
      <c r="B8" t="s">
        <v>1785</v>
      </c>
    </row>
    <row r="9" spans="1:2">
      <c r="A9" s="63">
        <v>43116</v>
      </c>
      <c r="B9" t="s">
        <v>1795</v>
      </c>
    </row>
    <row r="10" spans="1:2">
      <c r="A10" s="63">
        <v>43245</v>
      </c>
      <c r="B10" t="s">
        <v>2054</v>
      </c>
    </row>
    <row r="11" spans="1:2">
      <c r="A11" s="63">
        <v>43245</v>
      </c>
      <c r="B11" t="s">
        <v>2055</v>
      </c>
    </row>
    <row r="12" spans="1:2">
      <c r="A12" s="63">
        <v>43245</v>
      </c>
      <c r="B12" t="s">
        <v>2056</v>
      </c>
    </row>
    <row r="13" spans="1:2">
      <c r="A13" s="63">
        <v>43248</v>
      </c>
      <c r="B13" t="s">
        <v>2057</v>
      </c>
    </row>
    <row r="14" spans="1:2">
      <c r="A14" s="63">
        <v>43250</v>
      </c>
      <c r="B14" t="s">
        <v>2058</v>
      </c>
    </row>
    <row r="15" spans="1:2">
      <c r="A15" s="63">
        <v>43255</v>
      </c>
      <c r="B15" t="s">
        <v>2059</v>
      </c>
    </row>
    <row r="16" spans="1:2">
      <c r="A16" s="63">
        <v>43263</v>
      </c>
      <c r="B16" t="s">
        <v>2117</v>
      </c>
    </row>
  </sheetData>
  <sheetProtection password="CC6C" sheet="1" objects="1" scenarios="1"/>
  <pageMargins left="0.7" right="0.7" top="0.75" bottom="0.75" header="0.3" footer="0.3"/>
  <customProperties>
    <customPr name="workbookAdvencedSettings" r:id="rId1"/>
    <customPr name="workbookExecutionSettings" r:id="rId2"/>
    <customPr name="workbookGatewaySettings"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222</vt:i4>
      </vt:variant>
    </vt:vector>
  </HeadingPairs>
  <TitlesOfParts>
    <vt:vector size="228" baseType="lpstr">
      <vt:lpstr>Inputs</vt:lpstr>
      <vt:lpstr>Information</vt:lpstr>
      <vt:lpstr>MasterData</vt:lpstr>
      <vt:lpstr>Glossary</vt:lpstr>
      <vt:lpstr>PIMExport</vt:lpstr>
      <vt:lpstr>Notes</vt:lpstr>
      <vt:lpstr>Accel</vt:lpstr>
      <vt:lpstr>Accel_max</vt:lpstr>
      <vt:lpstr>Actuation</vt:lpstr>
      <vt:lpstr>Applied_x</vt:lpstr>
      <vt:lpstr>Applied_y</vt:lpstr>
      <vt:lpstr>Applied_z</vt:lpstr>
      <vt:lpstr>Axial_F_Fy</vt:lpstr>
      <vt:lpstr>Axial_F_Mz</vt:lpstr>
      <vt:lpstr>Axial_F_temp</vt:lpstr>
      <vt:lpstr>Axial_F_tot</vt:lpstr>
      <vt:lpstr>BallScrewRootDiameter</vt:lpstr>
      <vt:lpstr>Belt_mass</vt:lpstr>
      <vt:lpstr>Belt_mass_tot</vt:lpstr>
      <vt:lpstr>Belt_pretension</vt:lpstr>
      <vt:lpstr>Carr_dyn_C_each</vt:lpstr>
      <vt:lpstr>Carr_mass_individual</vt:lpstr>
      <vt:lpstr>Carr_mass_tot</vt:lpstr>
      <vt:lpstr>Carr_Qty</vt:lpstr>
      <vt:lpstr>Carry_weight_Yes</vt:lpstr>
      <vt:lpstr>CyclesPerTime</vt:lpstr>
      <vt:lpstr>Days_Per_Year</vt:lpstr>
      <vt:lpstr>dist_accel</vt:lpstr>
      <vt:lpstr>dist_bet_Carr</vt:lpstr>
      <vt:lpstr>dist_const_Spd</vt:lpstr>
      <vt:lpstr>DS_dia</vt:lpstr>
      <vt:lpstr>DS_dyn_C</vt:lpstr>
      <vt:lpstr>DS_width</vt:lpstr>
      <vt:lpstr>EQ_load</vt:lpstr>
      <vt:lpstr>fm_factor</vt:lpstr>
      <vt:lpstr>Friction_Carr</vt:lpstr>
      <vt:lpstr>Friction_factor</vt:lpstr>
      <vt:lpstr>friction_Total</vt:lpstr>
      <vt:lpstr>Friction_TQ_no_load</vt:lpstr>
      <vt:lpstr>friction2_total</vt:lpstr>
      <vt:lpstr>Fx_Dyn</vt:lpstr>
      <vt:lpstr>Fx_in</vt:lpstr>
      <vt:lpstr>Fx_max</vt:lpstr>
      <vt:lpstr>Fx_max_B_0</vt:lpstr>
      <vt:lpstr>Fx_max_B_1</vt:lpstr>
      <vt:lpstr>Fx_max_B_2</vt:lpstr>
      <vt:lpstr>Fx_max_M_0</vt:lpstr>
      <vt:lpstr>Fx_max_M_1</vt:lpstr>
      <vt:lpstr>Fx_max_M_2</vt:lpstr>
      <vt:lpstr>Fx_max_speed_0</vt:lpstr>
      <vt:lpstr>Fx_max_speed_1</vt:lpstr>
      <vt:lpstr>Fx_max_speed_2</vt:lpstr>
      <vt:lpstr>Fx_Static</vt:lpstr>
      <vt:lpstr>Fx_tot</vt:lpstr>
      <vt:lpstr>Fy_Direction</vt:lpstr>
      <vt:lpstr>Fy_Dyn</vt:lpstr>
      <vt:lpstr>Fy_in</vt:lpstr>
      <vt:lpstr>Fy_max</vt:lpstr>
      <vt:lpstr>Fy_max_individual</vt:lpstr>
      <vt:lpstr>Fy_tot</vt:lpstr>
      <vt:lpstr>Fz_direction</vt:lpstr>
      <vt:lpstr>Fz_Dyn</vt:lpstr>
      <vt:lpstr>Fz_in</vt:lpstr>
      <vt:lpstr>Fz_max</vt:lpstr>
      <vt:lpstr>Fz_max_individual</vt:lpstr>
      <vt:lpstr>Fz_tot</vt:lpstr>
      <vt:lpstr>Gear_Direct</vt:lpstr>
      <vt:lpstr>Gear_idle_torque</vt:lpstr>
      <vt:lpstr>Gear_inertia</vt:lpstr>
      <vt:lpstr>Gearbox_Effiency</vt:lpstr>
      <vt:lpstr>Gr_Accel</vt:lpstr>
      <vt:lpstr>Gravity_x</vt:lpstr>
      <vt:lpstr>Gravity_y</vt:lpstr>
      <vt:lpstr>Gravity_z</vt:lpstr>
      <vt:lpstr>Guide_Type</vt:lpstr>
      <vt:lpstr>Hours_Per_Day</vt:lpstr>
      <vt:lpstr>Idle_SP_1</vt:lpstr>
      <vt:lpstr>Idle_SP_2</vt:lpstr>
      <vt:lpstr>Idle_SP_3</vt:lpstr>
      <vt:lpstr>idle_T1</vt:lpstr>
      <vt:lpstr>idle_T2</vt:lpstr>
      <vt:lpstr>idle_T3</vt:lpstr>
      <vt:lpstr>Idle_TQ_dual</vt:lpstr>
      <vt:lpstr>Idle_TQ_single</vt:lpstr>
      <vt:lpstr>Idle_TQ_tot</vt:lpstr>
      <vt:lpstr>Inertia_balance</vt:lpstr>
      <vt:lpstr>Inertia_Belt</vt:lpstr>
      <vt:lpstr>Inertia_coupling</vt:lpstr>
      <vt:lpstr>Inertia_DS</vt:lpstr>
      <vt:lpstr>Inertia_load</vt:lpstr>
      <vt:lpstr>Inertia_motor</vt:lpstr>
      <vt:lpstr>Inertia_motor_shaft</vt:lpstr>
      <vt:lpstr>Inertia_Screw</vt:lpstr>
      <vt:lpstr>Inertia_Screw_total</vt:lpstr>
      <vt:lpstr>Inertia_system</vt:lpstr>
      <vt:lpstr>Inertia_TS</vt:lpstr>
      <vt:lpstr>Inertial_Motor_tot</vt:lpstr>
      <vt:lpstr>Intermediate_Screw_Supports</vt:lpstr>
      <vt:lpstr>K_factor</vt:lpstr>
      <vt:lpstr>L_Free</vt:lpstr>
      <vt:lpstr>Lead</vt:lpstr>
      <vt:lpstr>Lx_carr</vt:lpstr>
      <vt:lpstr>Ly_carr</vt:lpstr>
      <vt:lpstr>Lz_carr</vt:lpstr>
      <vt:lpstr>Mass</vt:lpstr>
      <vt:lpstr>Mass_per_100mm</vt:lpstr>
      <vt:lpstr>Mass_Screw_Support</vt:lpstr>
      <vt:lpstr>Max_Fr_driveshaft</vt:lpstr>
      <vt:lpstr>Motor_shaft_acceleration_time</vt:lpstr>
      <vt:lpstr>Motor_shaft_top_speed</vt:lpstr>
      <vt:lpstr>Move_Distance</vt:lpstr>
      <vt:lpstr>MoveDistance_mm</vt:lpstr>
      <vt:lpstr>Mx_Applied</vt:lpstr>
      <vt:lpstr>Mx_direction</vt:lpstr>
      <vt:lpstr>Mx_Dyn</vt:lpstr>
      <vt:lpstr>Mx_in</vt:lpstr>
      <vt:lpstr>Mx_max</vt:lpstr>
      <vt:lpstr>Mx_max_individual</vt:lpstr>
      <vt:lpstr>Mx_Static</vt:lpstr>
      <vt:lpstr>Mx_Static_g</vt:lpstr>
      <vt:lpstr>Mx_tot</vt:lpstr>
      <vt:lpstr>My_Applied</vt:lpstr>
      <vt:lpstr>My_Dyn</vt:lpstr>
      <vt:lpstr>My_in</vt:lpstr>
      <vt:lpstr>My_max</vt:lpstr>
      <vt:lpstr>My_max_individual</vt:lpstr>
      <vt:lpstr>My_max_z_fact</vt:lpstr>
      <vt:lpstr>My_Static</vt:lpstr>
      <vt:lpstr>My_Static_g</vt:lpstr>
      <vt:lpstr>My_tot</vt:lpstr>
      <vt:lpstr>Mz_Applied</vt:lpstr>
      <vt:lpstr>Mz_Dyn</vt:lpstr>
      <vt:lpstr>Mz_in</vt:lpstr>
      <vt:lpstr>Mz_max</vt:lpstr>
      <vt:lpstr>Mz_max_individual</vt:lpstr>
      <vt:lpstr>Mz_max_z_fact</vt:lpstr>
      <vt:lpstr>Mz_Static</vt:lpstr>
      <vt:lpstr>Mz_Static_g</vt:lpstr>
      <vt:lpstr>Mz_tot</vt:lpstr>
      <vt:lpstr>Nom_TQ_Mx</vt:lpstr>
      <vt:lpstr>Offset_Endcaps</vt:lpstr>
      <vt:lpstr>P_factor</vt:lpstr>
      <vt:lpstr>Percent_of_max</vt:lpstr>
      <vt:lpstr>PL_Carr</vt:lpstr>
      <vt:lpstr>Pl_Wheel</vt:lpstr>
      <vt:lpstr>Radial_F_Fz</vt:lpstr>
      <vt:lpstr>Radial_F_Mx</vt:lpstr>
      <vt:lpstr>Radial_F_My</vt:lpstr>
      <vt:lpstr>Radial_F_temp</vt:lpstr>
      <vt:lpstr>Radial_F_tot</vt:lpstr>
      <vt:lpstr>Ratio</vt:lpstr>
      <vt:lpstr>Root_Diameter</vt:lpstr>
      <vt:lpstr>RPM_DS</vt:lpstr>
      <vt:lpstr>RPM_TR</vt:lpstr>
      <vt:lpstr>Screw_Belt_Efficency</vt:lpstr>
      <vt:lpstr>Screw_Critical_Speed</vt:lpstr>
      <vt:lpstr>Screw_Dyn_C</vt:lpstr>
      <vt:lpstr>Screw_PL</vt:lpstr>
      <vt:lpstr>Screw_Support_Dyn_C</vt:lpstr>
      <vt:lpstr>Screw_Support_PL</vt:lpstr>
      <vt:lpstr>Screw_Support_QTY</vt:lpstr>
      <vt:lpstr>Speed</vt:lpstr>
      <vt:lpstr>Speed_max</vt:lpstr>
      <vt:lpstr>Stroke</vt:lpstr>
      <vt:lpstr>Stroke_Max_mm</vt:lpstr>
      <vt:lpstr>Stroke_Offset</vt:lpstr>
      <vt:lpstr>Stroke_Offset_0</vt:lpstr>
      <vt:lpstr>Stroke_Offset_1</vt:lpstr>
      <vt:lpstr>Stroke_Offset_10</vt:lpstr>
      <vt:lpstr>Stroke_Offset_11</vt:lpstr>
      <vt:lpstr>Stroke_Offset_12</vt:lpstr>
      <vt:lpstr>Stroke_Offset_13</vt:lpstr>
      <vt:lpstr>Stroke_Offset_14</vt:lpstr>
      <vt:lpstr>Stroke_Offset_15</vt:lpstr>
      <vt:lpstr>Stroke_Offset_16</vt:lpstr>
      <vt:lpstr>Stroke_Offset_17</vt:lpstr>
      <vt:lpstr>Stroke_Offset_18</vt:lpstr>
      <vt:lpstr>Stroke_Offset_19</vt:lpstr>
      <vt:lpstr>Stroke_Offset_2</vt:lpstr>
      <vt:lpstr>Stroke_Offset_3</vt:lpstr>
      <vt:lpstr>Stroke_Offset_4</vt:lpstr>
      <vt:lpstr>Stroke_Offset_5</vt:lpstr>
      <vt:lpstr>Stroke_Offset_6</vt:lpstr>
      <vt:lpstr>Stroke_Offset_7</vt:lpstr>
      <vt:lpstr>Stroke_Offset_8</vt:lpstr>
      <vt:lpstr>Stroke_Offset_9</vt:lpstr>
      <vt:lpstr>Stroke_Offset_at_Stroke_0</vt:lpstr>
      <vt:lpstr>Stroke_Offset_at_Stroke_1</vt:lpstr>
      <vt:lpstr>Stroke_Offset_at_Stroke_10</vt:lpstr>
      <vt:lpstr>Stroke_Offset_at_Stroke_11</vt:lpstr>
      <vt:lpstr>Stroke_Offset_at_Stroke_12</vt:lpstr>
      <vt:lpstr>Stroke_Offset_at_Stroke_13</vt:lpstr>
      <vt:lpstr>Stroke_Offset_at_Stroke_14</vt:lpstr>
      <vt:lpstr>Stroke_Offset_at_Stroke_15</vt:lpstr>
      <vt:lpstr>Stroke_Offset_at_Stroke_16</vt:lpstr>
      <vt:lpstr>Stroke_Offset_at_Stroke_17</vt:lpstr>
      <vt:lpstr>Stroke_Offset_at_Stroke_18</vt:lpstr>
      <vt:lpstr>Stroke_Offset_at_Stroke_19</vt:lpstr>
      <vt:lpstr>Stroke_Offset_at_Stroke_2</vt:lpstr>
      <vt:lpstr>Stroke_Offset_at_Stroke_3</vt:lpstr>
      <vt:lpstr>Stroke_Offset_at_Stroke_4</vt:lpstr>
      <vt:lpstr>Stroke_Offset_at_Stroke_5</vt:lpstr>
      <vt:lpstr>Stroke_Offset_at_Stroke_6</vt:lpstr>
      <vt:lpstr>Stroke_Offset_at_Stroke_7</vt:lpstr>
      <vt:lpstr>Stroke_Offset_at_Stroke_8</vt:lpstr>
      <vt:lpstr>Stroke_Offset_at_Stroke_9</vt:lpstr>
      <vt:lpstr>SystemLength_mm</vt:lpstr>
      <vt:lpstr>TQ_DR_Accel</vt:lpstr>
      <vt:lpstr>TQ_DR_CS</vt:lpstr>
      <vt:lpstr>TQ_MT_Accel</vt:lpstr>
      <vt:lpstr>TQ_MT_CS</vt:lpstr>
      <vt:lpstr>TR_dia</vt:lpstr>
      <vt:lpstr>TR_dyn_C</vt:lpstr>
      <vt:lpstr>TS_dia</vt:lpstr>
      <vt:lpstr>TS_dyn_C</vt:lpstr>
      <vt:lpstr>TS_width</vt:lpstr>
      <vt:lpstr>Unit_Dist</vt:lpstr>
      <vt:lpstr>Unit_Qty</vt:lpstr>
      <vt:lpstr>Inputs!Utskriftsområde</vt:lpstr>
      <vt:lpstr>Weak_side_faces</vt:lpstr>
      <vt:lpstr>x_distance</vt:lpstr>
      <vt:lpstr>x_R_great_A</vt:lpstr>
      <vt:lpstr>x_R_less_A</vt:lpstr>
      <vt:lpstr>y_distance</vt:lpstr>
      <vt:lpstr>y_R_great_A</vt:lpstr>
      <vt:lpstr>y_R_less_A</vt:lpstr>
      <vt:lpstr>z_distance</vt:lpstr>
      <vt:lpstr>zero_Stroke_Mass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Hjalmarsson</dc:creator>
  <cp:lastModifiedBy>Alexander.Schollin</cp:lastModifiedBy>
  <cp:lastPrinted>2016-04-11T08:50:35Z</cp:lastPrinted>
  <dcterms:created xsi:type="dcterms:W3CDTF">2014-05-13T07:35:45Z</dcterms:created>
  <dcterms:modified xsi:type="dcterms:W3CDTF">2018-06-14T06:33:26Z</dcterms:modified>
</cp:coreProperties>
</file>